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naazi\Downloads\"/>
    </mc:Choice>
  </mc:AlternateContent>
  <xr:revisionPtr revIDLastSave="0" documentId="13_ncr:1_{60C0D169-3607-481B-AE25-0DA66E05C72D}" xr6:coauthVersionLast="47" xr6:coauthVersionMax="47" xr10:uidLastSave="{00000000-0000-0000-0000-000000000000}"/>
  <bookViews>
    <workbookView xWindow="-108" yWindow="-108" windowWidth="23256" windowHeight="13176" tabRatio="788" xr2:uid="{00000000-000D-0000-FFFF-FFFF00000000}"/>
  </bookViews>
  <sheets>
    <sheet name="TitlePage" sheetId="61" r:id="rId1"/>
    <sheet name="ControlPanel" sheetId="59" r:id="rId2"/>
    <sheet name="RevModel" sheetId="39" r:id="rId3"/>
    <sheet name="AssetPurchases" sheetId="63" r:id="rId4"/>
    <sheet name="StUpExp" sheetId="51" r:id="rId5"/>
    <sheet name="PromoExpenses" sheetId="50" r:id="rId6"/>
    <sheet name="EmployeeExpenses" sheetId="48" r:id="rId7"/>
    <sheet name="ContractorExpenses" sheetId="65" r:id="rId8"/>
    <sheet name="OtherExpenses" sheetId="55" r:id="rId9"/>
    <sheet name="CashFlows" sheetId="53" r:id="rId10"/>
    <sheet name="IncomeStmts" sheetId="45" r:id="rId11"/>
    <sheet name="BalSheets" sheetId="44" r:id="rId12"/>
    <sheet name="TermLoans" sheetId="49" r:id="rId13"/>
    <sheet name="1-5OpLoan" sheetId="64" r:id="rId14"/>
    <sheet name="RatioAnalysis" sheetId="54" r:id="rId15"/>
  </sheets>
  <definedNames>
    <definedName name="Year1cash" localSheetId="13">'1-5OpLoan'!#REF!</definedName>
    <definedName name="Year1cash" localSheetId="3">AssetPurchases!#REF!</definedName>
    <definedName name="Year1cash" localSheetId="7">ContractorExpenses!#REF!</definedName>
    <definedName name="Year1cash" localSheetId="6">EmployeeExpenses!#REF!</definedName>
    <definedName name="Year1cash" localSheetId="5">PromoExpenses!#REF!</definedName>
    <definedName name="Year1cash" localSheetId="4">StUpExp!#REF!</definedName>
    <definedName name="Year1cash" localSheetId="12">TermLoans!#REF!</definedName>
    <definedName name="Year1cash">RevModel!#REF!</definedName>
    <definedName name="Year1sales" localSheetId="13">'1-5OpLoan'!#REF!</definedName>
    <definedName name="Year1sales" localSheetId="3">AssetPurchases!#REF!</definedName>
    <definedName name="Year1sales" localSheetId="7">ContractorExpenses!$B$11:$O$15</definedName>
    <definedName name="Year1sales" localSheetId="6">EmployeeExpenses!$B$30:$O$43</definedName>
    <definedName name="Year1sales" localSheetId="5">PromoExpenses!$B$12:$O$27</definedName>
    <definedName name="Year1sales" localSheetId="4">StUpExp!$B$20:$C$20</definedName>
    <definedName name="Year1sales" localSheetId="12">TermLoans!$B$51:$O$61</definedName>
    <definedName name="Year1sales">RevModel!$B$27:$O$39</definedName>
    <definedName name="Year2cash" localSheetId="13">'1-5OpLoan'!#REF!</definedName>
    <definedName name="Year2cash" localSheetId="3">AssetPurchases!#REF!</definedName>
    <definedName name="Year2cash" localSheetId="7">ContractorExpenses!#REF!</definedName>
    <definedName name="Year2cash" localSheetId="6">EmployeeExpenses!#REF!</definedName>
    <definedName name="Year2cash" localSheetId="5">PromoExpenses!#REF!</definedName>
    <definedName name="Year2cash" localSheetId="4">StUpExp!#REF!</definedName>
    <definedName name="Year2cash" localSheetId="12">TermLoans!#REF!</definedName>
    <definedName name="Year2cash">RevModel!#REF!</definedName>
    <definedName name="Year2sales" localSheetId="13">'1-5OpLoan'!$B$126:$O$136</definedName>
    <definedName name="Year2sales" localSheetId="3">AssetPurchases!#REF!</definedName>
    <definedName name="Year2sales" localSheetId="7">ContractorExpenses!#REF!</definedName>
    <definedName name="Year2sales" localSheetId="6">EmployeeExpenses!#REF!</definedName>
    <definedName name="Year2sales" localSheetId="5">PromoExpenses!$B$31:$O$47</definedName>
    <definedName name="Year2sales" localSheetId="4">StUpExp!#REF!</definedName>
    <definedName name="Year2sales" localSheetId="12">TermLoans!#REF!</definedName>
    <definedName name="Year2sales">RevModel!#REF!</definedName>
    <definedName name="Year3cash" localSheetId="13">'1-5OpLoan'!#REF!</definedName>
    <definedName name="Year3cash" localSheetId="3">AssetPurchases!#REF!</definedName>
    <definedName name="Year3cash" localSheetId="7">ContractorExpenses!#REF!</definedName>
    <definedName name="Year3cash" localSheetId="6">EmployeeExpenses!#REF!</definedName>
    <definedName name="Year3cash" localSheetId="5">PromoExpenses!#REF!</definedName>
    <definedName name="Year3cash" localSheetId="4">StUpExp!#REF!</definedName>
    <definedName name="Year3cash" localSheetId="12">TermLoans!#REF!</definedName>
    <definedName name="Year3cash">RevModel!#REF!</definedName>
    <definedName name="Year3sales" localSheetId="13">'1-5OpLoan'!#REF!</definedName>
    <definedName name="Year3sales" localSheetId="3">AssetPurchases!#REF!</definedName>
    <definedName name="Year3sales" localSheetId="7">ContractorExpenses!#REF!</definedName>
    <definedName name="Year3sales" localSheetId="6">EmployeeExpenses!#REF!</definedName>
    <definedName name="Year3sales" localSheetId="5">PromoExpenses!#REF!</definedName>
    <definedName name="Year3sales" localSheetId="4">StUpExp!#REF!</definedName>
    <definedName name="Year3sales" localSheetId="12">TermLoans!#REF!</definedName>
    <definedName name="Year3sales">RevModel!#REF!</definedName>
    <definedName name="Year4cash" localSheetId="7">RevModel!#REF!</definedName>
    <definedName name="Year4cash">RevModel!#REF!</definedName>
    <definedName name="Year4cashx" localSheetId="7">RevModel!#REF!</definedName>
    <definedName name="Year4cashx">RevModel!#REF!</definedName>
    <definedName name="Year4cashxx" localSheetId="7">RevModel!#REF!</definedName>
    <definedName name="Year4cashxx">RevModel!#REF!</definedName>
    <definedName name="Year4sales" localSheetId="7">RevModel!#REF!</definedName>
    <definedName name="Year4sales">RevModel!#REF!</definedName>
    <definedName name="Yearxxcash" localSheetId="7">RevModel!#REF!</definedName>
    <definedName name="Yearxxcash">RevModel!#REF!</definedName>
    <definedName name="Yearxxsales" localSheetId="7">RevModel!#REF!</definedName>
    <definedName name="Yearxxsales">RevModel!#REF!</definedName>
    <definedName name="Yearxxxcash" localSheetId="7">RevModel!#REF!</definedName>
    <definedName name="Yearxxxcash">RevModel!#REF!</definedName>
    <definedName name="Yearxxxsales" localSheetId="7">RevModel!#REF!</definedName>
    <definedName name="Yearxxxsales">RevModel!#REF!</definedName>
    <definedName name="Yearxxxxcash" localSheetId="7">RevModel!#REF!</definedName>
    <definedName name="Yearxxxxcash">RevModel!#REF!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 i="55" l="1"/>
  <c r="F30" i="55"/>
  <c r="G30" i="55" s="1"/>
  <c r="E31" i="55"/>
  <c r="E32" i="55"/>
  <c r="F32" i="55"/>
  <c r="G32" i="55"/>
  <c r="E33" i="55"/>
  <c r="F33" i="55" s="1"/>
  <c r="E34" i="55"/>
  <c r="F34" i="55"/>
  <c r="G34" i="55" s="1"/>
  <c r="E35" i="55"/>
  <c r="F35" i="55" s="1"/>
  <c r="E36" i="55"/>
  <c r="F36" i="55"/>
  <c r="G36" i="55"/>
  <c r="H36" i="55" s="1"/>
  <c r="E37" i="55"/>
  <c r="E38" i="55"/>
  <c r="F38" i="55"/>
  <c r="G38" i="55"/>
  <c r="E39" i="55"/>
  <c r="F39" i="55" s="1"/>
  <c r="E40" i="55"/>
  <c r="F40" i="55"/>
  <c r="G40" i="55" s="1"/>
  <c r="D31" i="55"/>
  <c r="D32" i="55"/>
  <c r="D33" i="55"/>
  <c r="D34" i="55"/>
  <c r="D35" i="55"/>
  <c r="D36" i="55"/>
  <c r="D37" i="55"/>
  <c r="D38" i="55"/>
  <c r="D39" i="55"/>
  <c r="D40" i="55"/>
  <c r="T40" i="55" s="1"/>
  <c r="D30" i="55"/>
  <c r="BE416" i="63"/>
  <c r="BF416" i="63"/>
  <c r="BH416" i="63" s="1"/>
  <c r="BG416" i="63"/>
  <c r="BI416" i="63" s="1"/>
  <c r="BE417" i="63"/>
  <c r="BG417" i="63" s="1"/>
  <c r="BF417" i="63"/>
  <c r="BH417" i="63"/>
  <c r="BJ417" i="63" s="1"/>
  <c r="BL417" i="63" s="1"/>
  <c r="BN417" i="63" s="1"/>
  <c r="BE418" i="63"/>
  <c r="BG418" i="63" s="1"/>
  <c r="BI418" i="63" s="1"/>
  <c r="BK418" i="63" s="1"/>
  <c r="BM418" i="63" s="1"/>
  <c r="BO418" i="63" s="1"/>
  <c r="BF418" i="63"/>
  <c r="BH418" i="63" s="1"/>
  <c r="BJ418" i="63" s="1"/>
  <c r="BL418" i="63" s="1"/>
  <c r="BN418" i="63" s="1"/>
  <c r="BE419" i="63"/>
  <c r="BF419" i="63"/>
  <c r="BH419" i="63" s="1"/>
  <c r="BJ419" i="63" s="1"/>
  <c r="BL419" i="63" s="1"/>
  <c r="BN419" i="63" s="1"/>
  <c r="BG419" i="63"/>
  <c r="BI419" i="63" s="1"/>
  <c r="BK419" i="63" s="1"/>
  <c r="BM419" i="63" s="1"/>
  <c r="BO419" i="63" s="1"/>
  <c r="BE420" i="63"/>
  <c r="BF420" i="63"/>
  <c r="BG420" i="63"/>
  <c r="BI420" i="63" s="1"/>
  <c r="BK420" i="63" s="1"/>
  <c r="BM420" i="63" s="1"/>
  <c r="BO420" i="63" s="1"/>
  <c r="BH420" i="63"/>
  <c r="BJ420" i="63" s="1"/>
  <c r="BL420" i="63" s="1"/>
  <c r="BN420" i="63" s="1"/>
  <c r="BE421" i="63"/>
  <c r="BF421" i="63"/>
  <c r="BG421" i="63"/>
  <c r="BH421" i="63"/>
  <c r="BJ421" i="63" s="1"/>
  <c r="BL421" i="63" s="1"/>
  <c r="BN421" i="63" s="1"/>
  <c r="BI421" i="63"/>
  <c r="BK421" i="63" s="1"/>
  <c r="BM421" i="63" s="1"/>
  <c r="BO421" i="63" s="1"/>
  <c r="BE422" i="63"/>
  <c r="BF422" i="63"/>
  <c r="BG422" i="63"/>
  <c r="BH422" i="63"/>
  <c r="BI422" i="63"/>
  <c r="BK422" i="63" s="1"/>
  <c r="BM422" i="63" s="1"/>
  <c r="BO422" i="63" s="1"/>
  <c r="BJ422" i="63"/>
  <c r="BL422" i="63" s="1"/>
  <c r="BN422" i="63" s="1"/>
  <c r="BD417" i="63"/>
  <c r="BD418" i="63"/>
  <c r="BD419" i="63"/>
  <c r="BD420" i="63"/>
  <c r="BD421" i="63"/>
  <c r="BD422" i="63"/>
  <c r="BD416" i="63"/>
  <c r="AR416" i="63"/>
  <c r="AS416" i="63"/>
  <c r="AU416" i="63" s="1"/>
  <c r="AT416" i="63"/>
  <c r="AV416" i="63" s="1"/>
  <c r="AR417" i="63"/>
  <c r="AS417" i="63"/>
  <c r="AT417" i="63"/>
  <c r="AU417" i="63"/>
  <c r="AW417" i="63" s="1"/>
  <c r="AV417" i="63"/>
  <c r="AX417" i="63" s="1"/>
  <c r="AZ417" i="63" s="1"/>
  <c r="BB417" i="63" s="1"/>
  <c r="AR418" i="63"/>
  <c r="AT418" i="63" s="1"/>
  <c r="AS418" i="63"/>
  <c r="AU418" i="63"/>
  <c r="AW418" i="63"/>
  <c r="AY418" i="63" s="1"/>
  <c r="BA418" i="63" s="1"/>
  <c r="AR419" i="63"/>
  <c r="AT419" i="63" s="1"/>
  <c r="AV419" i="63" s="1"/>
  <c r="AX419" i="63" s="1"/>
  <c r="AZ419" i="63" s="1"/>
  <c r="BB419" i="63" s="1"/>
  <c r="AS419" i="63"/>
  <c r="AU419" i="63" s="1"/>
  <c r="AW419" i="63" s="1"/>
  <c r="AY419" i="63" s="1"/>
  <c r="BA419" i="63" s="1"/>
  <c r="AR420" i="63"/>
  <c r="AS420" i="63"/>
  <c r="AU420" i="63" s="1"/>
  <c r="AT420" i="63"/>
  <c r="AV420" i="63" s="1"/>
  <c r="AX420" i="63" s="1"/>
  <c r="AZ420" i="63" s="1"/>
  <c r="BB420" i="63" s="1"/>
  <c r="AR421" i="63"/>
  <c r="AS421" i="63"/>
  <c r="AT421" i="63"/>
  <c r="AV421" i="63" s="1"/>
  <c r="AX421" i="63" s="1"/>
  <c r="AZ421" i="63" s="1"/>
  <c r="BB421" i="63" s="1"/>
  <c r="AU421" i="63"/>
  <c r="AW421" i="63" s="1"/>
  <c r="AY421" i="63" s="1"/>
  <c r="BA421" i="63" s="1"/>
  <c r="AR422" i="63"/>
  <c r="AS422" i="63"/>
  <c r="AT422" i="63"/>
  <c r="AU422" i="63"/>
  <c r="AW422" i="63" s="1"/>
  <c r="AY422" i="63" s="1"/>
  <c r="BA422" i="63" s="1"/>
  <c r="AV422" i="63"/>
  <c r="AX422" i="63" s="1"/>
  <c r="AZ422" i="63" s="1"/>
  <c r="BB422" i="63" s="1"/>
  <c r="AQ417" i="63"/>
  <c r="AQ418" i="63"/>
  <c r="AQ419" i="63"/>
  <c r="AQ420" i="63"/>
  <c r="AQ421" i="63"/>
  <c r="AQ422" i="63"/>
  <c r="AQ416" i="63"/>
  <c r="R416" i="63"/>
  <c r="S416" i="63"/>
  <c r="T416" i="63"/>
  <c r="V416" i="63" s="1"/>
  <c r="U416" i="63"/>
  <c r="W416" i="63" s="1"/>
  <c r="R417" i="63"/>
  <c r="T417" i="63" s="1"/>
  <c r="S417" i="63"/>
  <c r="U417" i="63"/>
  <c r="W417" i="63" s="1"/>
  <c r="Y417" i="63" s="1"/>
  <c r="AA417" i="63" s="1"/>
  <c r="R418" i="63"/>
  <c r="S418" i="63"/>
  <c r="U418" i="63" s="1"/>
  <c r="T418" i="63"/>
  <c r="V418" i="63"/>
  <c r="X418" i="63" s="1"/>
  <c r="Z418" i="63" s="1"/>
  <c r="AB418" i="63" s="1"/>
  <c r="R419" i="63"/>
  <c r="S419" i="63"/>
  <c r="T419" i="63"/>
  <c r="V419" i="63" s="1"/>
  <c r="X419" i="63" s="1"/>
  <c r="Z419" i="63" s="1"/>
  <c r="AB419" i="63" s="1"/>
  <c r="U419" i="63"/>
  <c r="W419" i="63"/>
  <c r="Y419" i="63" s="1"/>
  <c r="AA419" i="63" s="1"/>
  <c r="R420" i="63"/>
  <c r="T420" i="63" s="1"/>
  <c r="S420" i="63"/>
  <c r="U420" i="63"/>
  <c r="W420" i="63" s="1"/>
  <c r="Y420" i="63" s="1"/>
  <c r="AA420" i="63" s="1"/>
  <c r="R421" i="63"/>
  <c r="T421" i="63" s="1"/>
  <c r="S421" i="63"/>
  <c r="U421" i="63" s="1"/>
  <c r="W421" i="63" s="1"/>
  <c r="Y421" i="63" s="1"/>
  <c r="AA421" i="63" s="1"/>
  <c r="R422" i="63"/>
  <c r="S422" i="63"/>
  <c r="U422" i="63" s="1"/>
  <c r="T422" i="63"/>
  <c r="V422" i="63" s="1"/>
  <c r="X422" i="63" s="1"/>
  <c r="Z422" i="63" s="1"/>
  <c r="AB422" i="63" s="1"/>
  <c r="Q422" i="63"/>
  <c r="Q417" i="63"/>
  <c r="Q418" i="63"/>
  <c r="Q419" i="63"/>
  <c r="Q420" i="63"/>
  <c r="Q421" i="63"/>
  <c r="Q416" i="63"/>
  <c r="BE354" i="63"/>
  <c r="BF354" i="63"/>
  <c r="BH354" i="63" s="1"/>
  <c r="BG354" i="63"/>
  <c r="BI354" i="63" s="1"/>
  <c r="BE355" i="63"/>
  <c r="BF355" i="63"/>
  <c r="BG355" i="63"/>
  <c r="BI355" i="63" s="1"/>
  <c r="BH355" i="63"/>
  <c r="BJ355" i="63" s="1"/>
  <c r="BL355" i="63" s="1"/>
  <c r="BN355" i="63" s="1"/>
  <c r="BE356" i="63"/>
  <c r="BG356" i="63" s="1"/>
  <c r="BF356" i="63"/>
  <c r="BH356" i="63"/>
  <c r="BJ356" i="63" s="1"/>
  <c r="BL356" i="63" s="1"/>
  <c r="BN356" i="63" s="1"/>
  <c r="BE357" i="63"/>
  <c r="BF357" i="63"/>
  <c r="BH357" i="63" s="1"/>
  <c r="BJ357" i="63" s="1"/>
  <c r="BL357" i="63" s="1"/>
  <c r="BN357" i="63" s="1"/>
  <c r="BE358" i="63"/>
  <c r="BF358" i="63"/>
  <c r="BG358" i="63"/>
  <c r="BI358" i="63" s="1"/>
  <c r="BK358" i="63" s="1"/>
  <c r="BM358" i="63" s="1"/>
  <c r="BO358" i="63" s="1"/>
  <c r="BE359" i="63"/>
  <c r="BF359" i="63"/>
  <c r="BG359" i="63"/>
  <c r="BH359" i="63"/>
  <c r="BJ359" i="63" s="1"/>
  <c r="BL359" i="63" s="1"/>
  <c r="BN359" i="63" s="1"/>
  <c r="BE360" i="63"/>
  <c r="BF360" i="63"/>
  <c r="BG360" i="63"/>
  <c r="BH360" i="63"/>
  <c r="BJ360" i="63" s="1"/>
  <c r="BL360" i="63" s="1"/>
  <c r="BN360" i="63" s="1"/>
  <c r="BI360" i="63"/>
  <c r="BK360" i="63" s="1"/>
  <c r="BM360" i="63" s="1"/>
  <c r="BO360" i="63" s="1"/>
  <c r="BE361" i="63"/>
  <c r="BF361" i="63"/>
  <c r="BG361" i="63"/>
  <c r="BH361" i="63"/>
  <c r="BI361" i="63"/>
  <c r="BK361" i="63" s="1"/>
  <c r="BJ361" i="63"/>
  <c r="BL361" i="63" s="1"/>
  <c r="BN361" i="63" s="1"/>
  <c r="BE362" i="63"/>
  <c r="BG362" i="63" s="1"/>
  <c r="BF362" i="63"/>
  <c r="BH362" i="63"/>
  <c r="BJ362" i="63"/>
  <c r="BL362" i="63" s="1"/>
  <c r="BN362" i="63" s="1"/>
  <c r="BD355" i="63"/>
  <c r="BD356" i="63"/>
  <c r="BD357" i="63"/>
  <c r="BD358" i="63"/>
  <c r="BD359" i="63"/>
  <c r="BD360" i="63"/>
  <c r="BD361" i="63"/>
  <c r="BD362" i="63"/>
  <c r="BD354" i="63"/>
  <c r="AR354" i="63"/>
  <c r="AT354" i="63" s="1"/>
  <c r="AV354" i="63" s="1"/>
  <c r="AX354" i="63" s="1"/>
  <c r="AZ354" i="63" s="1"/>
  <c r="BB354" i="63" s="1"/>
  <c r="AS354" i="63"/>
  <c r="AU354" i="63" s="1"/>
  <c r="AW354" i="63" s="1"/>
  <c r="AY354" i="63" s="1"/>
  <c r="BA354" i="63" s="1"/>
  <c r="AR355" i="63"/>
  <c r="AS355" i="63"/>
  <c r="AU355" i="63" s="1"/>
  <c r="AW355" i="63" s="1"/>
  <c r="AY355" i="63" s="1"/>
  <c r="BA355" i="63" s="1"/>
  <c r="AT355" i="63"/>
  <c r="AV355" i="63" s="1"/>
  <c r="AX355" i="63" s="1"/>
  <c r="AZ355" i="63" s="1"/>
  <c r="BB355" i="63" s="1"/>
  <c r="AR356" i="63"/>
  <c r="AT356" i="63" s="1"/>
  <c r="AV356" i="63" s="1"/>
  <c r="AX356" i="63" s="1"/>
  <c r="AZ356" i="63" s="1"/>
  <c r="BB356" i="63" s="1"/>
  <c r="AS356" i="63"/>
  <c r="AU356" i="63"/>
  <c r="AW356" i="63" s="1"/>
  <c r="AY356" i="63" s="1"/>
  <c r="BA356" i="63" s="1"/>
  <c r="AR357" i="63"/>
  <c r="AT357" i="63" s="1"/>
  <c r="AV357" i="63" s="1"/>
  <c r="AX357" i="63" s="1"/>
  <c r="AZ357" i="63" s="1"/>
  <c r="BB357" i="63" s="1"/>
  <c r="AS357" i="63"/>
  <c r="AU357" i="63" s="1"/>
  <c r="AW357" i="63" s="1"/>
  <c r="AY357" i="63" s="1"/>
  <c r="BA357" i="63" s="1"/>
  <c r="AR358" i="63"/>
  <c r="AS358" i="63"/>
  <c r="AU358" i="63" s="1"/>
  <c r="AW358" i="63" s="1"/>
  <c r="AY358" i="63" s="1"/>
  <c r="BA358" i="63" s="1"/>
  <c r="AT358" i="63"/>
  <c r="AV358" i="63" s="1"/>
  <c r="AX358" i="63" s="1"/>
  <c r="AZ358" i="63" s="1"/>
  <c r="BB358" i="63" s="1"/>
  <c r="AR359" i="63"/>
  <c r="AS359" i="63"/>
  <c r="AT359" i="63"/>
  <c r="AV359" i="63" s="1"/>
  <c r="AX359" i="63" s="1"/>
  <c r="AZ359" i="63" s="1"/>
  <c r="BB359" i="63" s="1"/>
  <c r="AU359" i="63"/>
  <c r="AW359" i="63" s="1"/>
  <c r="AY359" i="63" s="1"/>
  <c r="BA359" i="63" s="1"/>
  <c r="AR360" i="63"/>
  <c r="AS360" i="63"/>
  <c r="AT360" i="63"/>
  <c r="AU360" i="63"/>
  <c r="AW360" i="63" s="1"/>
  <c r="AY360" i="63" s="1"/>
  <c r="BA360" i="63" s="1"/>
  <c r="AV360" i="63"/>
  <c r="AX360" i="63" s="1"/>
  <c r="AZ360" i="63" s="1"/>
  <c r="BB360" i="63" s="1"/>
  <c r="AR361" i="63"/>
  <c r="AS361" i="63"/>
  <c r="AT361" i="63"/>
  <c r="AU361" i="63"/>
  <c r="AV361" i="63"/>
  <c r="AX361" i="63" s="1"/>
  <c r="AZ361" i="63" s="1"/>
  <c r="BB361" i="63" s="1"/>
  <c r="AW361" i="63"/>
  <c r="AY361" i="63" s="1"/>
  <c r="BA361" i="63" s="1"/>
  <c r="AR362" i="63"/>
  <c r="AT362" i="63" s="1"/>
  <c r="AS362" i="63"/>
  <c r="AU362" i="63"/>
  <c r="AW362" i="63"/>
  <c r="AY362" i="63" s="1"/>
  <c r="BA362" i="63" s="1"/>
  <c r="AQ355" i="63"/>
  <c r="AQ356" i="63"/>
  <c r="AQ357" i="63"/>
  <c r="AQ358" i="63"/>
  <c r="AQ359" i="63"/>
  <c r="AQ360" i="63"/>
  <c r="AQ361" i="63"/>
  <c r="AQ362" i="63"/>
  <c r="AQ354" i="63"/>
  <c r="AF354" i="63"/>
  <c r="AG354" i="63" s="1"/>
  <c r="AF355" i="63"/>
  <c r="AF369" i="63" s="1"/>
  <c r="AF356" i="63"/>
  <c r="AG356" i="63"/>
  <c r="AH356" i="63"/>
  <c r="AF357" i="63"/>
  <c r="AG357" i="63"/>
  <c r="AH357" i="63"/>
  <c r="AI357" i="63"/>
  <c r="AJ357" i="63"/>
  <c r="AF358" i="63"/>
  <c r="AG358" i="63" s="1"/>
  <c r="AF359" i="63"/>
  <c r="AG359" i="63"/>
  <c r="AH359" i="63"/>
  <c r="AI359" i="63" s="1"/>
  <c r="AF360" i="63"/>
  <c r="AG360" i="63" s="1"/>
  <c r="AF361" i="63"/>
  <c r="AF362" i="63"/>
  <c r="AG362" i="63"/>
  <c r="AH362" i="63"/>
  <c r="AI362" i="63" s="1"/>
  <c r="AJ362" i="63" s="1"/>
  <c r="AK362" i="63" s="1"/>
  <c r="AL362" i="63" s="1"/>
  <c r="AM362" i="63" s="1"/>
  <c r="AN362" i="63" s="1"/>
  <c r="AO362" i="63" s="1"/>
  <c r="AE355" i="63"/>
  <c r="AE356" i="63"/>
  <c r="AE357" i="63"/>
  <c r="AE358" i="63"/>
  <c r="AE359" i="63"/>
  <c r="AE360" i="63"/>
  <c r="AE361" i="63"/>
  <c r="AE362" i="63"/>
  <c r="AE354" i="63"/>
  <c r="R369" i="63"/>
  <c r="Q355" i="63"/>
  <c r="Q356" i="63"/>
  <c r="Q357" i="63"/>
  <c r="Q358" i="63"/>
  <c r="Q359" i="63"/>
  <c r="Q360" i="63"/>
  <c r="Q361" i="63"/>
  <c r="Q362" i="63"/>
  <c r="Q354" i="63"/>
  <c r="F356" i="63"/>
  <c r="G356" i="63"/>
  <c r="H356" i="63" s="1"/>
  <c r="F357" i="63"/>
  <c r="F369" i="63" s="1"/>
  <c r="F358" i="63"/>
  <c r="G358" i="63"/>
  <c r="H358" i="63"/>
  <c r="F359" i="63"/>
  <c r="G359" i="63" s="1"/>
  <c r="F360" i="63"/>
  <c r="G360" i="63" s="1"/>
  <c r="F361" i="63"/>
  <c r="G361" i="63" s="1"/>
  <c r="F362" i="63"/>
  <c r="G362" i="63"/>
  <c r="H362" i="63"/>
  <c r="I362" i="63" s="1"/>
  <c r="F355" i="63"/>
  <c r="G355" i="63"/>
  <c r="H355" i="63" s="1"/>
  <c r="F354" i="63"/>
  <c r="G354" i="63" s="1"/>
  <c r="E355" i="63"/>
  <c r="E356" i="63"/>
  <c r="E357" i="63"/>
  <c r="E358" i="63"/>
  <c r="E359" i="63"/>
  <c r="E360" i="63"/>
  <c r="E361" i="63"/>
  <c r="E362" i="63"/>
  <c r="E354" i="63"/>
  <c r="BD293" i="63"/>
  <c r="BD294" i="63"/>
  <c r="BD295" i="63"/>
  <c r="BD296" i="63"/>
  <c r="BD297" i="63"/>
  <c r="BD292" i="63"/>
  <c r="AQ293" i="63"/>
  <c r="AQ294" i="63"/>
  <c r="AQ295" i="63"/>
  <c r="AQ296" i="63"/>
  <c r="AQ297" i="63"/>
  <c r="AQ292" i="63"/>
  <c r="AD293" i="63"/>
  <c r="AD294" i="63"/>
  <c r="AD295" i="63"/>
  <c r="AD296" i="63"/>
  <c r="AD297" i="63"/>
  <c r="AD292" i="63"/>
  <c r="Q293" i="63"/>
  <c r="Q294" i="63"/>
  <c r="Q295" i="63"/>
  <c r="Q296" i="63"/>
  <c r="Q297" i="63"/>
  <c r="Q292" i="63"/>
  <c r="BD247" i="63"/>
  <c r="AQ247" i="63"/>
  <c r="AD247" i="63"/>
  <c r="Q252" i="63"/>
  <c r="Q31" i="63" s="1"/>
  <c r="V25" i="53" s="1"/>
  <c r="V27" i="53" s="1"/>
  <c r="D252" i="63"/>
  <c r="D31" i="63" s="1"/>
  <c r="D25" i="53" s="1"/>
  <c r="D27" i="53" s="1"/>
  <c r="D247" i="63"/>
  <c r="Q245" i="63"/>
  <c r="BD169" i="63"/>
  <c r="BD170" i="63"/>
  <c r="BD171" i="63"/>
  <c r="BD172" i="63"/>
  <c r="BD173" i="63"/>
  <c r="BD168" i="63"/>
  <c r="AR183" i="63"/>
  <c r="BC179" i="63"/>
  <c r="G204" i="63" s="1"/>
  <c r="AQ169" i="63"/>
  <c r="AQ170" i="63"/>
  <c r="AQ171" i="63"/>
  <c r="AQ172" i="63"/>
  <c r="AQ173" i="63"/>
  <c r="AQ168" i="63"/>
  <c r="R169" i="63"/>
  <c r="S169" i="63"/>
  <c r="U169" i="63" s="1"/>
  <c r="T169" i="63"/>
  <c r="V169" i="63" s="1"/>
  <c r="R170" i="63"/>
  <c r="S170" i="63"/>
  <c r="T170" i="63"/>
  <c r="V170" i="63" s="1"/>
  <c r="U170" i="63"/>
  <c r="W170" i="63" s="1"/>
  <c r="Y170" i="63" s="1"/>
  <c r="AA170" i="63" s="1"/>
  <c r="R171" i="63"/>
  <c r="T171" i="63" s="1"/>
  <c r="S171" i="63"/>
  <c r="U171" i="63"/>
  <c r="W171" i="63" s="1"/>
  <c r="Y171" i="63" s="1"/>
  <c r="AA171" i="63" s="1"/>
  <c r="R172" i="63"/>
  <c r="S172" i="63"/>
  <c r="U172" i="63" s="1"/>
  <c r="W172" i="63" s="1"/>
  <c r="Y172" i="63" s="1"/>
  <c r="AA172" i="63" s="1"/>
  <c r="R173" i="63"/>
  <c r="S173" i="63"/>
  <c r="U173" i="63" s="1"/>
  <c r="W173" i="63" s="1"/>
  <c r="Y173" i="63" s="1"/>
  <c r="AA173" i="63" s="1"/>
  <c r="T173" i="63"/>
  <c r="V173" i="63" s="1"/>
  <c r="X173" i="63" s="1"/>
  <c r="Z173" i="63" s="1"/>
  <c r="AB173" i="63" s="1"/>
  <c r="Q170" i="63"/>
  <c r="Q183" i="63" s="1"/>
  <c r="Q171" i="63"/>
  <c r="Q172" i="63"/>
  <c r="Q173" i="63"/>
  <c r="Q169" i="63"/>
  <c r="BE106" i="63"/>
  <c r="BF106" i="63"/>
  <c r="BH106" i="63" s="1"/>
  <c r="BJ106" i="63" s="1"/>
  <c r="BL106" i="63" s="1"/>
  <c r="BN106" i="63" s="1"/>
  <c r="BG106" i="63"/>
  <c r="BI106" i="63" s="1"/>
  <c r="BK106" i="63" s="1"/>
  <c r="BM106" i="63" s="1"/>
  <c r="BO106" i="63" s="1"/>
  <c r="BE107" i="63"/>
  <c r="BF107" i="63"/>
  <c r="BG107" i="63"/>
  <c r="BI107" i="63" s="1"/>
  <c r="BK107" i="63" s="1"/>
  <c r="BM107" i="63" s="1"/>
  <c r="BO107" i="63" s="1"/>
  <c r="BH107" i="63"/>
  <c r="BJ107" i="63" s="1"/>
  <c r="BL107" i="63" s="1"/>
  <c r="BN107" i="63" s="1"/>
  <c r="BE108" i="63"/>
  <c r="BG108" i="63" s="1"/>
  <c r="BI108" i="63" s="1"/>
  <c r="BK108" i="63" s="1"/>
  <c r="BM108" i="63" s="1"/>
  <c r="BO108" i="63" s="1"/>
  <c r="BF108" i="63"/>
  <c r="BH108" i="63"/>
  <c r="BJ108" i="63" s="1"/>
  <c r="BL108" i="63" s="1"/>
  <c r="BN108" i="63" s="1"/>
  <c r="BE109" i="63"/>
  <c r="BG109" i="63" s="1"/>
  <c r="BI109" i="63" s="1"/>
  <c r="BK109" i="63" s="1"/>
  <c r="BM109" i="63" s="1"/>
  <c r="BO109" i="63" s="1"/>
  <c r="BF109" i="63"/>
  <c r="BH109" i="63" s="1"/>
  <c r="BJ109" i="63" s="1"/>
  <c r="BL109" i="63" s="1"/>
  <c r="BN109" i="63" s="1"/>
  <c r="BE110" i="63"/>
  <c r="BF110" i="63"/>
  <c r="BH110" i="63" s="1"/>
  <c r="BJ110" i="63" s="1"/>
  <c r="BL110" i="63" s="1"/>
  <c r="BN110" i="63" s="1"/>
  <c r="BG110" i="63"/>
  <c r="BI110" i="63" s="1"/>
  <c r="BK110" i="63" s="1"/>
  <c r="BM110" i="63" s="1"/>
  <c r="BO110" i="63" s="1"/>
  <c r="BE111" i="63"/>
  <c r="BF111" i="63"/>
  <c r="BG111" i="63"/>
  <c r="BI111" i="63" s="1"/>
  <c r="BK111" i="63" s="1"/>
  <c r="BM111" i="63" s="1"/>
  <c r="BO111" i="63" s="1"/>
  <c r="BH111" i="63"/>
  <c r="BJ111" i="63" s="1"/>
  <c r="BL111" i="63" s="1"/>
  <c r="BN111" i="63" s="1"/>
  <c r="BE112" i="63"/>
  <c r="BF112" i="63"/>
  <c r="BG112" i="63"/>
  <c r="BH112" i="63"/>
  <c r="BJ112" i="63" s="1"/>
  <c r="BL112" i="63" s="1"/>
  <c r="BN112" i="63" s="1"/>
  <c r="BI112" i="63"/>
  <c r="BK112" i="63" s="1"/>
  <c r="BM112" i="63" s="1"/>
  <c r="BO112" i="63" s="1"/>
  <c r="BE113" i="63"/>
  <c r="BG113" i="63" s="1"/>
  <c r="BI113" i="63" s="1"/>
  <c r="BK113" i="63" s="1"/>
  <c r="BM113" i="63" s="1"/>
  <c r="BO113" i="63" s="1"/>
  <c r="BF113" i="63"/>
  <c r="BH113" i="63"/>
  <c r="BJ113" i="63"/>
  <c r="BL113" i="63" s="1"/>
  <c r="BN113" i="63" s="1"/>
  <c r="BE114" i="63"/>
  <c r="BG114" i="63" s="1"/>
  <c r="BI114" i="63" s="1"/>
  <c r="BK114" i="63" s="1"/>
  <c r="BM114" i="63" s="1"/>
  <c r="BO114" i="63" s="1"/>
  <c r="BF114" i="63"/>
  <c r="BH114" i="63" s="1"/>
  <c r="BJ114" i="63" s="1"/>
  <c r="BL114" i="63" s="1"/>
  <c r="BN114" i="63" s="1"/>
  <c r="BE115" i="63"/>
  <c r="BF115" i="63"/>
  <c r="BH115" i="63" s="1"/>
  <c r="BJ115" i="63" s="1"/>
  <c r="BL115" i="63" s="1"/>
  <c r="BN115" i="63" s="1"/>
  <c r="BG115" i="63"/>
  <c r="BI115" i="63" s="1"/>
  <c r="BK115" i="63" s="1"/>
  <c r="BM115" i="63" s="1"/>
  <c r="BO115" i="63" s="1"/>
  <c r="BE116" i="63"/>
  <c r="BF116" i="63"/>
  <c r="BG116" i="63"/>
  <c r="BI116" i="63" s="1"/>
  <c r="BK116" i="63" s="1"/>
  <c r="BM116" i="63" s="1"/>
  <c r="BO116" i="63" s="1"/>
  <c r="BH116" i="63"/>
  <c r="BJ116" i="63" s="1"/>
  <c r="BL116" i="63" s="1"/>
  <c r="BN116" i="63" s="1"/>
  <c r="BD107" i="63"/>
  <c r="BD108" i="63"/>
  <c r="BD109" i="63"/>
  <c r="BD110" i="63"/>
  <c r="BD111" i="63"/>
  <c r="BD112" i="63"/>
  <c r="BD113" i="63"/>
  <c r="BD114" i="63"/>
  <c r="BD115" i="63"/>
  <c r="BD116" i="63"/>
  <c r="BD117" i="63"/>
  <c r="BD118" i="63"/>
  <c r="BD119" i="63"/>
  <c r="BD120" i="63"/>
  <c r="BD121" i="63"/>
  <c r="BD106" i="63"/>
  <c r="AP107" i="63"/>
  <c r="F132" i="63" s="1"/>
  <c r="AP106" i="63"/>
  <c r="AB107" i="63"/>
  <c r="AB108" i="63"/>
  <c r="AB109" i="63"/>
  <c r="AB110" i="63"/>
  <c r="AB111" i="63"/>
  <c r="AB112" i="63"/>
  <c r="AB113" i="63"/>
  <c r="AB114" i="63"/>
  <c r="AB115" i="63"/>
  <c r="AB116" i="63"/>
  <c r="AC116" i="63" s="1"/>
  <c r="E141" i="63" s="1"/>
  <c r="AB117" i="63"/>
  <c r="AB118" i="63"/>
  <c r="AB119" i="63"/>
  <c r="AB120" i="63"/>
  <c r="AB121" i="63"/>
  <c r="D54" i="54"/>
  <c r="D53" i="54"/>
  <c r="D52" i="54"/>
  <c r="D51" i="54"/>
  <c r="G43" i="54"/>
  <c r="F43" i="54"/>
  <c r="E43" i="54"/>
  <c r="D43" i="54"/>
  <c r="C43" i="54"/>
  <c r="G33" i="54"/>
  <c r="F33" i="54"/>
  <c r="E33" i="54"/>
  <c r="D33" i="54"/>
  <c r="C33" i="54"/>
  <c r="G32" i="54"/>
  <c r="F32" i="54"/>
  <c r="E32" i="54"/>
  <c r="D32" i="54"/>
  <c r="C32" i="54"/>
  <c r="G31" i="54"/>
  <c r="F31" i="54"/>
  <c r="E31" i="54"/>
  <c r="D31" i="54"/>
  <c r="C31" i="54"/>
  <c r="G26" i="54"/>
  <c r="F26" i="54"/>
  <c r="E26" i="54"/>
  <c r="D26" i="54"/>
  <c r="C26" i="54"/>
  <c r="B24" i="54"/>
  <c r="G20" i="54"/>
  <c r="F20" i="54"/>
  <c r="E20" i="54"/>
  <c r="D20" i="54"/>
  <c r="C20" i="54"/>
  <c r="G18" i="54"/>
  <c r="F18" i="54"/>
  <c r="E18" i="54"/>
  <c r="D18" i="54"/>
  <c r="C18" i="54"/>
  <c r="G15" i="54"/>
  <c r="F15" i="54"/>
  <c r="E15" i="54"/>
  <c r="D15" i="54"/>
  <c r="C15" i="54"/>
  <c r="G14" i="54"/>
  <c r="F14" i="54"/>
  <c r="E14" i="54"/>
  <c r="D14" i="54"/>
  <c r="C14" i="54"/>
  <c r="G13" i="54"/>
  <c r="F13" i="54"/>
  <c r="E13" i="54"/>
  <c r="D13" i="54"/>
  <c r="C13" i="54"/>
  <c r="G12" i="54"/>
  <c r="F12" i="54"/>
  <c r="E12" i="54"/>
  <c r="D12" i="54"/>
  <c r="C12" i="54"/>
  <c r="G9" i="54"/>
  <c r="F9" i="54"/>
  <c r="E9" i="54"/>
  <c r="D9" i="54"/>
  <c r="C9" i="54"/>
  <c r="G8" i="54"/>
  <c r="F8" i="54"/>
  <c r="E8" i="54"/>
  <c r="D8" i="54"/>
  <c r="C8" i="54"/>
  <c r="G7" i="54"/>
  <c r="F7" i="54"/>
  <c r="E7" i="54"/>
  <c r="D7" i="54"/>
  <c r="C7" i="54"/>
  <c r="G5" i="54"/>
  <c r="F5" i="54"/>
  <c r="E5" i="54"/>
  <c r="D5" i="54"/>
  <c r="C5" i="54"/>
  <c r="N268" i="64"/>
  <c r="M268" i="64"/>
  <c r="L268" i="64"/>
  <c r="K268" i="64"/>
  <c r="J268" i="64"/>
  <c r="I268" i="64"/>
  <c r="H268" i="64"/>
  <c r="G268" i="64"/>
  <c r="F268" i="64"/>
  <c r="E268" i="64"/>
  <c r="D268" i="64"/>
  <c r="C268" i="64"/>
  <c r="B268" i="64"/>
  <c r="O267" i="64"/>
  <c r="N267" i="64"/>
  <c r="M267" i="64"/>
  <c r="L267" i="64"/>
  <c r="K267" i="64"/>
  <c r="J267" i="64"/>
  <c r="I267" i="64"/>
  <c r="H267" i="64"/>
  <c r="G267" i="64"/>
  <c r="F267" i="64"/>
  <c r="E267" i="64"/>
  <c r="D267" i="64"/>
  <c r="C267" i="64"/>
  <c r="B267" i="64"/>
  <c r="O266" i="64"/>
  <c r="N266" i="64"/>
  <c r="M266" i="64"/>
  <c r="L266" i="64"/>
  <c r="K266" i="64"/>
  <c r="J266" i="64"/>
  <c r="I266" i="64"/>
  <c r="H266" i="64"/>
  <c r="G266" i="64"/>
  <c r="F266" i="64"/>
  <c r="E266" i="64"/>
  <c r="D266" i="64"/>
  <c r="C266" i="64"/>
  <c r="B266" i="64"/>
  <c r="O265" i="64"/>
  <c r="D265" i="64"/>
  <c r="B265" i="64"/>
  <c r="N264" i="64"/>
  <c r="M264" i="64"/>
  <c r="L264" i="64"/>
  <c r="K264" i="64"/>
  <c r="J264" i="64"/>
  <c r="I264" i="64"/>
  <c r="H264" i="64"/>
  <c r="G264" i="64"/>
  <c r="F264" i="64"/>
  <c r="E264" i="64"/>
  <c r="D264" i="64"/>
  <c r="C264" i="64"/>
  <c r="B264" i="64"/>
  <c r="N263" i="64"/>
  <c r="M263" i="64"/>
  <c r="L263" i="64"/>
  <c r="K263" i="64"/>
  <c r="J263" i="64"/>
  <c r="I263" i="64"/>
  <c r="H263" i="64"/>
  <c r="G263" i="64"/>
  <c r="F263" i="64"/>
  <c r="E263" i="64"/>
  <c r="D263" i="64"/>
  <c r="C263" i="64"/>
  <c r="B263" i="64"/>
  <c r="N262" i="64"/>
  <c r="M262" i="64"/>
  <c r="L262" i="64"/>
  <c r="K262" i="64"/>
  <c r="J262" i="64"/>
  <c r="I262" i="64"/>
  <c r="H262" i="64"/>
  <c r="G262" i="64"/>
  <c r="F262" i="64"/>
  <c r="E262" i="64"/>
  <c r="D262" i="64"/>
  <c r="C262" i="64"/>
  <c r="B262" i="64"/>
  <c r="O261" i="64"/>
  <c r="B261" i="64"/>
  <c r="N260" i="64"/>
  <c r="M260" i="64"/>
  <c r="L260" i="64"/>
  <c r="K260" i="64"/>
  <c r="J260" i="64"/>
  <c r="I260" i="64"/>
  <c r="H260" i="64"/>
  <c r="G260" i="64"/>
  <c r="F260" i="64"/>
  <c r="E260" i="64"/>
  <c r="D260" i="64"/>
  <c r="C260" i="64"/>
  <c r="B260" i="64"/>
  <c r="N259" i="64"/>
  <c r="M259" i="64"/>
  <c r="L259" i="64"/>
  <c r="K259" i="64"/>
  <c r="J259" i="64"/>
  <c r="I259" i="64"/>
  <c r="H259" i="64"/>
  <c r="G259" i="64"/>
  <c r="F259" i="64"/>
  <c r="E259" i="64"/>
  <c r="D259" i="64"/>
  <c r="C259" i="64"/>
  <c r="B258" i="64"/>
  <c r="N255" i="64"/>
  <c r="M255" i="64"/>
  <c r="L255" i="64"/>
  <c r="K255" i="64"/>
  <c r="J255" i="64"/>
  <c r="I255" i="64"/>
  <c r="H255" i="64"/>
  <c r="G255" i="64"/>
  <c r="F255" i="64"/>
  <c r="E255" i="64"/>
  <c r="D255" i="64"/>
  <c r="C255" i="64"/>
  <c r="B255" i="64"/>
  <c r="O254" i="64"/>
  <c r="N254" i="64"/>
  <c r="M254" i="64"/>
  <c r="L254" i="64"/>
  <c r="K254" i="64"/>
  <c r="J254" i="64"/>
  <c r="I254" i="64"/>
  <c r="H254" i="64"/>
  <c r="G254" i="64"/>
  <c r="F254" i="64"/>
  <c r="E254" i="64"/>
  <c r="D254" i="64"/>
  <c r="C254" i="64"/>
  <c r="B254" i="64"/>
  <c r="O253" i="64"/>
  <c r="N253" i="64"/>
  <c r="M253" i="64"/>
  <c r="L253" i="64"/>
  <c r="K253" i="64"/>
  <c r="J253" i="64"/>
  <c r="I253" i="64"/>
  <c r="H253" i="64"/>
  <c r="G253" i="64"/>
  <c r="F253" i="64"/>
  <c r="E253" i="64"/>
  <c r="D253" i="64"/>
  <c r="C253" i="64"/>
  <c r="B253" i="64"/>
  <c r="O252" i="64"/>
  <c r="D252" i="64"/>
  <c r="B252" i="64"/>
  <c r="N251" i="64"/>
  <c r="M251" i="64"/>
  <c r="L251" i="64"/>
  <c r="K251" i="64"/>
  <c r="J251" i="64"/>
  <c r="I251" i="64"/>
  <c r="H251" i="64"/>
  <c r="G251" i="64"/>
  <c r="F251" i="64"/>
  <c r="E251" i="64"/>
  <c r="D251" i="64"/>
  <c r="C251" i="64"/>
  <c r="B251" i="64"/>
  <c r="N250" i="64"/>
  <c r="M250" i="64"/>
  <c r="L250" i="64"/>
  <c r="K250" i="64"/>
  <c r="J250" i="64"/>
  <c r="I250" i="64"/>
  <c r="H250" i="64"/>
  <c r="G250" i="64"/>
  <c r="F250" i="64"/>
  <c r="E250" i="64"/>
  <c r="D250" i="64"/>
  <c r="C250" i="64"/>
  <c r="B250" i="64"/>
  <c r="N249" i="64"/>
  <c r="M249" i="64"/>
  <c r="L249" i="64"/>
  <c r="K249" i="64"/>
  <c r="J249" i="64"/>
  <c r="I249" i="64"/>
  <c r="H249" i="64"/>
  <c r="G249" i="64"/>
  <c r="F249" i="64"/>
  <c r="E249" i="64"/>
  <c r="D249" i="64"/>
  <c r="C249" i="64"/>
  <c r="B249" i="64"/>
  <c r="O248" i="64"/>
  <c r="B248" i="64"/>
  <c r="N247" i="64"/>
  <c r="M247" i="64"/>
  <c r="L247" i="64"/>
  <c r="K247" i="64"/>
  <c r="J247" i="64"/>
  <c r="I247" i="64"/>
  <c r="H247" i="64"/>
  <c r="G247" i="64"/>
  <c r="F247" i="64"/>
  <c r="E247" i="64"/>
  <c r="D247" i="64"/>
  <c r="C247" i="64"/>
  <c r="B247" i="64"/>
  <c r="N246" i="64"/>
  <c r="M246" i="64"/>
  <c r="L246" i="64"/>
  <c r="K246" i="64"/>
  <c r="J246" i="64"/>
  <c r="I246" i="64"/>
  <c r="H246" i="64"/>
  <c r="G246" i="64"/>
  <c r="F246" i="64"/>
  <c r="E246" i="64"/>
  <c r="D246" i="64"/>
  <c r="C246" i="64"/>
  <c r="B245" i="64"/>
  <c r="N242" i="64"/>
  <c r="M242" i="64"/>
  <c r="L242" i="64"/>
  <c r="K242" i="64"/>
  <c r="J242" i="64"/>
  <c r="I242" i="64"/>
  <c r="H242" i="64"/>
  <c r="G242" i="64"/>
  <c r="F242" i="64"/>
  <c r="E242" i="64"/>
  <c r="D242" i="64"/>
  <c r="C242" i="64"/>
  <c r="B242" i="64"/>
  <c r="O241" i="64"/>
  <c r="N241" i="64"/>
  <c r="M241" i="64"/>
  <c r="L241" i="64"/>
  <c r="K241" i="64"/>
  <c r="J241" i="64"/>
  <c r="I241" i="64"/>
  <c r="H241" i="64"/>
  <c r="G241" i="64"/>
  <c r="F241" i="64"/>
  <c r="E241" i="64"/>
  <c r="D241" i="64"/>
  <c r="C241" i="64"/>
  <c r="B241" i="64"/>
  <c r="O240" i="64"/>
  <c r="N240" i="64"/>
  <c r="M240" i="64"/>
  <c r="L240" i="64"/>
  <c r="K240" i="64"/>
  <c r="J240" i="64"/>
  <c r="I240" i="64"/>
  <c r="H240" i="64"/>
  <c r="G240" i="64"/>
  <c r="F240" i="64"/>
  <c r="E240" i="64"/>
  <c r="D240" i="64"/>
  <c r="C240" i="64"/>
  <c r="B240" i="64"/>
  <c r="O239" i="64"/>
  <c r="D239" i="64"/>
  <c r="B239" i="64"/>
  <c r="N238" i="64"/>
  <c r="M238" i="64"/>
  <c r="L238" i="64"/>
  <c r="K238" i="64"/>
  <c r="J238" i="64"/>
  <c r="I238" i="64"/>
  <c r="H238" i="64"/>
  <c r="G238" i="64"/>
  <c r="F238" i="64"/>
  <c r="E238" i="64"/>
  <c r="D238" i="64"/>
  <c r="C238" i="64"/>
  <c r="B238" i="64"/>
  <c r="N237" i="64"/>
  <c r="M237" i="64"/>
  <c r="L237" i="64"/>
  <c r="K237" i="64"/>
  <c r="J237" i="64"/>
  <c r="I237" i="64"/>
  <c r="H237" i="64"/>
  <c r="G237" i="64"/>
  <c r="F237" i="64"/>
  <c r="E237" i="64"/>
  <c r="D237" i="64"/>
  <c r="C237" i="64"/>
  <c r="B237" i="64"/>
  <c r="N236" i="64"/>
  <c r="M236" i="64"/>
  <c r="L236" i="64"/>
  <c r="K236" i="64"/>
  <c r="J236" i="64"/>
  <c r="I236" i="64"/>
  <c r="H236" i="64"/>
  <c r="G236" i="64"/>
  <c r="F236" i="64"/>
  <c r="E236" i="64"/>
  <c r="D236" i="64"/>
  <c r="C236" i="64"/>
  <c r="B236" i="64"/>
  <c r="O235" i="64"/>
  <c r="B235" i="64"/>
  <c r="N234" i="64"/>
  <c r="M234" i="64"/>
  <c r="L234" i="64"/>
  <c r="K234" i="64"/>
  <c r="J234" i="64"/>
  <c r="I234" i="64"/>
  <c r="H234" i="64"/>
  <c r="G234" i="64"/>
  <c r="F234" i="64"/>
  <c r="E234" i="64"/>
  <c r="D234" i="64"/>
  <c r="C234" i="64"/>
  <c r="B234" i="64"/>
  <c r="N233" i="64"/>
  <c r="M233" i="64"/>
  <c r="L233" i="64"/>
  <c r="K233" i="64"/>
  <c r="J233" i="64"/>
  <c r="I233" i="64"/>
  <c r="H233" i="64"/>
  <c r="G233" i="64"/>
  <c r="F233" i="64"/>
  <c r="E233" i="64"/>
  <c r="D233" i="64"/>
  <c r="C233" i="64"/>
  <c r="B232" i="64"/>
  <c r="N229" i="64"/>
  <c r="M229" i="64"/>
  <c r="L229" i="64"/>
  <c r="K229" i="64"/>
  <c r="J229" i="64"/>
  <c r="I229" i="64"/>
  <c r="H229" i="64"/>
  <c r="G229" i="64"/>
  <c r="F229" i="64"/>
  <c r="E229" i="64"/>
  <c r="D229" i="64"/>
  <c r="C229" i="64"/>
  <c r="B229" i="64"/>
  <c r="O228" i="64"/>
  <c r="N228" i="64"/>
  <c r="M228" i="64"/>
  <c r="L228" i="64"/>
  <c r="K228" i="64"/>
  <c r="J228" i="64"/>
  <c r="I228" i="64"/>
  <c r="H228" i="64"/>
  <c r="G228" i="64"/>
  <c r="F228" i="64"/>
  <c r="E228" i="64"/>
  <c r="D228" i="64"/>
  <c r="C228" i="64"/>
  <c r="B228" i="64"/>
  <c r="O227" i="64"/>
  <c r="N227" i="64"/>
  <c r="M227" i="64"/>
  <c r="L227" i="64"/>
  <c r="K227" i="64"/>
  <c r="J227" i="64"/>
  <c r="I227" i="64"/>
  <c r="H227" i="64"/>
  <c r="G227" i="64"/>
  <c r="F227" i="64"/>
  <c r="E227" i="64"/>
  <c r="D227" i="64"/>
  <c r="C227" i="64"/>
  <c r="B227" i="64"/>
  <c r="O226" i="64"/>
  <c r="D226" i="64"/>
  <c r="B226" i="64"/>
  <c r="N225" i="64"/>
  <c r="M225" i="64"/>
  <c r="L225" i="64"/>
  <c r="K225" i="64"/>
  <c r="J225" i="64"/>
  <c r="I225" i="64"/>
  <c r="H225" i="64"/>
  <c r="G225" i="64"/>
  <c r="F225" i="64"/>
  <c r="E225" i="64"/>
  <c r="D225" i="64"/>
  <c r="C225" i="64"/>
  <c r="B225" i="64"/>
  <c r="N224" i="64"/>
  <c r="M224" i="64"/>
  <c r="L224" i="64"/>
  <c r="K224" i="64"/>
  <c r="J224" i="64"/>
  <c r="I224" i="64"/>
  <c r="H224" i="64"/>
  <c r="G224" i="64"/>
  <c r="F224" i="64"/>
  <c r="E224" i="64"/>
  <c r="D224" i="64"/>
  <c r="C224" i="64"/>
  <c r="B224" i="64"/>
  <c r="N223" i="64"/>
  <c r="M223" i="64"/>
  <c r="L223" i="64"/>
  <c r="K223" i="64"/>
  <c r="J223" i="64"/>
  <c r="I223" i="64"/>
  <c r="H223" i="64"/>
  <c r="G223" i="64"/>
  <c r="F223" i="64"/>
  <c r="E223" i="64"/>
  <c r="D223" i="64"/>
  <c r="C223" i="64"/>
  <c r="B223" i="64"/>
  <c r="O222" i="64"/>
  <c r="B222" i="64"/>
  <c r="N221" i="64"/>
  <c r="M221" i="64"/>
  <c r="L221" i="64"/>
  <c r="K221" i="64"/>
  <c r="J221" i="64"/>
  <c r="I221" i="64"/>
  <c r="H221" i="64"/>
  <c r="G221" i="64"/>
  <c r="F221" i="64"/>
  <c r="E221" i="64"/>
  <c r="D221" i="64"/>
  <c r="C221" i="64"/>
  <c r="B221" i="64"/>
  <c r="N220" i="64"/>
  <c r="M220" i="64"/>
  <c r="L220" i="64"/>
  <c r="K220" i="64"/>
  <c r="J220" i="64"/>
  <c r="I220" i="64"/>
  <c r="H220" i="64"/>
  <c r="G220" i="64"/>
  <c r="F220" i="64"/>
  <c r="E220" i="64"/>
  <c r="D220" i="64"/>
  <c r="C220" i="64"/>
  <c r="B219" i="64"/>
  <c r="N216" i="64"/>
  <c r="M216" i="64"/>
  <c r="L216" i="64"/>
  <c r="K216" i="64"/>
  <c r="J216" i="64"/>
  <c r="I216" i="64"/>
  <c r="H216" i="64"/>
  <c r="G216" i="64"/>
  <c r="F216" i="64"/>
  <c r="E216" i="64"/>
  <c r="D216" i="64"/>
  <c r="C216" i="64"/>
  <c r="O215" i="64"/>
  <c r="N215" i="64"/>
  <c r="M215" i="64"/>
  <c r="L215" i="64"/>
  <c r="K215" i="64"/>
  <c r="J215" i="64"/>
  <c r="I215" i="64"/>
  <c r="H215" i="64"/>
  <c r="G215" i="64"/>
  <c r="F215" i="64"/>
  <c r="E215" i="64"/>
  <c r="D215" i="64"/>
  <c r="C215" i="64"/>
  <c r="O214" i="64"/>
  <c r="N214" i="64"/>
  <c r="M214" i="64"/>
  <c r="L214" i="64"/>
  <c r="K214" i="64"/>
  <c r="J214" i="64"/>
  <c r="I214" i="64"/>
  <c r="H214" i="64"/>
  <c r="G214" i="64"/>
  <c r="F214" i="64"/>
  <c r="E214" i="64"/>
  <c r="D214" i="64"/>
  <c r="C214" i="64"/>
  <c r="O213" i="64"/>
  <c r="D213" i="64"/>
  <c r="N212" i="64"/>
  <c r="M212" i="64"/>
  <c r="L212" i="64"/>
  <c r="K212" i="64"/>
  <c r="J212" i="64"/>
  <c r="I212" i="64"/>
  <c r="H212" i="64"/>
  <c r="G212" i="64"/>
  <c r="F212" i="64"/>
  <c r="E212" i="64"/>
  <c r="D212" i="64"/>
  <c r="C212" i="64"/>
  <c r="N211" i="64"/>
  <c r="M211" i="64"/>
  <c r="L211" i="64"/>
  <c r="K211" i="64"/>
  <c r="J211" i="64"/>
  <c r="I211" i="64"/>
  <c r="H211" i="64"/>
  <c r="G211" i="64"/>
  <c r="F211" i="64"/>
  <c r="E211" i="64"/>
  <c r="D211" i="64"/>
  <c r="C211" i="64"/>
  <c r="N210" i="64"/>
  <c r="M210" i="64"/>
  <c r="L210" i="64"/>
  <c r="K210" i="64"/>
  <c r="J210" i="64"/>
  <c r="I210" i="64"/>
  <c r="H210" i="64"/>
  <c r="G210" i="64"/>
  <c r="F210" i="64"/>
  <c r="E210" i="64"/>
  <c r="D210" i="64"/>
  <c r="C210" i="64"/>
  <c r="O209" i="64"/>
  <c r="N208" i="64"/>
  <c r="M208" i="64"/>
  <c r="L208" i="64"/>
  <c r="K208" i="64"/>
  <c r="J208" i="64"/>
  <c r="I208" i="64"/>
  <c r="H208" i="64"/>
  <c r="G208" i="64"/>
  <c r="F208" i="64"/>
  <c r="E208" i="64"/>
  <c r="D208" i="64"/>
  <c r="N207" i="64"/>
  <c r="M207" i="64"/>
  <c r="L207" i="64"/>
  <c r="K207" i="64"/>
  <c r="J207" i="64"/>
  <c r="I207" i="64"/>
  <c r="H207" i="64"/>
  <c r="G207" i="64"/>
  <c r="F207" i="64"/>
  <c r="E207" i="64"/>
  <c r="D207" i="64"/>
  <c r="C207" i="64"/>
  <c r="B206" i="64"/>
  <c r="N196" i="64"/>
  <c r="M196" i="64"/>
  <c r="L196" i="64"/>
  <c r="K196" i="64"/>
  <c r="J196" i="64"/>
  <c r="I196" i="64"/>
  <c r="H196" i="64"/>
  <c r="G196" i="64"/>
  <c r="F196" i="64"/>
  <c r="E196" i="64"/>
  <c r="D196" i="64"/>
  <c r="C196" i="64"/>
  <c r="N195" i="64"/>
  <c r="M195" i="64"/>
  <c r="L195" i="64"/>
  <c r="K195" i="64"/>
  <c r="J195" i="64"/>
  <c r="I195" i="64"/>
  <c r="H195" i="64"/>
  <c r="G195" i="64"/>
  <c r="F195" i="64"/>
  <c r="E195" i="64"/>
  <c r="D195" i="64"/>
  <c r="C195" i="64"/>
  <c r="N194" i="64"/>
  <c r="M194" i="64"/>
  <c r="L194" i="64"/>
  <c r="K194" i="64"/>
  <c r="J194" i="64"/>
  <c r="I194" i="64"/>
  <c r="H194" i="64"/>
  <c r="G194" i="64"/>
  <c r="F194" i="64"/>
  <c r="E194" i="64"/>
  <c r="D194" i="64"/>
  <c r="C194" i="64"/>
  <c r="N193" i="64"/>
  <c r="M193" i="64"/>
  <c r="L193" i="64"/>
  <c r="K193" i="64"/>
  <c r="J193" i="64"/>
  <c r="I193" i="64"/>
  <c r="H193" i="64"/>
  <c r="G193" i="64"/>
  <c r="F193" i="64"/>
  <c r="E193" i="64"/>
  <c r="D193" i="64"/>
  <c r="C193" i="64"/>
  <c r="B192" i="64"/>
  <c r="N190" i="64"/>
  <c r="M190" i="64"/>
  <c r="L190" i="64"/>
  <c r="K190" i="64"/>
  <c r="J190" i="64"/>
  <c r="I190" i="64"/>
  <c r="H190" i="64"/>
  <c r="G190" i="64"/>
  <c r="F190" i="64"/>
  <c r="E190" i="64"/>
  <c r="D190" i="64"/>
  <c r="C190" i="64"/>
  <c r="B190" i="64"/>
  <c r="O189" i="64"/>
  <c r="N189" i="64"/>
  <c r="M189" i="64"/>
  <c r="L189" i="64"/>
  <c r="K189" i="64"/>
  <c r="J189" i="64"/>
  <c r="I189" i="64"/>
  <c r="H189" i="64"/>
  <c r="G189" i="64"/>
  <c r="F189" i="64"/>
  <c r="E189" i="64"/>
  <c r="D189" i="64"/>
  <c r="C189" i="64"/>
  <c r="B189" i="64"/>
  <c r="O188" i="64"/>
  <c r="N188" i="64"/>
  <c r="M188" i="64"/>
  <c r="L188" i="64"/>
  <c r="K188" i="64"/>
  <c r="J188" i="64"/>
  <c r="I188" i="64"/>
  <c r="H188" i="64"/>
  <c r="G188" i="64"/>
  <c r="F188" i="64"/>
  <c r="E188" i="64"/>
  <c r="D188" i="64"/>
  <c r="C188" i="64"/>
  <c r="B188" i="64"/>
  <c r="O187" i="64"/>
  <c r="N187" i="64"/>
  <c r="M187" i="64"/>
  <c r="L187" i="64"/>
  <c r="K187" i="64"/>
  <c r="J187" i="64"/>
  <c r="I187" i="64"/>
  <c r="H187" i="64"/>
  <c r="G187" i="64"/>
  <c r="F187" i="64"/>
  <c r="E187" i="64"/>
  <c r="D187" i="64"/>
  <c r="C187" i="64"/>
  <c r="B187" i="64"/>
  <c r="N186" i="64"/>
  <c r="M186" i="64"/>
  <c r="L186" i="64"/>
  <c r="K186" i="64"/>
  <c r="J186" i="64"/>
  <c r="I186" i="64"/>
  <c r="H186" i="64"/>
  <c r="G186" i="64"/>
  <c r="F186" i="64"/>
  <c r="E186" i="64"/>
  <c r="D186" i="64"/>
  <c r="C186" i="64"/>
  <c r="B186" i="64"/>
  <c r="N185" i="64"/>
  <c r="M185" i="64"/>
  <c r="L185" i="64"/>
  <c r="K185" i="64"/>
  <c r="J185" i="64"/>
  <c r="I185" i="64"/>
  <c r="H185" i="64"/>
  <c r="G185" i="64"/>
  <c r="F185" i="64"/>
  <c r="E185" i="64"/>
  <c r="D185" i="64"/>
  <c r="C185" i="64"/>
  <c r="B185" i="64"/>
  <c r="N184" i="64"/>
  <c r="M184" i="64"/>
  <c r="L184" i="64"/>
  <c r="K184" i="64"/>
  <c r="J184" i="64"/>
  <c r="I184" i="64"/>
  <c r="H184" i="64"/>
  <c r="G184" i="64"/>
  <c r="F184" i="64"/>
  <c r="E184" i="64"/>
  <c r="D184" i="64"/>
  <c r="C184" i="64"/>
  <c r="B184" i="64"/>
  <c r="O183" i="64"/>
  <c r="N183" i="64"/>
  <c r="M183" i="64"/>
  <c r="L183" i="64"/>
  <c r="K183" i="64"/>
  <c r="J183" i="64"/>
  <c r="I183" i="64"/>
  <c r="H183" i="64"/>
  <c r="G183" i="64"/>
  <c r="F183" i="64"/>
  <c r="E183" i="64"/>
  <c r="D183" i="64"/>
  <c r="B183" i="64"/>
  <c r="N182" i="64"/>
  <c r="M182" i="64"/>
  <c r="L182" i="64"/>
  <c r="K182" i="64"/>
  <c r="J182" i="64"/>
  <c r="I182" i="64"/>
  <c r="H182" i="64"/>
  <c r="G182" i="64"/>
  <c r="F182" i="64"/>
  <c r="E182" i="64"/>
  <c r="D182" i="64"/>
  <c r="C182" i="64"/>
  <c r="B182" i="64"/>
  <c r="N181" i="64"/>
  <c r="M181" i="64"/>
  <c r="L181" i="64"/>
  <c r="K181" i="64"/>
  <c r="J181" i="64"/>
  <c r="I181" i="64"/>
  <c r="H181" i="64"/>
  <c r="G181" i="64"/>
  <c r="F181" i="64"/>
  <c r="E181" i="64"/>
  <c r="D181" i="64"/>
  <c r="C181" i="64"/>
  <c r="B180" i="64"/>
  <c r="N178" i="64"/>
  <c r="M178" i="64"/>
  <c r="L178" i="64"/>
  <c r="K178" i="64"/>
  <c r="J178" i="64"/>
  <c r="I178" i="64"/>
  <c r="H178" i="64"/>
  <c r="G178" i="64"/>
  <c r="F178" i="64"/>
  <c r="E178" i="64"/>
  <c r="D178" i="64"/>
  <c r="C178" i="64"/>
  <c r="N177" i="64"/>
  <c r="M177" i="64"/>
  <c r="L177" i="64"/>
  <c r="K177" i="64"/>
  <c r="J177" i="64"/>
  <c r="I177" i="64"/>
  <c r="H177" i="64"/>
  <c r="G177" i="64"/>
  <c r="F177" i="64"/>
  <c r="E177" i="64"/>
  <c r="D177" i="64"/>
  <c r="C177" i="64"/>
  <c r="N176" i="64"/>
  <c r="M176" i="64"/>
  <c r="L176" i="64"/>
  <c r="K176" i="64"/>
  <c r="J176" i="64"/>
  <c r="I176" i="64"/>
  <c r="H176" i="64"/>
  <c r="G176" i="64"/>
  <c r="F176" i="64"/>
  <c r="E176" i="64"/>
  <c r="D176" i="64"/>
  <c r="C176" i="64"/>
  <c r="N175" i="64"/>
  <c r="M175" i="64"/>
  <c r="L175" i="64"/>
  <c r="K175" i="64"/>
  <c r="J175" i="64"/>
  <c r="I175" i="64"/>
  <c r="H175" i="64"/>
  <c r="G175" i="64"/>
  <c r="F175" i="64"/>
  <c r="E175" i="64"/>
  <c r="D175" i="64"/>
  <c r="C175" i="64"/>
  <c r="B174" i="64"/>
  <c r="N172" i="64"/>
  <c r="M172" i="64"/>
  <c r="L172" i="64"/>
  <c r="K172" i="64"/>
  <c r="J172" i="64"/>
  <c r="I172" i="64"/>
  <c r="H172" i="64"/>
  <c r="G172" i="64"/>
  <c r="F172" i="64"/>
  <c r="E172" i="64"/>
  <c r="D172" i="64"/>
  <c r="C172" i="64"/>
  <c r="B172" i="64"/>
  <c r="O171" i="64"/>
  <c r="N171" i="64"/>
  <c r="M171" i="64"/>
  <c r="L171" i="64"/>
  <c r="K171" i="64"/>
  <c r="J171" i="64"/>
  <c r="I171" i="64"/>
  <c r="H171" i="64"/>
  <c r="G171" i="64"/>
  <c r="F171" i="64"/>
  <c r="E171" i="64"/>
  <c r="D171" i="64"/>
  <c r="C171" i="64"/>
  <c r="B171" i="64"/>
  <c r="O170" i="64"/>
  <c r="N170" i="64"/>
  <c r="M170" i="64"/>
  <c r="L170" i="64"/>
  <c r="K170" i="64"/>
  <c r="J170" i="64"/>
  <c r="I170" i="64"/>
  <c r="H170" i="64"/>
  <c r="G170" i="64"/>
  <c r="F170" i="64"/>
  <c r="E170" i="64"/>
  <c r="D170" i="64"/>
  <c r="C170" i="64"/>
  <c r="B170" i="64"/>
  <c r="O169" i="64"/>
  <c r="N169" i="64"/>
  <c r="M169" i="64"/>
  <c r="L169" i="64"/>
  <c r="K169" i="64"/>
  <c r="J169" i="64"/>
  <c r="I169" i="64"/>
  <c r="H169" i="64"/>
  <c r="G169" i="64"/>
  <c r="F169" i="64"/>
  <c r="E169" i="64"/>
  <c r="D169" i="64"/>
  <c r="C169" i="64"/>
  <c r="B169" i="64"/>
  <c r="N168" i="64"/>
  <c r="M168" i="64"/>
  <c r="L168" i="64"/>
  <c r="K168" i="64"/>
  <c r="J168" i="64"/>
  <c r="I168" i="64"/>
  <c r="H168" i="64"/>
  <c r="G168" i="64"/>
  <c r="F168" i="64"/>
  <c r="E168" i="64"/>
  <c r="D168" i="64"/>
  <c r="C168" i="64"/>
  <c r="B168" i="64"/>
  <c r="N167" i="64"/>
  <c r="M167" i="64"/>
  <c r="L167" i="64"/>
  <c r="K167" i="64"/>
  <c r="J167" i="64"/>
  <c r="I167" i="64"/>
  <c r="H167" i="64"/>
  <c r="G167" i="64"/>
  <c r="F167" i="64"/>
  <c r="E167" i="64"/>
  <c r="D167" i="64"/>
  <c r="C167" i="64"/>
  <c r="B167" i="64"/>
  <c r="N166" i="64"/>
  <c r="M166" i="64"/>
  <c r="L166" i="64"/>
  <c r="K166" i="64"/>
  <c r="J166" i="64"/>
  <c r="I166" i="64"/>
  <c r="H166" i="64"/>
  <c r="G166" i="64"/>
  <c r="F166" i="64"/>
  <c r="E166" i="64"/>
  <c r="D166" i="64"/>
  <c r="C166" i="64"/>
  <c r="B166" i="64"/>
  <c r="O165" i="64"/>
  <c r="N165" i="64"/>
  <c r="M165" i="64"/>
  <c r="L165" i="64"/>
  <c r="K165" i="64"/>
  <c r="J165" i="64"/>
  <c r="I165" i="64"/>
  <c r="H165" i="64"/>
  <c r="G165" i="64"/>
  <c r="F165" i="64"/>
  <c r="E165" i="64"/>
  <c r="D165" i="64"/>
  <c r="B165" i="64"/>
  <c r="N164" i="64"/>
  <c r="M164" i="64"/>
  <c r="L164" i="64"/>
  <c r="K164" i="64"/>
  <c r="J164" i="64"/>
  <c r="I164" i="64"/>
  <c r="H164" i="64"/>
  <c r="G164" i="64"/>
  <c r="F164" i="64"/>
  <c r="E164" i="64"/>
  <c r="D164" i="64"/>
  <c r="C164" i="64"/>
  <c r="B164" i="64"/>
  <c r="N163" i="64"/>
  <c r="M163" i="64"/>
  <c r="L163" i="64"/>
  <c r="K163" i="64"/>
  <c r="J163" i="64"/>
  <c r="I163" i="64"/>
  <c r="H163" i="64"/>
  <c r="G163" i="64"/>
  <c r="F163" i="64"/>
  <c r="E163" i="64"/>
  <c r="D163" i="64"/>
  <c r="C163" i="64"/>
  <c r="B162" i="64"/>
  <c r="N160" i="64"/>
  <c r="M160" i="64"/>
  <c r="L160" i="64"/>
  <c r="K160" i="64"/>
  <c r="J160" i="64"/>
  <c r="I160" i="64"/>
  <c r="H160" i="64"/>
  <c r="G160" i="64"/>
  <c r="F160" i="64"/>
  <c r="E160" i="64"/>
  <c r="D160" i="64"/>
  <c r="C160" i="64"/>
  <c r="N159" i="64"/>
  <c r="M159" i="64"/>
  <c r="L159" i="64"/>
  <c r="K159" i="64"/>
  <c r="J159" i="64"/>
  <c r="I159" i="64"/>
  <c r="H159" i="64"/>
  <c r="G159" i="64"/>
  <c r="F159" i="64"/>
  <c r="E159" i="64"/>
  <c r="D159" i="64"/>
  <c r="C159" i="64"/>
  <c r="N158" i="64"/>
  <c r="M158" i="64"/>
  <c r="L158" i="64"/>
  <c r="K158" i="64"/>
  <c r="J158" i="64"/>
  <c r="I158" i="64"/>
  <c r="H158" i="64"/>
  <c r="G158" i="64"/>
  <c r="F158" i="64"/>
  <c r="E158" i="64"/>
  <c r="D158" i="64"/>
  <c r="C158" i="64"/>
  <c r="N157" i="64"/>
  <c r="M157" i="64"/>
  <c r="L157" i="64"/>
  <c r="K157" i="64"/>
  <c r="J157" i="64"/>
  <c r="I157" i="64"/>
  <c r="H157" i="64"/>
  <c r="G157" i="64"/>
  <c r="F157" i="64"/>
  <c r="E157" i="64"/>
  <c r="D157" i="64"/>
  <c r="C157" i="64"/>
  <c r="B156" i="64"/>
  <c r="N154" i="64"/>
  <c r="M154" i="64"/>
  <c r="L154" i="64"/>
  <c r="K154" i="64"/>
  <c r="J154" i="64"/>
  <c r="I154" i="64"/>
  <c r="H154" i="64"/>
  <c r="G154" i="64"/>
  <c r="F154" i="64"/>
  <c r="E154" i="64"/>
  <c r="D154" i="64"/>
  <c r="C154" i="64"/>
  <c r="B154" i="64"/>
  <c r="O153" i="64"/>
  <c r="N153" i="64"/>
  <c r="M153" i="64"/>
  <c r="L153" i="64"/>
  <c r="K153" i="64"/>
  <c r="J153" i="64"/>
  <c r="I153" i="64"/>
  <c r="H153" i="64"/>
  <c r="G153" i="64"/>
  <c r="F153" i="64"/>
  <c r="E153" i="64"/>
  <c r="D153" i="64"/>
  <c r="C153" i="64"/>
  <c r="B153" i="64"/>
  <c r="O152" i="64"/>
  <c r="N152" i="64"/>
  <c r="M152" i="64"/>
  <c r="L152" i="64"/>
  <c r="K152" i="64"/>
  <c r="J152" i="64"/>
  <c r="I152" i="64"/>
  <c r="H152" i="64"/>
  <c r="G152" i="64"/>
  <c r="F152" i="64"/>
  <c r="E152" i="64"/>
  <c r="D152" i="64"/>
  <c r="C152" i="64"/>
  <c r="B152" i="64"/>
  <c r="O151" i="64"/>
  <c r="N151" i="64"/>
  <c r="M151" i="64"/>
  <c r="L151" i="64"/>
  <c r="K151" i="64"/>
  <c r="J151" i="64"/>
  <c r="I151" i="64"/>
  <c r="H151" i="64"/>
  <c r="G151" i="64"/>
  <c r="F151" i="64"/>
  <c r="E151" i="64"/>
  <c r="D151" i="64"/>
  <c r="C151" i="64"/>
  <c r="B151" i="64"/>
  <c r="N150" i="64"/>
  <c r="M150" i="64"/>
  <c r="L150" i="64"/>
  <c r="K150" i="64"/>
  <c r="J150" i="64"/>
  <c r="I150" i="64"/>
  <c r="H150" i="64"/>
  <c r="G150" i="64"/>
  <c r="F150" i="64"/>
  <c r="E150" i="64"/>
  <c r="D150" i="64"/>
  <c r="C150" i="64"/>
  <c r="B150" i="64"/>
  <c r="N149" i="64"/>
  <c r="M149" i="64"/>
  <c r="L149" i="64"/>
  <c r="K149" i="64"/>
  <c r="J149" i="64"/>
  <c r="I149" i="64"/>
  <c r="H149" i="64"/>
  <c r="G149" i="64"/>
  <c r="F149" i="64"/>
  <c r="E149" i="64"/>
  <c r="D149" i="64"/>
  <c r="C149" i="64"/>
  <c r="B149" i="64"/>
  <c r="N148" i="64"/>
  <c r="M148" i="64"/>
  <c r="L148" i="64"/>
  <c r="K148" i="64"/>
  <c r="J148" i="64"/>
  <c r="I148" i="64"/>
  <c r="H148" i="64"/>
  <c r="G148" i="64"/>
  <c r="F148" i="64"/>
  <c r="E148" i="64"/>
  <c r="D148" i="64"/>
  <c r="C148" i="64"/>
  <c r="B148" i="64"/>
  <c r="O147" i="64"/>
  <c r="N147" i="64"/>
  <c r="M147" i="64"/>
  <c r="L147" i="64"/>
  <c r="K147" i="64"/>
  <c r="J147" i="64"/>
  <c r="I147" i="64"/>
  <c r="H147" i="64"/>
  <c r="G147" i="64"/>
  <c r="F147" i="64"/>
  <c r="E147" i="64"/>
  <c r="D147" i="64"/>
  <c r="B147" i="64"/>
  <c r="N146" i="64"/>
  <c r="M146" i="64"/>
  <c r="L146" i="64"/>
  <c r="K146" i="64"/>
  <c r="J146" i="64"/>
  <c r="I146" i="64"/>
  <c r="H146" i="64"/>
  <c r="G146" i="64"/>
  <c r="F146" i="64"/>
  <c r="E146" i="64"/>
  <c r="D146" i="64"/>
  <c r="C146" i="64"/>
  <c r="B146" i="64"/>
  <c r="N145" i="64"/>
  <c r="M145" i="64"/>
  <c r="L145" i="64"/>
  <c r="K145" i="64"/>
  <c r="J145" i="64"/>
  <c r="I145" i="64"/>
  <c r="H145" i="64"/>
  <c r="G145" i="64"/>
  <c r="F145" i="64"/>
  <c r="E145" i="64"/>
  <c r="D145" i="64"/>
  <c r="C145" i="64"/>
  <c r="B144" i="64"/>
  <c r="N142" i="64"/>
  <c r="M142" i="64"/>
  <c r="L142" i="64"/>
  <c r="K142" i="64"/>
  <c r="J142" i="64"/>
  <c r="I142" i="64"/>
  <c r="H142" i="64"/>
  <c r="G142" i="64"/>
  <c r="F142" i="64"/>
  <c r="E142" i="64"/>
  <c r="D142" i="64"/>
  <c r="C142" i="64"/>
  <c r="N141" i="64"/>
  <c r="M141" i="64"/>
  <c r="L141" i="64"/>
  <c r="K141" i="64"/>
  <c r="J141" i="64"/>
  <c r="I141" i="64"/>
  <c r="H141" i="64"/>
  <c r="G141" i="64"/>
  <c r="F141" i="64"/>
  <c r="E141" i="64"/>
  <c r="D141" i="64"/>
  <c r="C141" i="64"/>
  <c r="N140" i="64"/>
  <c r="M140" i="64"/>
  <c r="L140" i="64"/>
  <c r="K140" i="64"/>
  <c r="J140" i="64"/>
  <c r="I140" i="64"/>
  <c r="H140" i="64"/>
  <c r="G140" i="64"/>
  <c r="F140" i="64"/>
  <c r="E140" i="64"/>
  <c r="D140" i="64"/>
  <c r="C140" i="64"/>
  <c r="N139" i="64"/>
  <c r="M139" i="64"/>
  <c r="L139" i="64"/>
  <c r="K139" i="64"/>
  <c r="J139" i="64"/>
  <c r="I139" i="64"/>
  <c r="H139" i="64"/>
  <c r="G139" i="64"/>
  <c r="F139" i="64"/>
  <c r="E139" i="64"/>
  <c r="D139" i="64"/>
  <c r="C139" i="64"/>
  <c r="B138" i="64"/>
  <c r="N136" i="64"/>
  <c r="M136" i="64"/>
  <c r="L136" i="64"/>
  <c r="K136" i="64"/>
  <c r="J136" i="64"/>
  <c r="I136" i="64"/>
  <c r="H136" i="64"/>
  <c r="G136" i="64"/>
  <c r="F136" i="64"/>
  <c r="E136" i="64"/>
  <c r="D136" i="64"/>
  <c r="C136" i="64"/>
  <c r="B136" i="64"/>
  <c r="O135" i="64"/>
  <c r="N135" i="64"/>
  <c r="M135" i="64"/>
  <c r="L135" i="64"/>
  <c r="K135" i="64"/>
  <c r="J135" i="64"/>
  <c r="I135" i="64"/>
  <c r="H135" i="64"/>
  <c r="G135" i="64"/>
  <c r="F135" i="64"/>
  <c r="E135" i="64"/>
  <c r="D135" i="64"/>
  <c r="C135" i="64"/>
  <c r="B135" i="64"/>
  <c r="O134" i="64"/>
  <c r="N134" i="64"/>
  <c r="M134" i="64"/>
  <c r="L134" i="64"/>
  <c r="K134" i="64"/>
  <c r="J134" i="64"/>
  <c r="I134" i="64"/>
  <c r="H134" i="64"/>
  <c r="G134" i="64"/>
  <c r="F134" i="64"/>
  <c r="E134" i="64"/>
  <c r="D134" i="64"/>
  <c r="C134" i="64"/>
  <c r="B134" i="64"/>
  <c r="O133" i="64"/>
  <c r="N133" i="64"/>
  <c r="M133" i="64"/>
  <c r="L133" i="64"/>
  <c r="K133" i="64"/>
  <c r="J133" i="64"/>
  <c r="I133" i="64"/>
  <c r="H133" i="64"/>
  <c r="G133" i="64"/>
  <c r="F133" i="64"/>
  <c r="E133" i="64"/>
  <c r="D133" i="64"/>
  <c r="C133" i="64"/>
  <c r="B133" i="64"/>
  <c r="N132" i="64"/>
  <c r="M132" i="64"/>
  <c r="L132" i="64"/>
  <c r="K132" i="64"/>
  <c r="J132" i="64"/>
  <c r="I132" i="64"/>
  <c r="H132" i="64"/>
  <c r="G132" i="64"/>
  <c r="F132" i="64"/>
  <c r="E132" i="64"/>
  <c r="D132" i="64"/>
  <c r="C132" i="64"/>
  <c r="B132" i="64"/>
  <c r="N131" i="64"/>
  <c r="M131" i="64"/>
  <c r="L131" i="64"/>
  <c r="K131" i="64"/>
  <c r="J131" i="64"/>
  <c r="I131" i="64"/>
  <c r="H131" i="64"/>
  <c r="G131" i="64"/>
  <c r="F131" i="64"/>
  <c r="E131" i="64"/>
  <c r="D131" i="64"/>
  <c r="C131" i="64"/>
  <c r="B131" i="64"/>
  <c r="N130" i="64"/>
  <c r="M130" i="64"/>
  <c r="L130" i="64"/>
  <c r="K130" i="64"/>
  <c r="J130" i="64"/>
  <c r="I130" i="64"/>
  <c r="H130" i="64"/>
  <c r="G130" i="64"/>
  <c r="F130" i="64"/>
  <c r="E130" i="64"/>
  <c r="D130" i="64"/>
  <c r="C130" i="64"/>
  <c r="B130" i="64"/>
  <c r="O129" i="64"/>
  <c r="N129" i="64"/>
  <c r="M129" i="64"/>
  <c r="L129" i="64"/>
  <c r="K129" i="64"/>
  <c r="J129" i="64"/>
  <c r="I129" i="64"/>
  <c r="H129" i="64"/>
  <c r="G129" i="64"/>
  <c r="F129" i="64"/>
  <c r="E129" i="64"/>
  <c r="D129" i="64"/>
  <c r="B129" i="64"/>
  <c r="N128" i="64"/>
  <c r="M128" i="64"/>
  <c r="L128" i="64"/>
  <c r="K128" i="64"/>
  <c r="J128" i="64"/>
  <c r="I128" i="64"/>
  <c r="H128" i="64"/>
  <c r="G128" i="64"/>
  <c r="F128" i="64"/>
  <c r="E128" i="64"/>
  <c r="D128" i="64"/>
  <c r="C128" i="64"/>
  <c r="B128" i="64"/>
  <c r="N127" i="64"/>
  <c r="M127" i="64"/>
  <c r="L127" i="64"/>
  <c r="K127" i="64"/>
  <c r="J127" i="64"/>
  <c r="I127" i="64"/>
  <c r="H127" i="64"/>
  <c r="G127" i="64"/>
  <c r="F127" i="64"/>
  <c r="E127" i="64"/>
  <c r="D127" i="64"/>
  <c r="C127" i="64"/>
  <c r="B126" i="64"/>
  <c r="N73" i="64"/>
  <c r="M73" i="64"/>
  <c r="L73" i="64"/>
  <c r="K73" i="64"/>
  <c r="J73" i="64"/>
  <c r="I73" i="64"/>
  <c r="H73" i="64"/>
  <c r="G73" i="64"/>
  <c r="F73" i="64"/>
  <c r="E73" i="64"/>
  <c r="D73" i="64"/>
  <c r="C73" i="64"/>
  <c r="O72" i="64"/>
  <c r="N72" i="64"/>
  <c r="M72" i="64"/>
  <c r="L72" i="64"/>
  <c r="K72" i="64"/>
  <c r="J72" i="64"/>
  <c r="I72" i="64"/>
  <c r="H72" i="64"/>
  <c r="G72" i="64"/>
  <c r="F72" i="64"/>
  <c r="E72" i="64"/>
  <c r="D72" i="64"/>
  <c r="C72" i="64"/>
  <c r="O71" i="64"/>
  <c r="N71" i="64"/>
  <c r="M71" i="64"/>
  <c r="L71" i="64"/>
  <c r="K71" i="64"/>
  <c r="J71" i="64"/>
  <c r="I71" i="64"/>
  <c r="H71" i="64"/>
  <c r="G71" i="64"/>
  <c r="F71" i="64"/>
  <c r="E71" i="64"/>
  <c r="D71" i="64"/>
  <c r="C71" i="64"/>
  <c r="O70" i="64"/>
  <c r="N69" i="64"/>
  <c r="M69" i="64"/>
  <c r="L69" i="64"/>
  <c r="K69" i="64"/>
  <c r="J69" i="64"/>
  <c r="I69" i="64"/>
  <c r="H69" i="64"/>
  <c r="G69" i="64"/>
  <c r="F69" i="64"/>
  <c r="E69" i="64"/>
  <c r="D69" i="64"/>
  <c r="C69" i="64"/>
  <c r="N68" i="64"/>
  <c r="M68" i="64"/>
  <c r="L68" i="64"/>
  <c r="K68" i="64"/>
  <c r="J68" i="64"/>
  <c r="I68" i="64"/>
  <c r="H68" i="64"/>
  <c r="G68" i="64"/>
  <c r="F68" i="64"/>
  <c r="E68" i="64"/>
  <c r="D68" i="64"/>
  <c r="N67" i="64"/>
  <c r="M67" i="64"/>
  <c r="L67" i="64"/>
  <c r="K67" i="64"/>
  <c r="J67" i="64"/>
  <c r="I67" i="64"/>
  <c r="H67" i="64"/>
  <c r="G67" i="64"/>
  <c r="F67" i="64"/>
  <c r="E67" i="64"/>
  <c r="D67" i="64"/>
  <c r="C67" i="64"/>
  <c r="O66" i="64"/>
  <c r="N65" i="64"/>
  <c r="M65" i="64"/>
  <c r="L65" i="64"/>
  <c r="K65" i="64"/>
  <c r="J65" i="64"/>
  <c r="I65" i="64"/>
  <c r="H65" i="64"/>
  <c r="G65" i="64"/>
  <c r="F65" i="64"/>
  <c r="E65" i="64"/>
  <c r="D65" i="64"/>
  <c r="C65" i="64"/>
  <c r="N64" i="64"/>
  <c r="M64" i="64"/>
  <c r="L64" i="64"/>
  <c r="K64" i="64"/>
  <c r="J64" i="64"/>
  <c r="I64" i="64"/>
  <c r="H64" i="64"/>
  <c r="G64" i="64"/>
  <c r="F64" i="64"/>
  <c r="E64" i="64"/>
  <c r="D64" i="64"/>
  <c r="C64" i="64"/>
  <c r="B63" i="64"/>
  <c r="B62" i="64"/>
  <c r="N60" i="64"/>
  <c r="M60" i="64"/>
  <c r="L60" i="64"/>
  <c r="K60" i="64"/>
  <c r="J60" i="64"/>
  <c r="I60" i="64"/>
  <c r="H60" i="64"/>
  <c r="G60" i="64"/>
  <c r="F60" i="64"/>
  <c r="E60" i="64"/>
  <c r="D60" i="64"/>
  <c r="C60" i="64"/>
  <c r="O59" i="64"/>
  <c r="N59" i="64"/>
  <c r="M59" i="64"/>
  <c r="L59" i="64"/>
  <c r="K59" i="64"/>
  <c r="J59" i="64"/>
  <c r="I59" i="64"/>
  <c r="H59" i="64"/>
  <c r="G59" i="64"/>
  <c r="F59" i="64"/>
  <c r="E59" i="64"/>
  <c r="D59" i="64"/>
  <c r="C59" i="64"/>
  <c r="O58" i="64"/>
  <c r="N58" i="64"/>
  <c r="M58" i="64"/>
  <c r="L58" i="64"/>
  <c r="K58" i="64"/>
  <c r="J58" i="64"/>
  <c r="I58" i="64"/>
  <c r="H58" i="64"/>
  <c r="G58" i="64"/>
  <c r="F58" i="64"/>
  <c r="E58" i="64"/>
  <c r="D58" i="64"/>
  <c r="C58" i="64"/>
  <c r="O57" i="64"/>
  <c r="N56" i="64"/>
  <c r="M56" i="64"/>
  <c r="L56" i="64"/>
  <c r="K56" i="64"/>
  <c r="J56" i="64"/>
  <c r="I56" i="64"/>
  <c r="H56" i="64"/>
  <c r="G56" i="64"/>
  <c r="F56" i="64"/>
  <c r="E56" i="64"/>
  <c r="D56" i="64"/>
  <c r="C56" i="64"/>
  <c r="N55" i="64"/>
  <c r="M55" i="64"/>
  <c r="L55" i="64"/>
  <c r="K55" i="64"/>
  <c r="J55" i="64"/>
  <c r="I55" i="64"/>
  <c r="H55" i="64"/>
  <c r="G55" i="64"/>
  <c r="F55" i="64"/>
  <c r="E55" i="64"/>
  <c r="D55" i="64"/>
  <c r="N54" i="64"/>
  <c r="M54" i="64"/>
  <c r="L54" i="64"/>
  <c r="K54" i="64"/>
  <c r="J54" i="64"/>
  <c r="I54" i="64"/>
  <c r="H54" i="64"/>
  <c r="G54" i="64"/>
  <c r="F54" i="64"/>
  <c r="E54" i="64"/>
  <c r="D54" i="64"/>
  <c r="C54" i="64"/>
  <c r="O53" i="64"/>
  <c r="N52" i="64"/>
  <c r="M52" i="64"/>
  <c r="L52" i="64"/>
  <c r="K52" i="64"/>
  <c r="J52" i="64"/>
  <c r="I52" i="64"/>
  <c r="H52" i="64"/>
  <c r="G52" i="64"/>
  <c r="F52" i="64"/>
  <c r="E52" i="64"/>
  <c r="D52" i="64"/>
  <c r="C52" i="64"/>
  <c r="N51" i="64"/>
  <c r="M51" i="64"/>
  <c r="L51" i="64"/>
  <c r="K51" i="64"/>
  <c r="J51" i="64"/>
  <c r="I51" i="64"/>
  <c r="H51" i="64"/>
  <c r="G51" i="64"/>
  <c r="F51" i="64"/>
  <c r="E51" i="64"/>
  <c r="D51" i="64"/>
  <c r="C51" i="64"/>
  <c r="B50" i="64"/>
  <c r="B49" i="64"/>
  <c r="N47" i="64"/>
  <c r="M47" i="64"/>
  <c r="L47" i="64"/>
  <c r="K47" i="64"/>
  <c r="J47" i="64"/>
  <c r="I47" i="64"/>
  <c r="H47" i="64"/>
  <c r="G47" i="64"/>
  <c r="F47" i="64"/>
  <c r="E47" i="64"/>
  <c r="D47" i="64"/>
  <c r="C47" i="64"/>
  <c r="O46" i="64"/>
  <c r="N46" i="64"/>
  <c r="M46" i="64"/>
  <c r="L46" i="64"/>
  <c r="K46" i="64"/>
  <c r="J46" i="64"/>
  <c r="I46" i="64"/>
  <c r="H46" i="64"/>
  <c r="G46" i="64"/>
  <c r="F46" i="64"/>
  <c r="E46" i="64"/>
  <c r="D46" i="64"/>
  <c r="C46" i="64"/>
  <c r="O45" i="64"/>
  <c r="N45" i="64"/>
  <c r="M45" i="64"/>
  <c r="L45" i="64"/>
  <c r="K45" i="64"/>
  <c r="J45" i="64"/>
  <c r="I45" i="64"/>
  <c r="H45" i="64"/>
  <c r="G45" i="64"/>
  <c r="F45" i="64"/>
  <c r="E45" i="64"/>
  <c r="D45" i="64"/>
  <c r="C45" i="64"/>
  <c r="O44" i="64"/>
  <c r="N43" i="64"/>
  <c r="M43" i="64"/>
  <c r="L43" i="64"/>
  <c r="K43" i="64"/>
  <c r="J43" i="64"/>
  <c r="I43" i="64"/>
  <c r="H43" i="64"/>
  <c r="G43" i="64"/>
  <c r="F43" i="64"/>
  <c r="E43" i="64"/>
  <c r="D43" i="64"/>
  <c r="C43" i="64"/>
  <c r="N42" i="64"/>
  <c r="M42" i="64"/>
  <c r="L42" i="64"/>
  <c r="K42" i="64"/>
  <c r="J42" i="64"/>
  <c r="I42" i="64"/>
  <c r="H42" i="64"/>
  <c r="G42" i="64"/>
  <c r="F42" i="64"/>
  <c r="E42" i="64"/>
  <c r="D42" i="64"/>
  <c r="N41" i="64"/>
  <c r="M41" i="64"/>
  <c r="L41" i="64"/>
  <c r="K41" i="64"/>
  <c r="J41" i="64"/>
  <c r="I41" i="64"/>
  <c r="H41" i="64"/>
  <c r="G41" i="64"/>
  <c r="F41" i="64"/>
  <c r="E41" i="64"/>
  <c r="D41" i="64"/>
  <c r="C41" i="64"/>
  <c r="O40" i="64"/>
  <c r="N39" i="64"/>
  <c r="M39" i="64"/>
  <c r="L39" i="64"/>
  <c r="K39" i="64"/>
  <c r="J39" i="64"/>
  <c r="I39" i="64"/>
  <c r="H39" i="64"/>
  <c r="G39" i="64"/>
  <c r="F39" i="64"/>
  <c r="E39" i="64"/>
  <c r="D39" i="64"/>
  <c r="C39" i="64"/>
  <c r="N38" i="64"/>
  <c r="M38" i="64"/>
  <c r="L38" i="64"/>
  <c r="K38" i="64"/>
  <c r="J38" i="64"/>
  <c r="I38" i="64"/>
  <c r="H38" i="64"/>
  <c r="G38" i="64"/>
  <c r="F38" i="64"/>
  <c r="E38" i="64"/>
  <c r="D38" i="64"/>
  <c r="C38" i="64"/>
  <c r="B37" i="64"/>
  <c r="B36" i="64"/>
  <c r="N34" i="64"/>
  <c r="M34" i="64"/>
  <c r="L34" i="64"/>
  <c r="K34" i="64"/>
  <c r="J34" i="64"/>
  <c r="I34" i="64"/>
  <c r="H34" i="64"/>
  <c r="G34" i="64"/>
  <c r="F34" i="64"/>
  <c r="E34" i="64"/>
  <c r="D34" i="64"/>
  <c r="C34" i="64"/>
  <c r="O33" i="64"/>
  <c r="N33" i="64"/>
  <c r="M33" i="64"/>
  <c r="L33" i="64"/>
  <c r="K33" i="64"/>
  <c r="J33" i="64"/>
  <c r="I33" i="64"/>
  <c r="H33" i="64"/>
  <c r="G33" i="64"/>
  <c r="F33" i="64"/>
  <c r="E33" i="64"/>
  <c r="D33" i="64"/>
  <c r="C33" i="64"/>
  <c r="O32" i="64"/>
  <c r="N32" i="64"/>
  <c r="M32" i="64"/>
  <c r="L32" i="64"/>
  <c r="K32" i="64"/>
  <c r="J32" i="64"/>
  <c r="I32" i="64"/>
  <c r="H32" i="64"/>
  <c r="G32" i="64"/>
  <c r="F32" i="64"/>
  <c r="E32" i="64"/>
  <c r="D32" i="64"/>
  <c r="C32" i="64"/>
  <c r="O31" i="64"/>
  <c r="N30" i="64"/>
  <c r="M30" i="64"/>
  <c r="L30" i="64"/>
  <c r="K30" i="64"/>
  <c r="J30" i="64"/>
  <c r="I30" i="64"/>
  <c r="H30" i="64"/>
  <c r="G30" i="64"/>
  <c r="F30" i="64"/>
  <c r="E30" i="64"/>
  <c r="D30" i="64"/>
  <c r="C30" i="64"/>
  <c r="N29" i="64"/>
  <c r="M29" i="64"/>
  <c r="L29" i="64"/>
  <c r="K29" i="64"/>
  <c r="J29" i="64"/>
  <c r="I29" i="64"/>
  <c r="H29" i="64"/>
  <c r="G29" i="64"/>
  <c r="F29" i="64"/>
  <c r="E29" i="64"/>
  <c r="D29" i="64"/>
  <c r="N28" i="64"/>
  <c r="M28" i="64"/>
  <c r="L28" i="64"/>
  <c r="K28" i="64"/>
  <c r="J28" i="64"/>
  <c r="I28" i="64"/>
  <c r="H28" i="64"/>
  <c r="G28" i="64"/>
  <c r="F28" i="64"/>
  <c r="E28" i="64"/>
  <c r="D28" i="64"/>
  <c r="C28" i="64"/>
  <c r="O27" i="64"/>
  <c r="N26" i="64"/>
  <c r="M26" i="64"/>
  <c r="L26" i="64"/>
  <c r="K26" i="64"/>
  <c r="J26" i="64"/>
  <c r="I26" i="64"/>
  <c r="H26" i="64"/>
  <c r="G26" i="64"/>
  <c r="F26" i="64"/>
  <c r="E26" i="64"/>
  <c r="D26" i="64"/>
  <c r="C26" i="64"/>
  <c r="N25" i="64"/>
  <c r="M25" i="64"/>
  <c r="L25" i="64"/>
  <c r="K25" i="64"/>
  <c r="J25" i="64"/>
  <c r="I25" i="64"/>
  <c r="H25" i="64"/>
  <c r="G25" i="64"/>
  <c r="F25" i="64"/>
  <c r="E25" i="64"/>
  <c r="D25" i="64"/>
  <c r="C25" i="64"/>
  <c r="B24" i="64"/>
  <c r="B23" i="64"/>
  <c r="N21" i="64"/>
  <c r="M21" i="64"/>
  <c r="L21" i="64"/>
  <c r="K21" i="64"/>
  <c r="J21" i="64"/>
  <c r="I21" i="64"/>
  <c r="H21" i="64"/>
  <c r="G21" i="64"/>
  <c r="F21" i="64"/>
  <c r="E21" i="64"/>
  <c r="D21" i="64"/>
  <c r="C21" i="64"/>
  <c r="O20" i="64"/>
  <c r="N20" i="64"/>
  <c r="M20" i="64"/>
  <c r="L20" i="64"/>
  <c r="K20" i="64"/>
  <c r="J20" i="64"/>
  <c r="I20" i="64"/>
  <c r="H20" i="64"/>
  <c r="G20" i="64"/>
  <c r="F20" i="64"/>
  <c r="E20" i="64"/>
  <c r="D20" i="64"/>
  <c r="C20" i="64"/>
  <c r="N19" i="64"/>
  <c r="M19" i="64"/>
  <c r="L19" i="64"/>
  <c r="K19" i="64"/>
  <c r="J19" i="64"/>
  <c r="I19" i="64"/>
  <c r="H19" i="64"/>
  <c r="G19" i="64"/>
  <c r="F19" i="64"/>
  <c r="E19" i="64"/>
  <c r="D19" i="64"/>
  <c r="C19" i="64"/>
  <c r="O18" i="64"/>
  <c r="N17" i="64"/>
  <c r="M17" i="64"/>
  <c r="L17" i="64"/>
  <c r="K17" i="64"/>
  <c r="J17" i="64"/>
  <c r="I17" i="64"/>
  <c r="H17" i="64"/>
  <c r="G17" i="64"/>
  <c r="F17" i="64"/>
  <c r="E17" i="64"/>
  <c r="D17" i="64"/>
  <c r="C17" i="64"/>
  <c r="N16" i="64"/>
  <c r="M16" i="64"/>
  <c r="L16" i="64"/>
  <c r="K16" i="64"/>
  <c r="J16" i="64"/>
  <c r="I16" i="64"/>
  <c r="H16" i="64"/>
  <c r="G16" i="64"/>
  <c r="F16" i="64"/>
  <c r="E16" i="64"/>
  <c r="D16" i="64"/>
  <c r="N15" i="64"/>
  <c r="M15" i="64"/>
  <c r="L15" i="64"/>
  <c r="K15" i="64"/>
  <c r="J15" i="64"/>
  <c r="I15" i="64"/>
  <c r="H15" i="64"/>
  <c r="G15" i="64"/>
  <c r="F15" i="64"/>
  <c r="E15" i="64"/>
  <c r="D15" i="64"/>
  <c r="C15" i="64"/>
  <c r="O14" i="64"/>
  <c r="N13" i="64"/>
  <c r="M13" i="64"/>
  <c r="L13" i="64"/>
  <c r="K13" i="64"/>
  <c r="J13" i="64"/>
  <c r="I13" i="64"/>
  <c r="H13" i="64"/>
  <c r="G13" i="64"/>
  <c r="F13" i="64"/>
  <c r="E13" i="64"/>
  <c r="D13" i="64"/>
  <c r="N12" i="64"/>
  <c r="M12" i="64"/>
  <c r="L12" i="64"/>
  <c r="K12" i="64"/>
  <c r="J12" i="64"/>
  <c r="I12" i="64"/>
  <c r="H12" i="64"/>
  <c r="G12" i="64"/>
  <c r="F12" i="64"/>
  <c r="E12" i="64"/>
  <c r="D12" i="64"/>
  <c r="C12" i="64"/>
  <c r="B11" i="64"/>
  <c r="N187" i="49"/>
  <c r="M187" i="49"/>
  <c r="L187" i="49"/>
  <c r="K187" i="49"/>
  <c r="J187" i="49"/>
  <c r="I187" i="49"/>
  <c r="H187" i="49"/>
  <c r="G187" i="49"/>
  <c r="F187" i="49"/>
  <c r="E187" i="49"/>
  <c r="D187" i="49"/>
  <c r="C187" i="49"/>
  <c r="O186" i="49"/>
  <c r="N186" i="49"/>
  <c r="M186" i="49"/>
  <c r="L186" i="49"/>
  <c r="K186" i="49"/>
  <c r="J186" i="49"/>
  <c r="I186" i="49"/>
  <c r="H186" i="49"/>
  <c r="G186" i="49"/>
  <c r="F186" i="49"/>
  <c r="E186" i="49"/>
  <c r="D186" i="49"/>
  <c r="C186" i="49"/>
  <c r="O185" i="49"/>
  <c r="N185" i="49"/>
  <c r="M185" i="49"/>
  <c r="L185" i="49"/>
  <c r="K185" i="49"/>
  <c r="J185" i="49"/>
  <c r="I185" i="49"/>
  <c r="H185" i="49"/>
  <c r="G185" i="49"/>
  <c r="F185" i="49"/>
  <c r="E185" i="49"/>
  <c r="D185" i="49"/>
  <c r="C185" i="49"/>
  <c r="N184" i="49"/>
  <c r="M184" i="49"/>
  <c r="L184" i="49"/>
  <c r="K184" i="49"/>
  <c r="J184" i="49"/>
  <c r="I184" i="49"/>
  <c r="H184" i="49"/>
  <c r="G184" i="49"/>
  <c r="F184" i="49"/>
  <c r="E184" i="49"/>
  <c r="D184" i="49"/>
  <c r="C184" i="49"/>
  <c r="O183" i="49"/>
  <c r="N183" i="49"/>
  <c r="M183" i="49"/>
  <c r="L183" i="49"/>
  <c r="K183" i="49"/>
  <c r="J183" i="49"/>
  <c r="I183" i="49"/>
  <c r="H183" i="49"/>
  <c r="G183" i="49"/>
  <c r="F183" i="49"/>
  <c r="E183" i="49"/>
  <c r="D183" i="49"/>
  <c r="C183" i="49"/>
  <c r="N182" i="49"/>
  <c r="M182" i="49"/>
  <c r="L182" i="49"/>
  <c r="K182" i="49"/>
  <c r="J182" i="49"/>
  <c r="I182" i="49"/>
  <c r="H182" i="49"/>
  <c r="G182" i="49"/>
  <c r="F182" i="49"/>
  <c r="E182" i="49"/>
  <c r="D182" i="49"/>
  <c r="C182" i="49"/>
  <c r="N181" i="49"/>
  <c r="M181" i="49"/>
  <c r="L181" i="49"/>
  <c r="K181" i="49"/>
  <c r="J181" i="49"/>
  <c r="I181" i="49"/>
  <c r="H181" i="49"/>
  <c r="G181" i="49"/>
  <c r="F181" i="49"/>
  <c r="E181" i="49"/>
  <c r="D181" i="49"/>
  <c r="C181" i="49"/>
  <c r="N180" i="49"/>
  <c r="M180" i="49"/>
  <c r="L180" i="49"/>
  <c r="K180" i="49"/>
  <c r="J180" i="49"/>
  <c r="I180" i="49"/>
  <c r="H180" i="49"/>
  <c r="G180" i="49"/>
  <c r="F180" i="49"/>
  <c r="E180" i="49"/>
  <c r="D180" i="49"/>
  <c r="C180" i="49"/>
  <c r="N179" i="49"/>
  <c r="M179" i="49"/>
  <c r="L179" i="49"/>
  <c r="K179" i="49"/>
  <c r="J179" i="49"/>
  <c r="I179" i="49"/>
  <c r="H179" i="49"/>
  <c r="G179" i="49"/>
  <c r="F179" i="49"/>
  <c r="E179" i="49"/>
  <c r="D179" i="49"/>
  <c r="C179" i="49"/>
  <c r="N178" i="49"/>
  <c r="M178" i="49"/>
  <c r="L178" i="49"/>
  <c r="K178" i="49"/>
  <c r="J178" i="49"/>
  <c r="I178" i="49"/>
  <c r="H178" i="49"/>
  <c r="G178" i="49"/>
  <c r="F178" i="49"/>
  <c r="E178" i="49"/>
  <c r="D178" i="49"/>
  <c r="N177" i="49"/>
  <c r="M177" i="49"/>
  <c r="L177" i="49"/>
  <c r="K177" i="49"/>
  <c r="J177" i="49"/>
  <c r="I177" i="49"/>
  <c r="H177" i="49"/>
  <c r="G177" i="49"/>
  <c r="F177" i="49"/>
  <c r="E177" i="49"/>
  <c r="D177" i="49"/>
  <c r="C177" i="49"/>
  <c r="N175" i="49"/>
  <c r="M175" i="49"/>
  <c r="L175" i="49"/>
  <c r="K175" i="49"/>
  <c r="J175" i="49"/>
  <c r="I175" i="49"/>
  <c r="H175" i="49"/>
  <c r="G175" i="49"/>
  <c r="F175" i="49"/>
  <c r="E175" i="49"/>
  <c r="D175" i="49"/>
  <c r="C175" i="49"/>
  <c r="O174" i="49"/>
  <c r="N174" i="49"/>
  <c r="M174" i="49"/>
  <c r="L174" i="49"/>
  <c r="K174" i="49"/>
  <c r="J174" i="49"/>
  <c r="I174" i="49"/>
  <c r="H174" i="49"/>
  <c r="G174" i="49"/>
  <c r="F174" i="49"/>
  <c r="E174" i="49"/>
  <c r="D174" i="49"/>
  <c r="C174" i="49"/>
  <c r="O173" i="49"/>
  <c r="N173" i="49"/>
  <c r="M173" i="49"/>
  <c r="L173" i="49"/>
  <c r="K173" i="49"/>
  <c r="J173" i="49"/>
  <c r="I173" i="49"/>
  <c r="H173" i="49"/>
  <c r="G173" i="49"/>
  <c r="F173" i="49"/>
  <c r="E173" i="49"/>
  <c r="D173" i="49"/>
  <c r="C173" i="49"/>
  <c r="N172" i="49"/>
  <c r="M172" i="49"/>
  <c r="L172" i="49"/>
  <c r="K172" i="49"/>
  <c r="J172" i="49"/>
  <c r="I172" i="49"/>
  <c r="H172" i="49"/>
  <c r="G172" i="49"/>
  <c r="F172" i="49"/>
  <c r="E172" i="49"/>
  <c r="D172" i="49"/>
  <c r="C172" i="49"/>
  <c r="O171" i="49"/>
  <c r="N171" i="49"/>
  <c r="M171" i="49"/>
  <c r="L171" i="49"/>
  <c r="K171" i="49"/>
  <c r="J171" i="49"/>
  <c r="I171" i="49"/>
  <c r="H171" i="49"/>
  <c r="G171" i="49"/>
  <c r="F171" i="49"/>
  <c r="E171" i="49"/>
  <c r="D171" i="49"/>
  <c r="C171" i="49"/>
  <c r="N170" i="49"/>
  <c r="M170" i="49"/>
  <c r="L170" i="49"/>
  <c r="K170" i="49"/>
  <c r="J170" i="49"/>
  <c r="I170" i="49"/>
  <c r="H170" i="49"/>
  <c r="G170" i="49"/>
  <c r="F170" i="49"/>
  <c r="E170" i="49"/>
  <c r="D170" i="49"/>
  <c r="C170" i="49"/>
  <c r="N169" i="49"/>
  <c r="M169" i="49"/>
  <c r="L169" i="49"/>
  <c r="K169" i="49"/>
  <c r="J169" i="49"/>
  <c r="I169" i="49"/>
  <c r="H169" i="49"/>
  <c r="G169" i="49"/>
  <c r="F169" i="49"/>
  <c r="E169" i="49"/>
  <c r="D169" i="49"/>
  <c r="C169" i="49"/>
  <c r="N168" i="49"/>
  <c r="M168" i="49"/>
  <c r="L168" i="49"/>
  <c r="K168" i="49"/>
  <c r="J168" i="49"/>
  <c r="I168" i="49"/>
  <c r="H168" i="49"/>
  <c r="G168" i="49"/>
  <c r="F168" i="49"/>
  <c r="E168" i="49"/>
  <c r="D168" i="49"/>
  <c r="C168" i="49"/>
  <c r="N167" i="49"/>
  <c r="M167" i="49"/>
  <c r="L167" i="49"/>
  <c r="K167" i="49"/>
  <c r="J167" i="49"/>
  <c r="I167" i="49"/>
  <c r="H167" i="49"/>
  <c r="G167" i="49"/>
  <c r="F167" i="49"/>
  <c r="E167" i="49"/>
  <c r="D167" i="49"/>
  <c r="C167" i="49"/>
  <c r="N166" i="49"/>
  <c r="M166" i="49"/>
  <c r="L166" i="49"/>
  <c r="K166" i="49"/>
  <c r="J166" i="49"/>
  <c r="I166" i="49"/>
  <c r="H166" i="49"/>
  <c r="G166" i="49"/>
  <c r="F166" i="49"/>
  <c r="E166" i="49"/>
  <c r="D166" i="49"/>
  <c r="N165" i="49"/>
  <c r="M165" i="49"/>
  <c r="L165" i="49"/>
  <c r="K165" i="49"/>
  <c r="J165" i="49"/>
  <c r="I165" i="49"/>
  <c r="H165" i="49"/>
  <c r="G165" i="49"/>
  <c r="F165" i="49"/>
  <c r="E165" i="49"/>
  <c r="D165" i="49"/>
  <c r="C165" i="49"/>
  <c r="N163" i="49"/>
  <c r="M163" i="49"/>
  <c r="L163" i="49"/>
  <c r="K163" i="49"/>
  <c r="J163" i="49"/>
  <c r="I163" i="49"/>
  <c r="H163" i="49"/>
  <c r="G163" i="49"/>
  <c r="F163" i="49"/>
  <c r="E163" i="49"/>
  <c r="D163" i="49"/>
  <c r="C163" i="49"/>
  <c r="O162" i="49"/>
  <c r="N162" i="49"/>
  <c r="M162" i="49"/>
  <c r="L162" i="49"/>
  <c r="K162" i="49"/>
  <c r="J162" i="49"/>
  <c r="I162" i="49"/>
  <c r="H162" i="49"/>
  <c r="G162" i="49"/>
  <c r="F162" i="49"/>
  <c r="E162" i="49"/>
  <c r="D162" i="49"/>
  <c r="C162" i="49"/>
  <c r="O161" i="49"/>
  <c r="N161" i="49"/>
  <c r="M161" i="49"/>
  <c r="L161" i="49"/>
  <c r="K161" i="49"/>
  <c r="J161" i="49"/>
  <c r="I161" i="49"/>
  <c r="H161" i="49"/>
  <c r="G161" i="49"/>
  <c r="F161" i="49"/>
  <c r="E161" i="49"/>
  <c r="D161" i="49"/>
  <c r="C161" i="49"/>
  <c r="N160" i="49"/>
  <c r="M160" i="49"/>
  <c r="L160" i="49"/>
  <c r="K160" i="49"/>
  <c r="J160" i="49"/>
  <c r="I160" i="49"/>
  <c r="H160" i="49"/>
  <c r="G160" i="49"/>
  <c r="F160" i="49"/>
  <c r="E160" i="49"/>
  <c r="D160" i="49"/>
  <c r="C160" i="49"/>
  <c r="O159" i="49"/>
  <c r="N159" i="49"/>
  <c r="M159" i="49"/>
  <c r="L159" i="49"/>
  <c r="K159" i="49"/>
  <c r="J159" i="49"/>
  <c r="I159" i="49"/>
  <c r="H159" i="49"/>
  <c r="G159" i="49"/>
  <c r="F159" i="49"/>
  <c r="E159" i="49"/>
  <c r="D159" i="49"/>
  <c r="C159" i="49"/>
  <c r="N158" i="49"/>
  <c r="M158" i="49"/>
  <c r="L158" i="49"/>
  <c r="K158" i="49"/>
  <c r="J158" i="49"/>
  <c r="I158" i="49"/>
  <c r="H158" i="49"/>
  <c r="G158" i="49"/>
  <c r="F158" i="49"/>
  <c r="E158" i="49"/>
  <c r="D158" i="49"/>
  <c r="C158" i="49"/>
  <c r="N157" i="49"/>
  <c r="M157" i="49"/>
  <c r="L157" i="49"/>
  <c r="K157" i="49"/>
  <c r="J157" i="49"/>
  <c r="I157" i="49"/>
  <c r="H157" i="49"/>
  <c r="G157" i="49"/>
  <c r="F157" i="49"/>
  <c r="E157" i="49"/>
  <c r="D157" i="49"/>
  <c r="C157" i="49"/>
  <c r="N156" i="49"/>
  <c r="M156" i="49"/>
  <c r="L156" i="49"/>
  <c r="K156" i="49"/>
  <c r="J156" i="49"/>
  <c r="I156" i="49"/>
  <c r="H156" i="49"/>
  <c r="G156" i="49"/>
  <c r="F156" i="49"/>
  <c r="E156" i="49"/>
  <c r="D156" i="49"/>
  <c r="C156" i="49"/>
  <c r="N155" i="49"/>
  <c r="M155" i="49"/>
  <c r="L155" i="49"/>
  <c r="K155" i="49"/>
  <c r="J155" i="49"/>
  <c r="I155" i="49"/>
  <c r="H155" i="49"/>
  <c r="G155" i="49"/>
  <c r="F155" i="49"/>
  <c r="E155" i="49"/>
  <c r="D155" i="49"/>
  <c r="C155" i="49"/>
  <c r="N154" i="49"/>
  <c r="M154" i="49"/>
  <c r="L154" i="49"/>
  <c r="K154" i="49"/>
  <c r="J154" i="49"/>
  <c r="I154" i="49"/>
  <c r="H154" i="49"/>
  <c r="G154" i="49"/>
  <c r="F154" i="49"/>
  <c r="E154" i="49"/>
  <c r="D154" i="49"/>
  <c r="N153" i="49"/>
  <c r="M153" i="49"/>
  <c r="L153" i="49"/>
  <c r="K153" i="49"/>
  <c r="J153" i="49"/>
  <c r="I153" i="49"/>
  <c r="H153" i="49"/>
  <c r="G153" i="49"/>
  <c r="F153" i="49"/>
  <c r="E153" i="49"/>
  <c r="D153" i="49"/>
  <c r="C153" i="49"/>
  <c r="N151" i="49"/>
  <c r="M151" i="49"/>
  <c r="L151" i="49"/>
  <c r="K151" i="49"/>
  <c r="J151" i="49"/>
  <c r="I151" i="49"/>
  <c r="H151" i="49"/>
  <c r="G151" i="49"/>
  <c r="F151" i="49"/>
  <c r="E151" i="49"/>
  <c r="D151" i="49"/>
  <c r="C151" i="49"/>
  <c r="O150" i="49"/>
  <c r="N150" i="49"/>
  <c r="M150" i="49"/>
  <c r="L150" i="49"/>
  <c r="K150" i="49"/>
  <c r="J150" i="49"/>
  <c r="I150" i="49"/>
  <c r="H150" i="49"/>
  <c r="G150" i="49"/>
  <c r="F150" i="49"/>
  <c r="E150" i="49"/>
  <c r="D150" i="49"/>
  <c r="C150" i="49"/>
  <c r="O149" i="49"/>
  <c r="N149" i="49"/>
  <c r="M149" i="49"/>
  <c r="L149" i="49"/>
  <c r="K149" i="49"/>
  <c r="J149" i="49"/>
  <c r="I149" i="49"/>
  <c r="H149" i="49"/>
  <c r="G149" i="49"/>
  <c r="F149" i="49"/>
  <c r="E149" i="49"/>
  <c r="D149" i="49"/>
  <c r="C149" i="49"/>
  <c r="N148" i="49"/>
  <c r="M148" i="49"/>
  <c r="L148" i="49"/>
  <c r="K148" i="49"/>
  <c r="J148" i="49"/>
  <c r="I148" i="49"/>
  <c r="H148" i="49"/>
  <c r="G148" i="49"/>
  <c r="F148" i="49"/>
  <c r="E148" i="49"/>
  <c r="D148" i="49"/>
  <c r="C148" i="49"/>
  <c r="O147" i="49"/>
  <c r="N147" i="49"/>
  <c r="M147" i="49"/>
  <c r="L147" i="49"/>
  <c r="K147" i="49"/>
  <c r="J147" i="49"/>
  <c r="I147" i="49"/>
  <c r="H147" i="49"/>
  <c r="G147" i="49"/>
  <c r="F147" i="49"/>
  <c r="E147" i="49"/>
  <c r="D147" i="49"/>
  <c r="C147" i="49"/>
  <c r="N146" i="49"/>
  <c r="M146" i="49"/>
  <c r="L146" i="49"/>
  <c r="K146" i="49"/>
  <c r="J146" i="49"/>
  <c r="I146" i="49"/>
  <c r="H146" i="49"/>
  <c r="G146" i="49"/>
  <c r="F146" i="49"/>
  <c r="E146" i="49"/>
  <c r="D146" i="49"/>
  <c r="C146" i="49"/>
  <c r="N145" i="49"/>
  <c r="M145" i="49"/>
  <c r="L145" i="49"/>
  <c r="K145" i="49"/>
  <c r="J145" i="49"/>
  <c r="I145" i="49"/>
  <c r="H145" i="49"/>
  <c r="G145" i="49"/>
  <c r="F145" i="49"/>
  <c r="E145" i="49"/>
  <c r="D145" i="49"/>
  <c r="C145" i="49"/>
  <c r="N144" i="49"/>
  <c r="M144" i="49"/>
  <c r="L144" i="49"/>
  <c r="K144" i="49"/>
  <c r="J144" i="49"/>
  <c r="I144" i="49"/>
  <c r="H144" i="49"/>
  <c r="G144" i="49"/>
  <c r="F144" i="49"/>
  <c r="E144" i="49"/>
  <c r="D144" i="49"/>
  <c r="C144" i="49"/>
  <c r="N143" i="49"/>
  <c r="M143" i="49"/>
  <c r="L143" i="49"/>
  <c r="K143" i="49"/>
  <c r="J143" i="49"/>
  <c r="I143" i="49"/>
  <c r="H143" i="49"/>
  <c r="G143" i="49"/>
  <c r="F143" i="49"/>
  <c r="E143" i="49"/>
  <c r="D143" i="49"/>
  <c r="C143" i="49"/>
  <c r="N142" i="49"/>
  <c r="M142" i="49"/>
  <c r="L142" i="49"/>
  <c r="K142" i="49"/>
  <c r="J142" i="49"/>
  <c r="I142" i="49"/>
  <c r="H142" i="49"/>
  <c r="G142" i="49"/>
  <c r="F142" i="49"/>
  <c r="E142" i="49"/>
  <c r="D142" i="49"/>
  <c r="N141" i="49"/>
  <c r="M141" i="49"/>
  <c r="L141" i="49"/>
  <c r="K141" i="49"/>
  <c r="J141" i="49"/>
  <c r="I141" i="49"/>
  <c r="H141" i="49"/>
  <c r="G141" i="49"/>
  <c r="F141" i="49"/>
  <c r="E141" i="49"/>
  <c r="D141" i="49"/>
  <c r="C141" i="49"/>
  <c r="N139" i="49"/>
  <c r="M139" i="49"/>
  <c r="L139" i="49"/>
  <c r="K139" i="49"/>
  <c r="J139" i="49"/>
  <c r="I139" i="49"/>
  <c r="H139" i="49"/>
  <c r="G139" i="49"/>
  <c r="F139" i="49"/>
  <c r="E139" i="49"/>
  <c r="D139" i="49"/>
  <c r="C139" i="49"/>
  <c r="O138" i="49"/>
  <c r="N138" i="49"/>
  <c r="M138" i="49"/>
  <c r="L138" i="49"/>
  <c r="K138" i="49"/>
  <c r="J138" i="49"/>
  <c r="I138" i="49"/>
  <c r="H138" i="49"/>
  <c r="G138" i="49"/>
  <c r="F138" i="49"/>
  <c r="E138" i="49"/>
  <c r="D138" i="49"/>
  <c r="C138" i="49"/>
  <c r="O137" i="49"/>
  <c r="N137" i="49"/>
  <c r="M137" i="49"/>
  <c r="L137" i="49"/>
  <c r="K137" i="49"/>
  <c r="J137" i="49"/>
  <c r="I137" i="49"/>
  <c r="H137" i="49"/>
  <c r="G137" i="49"/>
  <c r="F137" i="49"/>
  <c r="E137" i="49"/>
  <c r="D137" i="49"/>
  <c r="C137" i="49"/>
  <c r="N136" i="49"/>
  <c r="M136" i="49"/>
  <c r="L136" i="49"/>
  <c r="K136" i="49"/>
  <c r="J136" i="49"/>
  <c r="I136" i="49"/>
  <c r="H136" i="49"/>
  <c r="G136" i="49"/>
  <c r="F136" i="49"/>
  <c r="E136" i="49"/>
  <c r="D136" i="49"/>
  <c r="C136" i="49"/>
  <c r="O135" i="49"/>
  <c r="N135" i="49"/>
  <c r="M135" i="49"/>
  <c r="L135" i="49"/>
  <c r="K135" i="49"/>
  <c r="J135" i="49"/>
  <c r="I135" i="49"/>
  <c r="H135" i="49"/>
  <c r="G135" i="49"/>
  <c r="F135" i="49"/>
  <c r="E135" i="49"/>
  <c r="D135" i="49"/>
  <c r="C135" i="49"/>
  <c r="N134" i="49"/>
  <c r="M134" i="49"/>
  <c r="L134" i="49"/>
  <c r="K134" i="49"/>
  <c r="J134" i="49"/>
  <c r="I134" i="49"/>
  <c r="H134" i="49"/>
  <c r="G134" i="49"/>
  <c r="F134" i="49"/>
  <c r="E134" i="49"/>
  <c r="D134" i="49"/>
  <c r="C134" i="49"/>
  <c r="N133" i="49"/>
  <c r="M133" i="49"/>
  <c r="L133" i="49"/>
  <c r="K133" i="49"/>
  <c r="J133" i="49"/>
  <c r="I133" i="49"/>
  <c r="H133" i="49"/>
  <c r="G133" i="49"/>
  <c r="F133" i="49"/>
  <c r="E133" i="49"/>
  <c r="D133" i="49"/>
  <c r="C133" i="49"/>
  <c r="N132" i="49"/>
  <c r="M132" i="49"/>
  <c r="L132" i="49"/>
  <c r="K132" i="49"/>
  <c r="J132" i="49"/>
  <c r="I132" i="49"/>
  <c r="H132" i="49"/>
  <c r="G132" i="49"/>
  <c r="F132" i="49"/>
  <c r="E132" i="49"/>
  <c r="D132" i="49"/>
  <c r="C132" i="49"/>
  <c r="N131" i="49"/>
  <c r="M131" i="49"/>
  <c r="L131" i="49"/>
  <c r="K131" i="49"/>
  <c r="J131" i="49"/>
  <c r="I131" i="49"/>
  <c r="H131" i="49"/>
  <c r="G131" i="49"/>
  <c r="F131" i="49"/>
  <c r="E131" i="49"/>
  <c r="D131" i="49"/>
  <c r="C131" i="49"/>
  <c r="N130" i="49"/>
  <c r="M130" i="49"/>
  <c r="L130" i="49"/>
  <c r="K130" i="49"/>
  <c r="J130" i="49"/>
  <c r="I130" i="49"/>
  <c r="H130" i="49"/>
  <c r="G130" i="49"/>
  <c r="F130" i="49"/>
  <c r="E130" i="49"/>
  <c r="D130" i="49"/>
  <c r="N129" i="49"/>
  <c r="M129" i="49"/>
  <c r="L129" i="49"/>
  <c r="K129" i="49"/>
  <c r="J129" i="49"/>
  <c r="I129" i="49"/>
  <c r="H129" i="49"/>
  <c r="G129" i="49"/>
  <c r="F129" i="49"/>
  <c r="E129" i="49"/>
  <c r="D129" i="49"/>
  <c r="C129" i="49"/>
  <c r="N127" i="49"/>
  <c r="M127" i="49"/>
  <c r="L127" i="49"/>
  <c r="K127" i="49"/>
  <c r="J127" i="49"/>
  <c r="I127" i="49"/>
  <c r="H127" i="49"/>
  <c r="G127" i="49"/>
  <c r="F127" i="49"/>
  <c r="E127" i="49"/>
  <c r="D127" i="49"/>
  <c r="C127" i="49"/>
  <c r="O126" i="49"/>
  <c r="N126" i="49"/>
  <c r="M126" i="49"/>
  <c r="L126" i="49"/>
  <c r="K126" i="49"/>
  <c r="J126" i="49"/>
  <c r="I126" i="49"/>
  <c r="H126" i="49"/>
  <c r="G126" i="49"/>
  <c r="F126" i="49"/>
  <c r="E126" i="49"/>
  <c r="D126" i="49"/>
  <c r="C126" i="49"/>
  <c r="O125" i="49"/>
  <c r="N125" i="49"/>
  <c r="M125" i="49"/>
  <c r="L125" i="49"/>
  <c r="K125" i="49"/>
  <c r="J125" i="49"/>
  <c r="I125" i="49"/>
  <c r="H125" i="49"/>
  <c r="G125" i="49"/>
  <c r="F125" i="49"/>
  <c r="E125" i="49"/>
  <c r="D125" i="49"/>
  <c r="C125" i="49"/>
  <c r="N124" i="49"/>
  <c r="M124" i="49"/>
  <c r="L124" i="49"/>
  <c r="K124" i="49"/>
  <c r="J124" i="49"/>
  <c r="I124" i="49"/>
  <c r="H124" i="49"/>
  <c r="G124" i="49"/>
  <c r="F124" i="49"/>
  <c r="E124" i="49"/>
  <c r="D124" i="49"/>
  <c r="C124" i="49"/>
  <c r="O123" i="49"/>
  <c r="N123" i="49"/>
  <c r="M123" i="49"/>
  <c r="L123" i="49"/>
  <c r="K123" i="49"/>
  <c r="J123" i="49"/>
  <c r="I123" i="49"/>
  <c r="H123" i="49"/>
  <c r="G123" i="49"/>
  <c r="F123" i="49"/>
  <c r="E123" i="49"/>
  <c r="D123" i="49"/>
  <c r="C123" i="49"/>
  <c r="N122" i="49"/>
  <c r="M122" i="49"/>
  <c r="L122" i="49"/>
  <c r="K122" i="49"/>
  <c r="J122" i="49"/>
  <c r="I122" i="49"/>
  <c r="H122" i="49"/>
  <c r="G122" i="49"/>
  <c r="F122" i="49"/>
  <c r="E122" i="49"/>
  <c r="D122" i="49"/>
  <c r="C122" i="49"/>
  <c r="N121" i="49"/>
  <c r="M121" i="49"/>
  <c r="L121" i="49"/>
  <c r="K121" i="49"/>
  <c r="J121" i="49"/>
  <c r="I121" i="49"/>
  <c r="H121" i="49"/>
  <c r="G121" i="49"/>
  <c r="F121" i="49"/>
  <c r="E121" i="49"/>
  <c r="D121" i="49"/>
  <c r="C121" i="49"/>
  <c r="N120" i="49"/>
  <c r="M120" i="49"/>
  <c r="L120" i="49"/>
  <c r="K120" i="49"/>
  <c r="J120" i="49"/>
  <c r="I120" i="49"/>
  <c r="H120" i="49"/>
  <c r="G120" i="49"/>
  <c r="F120" i="49"/>
  <c r="E120" i="49"/>
  <c r="D120" i="49"/>
  <c r="N119" i="49"/>
  <c r="M119" i="49"/>
  <c r="L119" i="49"/>
  <c r="K119" i="49"/>
  <c r="J119" i="49"/>
  <c r="I119" i="49"/>
  <c r="H119" i="49"/>
  <c r="G119" i="49"/>
  <c r="F119" i="49"/>
  <c r="E119" i="49"/>
  <c r="D119" i="49"/>
  <c r="N118" i="49"/>
  <c r="M118" i="49"/>
  <c r="L118" i="49"/>
  <c r="K118" i="49"/>
  <c r="J118" i="49"/>
  <c r="I118" i="49"/>
  <c r="H118" i="49"/>
  <c r="G118" i="49"/>
  <c r="F118" i="49"/>
  <c r="E118" i="49"/>
  <c r="D118" i="49"/>
  <c r="N117" i="49"/>
  <c r="M117" i="49"/>
  <c r="L117" i="49"/>
  <c r="K117" i="49"/>
  <c r="J117" i="49"/>
  <c r="I117" i="49"/>
  <c r="H117" i="49"/>
  <c r="G117" i="49"/>
  <c r="F117" i="49"/>
  <c r="E117" i="49"/>
  <c r="D117" i="49"/>
  <c r="C117" i="49"/>
  <c r="B115" i="49"/>
  <c r="N109" i="49"/>
  <c r="M109" i="49"/>
  <c r="L109" i="49"/>
  <c r="K109" i="49"/>
  <c r="J109" i="49"/>
  <c r="I109" i="49"/>
  <c r="H109" i="49"/>
  <c r="G109" i="49"/>
  <c r="F109" i="49"/>
  <c r="E109" i="49"/>
  <c r="D109" i="49"/>
  <c r="C109" i="49"/>
  <c r="O108" i="49"/>
  <c r="N108" i="49"/>
  <c r="M108" i="49"/>
  <c r="L108" i="49"/>
  <c r="K108" i="49"/>
  <c r="J108" i="49"/>
  <c r="I108" i="49"/>
  <c r="H108" i="49"/>
  <c r="G108" i="49"/>
  <c r="F108" i="49"/>
  <c r="E108" i="49"/>
  <c r="D108" i="49"/>
  <c r="C108" i="49"/>
  <c r="O107" i="49"/>
  <c r="N107" i="49"/>
  <c r="M107" i="49"/>
  <c r="L107" i="49"/>
  <c r="K107" i="49"/>
  <c r="J107" i="49"/>
  <c r="I107" i="49"/>
  <c r="H107" i="49"/>
  <c r="G107" i="49"/>
  <c r="F107" i="49"/>
  <c r="E107" i="49"/>
  <c r="D107" i="49"/>
  <c r="C107" i="49"/>
  <c r="N106" i="49"/>
  <c r="M106" i="49"/>
  <c r="L106" i="49"/>
  <c r="K106" i="49"/>
  <c r="J106" i="49"/>
  <c r="I106" i="49"/>
  <c r="H106" i="49"/>
  <c r="G106" i="49"/>
  <c r="F106" i="49"/>
  <c r="E106" i="49"/>
  <c r="D106" i="49"/>
  <c r="C106" i="49"/>
  <c r="O105" i="49"/>
  <c r="N105" i="49"/>
  <c r="M105" i="49"/>
  <c r="L105" i="49"/>
  <c r="K105" i="49"/>
  <c r="J105" i="49"/>
  <c r="I105" i="49"/>
  <c r="H105" i="49"/>
  <c r="G105" i="49"/>
  <c r="F105" i="49"/>
  <c r="E105" i="49"/>
  <c r="D105" i="49"/>
  <c r="C105" i="49"/>
  <c r="N104" i="49"/>
  <c r="M104" i="49"/>
  <c r="L104" i="49"/>
  <c r="K104" i="49"/>
  <c r="J104" i="49"/>
  <c r="I104" i="49"/>
  <c r="H104" i="49"/>
  <c r="G104" i="49"/>
  <c r="F104" i="49"/>
  <c r="E104" i="49"/>
  <c r="D104" i="49"/>
  <c r="C104" i="49"/>
  <c r="N103" i="49"/>
  <c r="M103" i="49"/>
  <c r="L103" i="49"/>
  <c r="K103" i="49"/>
  <c r="J103" i="49"/>
  <c r="I103" i="49"/>
  <c r="H103" i="49"/>
  <c r="G103" i="49"/>
  <c r="F103" i="49"/>
  <c r="E103" i="49"/>
  <c r="D103" i="49"/>
  <c r="C103" i="49"/>
  <c r="N102" i="49"/>
  <c r="M102" i="49"/>
  <c r="L102" i="49"/>
  <c r="K102" i="49"/>
  <c r="J102" i="49"/>
  <c r="I102" i="49"/>
  <c r="H102" i="49"/>
  <c r="G102" i="49"/>
  <c r="F102" i="49"/>
  <c r="E102" i="49"/>
  <c r="D102" i="49"/>
  <c r="C102" i="49"/>
  <c r="N101" i="49"/>
  <c r="M101" i="49"/>
  <c r="L101" i="49"/>
  <c r="K101" i="49"/>
  <c r="J101" i="49"/>
  <c r="I101" i="49"/>
  <c r="H101" i="49"/>
  <c r="G101" i="49"/>
  <c r="F101" i="49"/>
  <c r="E101" i="49"/>
  <c r="D101" i="49"/>
  <c r="C101" i="49"/>
  <c r="N100" i="49"/>
  <c r="M100" i="49"/>
  <c r="L100" i="49"/>
  <c r="K100" i="49"/>
  <c r="J100" i="49"/>
  <c r="I100" i="49"/>
  <c r="H100" i="49"/>
  <c r="G100" i="49"/>
  <c r="F100" i="49"/>
  <c r="E100" i="49"/>
  <c r="D100" i="49"/>
  <c r="N99" i="49"/>
  <c r="M99" i="49"/>
  <c r="L99" i="49"/>
  <c r="K99" i="49"/>
  <c r="J99" i="49"/>
  <c r="I99" i="49"/>
  <c r="H99" i="49"/>
  <c r="G99" i="49"/>
  <c r="F99" i="49"/>
  <c r="E99" i="49"/>
  <c r="D99" i="49"/>
  <c r="C99" i="49"/>
  <c r="N97" i="49"/>
  <c r="M97" i="49"/>
  <c r="L97" i="49"/>
  <c r="K97" i="49"/>
  <c r="J97" i="49"/>
  <c r="I97" i="49"/>
  <c r="H97" i="49"/>
  <c r="G97" i="49"/>
  <c r="F97" i="49"/>
  <c r="E97" i="49"/>
  <c r="D97" i="49"/>
  <c r="C97" i="49"/>
  <c r="O96" i="49"/>
  <c r="N96" i="49"/>
  <c r="M96" i="49"/>
  <c r="L96" i="49"/>
  <c r="K96" i="49"/>
  <c r="J96" i="49"/>
  <c r="I96" i="49"/>
  <c r="H96" i="49"/>
  <c r="G96" i="49"/>
  <c r="F96" i="49"/>
  <c r="E96" i="49"/>
  <c r="D96" i="49"/>
  <c r="C96" i="49"/>
  <c r="O95" i="49"/>
  <c r="N95" i="49"/>
  <c r="M95" i="49"/>
  <c r="L95" i="49"/>
  <c r="K95" i="49"/>
  <c r="J95" i="49"/>
  <c r="I95" i="49"/>
  <c r="H95" i="49"/>
  <c r="G95" i="49"/>
  <c r="F95" i="49"/>
  <c r="E95" i="49"/>
  <c r="D95" i="49"/>
  <c r="C95" i="49"/>
  <c r="N94" i="49"/>
  <c r="M94" i="49"/>
  <c r="L94" i="49"/>
  <c r="K94" i="49"/>
  <c r="J94" i="49"/>
  <c r="I94" i="49"/>
  <c r="H94" i="49"/>
  <c r="G94" i="49"/>
  <c r="F94" i="49"/>
  <c r="E94" i="49"/>
  <c r="D94" i="49"/>
  <c r="C94" i="49"/>
  <c r="O93" i="49"/>
  <c r="N93" i="49"/>
  <c r="M93" i="49"/>
  <c r="L93" i="49"/>
  <c r="K93" i="49"/>
  <c r="J93" i="49"/>
  <c r="I93" i="49"/>
  <c r="H93" i="49"/>
  <c r="G93" i="49"/>
  <c r="F93" i="49"/>
  <c r="E93" i="49"/>
  <c r="D93" i="49"/>
  <c r="C93" i="49"/>
  <c r="N92" i="49"/>
  <c r="M92" i="49"/>
  <c r="L92" i="49"/>
  <c r="K92" i="49"/>
  <c r="J92" i="49"/>
  <c r="I92" i="49"/>
  <c r="H92" i="49"/>
  <c r="G92" i="49"/>
  <c r="F92" i="49"/>
  <c r="E92" i="49"/>
  <c r="D92" i="49"/>
  <c r="C92" i="49"/>
  <c r="N91" i="49"/>
  <c r="M91" i="49"/>
  <c r="L91" i="49"/>
  <c r="K91" i="49"/>
  <c r="J91" i="49"/>
  <c r="I91" i="49"/>
  <c r="H91" i="49"/>
  <c r="G91" i="49"/>
  <c r="F91" i="49"/>
  <c r="E91" i="49"/>
  <c r="D91" i="49"/>
  <c r="C91" i="49"/>
  <c r="N90" i="49"/>
  <c r="M90" i="49"/>
  <c r="L90" i="49"/>
  <c r="K90" i="49"/>
  <c r="J90" i="49"/>
  <c r="I90" i="49"/>
  <c r="H90" i="49"/>
  <c r="G90" i="49"/>
  <c r="F90" i="49"/>
  <c r="E90" i="49"/>
  <c r="D90" i="49"/>
  <c r="C90" i="49"/>
  <c r="N89" i="49"/>
  <c r="M89" i="49"/>
  <c r="L89" i="49"/>
  <c r="K89" i="49"/>
  <c r="J89" i="49"/>
  <c r="I89" i="49"/>
  <c r="H89" i="49"/>
  <c r="G89" i="49"/>
  <c r="F89" i="49"/>
  <c r="E89" i="49"/>
  <c r="D89" i="49"/>
  <c r="C89" i="49"/>
  <c r="N88" i="49"/>
  <c r="M88" i="49"/>
  <c r="L88" i="49"/>
  <c r="K88" i="49"/>
  <c r="J88" i="49"/>
  <c r="I88" i="49"/>
  <c r="H88" i="49"/>
  <c r="G88" i="49"/>
  <c r="F88" i="49"/>
  <c r="E88" i="49"/>
  <c r="D88" i="49"/>
  <c r="N87" i="49"/>
  <c r="M87" i="49"/>
  <c r="L87" i="49"/>
  <c r="K87" i="49"/>
  <c r="J87" i="49"/>
  <c r="I87" i="49"/>
  <c r="H87" i="49"/>
  <c r="G87" i="49"/>
  <c r="F87" i="49"/>
  <c r="E87" i="49"/>
  <c r="D87" i="49"/>
  <c r="C87" i="49"/>
  <c r="N85" i="49"/>
  <c r="M85" i="49"/>
  <c r="L85" i="49"/>
  <c r="K85" i="49"/>
  <c r="J85" i="49"/>
  <c r="I85" i="49"/>
  <c r="H85" i="49"/>
  <c r="G85" i="49"/>
  <c r="F85" i="49"/>
  <c r="E85" i="49"/>
  <c r="D85" i="49"/>
  <c r="C85" i="49"/>
  <c r="O84" i="49"/>
  <c r="N84" i="49"/>
  <c r="M84" i="49"/>
  <c r="L84" i="49"/>
  <c r="K84" i="49"/>
  <c r="J84" i="49"/>
  <c r="I84" i="49"/>
  <c r="H84" i="49"/>
  <c r="G84" i="49"/>
  <c r="F84" i="49"/>
  <c r="E84" i="49"/>
  <c r="D84" i="49"/>
  <c r="C84" i="49"/>
  <c r="O83" i="49"/>
  <c r="N83" i="49"/>
  <c r="M83" i="49"/>
  <c r="L83" i="49"/>
  <c r="K83" i="49"/>
  <c r="J83" i="49"/>
  <c r="I83" i="49"/>
  <c r="H83" i="49"/>
  <c r="G83" i="49"/>
  <c r="F83" i="49"/>
  <c r="E83" i="49"/>
  <c r="D83" i="49"/>
  <c r="C83" i="49"/>
  <c r="N82" i="49"/>
  <c r="M82" i="49"/>
  <c r="L82" i="49"/>
  <c r="K82" i="49"/>
  <c r="J82" i="49"/>
  <c r="I82" i="49"/>
  <c r="H82" i="49"/>
  <c r="G82" i="49"/>
  <c r="F82" i="49"/>
  <c r="E82" i="49"/>
  <c r="D82" i="49"/>
  <c r="C82" i="49"/>
  <c r="O81" i="49"/>
  <c r="N81" i="49"/>
  <c r="M81" i="49"/>
  <c r="L81" i="49"/>
  <c r="K81" i="49"/>
  <c r="J81" i="49"/>
  <c r="I81" i="49"/>
  <c r="H81" i="49"/>
  <c r="G81" i="49"/>
  <c r="F81" i="49"/>
  <c r="E81" i="49"/>
  <c r="D81" i="49"/>
  <c r="C81" i="49"/>
  <c r="N80" i="49"/>
  <c r="M80" i="49"/>
  <c r="L80" i="49"/>
  <c r="K80" i="49"/>
  <c r="J80" i="49"/>
  <c r="I80" i="49"/>
  <c r="H80" i="49"/>
  <c r="G80" i="49"/>
  <c r="F80" i="49"/>
  <c r="E80" i="49"/>
  <c r="D80" i="49"/>
  <c r="C80" i="49"/>
  <c r="N79" i="49"/>
  <c r="M79" i="49"/>
  <c r="L79" i="49"/>
  <c r="K79" i="49"/>
  <c r="J79" i="49"/>
  <c r="I79" i="49"/>
  <c r="H79" i="49"/>
  <c r="G79" i="49"/>
  <c r="F79" i="49"/>
  <c r="E79" i="49"/>
  <c r="D79" i="49"/>
  <c r="C79" i="49"/>
  <c r="N78" i="49"/>
  <c r="M78" i="49"/>
  <c r="L78" i="49"/>
  <c r="K78" i="49"/>
  <c r="J78" i="49"/>
  <c r="I78" i="49"/>
  <c r="H78" i="49"/>
  <c r="G78" i="49"/>
  <c r="F78" i="49"/>
  <c r="E78" i="49"/>
  <c r="D78" i="49"/>
  <c r="C78" i="49"/>
  <c r="N77" i="49"/>
  <c r="M77" i="49"/>
  <c r="L77" i="49"/>
  <c r="K77" i="49"/>
  <c r="J77" i="49"/>
  <c r="I77" i="49"/>
  <c r="H77" i="49"/>
  <c r="G77" i="49"/>
  <c r="F77" i="49"/>
  <c r="E77" i="49"/>
  <c r="D77" i="49"/>
  <c r="C77" i="49"/>
  <c r="N76" i="49"/>
  <c r="M76" i="49"/>
  <c r="L76" i="49"/>
  <c r="K76" i="49"/>
  <c r="J76" i="49"/>
  <c r="I76" i="49"/>
  <c r="H76" i="49"/>
  <c r="G76" i="49"/>
  <c r="F76" i="49"/>
  <c r="E76" i="49"/>
  <c r="D76" i="49"/>
  <c r="N75" i="49"/>
  <c r="M75" i="49"/>
  <c r="L75" i="49"/>
  <c r="K75" i="49"/>
  <c r="J75" i="49"/>
  <c r="I75" i="49"/>
  <c r="H75" i="49"/>
  <c r="G75" i="49"/>
  <c r="F75" i="49"/>
  <c r="E75" i="49"/>
  <c r="D75" i="49"/>
  <c r="C75" i="49"/>
  <c r="N73" i="49"/>
  <c r="M73" i="49"/>
  <c r="L73" i="49"/>
  <c r="K73" i="49"/>
  <c r="J73" i="49"/>
  <c r="I73" i="49"/>
  <c r="H73" i="49"/>
  <c r="G73" i="49"/>
  <c r="F73" i="49"/>
  <c r="E73" i="49"/>
  <c r="D73" i="49"/>
  <c r="C73" i="49"/>
  <c r="O72" i="49"/>
  <c r="N72" i="49"/>
  <c r="M72" i="49"/>
  <c r="L72" i="49"/>
  <c r="K72" i="49"/>
  <c r="J72" i="49"/>
  <c r="I72" i="49"/>
  <c r="H72" i="49"/>
  <c r="G72" i="49"/>
  <c r="F72" i="49"/>
  <c r="E72" i="49"/>
  <c r="D72" i="49"/>
  <c r="C72" i="49"/>
  <c r="O71" i="49"/>
  <c r="N71" i="49"/>
  <c r="M71" i="49"/>
  <c r="L71" i="49"/>
  <c r="K71" i="49"/>
  <c r="J71" i="49"/>
  <c r="I71" i="49"/>
  <c r="H71" i="49"/>
  <c r="G71" i="49"/>
  <c r="F71" i="49"/>
  <c r="E71" i="49"/>
  <c r="D71" i="49"/>
  <c r="C71" i="49"/>
  <c r="N70" i="49"/>
  <c r="M70" i="49"/>
  <c r="L70" i="49"/>
  <c r="K70" i="49"/>
  <c r="J70" i="49"/>
  <c r="I70" i="49"/>
  <c r="H70" i="49"/>
  <c r="G70" i="49"/>
  <c r="F70" i="49"/>
  <c r="E70" i="49"/>
  <c r="D70" i="49"/>
  <c r="C70" i="49"/>
  <c r="O69" i="49"/>
  <c r="N69" i="49"/>
  <c r="M69" i="49"/>
  <c r="L69" i="49"/>
  <c r="K69" i="49"/>
  <c r="J69" i="49"/>
  <c r="I69" i="49"/>
  <c r="H69" i="49"/>
  <c r="G69" i="49"/>
  <c r="F69" i="49"/>
  <c r="E69" i="49"/>
  <c r="D69" i="49"/>
  <c r="C69" i="49"/>
  <c r="N68" i="49"/>
  <c r="M68" i="49"/>
  <c r="L68" i="49"/>
  <c r="K68" i="49"/>
  <c r="J68" i="49"/>
  <c r="I68" i="49"/>
  <c r="H68" i="49"/>
  <c r="G68" i="49"/>
  <c r="F68" i="49"/>
  <c r="E68" i="49"/>
  <c r="D68" i="49"/>
  <c r="C68" i="49"/>
  <c r="N67" i="49"/>
  <c r="M67" i="49"/>
  <c r="L67" i="49"/>
  <c r="K67" i="49"/>
  <c r="J67" i="49"/>
  <c r="I67" i="49"/>
  <c r="H67" i="49"/>
  <c r="G67" i="49"/>
  <c r="F67" i="49"/>
  <c r="E67" i="49"/>
  <c r="D67" i="49"/>
  <c r="C67" i="49"/>
  <c r="N66" i="49"/>
  <c r="M66" i="49"/>
  <c r="L66" i="49"/>
  <c r="K66" i="49"/>
  <c r="J66" i="49"/>
  <c r="I66" i="49"/>
  <c r="H66" i="49"/>
  <c r="G66" i="49"/>
  <c r="F66" i="49"/>
  <c r="E66" i="49"/>
  <c r="D66" i="49"/>
  <c r="C66" i="49"/>
  <c r="N65" i="49"/>
  <c r="M65" i="49"/>
  <c r="L65" i="49"/>
  <c r="K65" i="49"/>
  <c r="J65" i="49"/>
  <c r="I65" i="49"/>
  <c r="H65" i="49"/>
  <c r="G65" i="49"/>
  <c r="F65" i="49"/>
  <c r="E65" i="49"/>
  <c r="D65" i="49"/>
  <c r="C65" i="49"/>
  <c r="N64" i="49"/>
  <c r="M64" i="49"/>
  <c r="L64" i="49"/>
  <c r="K64" i="49"/>
  <c r="J64" i="49"/>
  <c r="I64" i="49"/>
  <c r="H64" i="49"/>
  <c r="G64" i="49"/>
  <c r="F64" i="49"/>
  <c r="E64" i="49"/>
  <c r="D64" i="49"/>
  <c r="N63" i="49"/>
  <c r="M63" i="49"/>
  <c r="L63" i="49"/>
  <c r="K63" i="49"/>
  <c r="J63" i="49"/>
  <c r="I63" i="49"/>
  <c r="H63" i="49"/>
  <c r="G63" i="49"/>
  <c r="F63" i="49"/>
  <c r="E63" i="49"/>
  <c r="D63" i="49"/>
  <c r="C63" i="49"/>
  <c r="N61" i="49"/>
  <c r="M61" i="49"/>
  <c r="L61" i="49"/>
  <c r="K61" i="49"/>
  <c r="J61" i="49"/>
  <c r="I61" i="49"/>
  <c r="H61" i="49"/>
  <c r="G61" i="49"/>
  <c r="F61" i="49"/>
  <c r="E61" i="49"/>
  <c r="D61" i="49"/>
  <c r="C61" i="49"/>
  <c r="O60" i="49"/>
  <c r="N60" i="49"/>
  <c r="M60" i="49"/>
  <c r="L60" i="49"/>
  <c r="K60" i="49"/>
  <c r="J60" i="49"/>
  <c r="I60" i="49"/>
  <c r="H60" i="49"/>
  <c r="G60" i="49"/>
  <c r="F60" i="49"/>
  <c r="E60" i="49"/>
  <c r="D60" i="49"/>
  <c r="C60" i="49"/>
  <c r="O59" i="49"/>
  <c r="N59" i="49"/>
  <c r="M59" i="49"/>
  <c r="L59" i="49"/>
  <c r="K59" i="49"/>
  <c r="J59" i="49"/>
  <c r="I59" i="49"/>
  <c r="H59" i="49"/>
  <c r="G59" i="49"/>
  <c r="F59" i="49"/>
  <c r="E59" i="49"/>
  <c r="D59" i="49"/>
  <c r="C59" i="49"/>
  <c r="N58" i="49"/>
  <c r="M58" i="49"/>
  <c r="L58" i="49"/>
  <c r="K58" i="49"/>
  <c r="J58" i="49"/>
  <c r="I58" i="49"/>
  <c r="H58" i="49"/>
  <c r="G58" i="49"/>
  <c r="F58" i="49"/>
  <c r="E58" i="49"/>
  <c r="D58" i="49"/>
  <c r="C58" i="49"/>
  <c r="O57" i="49"/>
  <c r="N57" i="49"/>
  <c r="M57" i="49"/>
  <c r="L57" i="49"/>
  <c r="K57" i="49"/>
  <c r="J57" i="49"/>
  <c r="I57" i="49"/>
  <c r="H57" i="49"/>
  <c r="G57" i="49"/>
  <c r="F57" i="49"/>
  <c r="E57" i="49"/>
  <c r="D57" i="49"/>
  <c r="C57" i="49"/>
  <c r="N56" i="49"/>
  <c r="M56" i="49"/>
  <c r="L56" i="49"/>
  <c r="K56" i="49"/>
  <c r="J56" i="49"/>
  <c r="I56" i="49"/>
  <c r="H56" i="49"/>
  <c r="G56" i="49"/>
  <c r="F56" i="49"/>
  <c r="E56" i="49"/>
  <c r="D56" i="49"/>
  <c r="C56" i="49"/>
  <c r="N55" i="49"/>
  <c r="M55" i="49"/>
  <c r="L55" i="49"/>
  <c r="K55" i="49"/>
  <c r="J55" i="49"/>
  <c r="I55" i="49"/>
  <c r="H55" i="49"/>
  <c r="G55" i="49"/>
  <c r="F55" i="49"/>
  <c r="E55" i="49"/>
  <c r="D55" i="49"/>
  <c r="C55" i="49"/>
  <c r="N54" i="49"/>
  <c r="M54" i="49"/>
  <c r="L54" i="49"/>
  <c r="K54" i="49"/>
  <c r="J54" i="49"/>
  <c r="I54" i="49"/>
  <c r="H54" i="49"/>
  <c r="G54" i="49"/>
  <c r="F54" i="49"/>
  <c r="E54" i="49"/>
  <c r="D54" i="49"/>
  <c r="C54" i="49"/>
  <c r="N53" i="49"/>
  <c r="M53" i="49"/>
  <c r="L53" i="49"/>
  <c r="K53" i="49"/>
  <c r="J53" i="49"/>
  <c r="I53" i="49"/>
  <c r="H53" i="49"/>
  <c r="G53" i="49"/>
  <c r="F53" i="49"/>
  <c r="E53" i="49"/>
  <c r="D53" i="49"/>
  <c r="C53" i="49"/>
  <c r="N52" i="49"/>
  <c r="M52" i="49"/>
  <c r="L52" i="49"/>
  <c r="K52" i="49"/>
  <c r="J52" i="49"/>
  <c r="I52" i="49"/>
  <c r="H52" i="49"/>
  <c r="G52" i="49"/>
  <c r="F52" i="49"/>
  <c r="E52" i="49"/>
  <c r="D52" i="49"/>
  <c r="N51" i="49"/>
  <c r="M51" i="49"/>
  <c r="L51" i="49"/>
  <c r="K51" i="49"/>
  <c r="J51" i="49"/>
  <c r="I51" i="49"/>
  <c r="H51" i="49"/>
  <c r="G51" i="49"/>
  <c r="F51" i="49"/>
  <c r="E51" i="49"/>
  <c r="D51" i="49"/>
  <c r="C51" i="49"/>
  <c r="N49" i="49"/>
  <c r="M49" i="49"/>
  <c r="L49" i="49"/>
  <c r="K49" i="49"/>
  <c r="J49" i="49"/>
  <c r="I49" i="49"/>
  <c r="H49" i="49"/>
  <c r="G49" i="49"/>
  <c r="F49" i="49"/>
  <c r="E49" i="49"/>
  <c r="D49" i="49"/>
  <c r="C49" i="49"/>
  <c r="O48" i="49"/>
  <c r="N48" i="49"/>
  <c r="M48" i="49"/>
  <c r="L48" i="49"/>
  <c r="K48" i="49"/>
  <c r="J48" i="49"/>
  <c r="I48" i="49"/>
  <c r="H48" i="49"/>
  <c r="G48" i="49"/>
  <c r="F48" i="49"/>
  <c r="E48" i="49"/>
  <c r="D48" i="49"/>
  <c r="C48" i="49"/>
  <c r="O47" i="49"/>
  <c r="N47" i="49"/>
  <c r="M47" i="49"/>
  <c r="L47" i="49"/>
  <c r="K47" i="49"/>
  <c r="J47" i="49"/>
  <c r="I47" i="49"/>
  <c r="H47" i="49"/>
  <c r="G47" i="49"/>
  <c r="F47" i="49"/>
  <c r="E47" i="49"/>
  <c r="D47" i="49"/>
  <c r="C47" i="49"/>
  <c r="N46" i="49"/>
  <c r="M46" i="49"/>
  <c r="L46" i="49"/>
  <c r="K46" i="49"/>
  <c r="J46" i="49"/>
  <c r="I46" i="49"/>
  <c r="H46" i="49"/>
  <c r="G46" i="49"/>
  <c r="F46" i="49"/>
  <c r="E46" i="49"/>
  <c r="D46" i="49"/>
  <c r="C46" i="49"/>
  <c r="O45" i="49"/>
  <c r="N45" i="49"/>
  <c r="M45" i="49"/>
  <c r="L45" i="49"/>
  <c r="K45" i="49"/>
  <c r="J45" i="49"/>
  <c r="I45" i="49"/>
  <c r="H45" i="49"/>
  <c r="G45" i="49"/>
  <c r="F45" i="49"/>
  <c r="E45" i="49"/>
  <c r="D45" i="49"/>
  <c r="C45" i="49"/>
  <c r="N44" i="49"/>
  <c r="M44" i="49"/>
  <c r="L44" i="49"/>
  <c r="K44" i="49"/>
  <c r="J44" i="49"/>
  <c r="I44" i="49"/>
  <c r="H44" i="49"/>
  <c r="G44" i="49"/>
  <c r="F44" i="49"/>
  <c r="E44" i="49"/>
  <c r="D44" i="49"/>
  <c r="C44" i="49"/>
  <c r="N43" i="49"/>
  <c r="M43" i="49"/>
  <c r="L43" i="49"/>
  <c r="K43" i="49"/>
  <c r="J43" i="49"/>
  <c r="I43" i="49"/>
  <c r="H43" i="49"/>
  <c r="G43" i="49"/>
  <c r="F43" i="49"/>
  <c r="E43" i="49"/>
  <c r="D43" i="49"/>
  <c r="C43" i="49"/>
  <c r="N42" i="49"/>
  <c r="M42" i="49"/>
  <c r="L42" i="49"/>
  <c r="K42" i="49"/>
  <c r="J42" i="49"/>
  <c r="I42" i="49"/>
  <c r="H42" i="49"/>
  <c r="G42" i="49"/>
  <c r="F42" i="49"/>
  <c r="E42" i="49"/>
  <c r="D42" i="49"/>
  <c r="N41" i="49"/>
  <c r="M41" i="49"/>
  <c r="L41" i="49"/>
  <c r="K41" i="49"/>
  <c r="J41" i="49"/>
  <c r="I41" i="49"/>
  <c r="H41" i="49"/>
  <c r="G41" i="49"/>
  <c r="F41" i="49"/>
  <c r="E41" i="49"/>
  <c r="D41" i="49"/>
  <c r="N40" i="49"/>
  <c r="M40" i="49"/>
  <c r="L40" i="49"/>
  <c r="K40" i="49"/>
  <c r="J40" i="49"/>
  <c r="I40" i="49"/>
  <c r="H40" i="49"/>
  <c r="G40" i="49"/>
  <c r="F40" i="49"/>
  <c r="E40" i="49"/>
  <c r="D40" i="49"/>
  <c r="N39" i="49"/>
  <c r="M39" i="49"/>
  <c r="L39" i="49"/>
  <c r="K39" i="49"/>
  <c r="J39" i="49"/>
  <c r="I39" i="49"/>
  <c r="H39" i="49"/>
  <c r="G39" i="49"/>
  <c r="F39" i="49"/>
  <c r="E39" i="49"/>
  <c r="D39" i="49"/>
  <c r="C39" i="49"/>
  <c r="B37" i="49"/>
  <c r="CA32" i="49"/>
  <c r="BZ32" i="49"/>
  <c r="BY32" i="49"/>
  <c r="BX32" i="49"/>
  <c r="BW32" i="49"/>
  <c r="BV32" i="49"/>
  <c r="BU32" i="49"/>
  <c r="BT32" i="49"/>
  <c r="BS32" i="49"/>
  <c r="BR32" i="49"/>
  <c r="BQ32" i="49"/>
  <c r="BP32" i="49"/>
  <c r="BN32" i="49"/>
  <c r="BM32" i="49"/>
  <c r="BL32" i="49"/>
  <c r="BK32" i="49"/>
  <c r="BJ32" i="49"/>
  <c r="BI32" i="49"/>
  <c r="BH32" i="49"/>
  <c r="BG32" i="49"/>
  <c r="BF32" i="49"/>
  <c r="BE32" i="49"/>
  <c r="BD32" i="49"/>
  <c r="BC32" i="49"/>
  <c r="BA32" i="49"/>
  <c r="AZ32" i="49"/>
  <c r="AY32" i="49"/>
  <c r="AX32" i="49"/>
  <c r="AW32" i="49"/>
  <c r="AV32" i="49"/>
  <c r="AU32" i="49"/>
  <c r="AT32" i="49"/>
  <c r="AS32" i="49"/>
  <c r="AR32" i="49"/>
  <c r="AQ32" i="49"/>
  <c r="AP32" i="49"/>
  <c r="AN32" i="49"/>
  <c r="AM32" i="49"/>
  <c r="AL32" i="49"/>
  <c r="AK32" i="49"/>
  <c r="AJ32" i="49"/>
  <c r="AI32" i="49"/>
  <c r="AH32" i="49"/>
  <c r="AG32" i="49"/>
  <c r="AF32" i="49"/>
  <c r="AE32" i="49"/>
  <c r="AD32" i="49"/>
  <c r="AC32" i="49"/>
  <c r="AA32" i="49"/>
  <c r="Z32" i="49"/>
  <c r="Y32" i="49"/>
  <c r="X32" i="49"/>
  <c r="W32" i="49"/>
  <c r="V32" i="49"/>
  <c r="U32" i="49"/>
  <c r="T32" i="49"/>
  <c r="S32" i="49"/>
  <c r="R32" i="49"/>
  <c r="Q32" i="49"/>
  <c r="P32" i="49"/>
  <c r="N32" i="49"/>
  <c r="M32" i="49"/>
  <c r="L32" i="49"/>
  <c r="K32" i="49"/>
  <c r="J32" i="49"/>
  <c r="I32" i="49"/>
  <c r="H32" i="49"/>
  <c r="G32" i="49"/>
  <c r="F32" i="49"/>
  <c r="E32" i="49"/>
  <c r="D32" i="49"/>
  <c r="C32" i="49"/>
  <c r="CA31" i="49"/>
  <c r="BZ31" i="49"/>
  <c r="BY31" i="49"/>
  <c r="BX31" i="49"/>
  <c r="BW31" i="49"/>
  <c r="BV31" i="49"/>
  <c r="BU31" i="49"/>
  <c r="BT31" i="49"/>
  <c r="BS31" i="49"/>
  <c r="BR31" i="49"/>
  <c r="BQ31" i="49"/>
  <c r="BP31" i="49"/>
  <c r="BN31" i="49"/>
  <c r="BM31" i="49"/>
  <c r="BL31" i="49"/>
  <c r="BK31" i="49"/>
  <c r="BJ31" i="49"/>
  <c r="BI31" i="49"/>
  <c r="BH31" i="49"/>
  <c r="BG31" i="49"/>
  <c r="BF31" i="49"/>
  <c r="BE31" i="49"/>
  <c r="BD31" i="49"/>
  <c r="BC31" i="49"/>
  <c r="BA31" i="49"/>
  <c r="AZ31" i="49"/>
  <c r="AY31" i="49"/>
  <c r="AX31" i="49"/>
  <c r="AW31" i="49"/>
  <c r="AV31" i="49"/>
  <c r="AU31" i="49"/>
  <c r="AT31" i="49"/>
  <c r="AS31" i="49"/>
  <c r="AR31" i="49"/>
  <c r="AQ31" i="49"/>
  <c r="AP31" i="49"/>
  <c r="AN31" i="49"/>
  <c r="AM31" i="49"/>
  <c r="AL31" i="49"/>
  <c r="AK31" i="49"/>
  <c r="AJ31" i="49"/>
  <c r="AI31" i="49"/>
  <c r="AH31" i="49"/>
  <c r="AG31" i="49"/>
  <c r="AF31" i="49"/>
  <c r="AE31" i="49"/>
  <c r="AD31" i="49"/>
  <c r="AC31" i="49"/>
  <c r="AA31" i="49"/>
  <c r="Z31" i="49"/>
  <c r="Y31" i="49"/>
  <c r="X31" i="49"/>
  <c r="W31" i="49"/>
  <c r="V31" i="49"/>
  <c r="U31" i="49"/>
  <c r="T31" i="49"/>
  <c r="S31" i="49"/>
  <c r="R31" i="49"/>
  <c r="Q31" i="49"/>
  <c r="P31" i="49"/>
  <c r="N31" i="49"/>
  <c r="M31" i="49"/>
  <c r="L31" i="49"/>
  <c r="K31" i="49"/>
  <c r="J31" i="49"/>
  <c r="I31" i="49"/>
  <c r="H31" i="49"/>
  <c r="G31" i="49"/>
  <c r="F31" i="49"/>
  <c r="E31" i="49"/>
  <c r="D31" i="49"/>
  <c r="C31" i="49"/>
  <c r="CA30" i="49"/>
  <c r="BZ30" i="49"/>
  <c r="BY30" i="49"/>
  <c r="BX30" i="49"/>
  <c r="BW30" i="49"/>
  <c r="BV30" i="49"/>
  <c r="BU30" i="49"/>
  <c r="BT30" i="49"/>
  <c r="BS30" i="49"/>
  <c r="BR30" i="49"/>
  <c r="BQ30" i="49"/>
  <c r="BP30" i="49"/>
  <c r="BN30" i="49"/>
  <c r="BM30" i="49"/>
  <c r="BL30" i="49"/>
  <c r="BK30" i="49"/>
  <c r="BJ30" i="49"/>
  <c r="BI30" i="49"/>
  <c r="BH30" i="49"/>
  <c r="BG30" i="49"/>
  <c r="BF30" i="49"/>
  <c r="BE30" i="49"/>
  <c r="BD30" i="49"/>
  <c r="BC30" i="49"/>
  <c r="BA30" i="49"/>
  <c r="AZ30" i="49"/>
  <c r="AY30" i="49"/>
  <c r="AX30" i="49"/>
  <c r="AW30" i="49"/>
  <c r="AV30" i="49"/>
  <c r="AU30" i="49"/>
  <c r="AT30" i="49"/>
  <c r="AS30" i="49"/>
  <c r="AR30" i="49"/>
  <c r="AQ30" i="49"/>
  <c r="AP30" i="49"/>
  <c r="AN30" i="49"/>
  <c r="AM30" i="49"/>
  <c r="AL30" i="49"/>
  <c r="AK30" i="49"/>
  <c r="AJ30" i="49"/>
  <c r="AI30" i="49"/>
  <c r="AH30" i="49"/>
  <c r="AG30" i="49"/>
  <c r="AF30" i="49"/>
  <c r="AE30" i="49"/>
  <c r="AD30" i="49"/>
  <c r="AC30" i="49"/>
  <c r="AA30" i="49"/>
  <c r="Z30" i="49"/>
  <c r="Y30" i="49"/>
  <c r="X30" i="49"/>
  <c r="W30" i="49"/>
  <c r="V30" i="49"/>
  <c r="U30" i="49"/>
  <c r="T30" i="49"/>
  <c r="S30" i="49"/>
  <c r="R30" i="49"/>
  <c r="Q30" i="49"/>
  <c r="P30" i="49"/>
  <c r="N30" i="49"/>
  <c r="M30" i="49"/>
  <c r="L30" i="49"/>
  <c r="K30" i="49"/>
  <c r="J30" i="49"/>
  <c r="I30" i="49"/>
  <c r="H30" i="49"/>
  <c r="G30" i="49"/>
  <c r="F30" i="49"/>
  <c r="E30" i="49"/>
  <c r="D30" i="49"/>
  <c r="C30" i="49"/>
  <c r="CB29" i="49"/>
  <c r="CA29" i="49"/>
  <c r="BZ29" i="49"/>
  <c r="BY29" i="49"/>
  <c r="BX29" i="49"/>
  <c r="BW29" i="49"/>
  <c r="BV29" i="49"/>
  <c r="BU29" i="49"/>
  <c r="BT29" i="49"/>
  <c r="BS29" i="49"/>
  <c r="BR29" i="49"/>
  <c r="BQ29" i="49"/>
  <c r="BP29" i="49"/>
  <c r="BO29" i="49"/>
  <c r="BN29" i="49"/>
  <c r="BM29" i="49"/>
  <c r="BL29" i="49"/>
  <c r="BK29" i="49"/>
  <c r="BJ29" i="49"/>
  <c r="BI29" i="49"/>
  <c r="BH29" i="49"/>
  <c r="BG29" i="49"/>
  <c r="BF29" i="49"/>
  <c r="BE29" i="49"/>
  <c r="BD29" i="49"/>
  <c r="BC29" i="49"/>
  <c r="BB29" i="49"/>
  <c r="BA29" i="49"/>
  <c r="AZ29" i="49"/>
  <c r="AY29" i="49"/>
  <c r="AX29" i="49"/>
  <c r="AW29" i="49"/>
  <c r="AV29" i="49"/>
  <c r="AU29" i="49"/>
  <c r="AT29" i="49"/>
  <c r="AS29" i="49"/>
  <c r="AR29" i="49"/>
  <c r="AQ29" i="49"/>
  <c r="AP29" i="49"/>
  <c r="AO29" i="49"/>
  <c r="AN29" i="49"/>
  <c r="AM29" i="49"/>
  <c r="AL29" i="49"/>
  <c r="AK29" i="49"/>
  <c r="AJ29" i="49"/>
  <c r="AI29" i="49"/>
  <c r="AH29"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CB28" i="49"/>
  <c r="CA28" i="49"/>
  <c r="BZ28" i="49"/>
  <c r="BY28" i="49"/>
  <c r="BX28" i="49"/>
  <c r="BW28" i="49"/>
  <c r="BV28" i="49"/>
  <c r="BU28" i="49"/>
  <c r="BT28" i="49"/>
  <c r="BS28" i="49"/>
  <c r="BR28" i="49"/>
  <c r="BQ28" i="49"/>
  <c r="BP28" i="49"/>
  <c r="BO28" i="49"/>
  <c r="BN28" i="49"/>
  <c r="BM28" i="49"/>
  <c r="BL28" i="49"/>
  <c r="BK28" i="49"/>
  <c r="BJ28" i="49"/>
  <c r="BI28" i="49"/>
  <c r="BH28" i="49"/>
  <c r="BG28" i="49"/>
  <c r="BF28" i="49"/>
  <c r="BE28" i="49"/>
  <c r="BD28" i="49"/>
  <c r="BC28" i="49"/>
  <c r="BB28" i="49"/>
  <c r="BA28" i="49"/>
  <c r="AZ28" i="49"/>
  <c r="AY28" i="49"/>
  <c r="AX28" i="49"/>
  <c r="AW28" i="49"/>
  <c r="AV28" i="49"/>
  <c r="AU28" i="49"/>
  <c r="AT28" i="49"/>
  <c r="AS28" i="49"/>
  <c r="AR28" i="49"/>
  <c r="AQ28" i="49"/>
  <c r="AP28" i="49"/>
  <c r="AO28" i="49"/>
  <c r="AN28" i="49"/>
  <c r="AM28" i="49"/>
  <c r="AL28" i="49"/>
  <c r="AK28" i="49"/>
  <c r="AJ28" i="49"/>
  <c r="AI28" i="49"/>
  <c r="AH28"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CB27" i="49"/>
  <c r="CA27" i="49"/>
  <c r="BZ27" i="49"/>
  <c r="BY27" i="49"/>
  <c r="BX27" i="49"/>
  <c r="BW27" i="49"/>
  <c r="BV27" i="49"/>
  <c r="BU27" i="49"/>
  <c r="BT27" i="49"/>
  <c r="BS27" i="49"/>
  <c r="BR27" i="49"/>
  <c r="BQ27" i="49"/>
  <c r="BP27" i="49"/>
  <c r="BO27" i="49"/>
  <c r="BN27" i="49"/>
  <c r="BM27" i="49"/>
  <c r="BL27" i="49"/>
  <c r="BK27" i="49"/>
  <c r="BJ27" i="49"/>
  <c r="BI27" i="49"/>
  <c r="BH27" i="49"/>
  <c r="BG27" i="49"/>
  <c r="BF27" i="49"/>
  <c r="BE27" i="49"/>
  <c r="BD27" i="49"/>
  <c r="BC27" i="49"/>
  <c r="BB27" i="49"/>
  <c r="BA27" i="49"/>
  <c r="AZ27" i="49"/>
  <c r="AY27" i="49"/>
  <c r="AX27" i="49"/>
  <c r="AW27" i="49"/>
  <c r="AV27" i="49"/>
  <c r="AU27" i="49"/>
  <c r="AT27" i="49"/>
  <c r="AS27" i="49"/>
  <c r="AR27" i="49"/>
  <c r="AQ27" i="49"/>
  <c r="AP27" i="49"/>
  <c r="AO27" i="49"/>
  <c r="AN27" i="49"/>
  <c r="AM27" i="49"/>
  <c r="AL27" i="49"/>
  <c r="AK27" i="49"/>
  <c r="AJ27" i="49"/>
  <c r="AI27" i="49"/>
  <c r="AH27"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CB26" i="49"/>
  <c r="CA26" i="49"/>
  <c r="BZ26" i="49"/>
  <c r="BY26" i="49"/>
  <c r="BX26" i="49"/>
  <c r="BW26" i="49"/>
  <c r="BV26" i="49"/>
  <c r="BU26" i="49"/>
  <c r="BT26" i="49"/>
  <c r="BS26" i="49"/>
  <c r="BR26" i="49"/>
  <c r="BQ26" i="49"/>
  <c r="BP26" i="49"/>
  <c r="BO26" i="49"/>
  <c r="BN26" i="49"/>
  <c r="BM26" i="49"/>
  <c r="BL26" i="49"/>
  <c r="BK26" i="49"/>
  <c r="BJ26" i="49"/>
  <c r="BI26" i="49"/>
  <c r="BH26" i="49"/>
  <c r="BG26" i="49"/>
  <c r="BF26" i="49"/>
  <c r="BE26" i="49"/>
  <c r="BD26" i="49"/>
  <c r="BC26" i="49"/>
  <c r="BB26" i="49"/>
  <c r="BA26" i="49"/>
  <c r="AZ26" i="49"/>
  <c r="AY26" i="49"/>
  <c r="AX26" i="49"/>
  <c r="AW26" i="49"/>
  <c r="AV26" i="49"/>
  <c r="AU26" i="49"/>
  <c r="AT26" i="49"/>
  <c r="AS26" i="49"/>
  <c r="AR26" i="49"/>
  <c r="AQ26" i="49"/>
  <c r="AP26" i="49"/>
  <c r="AO26" i="49"/>
  <c r="AN26" i="49"/>
  <c r="AM26" i="49"/>
  <c r="AL26" i="49"/>
  <c r="AK26" i="49"/>
  <c r="AJ26" i="49"/>
  <c r="AI26" i="49"/>
  <c r="AH26"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CB25" i="49"/>
  <c r="CA25" i="49"/>
  <c r="BZ25" i="49"/>
  <c r="BY25" i="49"/>
  <c r="BX25" i="49"/>
  <c r="BW25" i="49"/>
  <c r="BV25" i="49"/>
  <c r="BU25" i="49"/>
  <c r="BT25" i="49"/>
  <c r="BS25" i="49"/>
  <c r="BR25" i="49"/>
  <c r="BQ25" i="49"/>
  <c r="BP25" i="49"/>
  <c r="BO25" i="49"/>
  <c r="BN25" i="49"/>
  <c r="BM25" i="49"/>
  <c r="BL25" i="49"/>
  <c r="BK25" i="49"/>
  <c r="BJ25" i="49"/>
  <c r="BI25" i="49"/>
  <c r="BH25" i="49"/>
  <c r="BG25" i="49"/>
  <c r="BF25" i="49"/>
  <c r="BE25" i="49"/>
  <c r="BD25" i="49"/>
  <c r="BC25" i="49"/>
  <c r="BB25" i="49"/>
  <c r="BA25" i="49"/>
  <c r="AZ25" i="49"/>
  <c r="AY25" i="49"/>
  <c r="AX25" i="49"/>
  <c r="AW25" i="49"/>
  <c r="AV25" i="49"/>
  <c r="AU25" i="49"/>
  <c r="AT25" i="49"/>
  <c r="AS25" i="49"/>
  <c r="AR25" i="49"/>
  <c r="AQ25" i="49"/>
  <c r="AP25" i="49"/>
  <c r="AO25" i="49"/>
  <c r="AN25" i="49"/>
  <c r="AM25" i="49"/>
  <c r="AL25" i="49"/>
  <c r="AK25" i="49"/>
  <c r="AJ25" i="49"/>
  <c r="AI25" i="49"/>
  <c r="AH25"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CB24" i="49"/>
  <c r="CA24" i="49"/>
  <c r="BZ24" i="49"/>
  <c r="BY24" i="49"/>
  <c r="BX24" i="49"/>
  <c r="BW24" i="49"/>
  <c r="BV24" i="49"/>
  <c r="BU24" i="49"/>
  <c r="BT24" i="49"/>
  <c r="BS24" i="49"/>
  <c r="BR24" i="49"/>
  <c r="BQ24" i="49"/>
  <c r="BP24" i="49"/>
  <c r="BO24" i="49"/>
  <c r="BN24" i="49"/>
  <c r="BM24" i="49"/>
  <c r="BL24" i="49"/>
  <c r="BK24" i="49"/>
  <c r="BJ24" i="49"/>
  <c r="BI24" i="49"/>
  <c r="BH24" i="49"/>
  <c r="BG24" i="49"/>
  <c r="BF24" i="49"/>
  <c r="BE24" i="49"/>
  <c r="BD24" i="49"/>
  <c r="BC24" i="49"/>
  <c r="BB24" i="49"/>
  <c r="BA24" i="49"/>
  <c r="AZ24" i="49"/>
  <c r="AY24" i="49"/>
  <c r="AX24" i="49"/>
  <c r="AW24" i="49"/>
  <c r="AV24" i="49"/>
  <c r="AU24" i="49"/>
  <c r="AT24" i="49"/>
  <c r="AS24" i="49"/>
  <c r="AR24" i="49"/>
  <c r="AQ24" i="49"/>
  <c r="AP24" i="49"/>
  <c r="AO24" i="49"/>
  <c r="AN24" i="49"/>
  <c r="AM24" i="49"/>
  <c r="AL24" i="49"/>
  <c r="AK24" i="49"/>
  <c r="AJ24" i="49"/>
  <c r="AI24" i="49"/>
  <c r="AH24"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CB23" i="49"/>
  <c r="CA23" i="49"/>
  <c r="BZ23" i="49"/>
  <c r="BY23" i="49"/>
  <c r="BX23" i="49"/>
  <c r="BW23" i="49"/>
  <c r="BV23" i="49"/>
  <c r="BU23" i="49"/>
  <c r="BT23" i="49"/>
  <c r="BS23" i="49"/>
  <c r="BR23" i="49"/>
  <c r="BQ23" i="49"/>
  <c r="BP23" i="49"/>
  <c r="BO23" i="49"/>
  <c r="BN23" i="49"/>
  <c r="BM23" i="49"/>
  <c r="BL23" i="49"/>
  <c r="BK23" i="49"/>
  <c r="BJ23" i="49"/>
  <c r="BI23" i="49"/>
  <c r="BH23" i="49"/>
  <c r="BG23" i="49"/>
  <c r="BF23" i="49"/>
  <c r="BE23" i="49"/>
  <c r="BD23" i="49"/>
  <c r="BC23" i="49"/>
  <c r="BB23" i="49"/>
  <c r="BA23" i="49"/>
  <c r="AZ23" i="49"/>
  <c r="AY23" i="49"/>
  <c r="AX23" i="49"/>
  <c r="AW23" i="49"/>
  <c r="AV23" i="49"/>
  <c r="AU23" i="49"/>
  <c r="AT23" i="49"/>
  <c r="AS23" i="49"/>
  <c r="AR23" i="49"/>
  <c r="AQ23" i="49"/>
  <c r="AP23" i="49"/>
  <c r="AO23" i="49"/>
  <c r="AN23" i="49"/>
  <c r="AM23" i="49"/>
  <c r="AL23" i="49"/>
  <c r="AK23" i="49"/>
  <c r="AJ23" i="49"/>
  <c r="AI23" i="49"/>
  <c r="AH23"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CB22" i="49"/>
  <c r="CA22" i="49"/>
  <c r="BZ22" i="49"/>
  <c r="BY22" i="49"/>
  <c r="BX22" i="49"/>
  <c r="BW22" i="49"/>
  <c r="BV22" i="49"/>
  <c r="BU22" i="49"/>
  <c r="BT22" i="49"/>
  <c r="BS22" i="49"/>
  <c r="BR22" i="49"/>
  <c r="BQ22" i="49"/>
  <c r="BP22" i="49"/>
  <c r="BO22" i="49"/>
  <c r="BN22" i="49"/>
  <c r="BM22" i="49"/>
  <c r="BL22" i="49"/>
  <c r="BK22" i="49"/>
  <c r="BJ22" i="49"/>
  <c r="BI22" i="49"/>
  <c r="BH22" i="49"/>
  <c r="BG22" i="49"/>
  <c r="BF22" i="49"/>
  <c r="BE22" i="49"/>
  <c r="BD22" i="49"/>
  <c r="BC22" i="49"/>
  <c r="BB22" i="49"/>
  <c r="BA22" i="49"/>
  <c r="AZ22" i="49"/>
  <c r="AY22" i="49"/>
  <c r="AX22" i="49"/>
  <c r="AW22" i="49"/>
  <c r="AV22" i="49"/>
  <c r="AU22" i="49"/>
  <c r="AT22" i="49"/>
  <c r="AS22" i="49"/>
  <c r="AR22" i="49"/>
  <c r="AQ22" i="49"/>
  <c r="AP22" i="49"/>
  <c r="AO22" i="49"/>
  <c r="AN22" i="49"/>
  <c r="AM22" i="49"/>
  <c r="AL22" i="49"/>
  <c r="AK22" i="49"/>
  <c r="AJ22" i="49"/>
  <c r="AI22" i="49"/>
  <c r="AH22"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CB21" i="49"/>
  <c r="CA21" i="49"/>
  <c r="BZ21" i="49"/>
  <c r="BY21" i="49"/>
  <c r="BX21" i="49"/>
  <c r="BW21" i="49"/>
  <c r="BV21" i="49"/>
  <c r="BU21" i="49"/>
  <c r="BT21" i="49"/>
  <c r="BS21" i="49"/>
  <c r="BR21" i="49"/>
  <c r="BQ21" i="49"/>
  <c r="BP21" i="49"/>
  <c r="BO21" i="49"/>
  <c r="BN21" i="49"/>
  <c r="BM21" i="49"/>
  <c r="BL21" i="49"/>
  <c r="BK21" i="49"/>
  <c r="BJ21" i="49"/>
  <c r="BI21" i="49"/>
  <c r="BH21" i="49"/>
  <c r="BG21" i="49"/>
  <c r="BF21" i="49"/>
  <c r="BE21" i="49"/>
  <c r="BD21" i="49"/>
  <c r="BC21" i="49"/>
  <c r="BB21" i="49"/>
  <c r="BA21" i="49"/>
  <c r="AZ21" i="49"/>
  <c r="AY21" i="49"/>
  <c r="AX21" i="49"/>
  <c r="AW21" i="49"/>
  <c r="AV21" i="49"/>
  <c r="AU21" i="49"/>
  <c r="AT21" i="49"/>
  <c r="AS21" i="49"/>
  <c r="AR21" i="49"/>
  <c r="AQ21" i="49"/>
  <c r="AP21" i="49"/>
  <c r="AO21" i="49"/>
  <c r="AN21" i="49"/>
  <c r="AM21" i="49"/>
  <c r="AL21" i="49"/>
  <c r="AK21" i="49"/>
  <c r="AJ21" i="49"/>
  <c r="AI21" i="49"/>
  <c r="AH21"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CA20" i="49"/>
  <c r="BZ20" i="49"/>
  <c r="BY20" i="49"/>
  <c r="BX20" i="49"/>
  <c r="BW20" i="49"/>
  <c r="BV20" i="49"/>
  <c r="BU20" i="49"/>
  <c r="BT20" i="49"/>
  <c r="BS20" i="49"/>
  <c r="BR20" i="49"/>
  <c r="BQ20" i="49"/>
  <c r="BP20" i="49"/>
  <c r="BN20" i="49"/>
  <c r="BM20" i="49"/>
  <c r="BL20" i="49"/>
  <c r="BK20" i="49"/>
  <c r="BJ20" i="49"/>
  <c r="BI20" i="49"/>
  <c r="BH20" i="49"/>
  <c r="BG20" i="49"/>
  <c r="BF20" i="49"/>
  <c r="BE20" i="49"/>
  <c r="BD20" i="49"/>
  <c r="BC20" i="49"/>
  <c r="BA20" i="49"/>
  <c r="AZ20" i="49"/>
  <c r="AY20" i="49"/>
  <c r="AX20" i="49"/>
  <c r="AW20" i="49"/>
  <c r="AV20" i="49"/>
  <c r="AU20" i="49"/>
  <c r="AT20" i="49"/>
  <c r="AS20" i="49"/>
  <c r="AR20" i="49"/>
  <c r="AQ20" i="49"/>
  <c r="AP20" i="49"/>
  <c r="AN20" i="49"/>
  <c r="AM20" i="49"/>
  <c r="AL20" i="49"/>
  <c r="AK20" i="49"/>
  <c r="AJ20" i="49"/>
  <c r="AI20" i="49"/>
  <c r="AH20" i="49"/>
  <c r="AG20" i="49"/>
  <c r="AF20" i="49"/>
  <c r="AE20" i="49"/>
  <c r="AD20" i="49"/>
  <c r="AC20" i="49"/>
  <c r="AA20" i="49"/>
  <c r="Z20" i="49"/>
  <c r="Y20" i="49"/>
  <c r="X20" i="49"/>
  <c r="W20" i="49"/>
  <c r="V20" i="49"/>
  <c r="U20" i="49"/>
  <c r="T20" i="49"/>
  <c r="S20" i="49"/>
  <c r="R20" i="49"/>
  <c r="Q20" i="49"/>
  <c r="P20" i="49"/>
  <c r="N20" i="49"/>
  <c r="M20" i="49"/>
  <c r="L20" i="49"/>
  <c r="K20" i="49"/>
  <c r="J20" i="49"/>
  <c r="I20" i="49"/>
  <c r="H20" i="49"/>
  <c r="G20" i="49"/>
  <c r="F20" i="49"/>
  <c r="E20" i="49"/>
  <c r="D20" i="49"/>
  <c r="C20" i="49"/>
  <c r="F18" i="49"/>
  <c r="E18" i="49"/>
  <c r="I16" i="49"/>
  <c r="H16" i="49"/>
  <c r="G16" i="49"/>
  <c r="F16" i="49"/>
  <c r="E16" i="49"/>
  <c r="D16" i="49"/>
  <c r="C16" i="49"/>
  <c r="I15" i="49"/>
  <c r="H15" i="49"/>
  <c r="G15" i="49"/>
  <c r="F15" i="49"/>
  <c r="E15" i="49"/>
  <c r="D15" i="49"/>
  <c r="C15" i="49"/>
  <c r="I14" i="49"/>
  <c r="H14" i="49"/>
  <c r="G14" i="49"/>
  <c r="F14" i="49"/>
  <c r="E14" i="49"/>
  <c r="D14" i="49"/>
  <c r="C14" i="49"/>
  <c r="I13" i="49"/>
  <c r="H13" i="49"/>
  <c r="G13" i="49"/>
  <c r="F13" i="49"/>
  <c r="E13" i="49"/>
  <c r="D13" i="49"/>
  <c r="C13" i="49"/>
  <c r="I12" i="49"/>
  <c r="H12" i="49"/>
  <c r="G12" i="49"/>
  <c r="F12" i="49"/>
  <c r="E12" i="49"/>
  <c r="D12" i="49"/>
  <c r="C12" i="49"/>
  <c r="I11" i="49"/>
  <c r="H11" i="49"/>
  <c r="G11" i="49"/>
  <c r="F11" i="49"/>
  <c r="E11" i="49"/>
  <c r="D11" i="49"/>
  <c r="C11" i="49"/>
  <c r="N59" i="44"/>
  <c r="M59" i="44"/>
  <c r="L59" i="44"/>
  <c r="K59" i="44"/>
  <c r="J59" i="44"/>
  <c r="N58" i="44"/>
  <c r="M58" i="44"/>
  <c r="L58" i="44"/>
  <c r="K58" i="44"/>
  <c r="J58" i="44"/>
  <c r="N57" i="44"/>
  <c r="M57" i="44"/>
  <c r="L57" i="44"/>
  <c r="K57" i="44"/>
  <c r="J57" i="44"/>
  <c r="N56" i="44"/>
  <c r="M56" i="44"/>
  <c r="L56" i="44"/>
  <c r="K56" i="44"/>
  <c r="N55" i="44"/>
  <c r="M55" i="44"/>
  <c r="L55" i="44"/>
  <c r="K55" i="44"/>
  <c r="J55" i="44"/>
  <c r="N53" i="44"/>
  <c r="M53" i="44"/>
  <c r="L53" i="44"/>
  <c r="K53" i="44"/>
  <c r="J53" i="44"/>
  <c r="N52" i="44"/>
  <c r="M52" i="44"/>
  <c r="L52" i="44"/>
  <c r="K52" i="44"/>
  <c r="J52" i="44"/>
  <c r="N51" i="44"/>
  <c r="M51" i="44"/>
  <c r="L51" i="44"/>
  <c r="K51" i="44"/>
  <c r="J51" i="44"/>
  <c r="N50" i="44"/>
  <c r="M50" i="44"/>
  <c r="L50" i="44"/>
  <c r="K50" i="44"/>
  <c r="J50" i="44"/>
  <c r="N48" i="44"/>
  <c r="M48" i="44"/>
  <c r="L48" i="44"/>
  <c r="K48" i="44"/>
  <c r="J48" i="44"/>
  <c r="G48" i="44"/>
  <c r="F48" i="44"/>
  <c r="E48" i="44"/>
  <c r="D48" i="44"/>
  <c r="C48" i="44"/>
  <c r="N47" i="44"/>
  <c r="M47" i="44"/>
  <c r="L47" i="44"/>
  <c r="K47" i="44"/>
  <c r="J47" i="44"/>
  <c r="N46" i="44"/>
  <c r="M46" i="44"/>
  <c r="L46" i="44"/>
  <c r="K46" i="44"/>
  <c r="N45" i="44"/>
  <c r="M45" i="44"/>
  <c r="L45" i="44"/>
  <c r="K45" i="44"/>
  <c r="J45" i="44"/>
  <c r="G45" i="44"/>
  <c r="F45" i="44"/>
  <c r="E45" i="44"/>
  <c r="D45" i="44"/>
  <c r="C45" i="44"/>
  <c r="N44" i="44"/>
  <c r="M44" i="44"/>
  <c r="L44" i="44"/>
  <c r="K44" i="44"/>
  <c r="J44" i="44"/>
  <c r="G44" i="44"/>
  <c r="F44" i="44"/>
  <c r="E44" i="44"/>
  <c r="D44" i="44"/>
  <c r="C44" i="44"/>
  <c r="N43" i="44"/>
  <c r="M43" i="44"/>
  <c r="L43" i="44"/>
  <c r="K43" i="44"/>
  <c r="J43" i="44"/>
  <c r="N42" i="44"/>
  <c r="M42" i="44"/>
  <c r="L42" i="44"/>
  <c r="K42" i="44"/>
  <c r="J42" i="44"/>
  <c r="N40" i="44"/>
  <c r="M40" i="44"/>
  <c r="L40" i="44"/>
  <c r="K40" i="44"/>
  <c r="J40" i="44"/>
  <c r="N39" i="44"/>
  <c r="M39" i="44"/>
  <c r="L39" i="44"/>
  <c r="K39" i="44"/>
  <c r="J39" i="44"/>
  <c r="G39" i="44"/>
  <c r="F39" i="44"/>
  <c r="E39" i="44"/>
  <c r="D39" i="44"/>
  <c r="C39" i="44"/>
  <c r="N38" i="44"/>
  <c r="M38" i="44"/>
  <c r="L38" i="44"/>
  <c r="K38" i="44"/>
  <c r="N37" i="44"/>
  <c r="M37" i="44"/>
  <c r="L37" i="44"/>
  <c r="K37" i="44"/>
  <c r="J37" i="44"/>
  <c r="N36" i="44"/>
  <c r="M36" i="44"/>
  <c r="L36" i="44"/>
  <c r="K36" i="44"/>
  <c r="J36" i="44"/>
  <c r="G36" i="44"/>
  <c r="F36" i="44"/>
  <c r="E36" i="44"/>
  <c r="D36" i="44"/>
  <c r="C36" i="44"/>
  <c r="N35" i="44"/>
  <c r="M35" i="44"/>
  <c r="L35" i="44"/>
  <c r="K35" i="44"/>
  <c r="J35" i="44"/>
  <c r="N34" i="44"/>
  <c r="M34" i="44"/>
  <c r="L34" i="44"/>
  <c r="K34" i="44"/>
  <c r="N33" i="44"/>
  <c r="M33" i="44"/>
  <c r="L33" i="44"/>
  <c r="K33" i="44"/>
  <c r="J33" i="44"/>
  <c r="G33" i="44"/>
  <c r="F33" i="44"/>
  <c r="E33" i="44"/>
  <c r="D33" i="44"/>
  <c r="C33" i="44"/>
  <c r="N32" i="44"/>
  <c r="M32" i="44"/>
  <c r="L32" i="44"/>
  <c r="K32" i="44"/>
  <c r="J32" i="44"/>
  <c r="G32" i="44"/>
  <c r="F32" i="44"/>
  <c r="E32" i="44"/>
  <c r="D32" i="44"/>
  <c r="C32" i="44"/>
  <c r="N31" i="44"/>
  <c r="M31" i="44"/>
  <c r="L31" i="44"/>
  <c r="K31" i="44"/>
  <c r="J31" i="44"/>
  <c r="G31" i="44"/>
  <c r="F31" i="44"/>
  <c r="E31" i="44"/>
  <c r="D31" i="44"/>
  <c r="C31" i="44"/>
  <c r="G15" i="44"/>
  <c r="F15" i="44"/>
  <c r="E15" i="44"/>
  <c r="D15" i="44"/>
  <c r="C15" i="44"/>
  <c r="G14" i="44"/>
  <c r="F14" i="44"/>
  <c r="E14" i="44"/>
  <c r="D14" i="44"/>
  <c r="C14" i="44"/>
  <c r="G13" i="44"/>
  <c r="F13" i="44"/>
  <c r="E13" i="44"/>
  <c r="D13" i="44"/>
  <c r="C13" i="44"/>
  <c r="G9" i="44"/>
  <c r="F9" i="44"/>
  <c r="E9" i="44"/>
  <c r="D9" i="44"/>
  <c r="C9" i="44"/>
  <c r="B7" i="44"/>
  <c r="N5" i="44"/>
  <c r="M5" i="44"/>
  <c r="L5" i="44"/>
  <c r="K5" i="44"/>
  <c r="J5" i="44"/>
  <c r="B5" i="44"/>
  <c r="G51" i="45"/>
  <c r="F51" i="45"/>
  <c r="E51" i="45"/>
  <c r="D51" i="45"/>
  <c r="C51" i="45"/>
  <c r="G40" i="45"/>
  <c r="F40" i="45"/>
  <c r="E40" i="45"/>
  <c r="D40" i="45"/>
  <c r="C40" i="45"/>
  <c r="C36" i="45"/>
  <c r="B36" i="45"/>
  <c r="G34" i="45"/>
  <c r="F34" i="45"/>
  <c r="E34" i="45"/>
  <c r="D34" i="45"/>
  <c r="C34" i="45"/>
  <c r="B34" i="45"/>
  <c r="G33" i="45"/>
  <c r="F33" i="45"/>
  <c r="E33" i="45"/>
  <c r="D33" i="45"/>
  <c r="C33" i="45"/>
  <c r="B33" i="45"/>
  <c r="G32" i="45"/>
  <c r="F32" i="45"/>
  <c r="E32" i="45"/>
  <c r="D32" i="45"/>
  <c r="C32" i="45"/>
  <c r="B32" i="45"/>
  <c r="G31" i="45"/>
  <c r="F31" i="45"/>
  <c r="E31" i="45"/>
  <c r="D31" i="45"/>
  <c r="C31" i="45"/>
  <c r="B31" i="45"/>
  <c r="B23" i="45"/>
  <c r="G19" i="45"/>
  <c r="F19" i="45"/>
  <c r="E19" i="45"/>
  <c r="D19" i="45"/>
  <c r="C19" i="45"/>
  <c r="B19" i="45"/>
  <c r="G18" i="45"/>
  <c r="F18" i="45"/>
  <c r="E18" i="45"/>
  <c r="D18" i="45"/>
  <c r="C18" i="45"/>
  <c r="B18" i="45"/>
  <c r="G17" i="45"/>
  <c r="F17" i="45"/>
  <c r="E17" i="45"/>
  <c r="D17" i="45"/>
  <c r="C17" i="45"/>
  <c r="B17" i="45"/>
  <c r="G16" i="45"/>
  <c r="F16" i="45"/>
  <c r="E16" i="45"/>
  <c r="D16" i="45"/>
  <c r="C16" i="45"/>
  <c r="B16" i="45"/>
  <c r="G13" i="45"/>
  <c r="F13" i="45"/>
  <c r="E13" i="45"/>
  <c r="D13" i="45"/>
  <c r="C13" i="45"/>
  <c r="G12" i="45"/>
  <c r="F12" i="45"/>
  <c r="E12" i="45"/>
  <c r="D12" i="45"/>
  <c r="C12" i="45"/>
  <c r="G10" i="45"/>
  <c r="F10" i="45"/>
  <c r="E10" i="45"/>
  <c r="D10" i="45"/>
  <c r="C10" i="45"/>
  <c r="G9" i="45"/>
  <c r="F9" i="45"/>
  <c r="E9" i="45"/>
  <c r="D9" i="45"/>
  <c r="C9" i="45"/>
  <c r="B7" i="45"/>
  <c r="B5" i="45"/>
  <c r="P109" i="53"/>
  <c r="O109" i="53"/>
  <c r="N109" i="53"/>
  <c r="M109" i="53"/>
  <c r="L109" i="53"/>
  <c r="K109" i="53"/>
  <c r="J109" i="53"/>
  <c r="I109" i="53"/>
  <c r="H109" i="53"/>
  <c r="G109" i="53"/>
  <c r="F109" i="53"/>
  <c r="E109" i="53"/>
  <c r="CI108" i="53"/>
  <c r="CH108" i="53"/>
  <c r="CG108" i="53"/>
  <c r="CF108" i="53"/>
  <c r="CE108" i="53"/>
  <c r="CD108" i="53"/>
  <c r="CC108" i="53"/>
  <c r="CB108" i="53"/>
  <c r="CA108" i="53"/>
  <c r="BZ108" i="53"/>
  <c r="BY108" i="53"/>
  <c r="BX108" i="53"/>
  <c r="BQ108" i="53"/>
  <c r="BP108" i="53"/>
  <c r="BO108" i="53"/>
  <c r="BN108" i="53"/>
  <c r="BM108" i="53"/>
  <c r="BL108" i="53"/>
  <c r="BK108" i="53"/>
  <c r="BJ108" i="53"/>
  <c r="BI108" i="53"/>
  <c r="BH108" i="53"/>
  <c r="BG108" i="53"/>
  <c r="BF108" i="53"/>
  <c r="AY108" i="53"/>
  <c r="AX108" i="53"/>
  <c r="AW108" i="53"/>
  <c r="AV108" i="53"/>
  <c r="AU108" i="53"/>
  <c r="AT108" i="53"/>
  <c r="AS108" i="53"/>
  <c r="AR108" i="53"/>
  <c r="AQ108" i="53"/>
  <c r="AP108" i="53"/>
  <c r="AO108" i="53"/>
  <c r="AN108" i="53"/>
  <c r="AG108" i="53"/>
  <c r="AF108" i="53"/>
  <c r="AE108" i="53"/>
  <c r="AD108" i="53"/>
  <c r="AC108" i="53"/>
  <c r="AB108" i="53"/>
  <c r="AA108" i="53"/>
  <c r="Z108" i="53"/>
  <c r="Y108" i="53"/>
  <c r="X108" i="53"/>
  <c r="W108" i="53"/>
  <c r="V108" i="53"/>
  <c r="O108" i="53"/>
  <c r="N108" i="53"/>
  <c r="M108" i="53"/>
  <c r="L108" i="53"/>
  <c r="K108" i="53"/>
  <c r="J108" i="53"/>
  <c r="I108" i="53"/>
  <c r="H108" i="53"/>
  <c r="G108" i="53"/>
  <c r="F108" i="53"/>
  <c r="E108" i="53"/>
  <c r="D108" i="53"/>
  <c r="BV107" i="53"/>
  <c r="BD107" i="53"/>
  <c r="AL107" i="53"/>
  <c r="T107" i="53"/>
  <c r="B107" i="53"/>
  <c r="CI101" i="53"/>
  <c r="CH101" i="53"/>
  <c r="CG101" i="53"/>
  <c r="CF101" i="53"/>
  <c r="CE101" i="53"/>
  <c r="CD101" i="53"/>
  <c r="CC101" i="53"/>
  <c r="CB101" i="53"/>
  <c r="CA101" i="53"/>
  <c r="BZ101" i="53"/>
  <c r="BY101" i="53"/>
  <c r="BX101" i="53"/>
  <c r="BQ101" i="53"/>
  <c r="BP101" i="53"/>
  <c r="BO101" i="53"/>
  <c r="BN101" i="53"/>
  <c r="BM101" i="53"/>
  <c r="BL101" i="53"/>
  <c r="BK101" i="53"/>
  <c r="BJ101" i="53"/>
  <c r="BI101" i="53"/>
  <c r="BH101" i="53"/>
  <c r="BG101" i="53"/>
  <c r="BF101" i="53"/>
  <c r="AY101" i="53"/>
  <c r="AX101" i="53"/>
  <c r="AW101" i="53"/>
  <c r="AV101" i="53"/>
  <c r="AU101" i="53"/>
  <c r="AT101" i="53"/>
  <c r="AS101" i="53"/>
  <c r="AR101" i="53"/>
  <c r="AQ101" i="53"/>
  <c r="AP101" i="53"/>
  <c r="AO101" i="53"/>
  <c r="AN101" i="53"/>
  <c r="AG101" i="53"/>
  <c r="AF101" i="53"/>
  <c r="AE101" i="53"/>
  <c r="AD101" i="53"/>
  <c r="AC101" i="53"/>
  <c r="AB101" i="53"/>
  <c r="AA101" i="53"/>
  <c r="Z101" i="53"/>
  <c r="Y101" i="53"/>
  <c r="X101" i="53"/>
  <c r="W101" i="53"/>
  <c r="V101" i="53"/>
  <c r="O101" i="53"/>
  <c r="N101" i="53"/>
  <c r="M101" i="53"/>
  <c r="L101" i="53"/>
  <c r="K101" i="53"/>
  <c r="J101" i="53"/>
  <c r="I101" i="53"/>
  <c r="H101" i="53"/>
  <c r="G101" i="53"/>
  <c r="F101" i="53"/>
  <c r="E101" i="53"/>
  <c r="D101" i="53"/>
  <c r="CI98" i="53"/>
  <c r="CH98" i="53"/>
  <c r="CG98" i="53"/>
  <c r="CF98" i="53"/>
  <c r="CE98" i="53"/>
  <c r="CD98" i="53"/>
  <c r="CC98" i="53"/>
  <c r="CB98" i="53"/>
  <c r="CA98" i="53"/>
  <c r="BZ98" i="53"/>
  <c r="BY98" i="53"/>
  <c r="BX98" i="53"/>
  <c r="BQ98" i="53"/>
  <c r="BP98" i="53"/>
  <c r="BO98" i="53"/>
  <c r="BN98" i="53"/>
  <c r="BM98" i="53"/>
  <c r="BL98" i="53"/>
  <c r="BK98" i="53"/>
  <c r="BJ98" i="53"/>
  <c r="BI98" i="53"/>
  <c r="BH98" i="53"/>
  <c r="BG98" i="53"/>
  <c r="BF98" i="53"/>
  <c r="AY98" i="53"/>
  <c r="AX98" i="53"/>
  <c r="AW98" i="53"/>
  <c r="AV98" i="53"/>
  <c r="AU98" i="53"/>
  <c r="AT98" i="53"/>
  <c r="AS98" i="53"/>
  <c r="AR98" i="53"/>
  <c r="AQ98" i="53"/>
  <c r="AP98" i="53"/>
  <c r="AO98" i="53"/>
  <c r="AN98" i="53"/>
  <c r="AG98" i="53"/>
  <c r="AF98" i="53"/>
  <c r="AE98" i="53"/>
  <c r="AD98" i="53"/>
  <c r="AC98" i="53"/>
  <c r="AB98" i="53"/>
  <c r="AA98" i="53"/>
  <c r="Z98" i="53"/>
  <c r="Y98" i="53"/>
  <c r="X98" i="53"/>
  <c r="W98" i="53"/>
  <c r="V98" i="53"/>
  <c r="O98" i="53"/>
  <c r="N98" i="53"/>
  <c r="M98" i="53"/>
  <c r="L98" i="53"/>
  <c r="K98" i="53"/>
  <c r="J98" i="53"/>
  <c r="I98" i="53"/>
  <c r="H98" i="53"/>
  <c r="G98" i="53"/>
  <c r="F98" i="53"/>
  <c r="E98" i="53"/>
  <c r="CI97" i="53"/>
  <c r="CH97" i="53"/>
  <c r="CG97" i="53"/>
  <c r="CF97" i="53"/>
  <c r="CE97" i="53"/>
  <c r="CD97" i="53"/>
  <c r="CC97" i="53"/>
  <c r="CB97" i="53"/>
  <c r="CA97" i="53"/>
  <c r="BZ97" i="53"/>
  <c r="BY97" i="53"/>
  <c r="BX97" i="53"/>
  <c r="BQ97" i="53"/>
  <c r="BP97" i="53"/>
  <c r="BO97" i="53"/>
  <c r="BN97" i="53"/>
  <c r="BM97" i="53"/>
  <c r="BL97" i="53"/>
  <c r="BK97" i="53"/>
  <c r="BJ97" i="53"/>
  <c r="BI97" i="53"/>
  <c r="BH97" i="53"/>
  <c r="BG97" i="53"/>
  <c r="BF97" i="53"/>
  <c r="AY97" i="53"/>
  <c r="AX97" i="53"/>
  <c r="AW97" i="53"/>
  <c r="AV97" i="53"/>
  <c r="AU97" i="53"/>
  <c r="AT97" i="53"/>
  <c r="AS97" i="53"/>
  <c r="AR97" i="53"/>
  <c r="AQ97" i="53"/>
  <c r="AP97" i="53"/>
  <c r="AO97" i="53"/>
  <c r="AN97" i="53"/>
  <c r="AG97" i="53"/>
  <c r="AF97" i="53"/>
  <c r="AE97" i="53"/>
  <c r="AD97" i="53"/>
  <c r="AC97" i="53"/>
  <c r="AB97" i="53"/>
  <c r="AA97" i="53"/>
  <c r="Z97" i="53"/>
  <c r="Y97" i="53"/>
  <c r="X97" i="53"/>
  <c r="W97" i="53"/>
  <c r="V97" i="53"/>
  <c r="O97" i="53"/>
  <c r="N97" i="53"/>
  <c r="M97" i="53"/>
  <c r="L97" i="53"/>
  <c r="K97" i="53"/>
  <c r="J97" i="53"/>
  <c r="I97" i="53"/>
  <c r="H97" i="53"/>
  <c r="G97" i="53"/>
  <c r="F97" i="53"/>
  <c r="E97" i="53"/>
  <c r="D97" i="53"/>
  <c r="BV96" i="53"/>
  <c r="BD96" i="53"/>
  <c r="AL96" i="53"/>
  <c r="T96" i="53"/>
  <c r="B96" i="53"/>
  <c r="P89" i="53"/>
  <c r="CI88" i="53"/>
  <c r="CH88" i="53"/>
  <c r="CG88" i="53"/>
  <c r="CF88" i="53"/>
  <c r="CE88" i="53"/>
  <c r="CD88" i="53"/>
  <c r="CC88" i="53"/>
  <c r="CB88" i="53"/>
  <c r="CA88" i="53"/>
  <c r="BZ88" i="53"/>
  <c r="BY88" i="53"/>
  <c r="BX88" i="53"/>
  <c r="BQ88" i="53"/>
  <c r="BP88" i="53"/>
  <c r="BO88" i="53"/>
  <c r="BN88" i="53"/>
  <c r="BM88" i="53"/>
  <c r="BL88" i="53"/>
  <c r="BK88" i="53"/>
  <c r="BJ88" i="53"/>
  <c r="BI88" i="53"/>
  <c r="BH88" i="53"/>
  <c r="BG88" i="53"/>
  <c r="BF88" i="53"/>
  <c r="AY88" i="53"/>
  <c r="AX88" i="53"/>
  <c r="AW88" i="53"/>
  <c r="AV88" i="53"/>
  <c r="AU88" i="53"/>
  <c r="AT88" i="53"/>
  <c r="AS88" i="53"/>
  <c r="AR88" i="53"/>
  <c r="AQ88" i="53"/>
  <c r="AP88" i="53"/>
  <c r="AO88" i="53"/>
  <c r="AN88" i="53"/>
  <c r="AG88" i="53"/>
  <c r="AF88" i="53"/>
  <c r="AE88" i="53"/>
  <c r="AD88" i="53"/>
  <c r="AC88" i="53"/>
  <c r="AB88" i="53"/>
  <c r="AA88" i="53"/>
  <c r="Z88" i="53"/>
  <c r="Y88" i="53"/>
  <c r="X88" i="53"/>
  <c r="W88" i="53"/>
  <c r="V88" i="53"/>
  <c r="O88" i="53"/>
  <c r="N88" i="53"/>
  <c r="M88" i="53"/>
  <c r="L88" i="53"/>
  <c r="K88" i="53"/>
  <c r="J88" i="53"/>
  <c r="I88" i="53"/>
  <c r="H88" i="53"/>
  <c r="G88" i="53"/>
  <c r="F88" i="53"/>
  <c r="E88" i="53"/>
  <c r="D88" i="53"/>
  <c r="BV87" i="53"/>
  <c r="BD87" i="53"/>
  <c r="AL87" i="53"/>
  <c r="T87" i="53"/>
  <c r="B87" i="53"/>
  <c r="BV78" i="53"/>
  <c r="BD78" i="53"/>
  <c r="AL78" i="53"/>
  <c r="T78" i="53"/>
  <c r="B78" i="53"/>
  <c r="P61" i="53"/>
  <c r="O61" i="53"/>
  <c r="N61" i="53"/>
  <c r="M61" i="53"/>
  <c r="L61" i="53"/>
  <c r="K61" i="53"/>
  <c r="J61" i="53"/>
  <c r="I61" i="53"/>
  <c r="H61" i="53"/>
  <c r="G61" i="53"/>
  <c r="F61" i="53"/>
  <c r="E61" i="53"/>
  <c r="D61" i="53"/>
  <c r="CJ60" i="53"/>
  <c r="CI60" i="53"/>
  <c r="CH60" i="53"/>
  <c r="CG60" i="53"/>
  <c r="CF60" i="53"/>
  <c r="CE60" i="53"/>
  <c r="CD60" i="53"/>
  <c r="CC60" i="53"/>
  <c r="CB60" i="53"/>
  <c r="CA60" i="53"/>
  <c r="BZ60" i="53"/>
  <c r="BY60" i="53"/>
  <c r="BX60" i="53"/>
  <c r="BR60" i="53"/>
  <c r="BQ60" i="53"/>
  <c r="BP60" i="53"/>
  <c r="BO60" i="53"/>
  <c r="BN60" i="53"/>
  <c r="BM60" i="53"/>
  <c r="BL60" i="53"/>
  <c r="BK60" i="53"/>
  <c r="BJ60" i="53"/>
  <c r="BI60" i="53"/>
  <c r="BH60" i="53"/>
  <c r="BG60" i="53"/>
  <c r="BF60" i="53"/>
  <c r="AZ60" i="53"/>
  <c r="AY60" i="53"/>
  <c r="AX60" i="53"/>
  <c r="AW60" i="53"/>
  <c r="AV60" i="53"/>
  <c r="AU60" i="53"/>
  <c r="AT60" i="53"/>
  <c r="AS60" i="53"/>
  <c r="AR60" i="53"/>
  <c r="AQ60" i="53"/>
  <c r="AP60" i="53"/>
  <c r="AO60" i="53"/>
  <c r="AN60" i="53"/>
  <c r="AH60" i="53"/>
  <c r="AG60" i="53"/>
  <c r="AF60" i="53"/>
  <c r="AE60" i="53"/>
  <c r="AD60" i="53"/>
  <c r="AC60" i="53"/>
  <c r="AB60" i="53"/>
  <c r="AA60" i="53"/>
  <c r="Z60" i="53"/>
  <c r="Y60" i="53"/>
  <c r="X60" i="53"/>
  <c r="W60" i="53"/>
  <c r="V60" i="53"/>
  <c r="C60" i="53"/>
  <c r="BW59" i="53"/>
  <c r="BE59" i="53"/>
  <c r="AM59" i="53"/>
  <c r="U59" i="53"/>
  <c r="P58" i="53"/>
  <c r="O58" i="53"/>
  <c r="N58" i="53"/>
  <c r="M58" i="53"/>
  <c r="L58" i="53"/>
  <c r="K58" i="53"/>
  <c r="J58" i="53"/>
  <c r="I58" i="53"/>
  <c r="H58" i="53"/>
  <c r="G58" i="53"/>
  <c r="F58" i="53"/>
  <c r="E58" i="53"/>
  <c r="D58" i="53"/>
  <c r="C58" i="53"/>
  <c r="CJ57" i="53"/>
  <c r="CI57" i="53"/>
  <c r="CH57" i="53"/>
  <c r="CG57" i="53"/>
  <c r="CF57" i="53"/>
  <c r="CE57" i="53"/>
  <c r="CD57" i="53"/>
  <c r="CC57" i="53"/>
  <c r="CB57" i="53"/>
  <c r="CA57" i="53"/>
  <c r="BZ57" i="53"/>
  <c r="BY57" i="53"/>
  <c r="BX57" i="53"/>
  <c r="BW57" i="53"/>
  <c r="BR57" i="53"/>
  <c r="BQ57" i="53"/>
  <c r="BP57" i="53"/>
  <c r="BO57" i="53"/>
  <c r="BN57" i="53"/>
  <c r="BM57" i="53"/>
  <c r="BL57" i="53"/>
  <c r="BK57" i="53"/>
  <c r="BJ57" i="53"/>
  <c r="BI57" i="53"/>
  <c r="BH57" i="53"/>
  <c r="BG57" i="53"/>
  <c r="BF57" i="53"/>
  <c r="BE57" i="53"/>
  <c r="AZ57" i="53"/>
  <c r="AY57" i="53"/>
  <c r="AX57" i="53"/>
  <c r="AW57" i="53"/>
  <c r="AV57" i="53"/>
  <c r="AU57" i="53"/>
  <c r="AT57" i="53"/>
  <c r="AS57" i="53"/>
  <c r="AR57" i="53"/>
  <c r="AQ57" i="53"/>
  <c r="AP57" i="53"/>
  <c r="AO57" i="53"/>
  <c r="AN57" i="53"/>
  <c r="AM57" i="53"/>
  <c r="AH57" i="53"/>
  <c r="AG57" i="53"/>
  <c r="AF57" i="53"/>
  <c r="AE57" i="53"/>
  <c r="AD57" i="53"/>
  <c r="AC57" i="53"/>
  <c r="AB57" i="53"/>
  <c r="AA57" i="53"/>
  <c r="Z57" i="53"/>
  <c r="Y57" i="53"/>
  <c r="X57" i="53"/>
  <c r="W57" i="53"/>
  <c r="V57" i="53"/>
  <c r="U57" i="53"/>
  <c r="P57" i="53"/>
  <c r="O57" i="53"/>
  <c r="N57" i="53"/>
  <c r="M57" i="53"/>
  <c r="L57" i="53"/>
  <c r="K57" i="53"/>
  <c r="J57" i="53"/>
  <c r="I57" i="53"/>
  <c r="H57" i="53"/>
  <c r="G57" i="53"/>
  <c r="F57" i="53"/>
  <c r="E57" i="53"/>
  <c r="D57" i="53"/>
  <c r="C57" i="53"/>
  <c r="CJ56" i="53"/>
  <c r="CI56" i="53"/>
  <c r="CH56" i="53"/>
  <c r="CG56" i="53"/>
  <c r="CF56" i="53"/>
  <c r="CE56" i="53"/>
  <c r="CD56" i="53"/>
  <c r="CC56" i="53"/>
  <c r="CB56" i="53"/>
  <c r="CA56" i="53"/>
  <c r="BZ56" i="53"/>
  <c r="BY56" i="53"/>
  <c r="BX56" i="53"/>
  <c r="BW56" i="53"/>
  <c r="BR56" i="53"/>
  <c r="BQ56" i="53"/>
  <c r="BP56" i="53"/>
  <c r="BO56" i="53"/>
  <c r="BN56" i="53"/>
  <c r="BM56" i="53"/>
  <c r="BL56" i="53"/>
  <c r="BK56" i="53"/>
  <c r="BJ56" i="53"/>
  <c r="BI56" i="53"/>
  <c r="BH56" i="53"/>
  <c r="BG56" i="53"/>
  <c r="BF56" i="53"/>
  <c r="BE56" i="53"/>
  <c r="AZ56" i="53"/>
  <c r="AY56" i="53"/>
  <c r="AX56" i="53"/>
  <c r="AW56" i="53"/>
  <c r="AV56" i="53"/>
  <c r="AU56" i="53"/>
  <c r="AT56" i="53"/>
  <c r="AS56" i="53"/>
  <c r="AR56" i="53"/>
  <c r="AQ56" i="53"/>
  <c r="AP56" i="53"/>
  <c r="AO56" i="53"/>
  <c r="AN56" i="53"/>
  <c r="AM56" i="53"/>
  <c r="AH56" i="53"/>
  <c r="AG56" i="53"/>
  <c r="AF56" i="53"/>
  <c r="AE56" i="53"/>
  <c r="AD56" i="53"/>
  <c r="AC56" i="53"/>
  <c r="AB56" i="53"/>
  <c r="AA56" i="53"/>
  <c r="Z56" i="53"/>
  <c r="Y56" i="53"/>
  <c r="X56" i="53"/>
  <c r="W56" i="53"/>
  <c r="V56" i="53"/>
  <c r="U56" i="53"/>
  <c r="P56" i="53"/>
  <c r="O56" i="53"/>
  <c r="N56" i="53"/>
  <c r="M56" i="53"/>
  <c r="L56" i="53"/>
  <c r="K56" i="53"/>
  <c r="J56" i="53"/>
  <c r="I56" i="53"/>
  <c r="H56" i="53"/>
  <c r="G56" i="53"/>
  <c r="F56" i="53"/>
  <c r="E56" i="53"/>
  <c r="D56" i="53"/>
  <c r="C56" i="53"/>
  <c r="CJ55" i="53"/>
  <c r="CI55" i="53"/>
  <c r="CH55" i="53"/>
  <c r="CG55" i="53"/>
  <c r="CF55" i="53"/>
  <c r="CE55" i="53"/>
  <c r="CD55" i="53"/>
  <c r="CC55" i="53"/>
  <c r="CB55" i="53"/>
  <c r="CA55" i="53"/>
  <c r="BZ55" i="53"/>
  <c r="BY55" i="53"/>
  <c r="BX55" i="53"/>
  <c r="BW55" i="53"/>
  <c r="BR55" i="53"/>
  <c r="BQ55" i="53"/>
  <c r="BP55" i="53"/>
  <c r="BO55" i="53"/>
  <c r="BN55" i="53"/>
  <c r="BM55" i="53"/>
  <c r="BL55" i="53"/>
  <c r="BK55" i="53"/>
  <c r="BJ55" i="53"/>
  <c r="BI55" i="53"/>
  <c r="BH55" i="53"/>
  <c r="BG55" i="53"/>
  <c r="BF55" i="53"/>
  <c r="BE55" i="53"/>
  <c r="AZ55" i="53"/>
  <c r="AY55" i="53"/>
  <c r="AX55" i="53"/>
  <c r="AW55" i="53"/>
  <c r="AV55" i="53"/>
  <c r="AU55" i="53"/>
  <c r="AT55" i="53"/>
  <c r="AS55" i="53"/>
  <c r="AR55" i="53"/>
  <c r="AQ55" i="53"/>
  <c r="AP55" i="53"/>
  <c r="AO55" i="53"/>
  <c r="AN55" i="53"/>
  <c r="AM55" i="53"/>
  <c r="AH55" i="53"/>
  <c r="AG55" i="53"/>
  <c r="AF55" i="53"/>
  <c r="AE55" i="53"/>
  <c r="AD55" i="53"/>
  <c r="AC55" i="53"/>
  <c r="AB55" i="53"/>
  <c r="AA55" i="53"/>
  <c r="Z55" i="53"/>
  <c r="Y55" i="53"/>
  <c r="X55" i="53"/>
  <c r="W55" i="53"/>
  <c r="V55" i="53"/>
  <c r="U55" i="53"/>
  <c r="P55" i="53"/>
  <c r="O55" i="53"/>
  <c r="N55" i="53"/>
  <c r="M55" i="53"/>
  <c r="L55" i="53"/>
  <c r="K55" i="53"/>
  <c r="J55" i="53"/>
  <c r="I55" i="53"/>
  <c r="H55" i="53"/>
  <c r="G55" i="53"/>
  <c r="F55" i="53"/>
  <c r="E55" i="53"/>
  <c r="D55" i="53"/>
  <c r="C55" i="53"/>
  <c r="CJ54" i="53"/>
  <c r="CI54" i="53"/>
  <c r="CH54" i="53"/>
  <c r="CG54" i="53"/>
  <c r="CF54" i="53"/>
  <c r="CE54" i="53"/>
  <c r="CD54" i="53"/>
  <c r="CC54" i="53"/>
  <c r="CB54" i="53"/>
  <c r="CA54" i="53"/>
  <c r="BZ54" i="53"/>
  <c r="BY54" i="53"/>
  <c r="BX54" i="53"/>
  <c r="BW54" i="53"/>
  <c r="BR54" i="53"/>
  <c r="BQ54" i="53"/>
  <c r="BP54" i="53"/>
  <c r="BO54" i="53"/>
  <c r="BN54" i="53"/>
  <c r="BM54" i="53"/>
  <c r="BL54" i="53"/>
  <c r="BK54" i="53"/>
  <c r="BJ54" i="53"/>
  <c r="BI54" i="53"/>
  <c r="BH54" i="53"/>
  <c r="BG54" i="53"/>
  <c r="BF54" i="53"/>
  <c r="BE54" i="53"/>
  <c r="AZ54" i="53"/>
  <c r="AY54" i="53"/>
  <c r="AX54" i="53"/>
  <c r="AW54" i="53"/>
  <c r="AV54" i="53"/>
  <c r="AU54" i="53"/>
  <c r="AT54" i="53"/>
  <c r="AS54" i="53"/>
  <c r="AR54" i="53"/>
  <c r="AQ54" i="53"/>
  <c r="AP54" i="53"/>
  <c r="AO54" i="53"/>
  <c r="AN54" i="53"/>
  <c r="AM54" i="53"/>
  <c r="AH54" i="53"/>
  <c r="AG54" i="53"/>
  <c r="AF54" i="53"/>
  <c r="AE54" i="53"/>
  <c r="AD54" i="53"/>
  <c r="AC54" i="53"/>
  <c r="AB54" i="53"/>
  <c r="AA54" i="53"/>
  <c r="Z54" i="53"/>
  <c r="Y54" i="53"/>
  <c r="X54" i="53"/>
  <c r="W54" i="53"/>
  <c r="V54" i="53"/>
  <c r="U54" i="53"/>
  <c r="G54" i="53"/>
  <c r="F54" i="53"/>
  <c r="D54" i="53"/>
  <c r="C54" i="53"/>
  <c r="B30" i="45" s="1"/>
  <c r="F53" i="53"/>
  <c r="E53" i="53"/>
  <c r="D53" i="53"/>
  <c r="C53" i="53"/>
  <c r="B29" i="45" s="1"/>
  <c r="G52" i="53"/>
  <c r="F52" i="53"/>
  <c r="E52" i="53"/>
  <c r="D52" i="53"/>
  <c r="C52" i="53"/>
  <c r="B28" i="45" s="1"/>
  <c r="E51" i="53"/>
  <c r="D51" i="53"/>
  <c r="C51" i="53"/>
  <c r="B27" i="45" s="1"/>
  <c r="W50" i="53"/>
  <c r="H50" i="53"/>
  <c r="G50" i="53"/>
  <c r="F50" i="53"/>
  <c r="E50" i="53"/>
  <c r="D50" i="53"/>
  <c r="C50" i="53"/>
  <c r="B26" i="45" s="1"/>
  <c r="Z49" i="53"/>
  <c r="W49" i="53"/>
  <c r="G49" i="53"/>
  <c r="F49" i="53"/>
  <c r="E49" i="53"/>
  <c r="D49" i="53"/>
  <c r="C49" i="53"/>
  <c r="B25" i="45" s="1"/>
  <c r="G48" i="53"/>
  <c r="F48" i="53"/>
  <c r="E48" i="53"/>
  <c r="D48" i="53"/>
  <c r="C48" i="53"/>
  <c r="B24" i="45" s="1"/>
  <c r="F47" i="53"/>
  <c r="E47" i="53"/>
  <c r="D47" i="53"/>
  <c r="C47" i="53"/>
  <c r="W46" i="53"/>
  <c r="G46" i="53"/>
  <c r="F46" i="53"/>
  <c r="E46" i="53"/>
  <c r="D46" i="53"/>
  <c r="C46" i="53"/>
  <c r="B22" i="45" s="1"/>
  <c r="W45" i="53"/>
  <c r="E45" i="53"/>
  <c r="D45" i="53"/>
  <c r="C45" i="53"/>
  <c r="B21" i="45" s="1"/>
  <c r="G44" i="53"/>
  <c r="F44" i="53"/>
  <c r="E44" i="53"/>
  <c r="D44" i="53"/>
  <c r="C44" i="53"/>
  <c r="B20" i="45" s="1"/>
  <c r="P42" i="53"/>
  <c r="D42" i="53"/>
  <c r="CJ40" i="53"/>
  <c r="CI40" i="53"/>
  <c r="CH40" i="53"/>
  <c r="CG40" i="53"/>
  <c r="CF40" i="53"/>
  <c r="CE40" i="53"/>
  <c r="CD40" i="53"/>
  <c r="CC40" i="53"/>
  <c r="CB40" i="53"/>
  <c r="CA40" i="53"/>
  <c r="BZ40" i="53"/>
  <c r="BY40" i="53"/>
  <c r="BX40" i="53"/>
  <c r="BR40" i="53"/>
  <c r="BQ40" i="53"/>
  <c r="BP40" i="53"/>
  <c r="BO40" i="53"/>
  <c r="BN40" i="53"/>
  <c r="BM40" i="53"/>
  <c r="BL40" i="53"/>
  <c r="BK40" i="53"/>
  <c r="BJ40" i="53"/>
  <c r="BI40" i="53"/>
  <c r="BH40" i="53"/>
  <c r="BG40" i="53"/>
  <c r="BF40" i="53"/>
  <c r="AZ40" i="53"/>
  <c r="AY40" i="53"/>
  <c r="AX40" i="53"/>
  <c r="AW40" i="53"/>
  <c r="AV40" i="53"/>
  <c r="AU40" i="53"/>
  <c r="AT40" i="53"/>
  <c r="AS40" i="53"/>
  <c r="AR40" i="53"/>
  <c r="AQ40" i="53"/>
  <c r="AP40" i="53"/>
  <c r="AO40" i="53"/>
  <c r="AN40" i="53"/>
  <c r="AH40" i="53"/>
  <c r="AG40" i="53"/>
  <c r="AF40" i="53"/>
  <c r="AE40" i="53"/>
  <c r="AD40" i="53"/>
  <c r="AC40" i="53"/>
  <c r="AB40" i="53"/>
  <c r="AA40" i="53"/>
  <c r="Z40" i="53"/>
  <c r="Y40" i="53"/>
  <c r="X40" i="53"/>
  <c r="W40" i="53"/>
  <c r="V40" i="53"/>
  <c r="P40" i="53"/>
  <c r="O40" i="53"/>
  <c r="N40" i="53"/>
  <c r="M40" i="53"/>
  <c r="L40" i="53"/>
  <c r="K40" i="53"/>
  <c r="J40" i="53"/>
  <c r="I40" i="53"/>
  <c r="H40" i="53"/>
  <c r="G40" i="53"/>
  <c r="F40" i="53"/>
  <c r="E40" i="53"/>
  <c r="D40" i="53"/>
  <c r="CJ39" i="53"/>
  <c r="CI39" i="53"/>
  <c r="CH39" i="53"/>
  <c r="CG39" i="53"/>
  <c r="CF39" i="53"/>
  <c r="CE39" i="53"/>
  <c r="CD39" i="53"/>
  <c r="CC39" i="53"/>
  <c r="CB39" i="53"/>
  <c r="CA39" i="53"/>
  <c r="BZ39" i="53"/>
  <c r="BY39" i="53"/>
  <c r="BX39" i="53"/>
  <c r="BR39" i="53"/>
  <c r="BQ39" i="53"/>
  <c r="BP39" i="53"/>
  <c r="BO39" i="53"/>
  <c r="BN39" i="53"/>
  <c r="BM39" i="53"/>
  <c r="BL39" i="53"/>
  <c r="BK39" i="53"/>
  <c r="BJ39" i="53"/>
  <c r="BI39" i="53"/>
  <c r="BH39" i="53"/>
  <c r="BG39" i="53"/>
  <c r="BF39" i="53"/>
  <c r="AZ39" i="53"/>
  <c r="AY39" i="53"/>
  <c r="AX39" i="53"/>
  <c r="AW39" i="53"/>
  <c r="AV39" i="53"/>
  <c r="AU39" i="53"/>
  <c r="AT39" i="53"/>
  <c r="AS39" i="53"/>
  <c r="AR39" i="53"/>
  <c r="AQ39" i="53"/>
  <c r="AP39" i="53"/>
  <c r="AO39" i="53"/>
  <c r="AN39" i="53"/>
  <c r="AH39" i="53"/>
  <c r="AG39" i="53"/>
  <c r="AF39" i="53"/>
  <c r="AE39" i="53"/>
  <c r="AD39" i="53"/>
  <c r="AC39" i="53"/>
  <c r="AB39" i="53"/>
  <c r="AA39" i="53"/>
  <c r="Z39" i="53"/>
  <c r="Y39" i="53"/>
  <c r="X39" i="53"/>
  <c r="W39" i="53"/>
  <c r="V39" i="53"/>
  <c r="P39" i="53"/>
  <c r="O39" i="53"/>
  <c r="N39" i="53"/>
  <c r="M39" i="53"/>
  <c r="L39" i="53"/>
  <c r="K39" i="53"/>
  <c r="J39" i="53"/>
  <c r="I39" i="53"/>
  <c r="H39" i="53"/>
  <c r="G39" i="53"/>
  <c r="F39" i="53"/>
  <c r="E39" i="53"/>
  <c r="D39" i="53"/>
  <c r="CJ38" i="53"/>
  <c r="CI38" i="53"/>
  <c r="CH38" i="53"/>
  <c r="CG38" i="53"/>
  <c r="CF38" i="53"/>
  <c r="CE38" i="53"/>
  <c r="CD38" i="53"/>
  <c r="CC38" i="53"/>
  <c r="CB38" i="53"/>
  <c r="CA38" i="53"/>
  <c r="BZ38" i="53"/>
  <c r="BY38" i="53"/>
  <c r="BX38" i="53"/>
  <c r="BR38" i="53"/>
  <c r="BQ38" i="53"/>
  <c r="BP38" i="53"/>
  <c r="BO38" i="53"/>
  <c r="BN38" i="53"/>
  <c r="BM38" i="53"/>
  <c r="BL38" i="53"/>
  <c r="BK38" i="53"/>
  <c r="BJ38" i="53"/>
  <c r="BI38" i="53"/>
  <c r="BH38" i="53"/>
  <c r="BG38" i="53"/>
  <c r="BF38" i="53"/>
  <c r="AZ38" i="53"/>
  <c r="AY38" i="53"/>
  <c r="AX38" i="53"/>
  <c r="AW38" i="53"/>
  <c r="AV38" i="53"/>
  <c r="AU38" i="53"/>
  <c r="AT38" i="53"/>
  <c r="AS38" i="53"/>
  <c r="AR38" i="53"/>
  <c r="AQ38" i="53"/>
  <c r="AP38" i="53"/>
  <c r="AO38" i="53"/>
  <c r="AN38" i="53"/>
  <c r="AH38" i="53"/>
  <c r="AG38" i="53"/>
  <c r="AF38" i="53"/>
  <c r="AE38" i="53"/>
  <c r="AD38" i="53"/>
  <c r="AC38" i="53"/>
  <c r="AB38" i="53"/>
  <c r="AA38" i="53"/>
  <c r="Z38" i="53"/>
  <c r="Y38" i="53"/>
  <c r="X38" i="53"/>
  <c r="W38" i="53"/>
  <c r="V38" i="53"/>
  <c r="P38" i="53"/>
  <c r="O38" i="53"/>
  <c r="N38" i="53"/>
  <c r="M38" i="53"/>
  <c r="L38" i="53"/>
  <c r="K38" i="53"/>
  <c r="J38" i="53"/>
  <c r="I38" i="53"/>
  <c r="H38" i="53"/>
  <c r="G38" i="53"/>
  <c r="F38" i="53"/>
  <c r="E38" i="53"/>
  <c r="D38" i="53"/>
  <c r="CJ37" i="53"/>
  <c r="CI37" i="53"/>
  <c r="CH37" i="53"/>
  <c r="CG37" i="53"/>
  <c r="CF37" i="53"/>
  <c r="CE37" i="53"/>
  <c r="CD37" i="53"/>
  <c r="CC37" i="53"/>
  <c r="CB37" i="53"/>
  <c r="CA37" i="53"/>
  <c r="BZ37" i="53"/>
  <c r="BY37" i="53"/>
  <c r="BX37" i="53"/>
  <c r="BR37" i="53"/>
  <c r="BQ37" i="53"/>
  <c r="BP37" i="53"/>
  <c r="BO37" i="53"/>
  <c r="BN37" i="53"/>
  <c r="BM37" i="53"/>
  <c r="BL37" i="53"/>
  <c r="BK37" i="53"/>
  <c r="BJ37" i="53"/>
  <c r="BI37" i="53"/>
  <c r="BH37" i="53"/>
  <c r="BG37" i="53"/>
  <c r="BF37" i="53"/>
  <c r="AZ37" i="53"/>
  <c r="AY37" i="53"/>
  <c r="AX37" i="53"/>
  <c r="AW37" i="53"/>
  <c r="AV37" i="53"/>
  <c r="AU37" i="53"/>
  <c r="AT37" i="53"/>
  <c r="AS37" i="53"/>
  <c r="AR37" i="53"/>
  <c r="AQ37" i="53"/>
  <c r="AP37" i="53"/>
  <c r="AO37" i="53"/>
  <c r="AN37" i="53"/>
  <c r="AH37" i="53"/>
  <c r="AG37" i="53"/>
  <c r="AF37" i="53"/>
  <c r="AE37" i="53"/>
  <c r="AD37" i="53"/>
  <c r="AC37" i="53"/>
  <c r="AB37" i="53"/>
  <c r="AA37" i="53"/>
  <c r="Z37" i="53"/>
  <c r="Y37" i="53"/>
  <c r="X37" i="53"/>
  <c r="W37" i="53"/>
  <c r="V37" i="53"/>
  <c r="P37" i="53"/>
  <c r="O37" i="53"/>
  <c r="N37" i="53"/>
  <c r="M37" i="53"/>
  <c r="L37" i="53"/>
  <c r="K37" i="53"/>
  <c r="J37" i="53"/>
  <c r="I37" i="53"/>
  <c r="H37" i="53"/>
  <c r="G37" i="53"/>
  <c r="F37" i="53"/>
  <c r="E37" i="53"/>
  <c r="D37" i="53"/>
  <c r="CJ36" i="53"/>
  <c r="CI36" i="53"/>
  <c r="CH36" i="53"/>
  <c r="CG36" i="53"/>
  <c r="CF36" i="53"/>
  <c r="CE36" i="53"/>
  <c r="CD36" i="53"/>
  <c r="CC36" i="53"/>
  <c r="CB36" i="53"/>
  <c r="CA36" i="53"/>
  <c r="BZ36" i="53"/>
  <c r="BY36" i="53"/>
  <c r="BX36" i="53"/>
  <c r="BR36" i="53"/>
  <c r="BQ36" i="53"/>
  <c r="BP36" i="53"/>
  <c r="BO36" i="53"/>
  <c r="BN36" i="53"/>
  <c r="BM36" i="53"/>
  <c r="BL36" i="53"/>
  <c r="BK36" i="53"/>
  <c r="BJ36" i="53"/>
  <c r="BI36" i="53"/>
  <c r="BH36" i="53"/>
  <c r="BG36" i="53"/>
  <c r="BF36" i="53"/>
  <c r="AZ36" i="53"/>
  <c r="AY36" i="53"/>
  <c r="AX36" i="53"/>
  <c r="AW36" i="53"/>
  <c r="AV36" i="53"/>
  <c r="AU36" i="53"/>
  <c r="AT36" i="53"/>
  <c r="AS36" i="53"/>
  <c r="AR36" i="53"/>
  <c r="AQ36" i="53"/>
  <c r="AP36" i="53"/>
  <c r="AO36" i="53"/>
  <c r="AN36" i="53"/>
  <c r="AH36" i="53"/>
  <c r="AG36" i="53"/>
  <c r="AF36" i="53"/>
  <c r="AE36" i="53"/>
  <c r="AD36" i="53"/>
  <c r="AC36" i="53"/>
  <c r="AB36" i="53"/>
  <c r="AA36" i="53"/>
  <c r="Z36" i="53"/>
  <c r="Y36" i="53"/>
  <c r="X36" i="53"/>
  <c r="W36" i="53"/>
  <c r="V36" i="53"/>
  <c r="P36" i="53"/>
  <c r="O36" i="53"/>
  <c r="N36" i="53"/>
  <c r="M36" i="53"/>
  <c r="L36" i="53"/>
  <c r="K36" i="53"/>
  <c r="J36" i="53"/>
  <c r="I36" i="53"/>
  <c r="H36" i="53"/>
  <c r="G36" i="53"/>
  <c r="F36" i="53"/>
  <c r="E36" i="53"/>
  <c r="D36" i="53"/>
  <c r="CJ35" i="53"/>
  <c r="CI35" i="53"/>
  <c r="CH35" i="53"/>
  <c r="CG35" i="53"/>
  <c r="CF35" i="53"/>
  <c r="CE35" i="53"/>
  <c r="CD35" i="53"/>
  <c r="CC35" i="53"/>
  <c r="CB35" i="53"/>
  <c r="CA35" i="53"/>
  <c r="BZ35" i="53"/>
  <c r="BY35" i="53"/>
  <c r="BX35" i="53"/>
  <c r="BR35" i="53"/>
  <c r="BQ35" i="53"/>
  <c r="BP35" i="53"/>
  <c r="BO35" i="53"/>
  <c r="BN35" i="53"/>
  <c r="BM35" i="53"/>
  <c r="BL35" i="53"/>
  <c r="BK35" i="53"/>
  <c r="BJ35" i="53"/>
  <c r="BI35" i="53"/>
  <c r="BH35" i="53"/>
  <c r="BG35" i="53"/>
  <c r="BF35" i="53"/>
  <c r="AZ35" i="53"/>
  <c r="AY35" i="53"/>
  <c r="AX35" i="53"/>
  <c r="AW35" i="53"/>
  <c r="AV35" i="53"/>
  <c r="AU35" i="53"/>
  <c r="AT35" i="53"/>
  <c r="AS35" i="53"/>
  <c r="AR35" i="53"/>
  <c r="AQ35" i="53"/>
  <c r="AP35" i="53"/>
  <c r="AO35" i="53"/>
  <c r="AN35" i="53"/>
  <c r="AH35" i="53"/>
  <c r="AG35" i="53"/>
  <c r="AF35" i="53"/>
  <c r="AE35" i="53"/>
  <c r="AD35" i="53"/>
  <c r="AC35" i="53"/>
  <c r="AB35" i="53"/>
  <c r="AA35" i="53"/>
  <c r="Z35" i="53"/>
  <c r="Y35" i="53"/>
  <c r="X35" i="53"/>
  <c r="W35" i="53"/>
  <c r="V35" i="53"/>
  <c r="P35" i="53"/>
  <c r="O35" i="53"/>
  <c r="N35" i="53"/>
  <c r="M35" i="53"/>
  <c r="L35" i="53"/>
  <c r="K35" i="53"/>
  <c r="J35" i="53"/>
  <c r="I35" i="53"/>
  <c r="H35" i="53"/>
  <c r="G35" i="53"/>
  <c r="F35" i="53"/>
  <c r="E35" i="53"/>
  <c r="D35" i="53"/>
  <c r="CJ34" i="53"/>
  <c r="CI34" i="53"/>
  <c r="CH34" i="53"/>
  <c r="CG34" i="53"/>
  <c r="CF34" i="53"/>
  <c r="CE34" i="53"/>
  <c r="CD34" i="53"/>
  <c r="CC34" i="53"/>
  <c r="CB34" i="53"/>
  <c r="CA34" i="53"/>
  <c r="BZ34" i="53"/>
  <c r="BY34" i="53"/>
  <c r="BX34" i="53"/>
  <c r="BR34" i="53"/>
  <c r="BQ34" i="53"/>
  <c r="BP34" i="53"/>
  <c r="BO34" i="53"/>
  <c r="BN34" i="53"/>
  <c r="BM34" i="53"/>
  <c r="BL34" i="53"/>
  <c r="BK34" i="53"/>
  <c r="BJ34" i="53"/>
  <c r="BI34" i="53"/>
  <c r="BH34" i="53"/>
  <c r="BG34" i="53"/>
  <c r="BF34" i="53"/>
  <c r="AZ34" i="53"/>
  <c r="AY34" i="53"/>
  <c r="AX34" i="53"/>
  <c r="AW34" i="53"/>
  <c r="AV34" i="53"/>
  <c r="AU34" i="53"/>
  <c r="AT34" i="53"/>
  <c r="AS34" i="53"/>
  <c r="AR34" i="53"/>
  <c r="AQ34" i="53"/>
  <c r="AP34" i="53"/>
  <c r="AO34" i="53"/>
  <c r="AN34" i="53"/>
  <c r="AH34" i="53"/>
  <c r="AG34" i="53"/>
  <c r="AF34" i="53"/>
  <c r="AE34" i="53"/>
  <c r="AD34" i="53"/>
  <c r="AC34" i="53"/>
  <c r="AB34" i="53"/>
  <c r="AA34" i="53"/>
  <c r="Z34" i="53"/>
  <c r="Y34" i="53"/>
  <c r="X34" i="53"/>
  <c r="W34" i="53"/>
  <c r="V34" i="53"/>
  <c r="P34" i="53"/>
  <c r="O34" i="53"/>
  <c r="N34" i="53"/>
  <c r="M34" i="53"/>
  <c r="L34" i="53"/>
  <c r="K34" i="53"/>
  <c r="J34" i="53"/>
  <c r="I34" i="53"/>
  <c r="H34" i="53"/>
  <c r="G34" i="53"/>
  <c r="F34" i="53"/>
  <c r="E34" i="53"/>
  <c r="D34" i="53"/>
  <c r="CJ33" i="53"/>
  <c r="CI33" i="53"/>
  <c r="CH33" i="53"/>
  <c r="CG33" i="53"/>
  <c r="CF33" i="53"/>
  <c r="CE33" i="53"/>
  <c r="CD33" i="53"/>
  <c r="CC33" i="53"/>
  <c r="CB33" i="53"/>
  <c r="CA33" i="53"/>
  <c r="BZ33" i="53"/>
  <c r="BY33" i="53"/>
  <c r="BX33" i="53"/>
  <c r="BR33" i="53"/>
  <c r="BQ33" i="53"/>
  <c r="BP33" i="53"/>
  <c r="BO33" i="53"/>
  <c r="BN33" i="53"/>
  <c r="BM33" i="53"/>
  <c r="BL33" i="53"/>
  <c r="BK33" i="53"/>
  <c r="BJ33" i="53"/>
  <c r="BI33" i="53"/>
  <c r="BH33" i="53"/>
  <c r="BG33" i="53"/>
  <c r="BF33" i="53"/>
  <c r="AZ33" i="53"/>
  <c r="AY33" i="53"/>
  <c r="AX33" i="53"/>
  <c r="AW33" i="53"/>
  <c r="AV33" i="53"/>
  <c r="AU33" i="53"/>
  <c r="AT33" i="53"/>
  <c r="AS33" i="53"/>
  <c r="AR33" i="53"/>
  <c r="AQ33" i="53"/>
  <c r="AP33" i="53"/>
  <c r="AO33" i="53"/>
  <c r="AN33" i="53"/>
  <c r="AH33" i="53"/>
  <c r="AG33" i="53"/>
  <c r="AF33" i="53"/>
  <c r="AE33" i="53"/>
  <c r="AD33" i="53"/>
  <c r="AC33" i="53"/>
  <c r="AB33" i="53"/>
  <c r="AA33" i="53"/>
  <c r="Z33" i="53"/>
  <c r="Y33" i="53"/>
  <c r="X33" i="53"/>
  <c r="W33" i="53"/>
  <c r="V33" i="53"/>
  <c r="P33" i="53"/>
  <c r="O33" i="53"/>
  <c r="N33" i="53"/>
  <c r="M33" i="53"/>
  <c r="L33" i="53"/>
  <c r="K33" i="53"/>
  <c r="J33" i="53"/>
  <c r="I33" i="53"/>
  <c r="H33" i="53"/>
  <c r="G33" i="53"/>
  <c r="F33" i="53"/>
  <c r="E33" i="53"/>
  <c r="D33" i="53"/>
  <c r="CJ32" i="53"/>
  <c r="BR32" i="53"/>
  <c r="AZ32" i="53"/>
  <c r="AH32" i="53"/>
  <c r="P32" i="53"/>
  <c r="CJ31" i="53"/>
  <c r="CI31" i="53"/>
  <c r="CH31" i="53"/>
  <c r="CG31" i="53"/>
  <c r="CF31" i="53"/>
  <c r="CE31" i="53"/>
  <c r="CD31" i="53"/>
  <c r="CC31" i="53"/>
  <c r="CB31" i="53"/>
  <c r="CA31" i="53"/>
  <c r="BZ31" i="53"/>
  <c r="BY31" i="53"/>
  <c r="BX31" i="53"/>
  <c r="BR31" i="53"/>
  <c r="BQ31" i="53"/>
  <c r="BP31" i="53"/>
  <c r="BO31" i="53"/>
  <c r="BN31" i="53"/>
  <c r="BM31" i="53"/>
  <c r="BL31" i="53"/>
  <c r="BK31" i="53"/>
  <c r="BJ31" i="53"/>
  <c r="BI31" i="53"/>
  <c r="BH31" i="53"/>
  <c r="BG31" i="53"/>
  <c r="BF31" i="53"/>
  <c r="AZ31" i="53"/>
  <c r="AY31" i="53"/>
  <c r="AX31" i="53"/>
  <c r="AW31" i="53"/>
  <c r="AV31" i="53"/>
  <c r="AU31" i="53"/>
  <c r="AT31" i="53"/>
  <c r="AS31" i="53"/>
  <c r="AR31" i="53"/>
  <c r="AQ31" i="53"/>
  <c r="AP31" i="53"/>
  <c r="AO31" i="53"/>
  <c r="AN31" i="53"/>
  <c r="AH31" i="53"/>
  <c r="AG31" i="53"/>
  <c r="AF31" i="53"/>
  <c r="AE31" i="53"/>
  <c r="AD31" i="53"/>
  <c r="AC31" i="53"/>
  <c r="AB31" i="53"/>
  <c r="AA31" i="53"/>
  <c r="Z31" i="53"/>
  <c r="Y31" i="53"/>
  <c r="X31" i="53"/>
  <c r="W31" i="53"/>
  <c r="V31" i="53"/>
  <c r="P31" i="53"/>
  <c r="O31" i="53"/>
  <c r="N31" i="53"/>
  <c r="M31" i="53"/>
  <c r="L31" i="53"/>
  <c r="K31" i="53"/>
  <c r="J31" i="53"/>
  <c r="I31" i="53"/>
  <c r="H31" i="53"/>
  <c r="G31" i="53"/>
  <c r="F31" i="53"/>
  <c r="E31" i="53"/>
  <c r="D31" i="53"/>
  <c r="CJ30" i="53"/>
  <c r="CI30" i="53"/>
  <c r="CH30" i="53"/>
  <c r="CG30" i="53"/>
  <c r="CF30" i="53"/>
  <c r="CE30" i="53"/>
  <c r="CD30" i="53"/>
  <c r="CC30" i="53"/>
  <c r="CB30" i="53"/>
  <c r="CA30" i="53"/>
  <c r="BZ30" i="53"/>
  <c r="BY30" i="53"/>
  <c r="BX30" i="53"/>
  <c r="BR30" i="53"/>
  <c r="BQ30" i="53"/>
  <c r="BP30" i="53"/>
  <c r="BO30" i="53"/>
  <c r="BN30" i="53"/>
  <c r="BM30" i="53"/>
  <c r="BL30" i="53"/>
  <c r="BK30" i="53"/>
  <c r="BJ30" i="53"/>
  <c r="BI30" i="53"/>
  <c r="BH30" i="53"/>
  <c r="BG30" i="53"/>
  <c r="BF30" i="53"/>
  <c r="AZ30" i="53"/>
  <c r="AY30" i="53"/>
  <c r="AX30" i="53"/>
  <c r="AW30" i="53"/>
  <c r="AV30" i="53"/>
  <c r="AU30" i="53"/>
  <c r="AT30" i="53"/>
  <c r="AS30" i="53"/>
  <c r="AR30" i="53"/>
  <c r="AQ30" i="53"/>
  <c r="AP30" i="53"/>
  <c r="AO30" i="53"/>
  <c r="AN30" i="53"/>
  <c r="AH30" i="53"/>
  <c r="AG30" i="53"/>
  <c r="AF30" i="53"/>
  <c r="AE30" i="53"/>
  <c r="AD30" i="53"/>
  <c r="AC30" i="53"/>
  <c r="AB30" i="53"/>
  <c r="AA30" i="53"/>
  <c r="Z30" i="53"/>
  <c r="Y30" i="53"/>
  <c r="X30" i="53"/>
  <c r="W30" i="53"/>
  <c r="V30" i="53"/>
  <c r="P30" i="53"/>
  <c r="O30" i="53"/>
  <c r="N30" i="53"/>
  <c r="M30" i="53"/>
  <c r="L30" i="53"/>
  <c r="K30" i="53"/>
  <c r="J30" i="53"/>
  <c r="I30" i="53"/>
  <c r="H30" i="53"/>
  <c r="G30" i="53"/>
  <c r="F30" i="53"/>
  <c r="E30" i="53"/>
  <c r="D30" i="53"/>
  <c r="AQ25" i="53"/>
  <c r="AQ27" i="53" s="1"/>
  <c r="CJ24" i="53"/>
  <c r="CI24" i="53"/>
  <c r="CH24" i="53"/>
  <c r="CG24" i="53"/>
  <c r="CF24" i="53"/>
  <c r="CE24" i="53"/>
  <c r="CD24" i="53"/>
  <c r="CC24" i="53"/>
  <c r="CB24" i="53"/>
  <c r="CA24" i="53"/>
  <c r="BZ24" i="53"/>
  <c r="BY24" i="53"/>
  <c r="BX24" i="53"/>
  <c r="BR24" i="53"/>
  <c r="BQ24" i="53"/>
  <c r="BP24" i="53"/>
  <c r="BO24" i="53"/>
  <c r="BN24" i="53"/>
  <c r="BM24" i="53"/>
  <c r="BL24" i="53"/>
  <c r="BK24" i="53"/>
  <c r="BJ24" i="53"/>
  <c r="BI24" i="53"/>
  <c r="BH24" i="53"/>
  <c r="BG24" i="53"/>
  <c r="BF24" i="53"/>
  <c r="AZ24" i="53"/>
  <c r="AY24" i="53"/>
  <c r="AX24" i="53"/>
  <c r="AW24" i="53"/>
  <c r="AV24" i="53"/>
  <c r="AU24" i="53"/>
  <c r="AT24" i="53"/>
  <c r="AS24" i="53"/>
  <c r="AR24" i="53"/>
  <c r="AQ24" i="53"/>
  <c r="AP24" i="53"/>
  <c r="AO24" i="53"/>
  <c r="AN24" i="53"/>
  <c r="AH24" i="53"/>
  <c r="AG24" i="53"/>
  <c r="AF24" i="53"/>
  <c r="AE24" i="53"/>
  <c r="AD24" i="53"/>
  <c r="AC24" i="53"/>
  <c r="AB24" i="53"/>
  <c r="AA24" i="53"/>
  <c r="Z24" i="53"/>
  <c r="Y24" i="53"/>
  <c r="X24" i="53"/>
  <c r="W24" i="53"/>
  <c r="V24" i="53"/>
  <c r="P24" i="53"/>
  <c r="O24" i="53"/>
  <c r="N24" i="53"/>
  <c r="M24" i="53"/>
  <c r="L24" i="53"/>
  <c r="K24" i="53"/>
  <c r="J24" i="53"/>
  <c r="I24" i="53"/>
  <c r="H24" i="53"/>
  <c r="G24" i="53"/>
  <c r="F24" i="53"/>
  <c r="E24" i="53"/>
  <c r="D24" i="53"/>
  <c r="CJ23" i="53"/>
  <c r="CI23" i="53"/>
  <c r="CH23" i="53"/>
  <c r="CG23" i="53"/>
  <c r="CF23" i="53"/>
  <c r="CE23" i="53"/>
  <c r="CD23" i="53"/>
  <c r="CC23" i="53"/>
  <c r="CB23" i="53"/>
  <c r="CA23" i="53"/>
  <c r="BZ23" i="53"/>
  <c r="BY23" i="53"/>
  <c r="BX23" i="53"/>
  <c r="BR23" i="53"/>
  <c r="BQ23" i="53"/>
  <c r="BP23" i="53"/>
  <c r="BO23" i="53"/>
  <c r="BN23" i="53"/>
  <c r="BM23" i="53"/>
  <c r="BL23" i="53"/>
  <c r="BK23" i="53"/>
  <c r="BJ23" i="53"/>
  <c r="BI23" i="53"/>
  <c r="BH23" i="53"/>
  <c r="BG23" i="53"/>
  <c r="BF23" i="53"/>
  <c r="AZ23" i="53"/>
  <c r="AY23" i="53"/>
  <c r="AX23" i="53"/>
  <c r="AW23" i="53"/>
  <c r="AV23" i="53"/>
  <c r="AU23" i="53"/>
  <c r="AT23" i="53"/>
  <c r="AS23" i="53"/>
  <c r="AR23" i="53"/>
  <c r="AQ23" i="53"/>
  <c r="AP23" i="53"/>
  <c r="AO23" i="53"/>
  <c r="AN23" i="53"/>
  <c r="AH23" i="53"/>
  <c r="AG23" i="53"/>
  <c r="AF23" i="53"/>
  <c r="AE23" i="53"/>
  <c r="AD23" i="53"/>
  <c r="AC23" i="53"/>
  <c r="AB23" i="53"/>
  <c r="AA23" i="53"/>
  <c r="Z23" i="53"/>
  <c r="Y23" i="53"/>
  <c r="X23" i="53"/>
  <c r="W23" i="53"/>
  <c r="V23" i="53"/>
  <c r="P23" i="53"/>
  <c r="O23" i="53"/>
  <c r="N23" i="53"/>
  <c r="M23" i="53"/>
  <c r="L23" i="53"/>
  <c r="K23" i="53"/>
  <c r="J23" i="53"/>
  <c r="I23" i="53"/>
  <c r="H23" i="53"/>
  <c r="G23" i="53"/>
  <c r="F23" i="53"/>
  <c r="E23" i="53"/>
  <c r="D23" i="53"/>
  <c r="CJ22" i="53"/>
  <c r="CI22" i="53"/>
  <c r="CH22" i="53"/>
  <c r="CG22" i="53"/>
  <c r="CF22" i="53"/>
  <c r="CE22" i="53"/>
  <c r="CD22" i="53"/>
  <c r="CC22" i="53"/>
  <c r="CB22" i="53"/>
  <c r="CA22" i="53"/>
  <c r="BZ22" i="53"/>
  <c r="BY22" i="53"/>
  <c r="BX22" i="53"/>
  <c r="BR22" i="53"/>
  <c r="BQ22" i="53"/>
  <c r="BP22" i="53"/>
  <c r="BO22" i="53"/>
  <c r="BN22" i="53"/>
  <c r="BM22" i="53"/>
  <c r="BL22" i="53"/>
  <c r="BK22" i="53"/>
  <c r="BJ22" i="53"/>
  <c r="BI22" i="53"/>
  <c r="BH22" i="53"/>
  <c r="BG22" i="53"/>
  <c r="BF22" i="53"/>
  <c r="AZ22" i="53"/>
  <c r="AY22" i="53"/>
  <c r="AX22" i="53"/>
  <c r="AW22" i="53"/>
  <c r="AV22" i="53"/>
  <c r="AU22" i="53"/>
  <c r="AT22" i="53"/>
  <c r="AS22" i="53"/>
  <c r="AR22" i="53"/>
  <c r="AQ22" i="53"/>
  <c r="AP22" i="53"/>
  <c r="AO22" i="53"/>
  <c r="AN22" i="53"/>
  <c r="AH22" i="53"/>
  <c r="AG22" i="53"/>
  <c r="AF22" i="53"/>
  <c r="AE22" i="53"/>
  <c r="AD22" i="53"/>
  <c r="AC22" i="53"/>
  <c r="AB22" i="53"/>
  <c r="AA22" i="53"/>
  <c r="Z22" i="53"/>
  <c r="Y22" i="53"/>
  <c r="X22" i="53"/>
  <c r="W22" i="53"/>
  <c r="V22" i="53"/>
  <c r="P22" i="53"/>
  <c r="O22" i="53"/>
  <c r="N22" i="53"/>
  <c r="M22" i="53"/>
  <c r="L22" i="53"/>
  <c r="K22" i="53"/>
  <c r="J22" i="53"/>
  <c r="I22" i="53"/>
  <c r="H22" i="53"/>
  <c r="G22" i="53"/>
  <c r="F22" i="53"/>
  <c r="E22" i="53"/>
  <c r="D22" i="53"/>
  <c r="CJ21" i="53"/>
  <c r="CI21" i="53"/>
  <c r="CH21" i="53"/>
  <c r="CG21" i="53"/>
  <c r="CF21" i="53"/>
  <c r="CE21" i="53"/>
  <c r="CD21" i="53"/>
  <c r="CC21" i="53"/>
  <c r="CB21" i="53"/>
  <c r="CA21" i="53"/>
  <c r="BZ21" i="53"/>
  <c r="BY21" i="53"/>
  <c r="BX21" i="53"/>
  <c r="BR21" i="53"/>
  <c r="BQ21" i="53"/>
  <c r="BP21" i="53"/>
  <c r="BO21" i="53"/>
  <c r="BN21" i="53"/>
  <c r="BM21" i="53"/>
  <c r="BL21" i="53"/>
  <c r="BK21" i="53"/>
  <c r="BJ21" i="53"/>
  <c r="BI21" i="53"/>
  <c r="BH21" i="53"/>
  <c r="BG21" i="53"/>
  <c r="BF21" i="53"/>
  <c r="AZ21" i="53"/>
  <c r="AY21" i="53"/>
  <c r="AX21" i="53"/>
  <c r="AW21" i="53"/>
  <c r="AV21" i="53"/>
  <c r="AU21" i="53"/>
  <c r="AT21" i="53"/>
  <c r="AS21" i="53"/>
  <c r="AR21" i="53"/>
  <c r="AQ21" i="53"/>
  <c r="AP21" i="53"/>
  <c r="AO21" i="53"/>
  <c r="AN21" i="53"/>
  <c r="AH21" i="53"/>
  <c r="AG21" i="53"/>
  <c r="AF21" i="53"/>
  <c r="AE21" i="53"/>
  <c r="AD21" i="53"/>
  <c r="AC21" i="53"/>
  <c r="AB21" i="53"/>
  <c r="AA21" i="53"/>
  <c r="Z21" i="53"/>
  <c r="Y21" i="53"/>
  <c r="X21" i="53"/>
  <c r="W21" i="53"/>
  <c r="V21" i="53"/>
  <c r="P21" i="53"/>
  <c r="O21" i="53"/>
  <c r="N21" i="53"/>
  <c r="M21" i="53"/>
  <c r="L21" i="53"/>
  <c r="K21" i="53"/>
  <c r="J21" i="53"/>
  <c r="I21" i="53"/>
  <c r="H21" i="53"/>
  <c r="G21" i="53"/>
  <c r="F21" i="53"/>
  <c r="E21" i="53"/>
  <c r="D21" i="53"/>
  <c r="CJ20" i="53"/>
  <c r="CI20" i="53"/>
  <c r="CH20" i="53"/>
  <c r="CG20" i="53"/>
  <c r="CF20" i="53"/>
  <c r="CE20" i="53"/>
  <c r="CD20" i="53"/>
  <c r="CC20" i="53"/>
  <c r="CB20" i="53"/>
  <c r="CA20" i="53"/>
  <c r="BZ20" i="53"/>
  <c r="BY20" i="53"/>
  <c r="BX20" i="53"/>
  <c r="BR20" i="53"/>
  <c r="BQ20" i="53"/>
  <c r="BP20" i="53"/>
  <c r="BO20" i="53"/>
  <c r="BN20" i="53"/>
  <c r="BM20" i="53"/>
  <c r="BL20" i="53"/>
  <c r="BK20" i="53"/>
  <c r="BJ20" i="53"/>
  <c r="BI20" i="53"/>
  <c r="BH20" i="53"/>
  <c r="BG20" i="53"/>
  <c r="BF20" i="53"/>
  <c r="AZ20" i="53"/>
  <c r="AY20" i="53"/>
  <c r="AX20" i="53"/>
  <c r="AW20" i="53"/>
  <c r="AV20" i="53"/>
  <c r="AU20" i="53"/>
  <c r="AT20" i="53"/>
  <c r="AS20" i="53"/>
  <c r="AR20" i="53"/>
  <c r="AQ20" i="53"/>
  <c r="AP20" i="53"/>
  <c r="AO20" i="53"/>
  <c r="AN20" i="53"/>
  <c r="AH20" i="53"/>
  <c r="AG20" i="53"/>
  <c r="AF20" i="53"/>
  <c r="AE20" i="53"/>
  <c r="AD20" i="53"/>
  <c r="AC20" i="53"/>
  <c r="AB20" i="53"/>
  <c r="AA20" i="53"/>
  <c r="Z20" i="53"/>
  <c r="Y20" i="53"/>
  <c r="X20" i="53"/>
  <c r="W20" i="53"/>
  <c r="V20" i="53"/>
  <c r="P20" i="53"/>
  <c r="O20" i="53"/>
  <c r="N20" i="53"/>
  <c r="M20" i="53"/>
  <c r="L20" i="53"/>
  <c r="K20" i="53"/>
  <c r="J20" i="53"/>
  <c r="I20" i="53"/>
  <c r="H20" i="53"/>
  <c r="G20" i="53"/>
  <c r="F20" i="53"/>
  <c r="E20" i="53"/>
  <c r="D20" i="53"/>
  <c r="CJ19" i="53"/>
  <c r="CI19" i="53"/>
  <c r="CH19" i="53"/>
  <c r="CG19" i="53"/>
  <c r="CF19" i="53"/>
  <c r="CE19" i="53"/>
  <c r="CD19" i="53"/>
  <c r="CC19" i="53"/>
  <c r="CB19" i="53"/>
  <c r="CA19" i="53"/>
  <c r="BZ19" i="53"/>
  <c r="BY19" i="53"/>
  <c r="BX19" i="53"/>
  <c r="BR19" i="53"/>
  <c r="BQ19" i="53"/>
  <c r="BP19" i="53"/>
  <c r="BO19" i="53"/>
  <c r="BN19" i="53"/>
  <c r="BM19" i="53"/>
  <c r="BL19" i="53"/>
  <c r="BK19" i="53"/>
  <c r="BJ19" i="53"/>
  <c r="BI19" i="53"/>
  <c r="BH19" i="53"/>
  <c r="BG19" i="53"/>
  <c r="BF19" i="53"/>
  <c r="AZ19" i="53"/>
  <c r="AY19" i="53"/>
  <c r="AX19" i="53"/>
  <c r="AW19" i="53"/>
  <c r="AV19" i="53"/>
  <c r="AU19" i="53"/>
  <c r="AT19" i="53"/>
  <c r="AS19" i="53"/>
  <c r="AR19" i="53"/>
  <c r="AQ19" i="53"/>
  <c r="AP19" i="53"/>
  <c r="AO19" i="53"/>
  <c r="AN19" i="53"/>
  <c r="AH19" i="53"/>
  <c r="AG19" i="53"/>
  <c r="AF19" i="53"/>
  <c r="AE19" i="53"/>
  <c r="AD19" i="53"/>
  <c r="AC19" i="53"/>
  <c r="AB19" i="53"/>
  <c r="AA19" i="53"/>
  <c r="Z19" i="53"/>
  <c r="Y19" i="53"/>
  <c r="X19" i="53"/>
  <c r="W19" i="53"/>
  <c r="V19" i="53"/>
  <c r="P19" i="53"/>
  <c r="O19" i="53"/>
  <c r="N19" i="53"/>
  <c r="M19" i="53"/>
  <c r="L19" i="53"/>
  <c r="K19" i="53"/>
  <c r="J19" i="53"/>
  <c r="I19" i="53"/>
  <c r="H19" i="53"/>
  <c r="G19" i="53"/>
  <c r="F19" i="53"/>
  <c r="E19" i="53"/>
  <c r="D19" i="53"/>
  <c r="CI15" i="53"/>
  <c r="CH15" i="53"/>
  <c r="CG15" i="53"/>
  <c r="CF15" i="53"/>
  <c r="CE15" i="53"/>
  <c r="CD15" i="53"/>
  <c r="CC15" i="53"/>
  <c r="CB15" i="53"/>
  <c r="CA15" i="53"/>
  <c r="BZ15" i="53"/>
  <c r="BY15" i="53"/>
  <c r="BX15" i="53"/>
  <c r="BQ15" i="53"/>
  <c r="BP15" i="53"/>
  <c r="BO15" i="53"/>
  <c r="BN15" i="53"/>
  <c r="BM15" i="53"/>
  <c r="BL15" i="53"/>
  <c r="BK15" i="53"/>
  <c r="BJ15" i="53"/>
  <c r="BI15" i="53"/>
  <c r="BH15" i="53"/>
  <c r="BG15" i="53"/>
  <c r="BF15" i="53"/>
  <c r="AY15" i="53"/>
  <c r="AX15" i="53"/>
  <c r="AW15" i="53"/>
  <c r="AV15" i="53"/>
  <c r="AU15" i="53"/>
  <c r="AT15" i="53"/>
  <c r="AS15" i="53"/>
  <c r="AR15" i="53"/>
  <c r="AQ15" i="53"/>
  <c r="AP15" i="53"/>
  <c r="AO15" i="53"/>
  <c r="AN15" i="53"/>
  <c r="AG15" i="53"/>
  <c r="AF15" i="53"/>
  <c r="AE15" i="53"/>
  <c r="AD15" i="53"/>
  <c r="AC15" i="53"/>
  <c r="AB15" i="53"/>
  <c r="AA15" i="53"/>
  <c r="Z15" i="53"/>
  <c r="Y15" i="53"/>
  <c r="X15" i="53"/>
  <c r="W15" i="53"/>
  <c r="V15" i="53"/>
  <c r="O15" i="53"/>
  <c r="N15" i="53"/>
  <c r="M15" i="53"/>
  <c r="L15" i="53"/>
  <c r="K15" i="53"/>
  <c r="J15" i="53"/>
  <c r="I15" i="53"/>
  <c r="H15" i="53"/>
  <c r="G15" i="53"/>
  <c r="F15" i="53"/>
  <c r="E15" i="53"/>
  <c r="D15" i="53"/>
  <c r="BV14" i="53"/>
  <c r="BD14" i="53"/>
  <c r="AL14" i="53"/>
  <c r="T14" i="53"/>
  <c r="B14" i="53"/>
  <c r="C46" i="55"/>
  <c r="CG44" i="55"/>
  <c r="CF44" i="55"/>
  <c r="CE44" i="55"/>
  <c r="CD44" i="55"/>
  <c r="CC44" i="55"/>
  <c r="CB44" i="55"/>
  <c r="CA44" i="55"/>
  <c r="BZ44" i="55"/>
  <c r="BY44" i="55"/>
  <c r="BX44" i="55"/>
  <c r="BW44" i="55"/>
  <c r="BV44" i="55"/>
  <c r="BU44" i="55"/>
  <c r="BT44" i="55"/>
  <c r="BO44" i="55"/>
  <c r="BN44" i="55"/>
  <c r="BM44" i="55"/>
  <c r="BL44" i="55"/>
  <c r="BK44" i="55"/>
  <c r="BJ44" i="55"/>
  <c r="BI44" i="55"/>
  <c r="BH44" i="55"/>
  <c r="BG44" i="55"/>
  <c r="BF44" i="55"/>
  <c r="BE44" i="55"/>
  <c r="BD44" i="55"/>
  <c r="BC44" i="55"/>
  <c r="BB44" i="55"/>
  <c r="AW44" i="55"/>
  <c r="AV44" i="55"/>
  <c r="AU44" i="55"/>
  <c r="AT44" i="55"/>
  <c r="AS44" i="55"/>
  <c r="AR44" i="55"/>
  <c r="AQ44" i="55"/>
  <c r="AP44" i="55"/>
  <c r="AO44" i="55"/>
  <c r="AN44" i="55"/>
  <c r="AM44" i="55"/>
  <c r="AL44" i="55"/>
  <c r="AK44" i="55"/>
  <c r="AJ44" i="55"/>
  <c r="AE44" i="55"/>
  <c r="AD44" i="55"/>
  <c r="AC44" i="55"/>
  <c r="AB44" i="55"/>
  <c r="AA44" i="55"/>
  <c r="Z44" i="55"/>
  <c r="Y44" i="55"/>
  <c r="X44" i="55"/>
  <c r="W44" i="55"/>
  <c r="V44" i="55"/>
  <c r="U44" i="55"/>
  <c r="T44" i="55"/>
  <c r="S44" i="55"/>
  <c r="R44" i="55"/>
  <c r="O44" i="55"/>
  <c r="CG43" i="55"/>
  <c r="CF43" i="55"/>
  <c r="CE43" i="55"/>
  <c r="CD43" i="55"/>
  <c r="CC43" i="55"/>
  <c r="CB43" i="55"/>
  <c r="CA43" i="55"/>
  <c r="BZ43" i="55"/>
  <c r="BY43" i="55"/>
  <c r="BX43" i="55"/>
  <c r="BW43" i="55"/>
  <c r="BV43" i="55"/>
  <c r="BU43" i="55"/>
  <c r="BT43" i="55"/>
  <c r="BO43" i="55"/>
  <c r="BN43" i="55"/>
  <c r="BM43" i="55"/>
  <c r="BL43" i="55"/>
  <c r="BK43" i="55"/>
  <c r="BJ43" i="55"/>
  <c r="BI43" i="55"/>
  <c r="BH43" i="55"/>
  <c r="BG43" i="55"/>
  <c r="BF43" i="55"/>
  <c r="BE43" i="55"/>
  <c r="BD43" i="55"/>
  <c r="BC43" i="55"/>
  <c r="BB43" i="55"/>
  <c r="AW43" i="55"/>
  <c r="AV43" i="55"/>
  <c r="AU43" i="55"/>
  <c r="AT43" i="55"/>
  <c r="AS43" i="55"/>
  <c r="AR43" i="55"/>
  <c r="AQ43" i="55"/>
  <c r="AP43" i="55"/>
  <c r="AO43" i="55"/>
  <c r="AN43" i="55"/>
  <c r="AM43" i="55"/>
  <c r="AL43" i="55"/>
  <c r="AK43" i="55"/>
  <c r="AJ43" i="55"/>
  <c r="AE43" i="55"/>
  <c r="AD43" i="55"/>
  <c r="AC43" i="55"/>
  <c r="AB43" i="55"/>
  <c r="AA43" i="55"/>
  <c r="Z43" i="55"/>
  <c r="Y43" i="55"/>
  <c r="X43" i="55"/>
  <c r="W43" i="55"/>
  <c r="V43" i="55"/>
  <c r="U43" i="55"/>
  <c r="T43" i="55"/>
  <c r="S43" i="55"/>
  <c r="R43" i="55"/>
  <c r="O43" i="55"/>
  <c r="CG42" i="55"/>
  <c r="CF42" i="55"/>
  <c r="CE42" i="55"/>
  <c r="CD42" i="55"/>
  <c r="CC42" i="55"/>
  <c r="CB42" i="55"/>
  <c r="CA42" i="55"/>
  <c r="BZ42" i="55"/>
  <c r="BY42" i="55"/>
  <c r="BX42" i="55"/>
  <c r="BW42" i="55"/>
  <c r="BV42" i="55"/>
  <c r="BU42" i="55"/>
  <c r="BT42" i="55"/>
  <c r="BO42" i="55"/>
  <c r="BN42" i="55"/>
  <c r="BM42" i="55"/>
  <c r="BL42" i="55"/>
  <c r="BK42" i="55"/>
  <c r="BJ42" i="55"/>
  <c r="BI42" i="55"/>
  <c r="BH42" i="55"/>
  <c r="BG42" i="55"/>
  <c r="BF42" i="55"/>
  <c r="BE42" i="55"/>
  <c r="BD42" i="55"/>
  <c r="BC42" i="55"/>
  <c r="BB42" i="55"/>
  <c r="AW42" i="55"/>
  <c r="AV42" i="55"/>
  <c r="AU42" i="55"/>
  <c r="AT42" i="55"/>
  <c r="AS42" i="55"/>
  <c r="AR42" i="55"/>
  <c r="AQ42" i="55"/>
  <c r="AP42" i="55"/>
  <c r="AO42" i="55"/>
  <c r="AN42" i="55"/>
  <c r="AM42" i="55"/>
  <c r="AL42" i="55"/>
  <c r="AK42" i="55"/>
  <c r="AJ42" i="55"/>
  <c r="AE42" i="55"/>
  <c r="AD42" i="55"/>
  <c r="AC42" i="55"/>
  <c r="AB42" i="55"/>
  <c r="AA42" i="55"/>
  <c r="Z42" i="55"/>
  <c r="Y42" i="55"/>
  <c r="X42" i="55"/>
  <c r="W42" i="55"/>
  <c r="V42" i="55"/>
  <c r="U42" i="55"/>
  <c r="T42" i="55"/>
  <c r="S42" i="55"/>
  <c r="R42" i="55"/>
  <c r="O42" i="55"/>
  <c r="CG41" i="55"/>
  <c r="CF41" i="55"/>
  <c r="CE41" i="55"/>
  <c r="CD41" i="55"/>
  <c r="CC41" i="55"/>
  <c r="CB41" i="55"/>
  <c r="CA41" i="55"/>
  <c r="BZ41" i="55"/>
  <c r="BY41" i="55"/>
  <c r="BX41" i="55"/>
  <c r="BW41" i="55"/>
  <c r="BV41" i="55"/>
  <c r="BU41" i="55"/>
  <c r="BT41" i="55"/>
  <c r="BO41" i="55"/>
  <c r="BN41" i="55"/>
  <c r="BM41" i="55"/>
  <c r="BL41" i="55"/>
  <c r="BK41" i="55"/>
  <c r="BJ41" i="55"/>
  <c r="BI41" i="55"/>
  <c r="BH41" i="55"/>
  <c r="BG41" i="55"/>
  <c r="BF41" i="55"/>
  <c r="BE41" i="55"/>
  <c r="BD41" i="55"/>
  <c r="BC41" i="55"/>
  <c r="BB41" i="55"/>
  <c r="AW41" i="55"/>
  <c r="AV41" i="55"/>
  <c r="AU41" i="55"/>
  <c r="AT41" i="55"/>
  <c r="AS41" i="55"/>
  <c r="AR41" i="55"/>
  <c r="AQ41" i="55"/>
  <c r="AP41" i="55"/>
  <c r="AO41" i="55"/>
  <c r="AN41" i="55"/>
  <c r="AM41" i="55"/>
  <c r="AL41" i="55"/>
  <c r="AK41" i="55"/>
  <c r="AJ41" i="55"/>
  <c r="AE41" i="55"/>
  <c r="AD41" i="55"/>
  <c r="AC41" i="55"/>
  <c r="AB41" i="55"/>
  <c r="AA41" i="55"/>
  <c r="Z41" i="55"/>
  <c r="Y41" i="55"/>
  <c r="X41" i="55"/>
  <c r="W41" i="55"/>
  <c r="V41" i="55"/>
  <c r="U41" i="55"/>
  <c r="T41" i="55"/>
  <c r="S41" i="55"/>
  <c r="R41" i="55"/>
  <c r="O41" i="55"/>
  <c r="V40" i="55"/>
  <c r="Y53" i="53" s="1"/>
  <c r="U40" i="55"/>
  <c r="X53" i="53" s="1"/>
  <c r="S40" i="55"/>
  <c r="R40" i="55"/>
  <c r="AJ40" i="55" s="1"/>
  <c r="AK39" i="55"/>
  <c r="BC39" i="55" s="1"/>
  <c r="U39" i="55"/>
  <c r="X52" i="53" s="1"/>
  <c r="T39" i="55"/>
  <c r="W52" i="53" s="1"/>
  <c r="S39" i="55"/>
  <c r="V52" i="53" s="1"/>
  <c r="R39" i="55"/>
  <c r="AJ39" i="55" s="1"/>
  <c r="BC38" i="55"/>
  <c r="BU38" i="55" s="1"/>
  <c r="AK38" i="55"/>
  <c r="V38" i="55"/>
  <c r="U38" i="55"/>
  <c r="X51" i="53" s="1"/>
  <c r="T38" i="55"/>
  <c r="W51" i="53" s="1"/>
  <c r="S38" i="55"/>
  <c r="R38" i="55"/>
  <c r="U51" i="53" s="1"/>
  <c r="U37" i="55"/>
  <c r="T37" i="55"/>
  <c r="AL37" i="55" s="1"/>
  <c r="S37" i="55"/>
  <c r="R37" i="55"/>
  <c r="U50" i="53" s="1"/>
  <c r="BE36" i="55"/>
  <c r="AO36" i="55"/>
  <c r="AM36" i="55"/>
  <c r="AP49" i="53" s="1"/>
  <c r="AL36" i="55"/>
  <c r="BD36" i="55" s="1"/>
  <c r="W36" i="55"/>
  <c r="V36" i="55"/>
  <c r="U36" i="55"/>
  <c r="X49" i="53" s="1"/>
  <c r="T36" i="55"/>
  <c r="S36" i="55"/>
  <c r="V49" i="53" s="1"/>
  <c r="R36" i="55"/>
  <c r="U49" i="53" s="1"/>
  <c r="U35" i="55"/>
  <c r="X48" i="53" s="1"/>
  <c r="T35" i="55"/>
  <c r="W48" i="53" s="1"/>
  <c r="S35" i="55"/>
  <c r="AK35" i="55" s="1"/>
  <c r="R35" i="55"/>
  <c r="AJ35" i="55" s="1"/>
  <c r="AM34" i="55"/>
  <c r="AP47" i="53" s="1"/>
  <c r="AK34" i="55"/>
  <c r="AN47" i="53" s="1"/>
  <c r="W34" i="55"/>
  <c r="Z47" i="53" s="1"/>
  <c r="V34" i="55"/>
  <c r="Y47" i="53" s="1"/>
  <c r="U34" i="55"/>
  <c r="X47" i="53" s="1"/>
  <c r="T34" i="55"/>
  <c r="W47" i="53" s="1"/>
  <c r="S34" i="55"/>
  <c r="R34" i="55"/>
  <c r="AJ34" i="55" s="1"/>
  <c r="AK33" i="55"/>
  <c r="AN46" i="53" s="1"/>
  <c r="AJ33" i="55"/>
  <c r="AM46" i="53" s="1"/>
  <c r="V33" i="55"/>
  <c r="Y46" i="53" s="1"/>
  <c r="U33" i="55"/>
  <c r="X46" i="53" s="1"/>
  <c r="T33" i="55"/>
  <c r="AL33" i="55" s="1"/>
  <c r="S33" i="55"/>
  <c r="V46" i="53" s="1"/>
  <c r="R33" i="55"/>
  <c r="U46" i="53" s="1"/>
  <c r="BD32" i="55"/>
  <c r="BV32" i="55" s="1"/>
  <c r="BY45" i="53" s="1"/>
  <c r="AO32" i="55"/>
  <c r="AR45" i="53" s="1"/>
  <c r="AM32" i="55"/>
  <c r="AP45" i="53" s="1"/>
  <c r="AL32" i="55"/>
  <c r="AO45" i="53" s="1"/>
  <c r="W32" i="55"/>
  <c r="Z45" i="53" s="1"/>
  <c r="V32" i="55"/>
  <c r="Y45" i="53" s="1"/>
  <c r="U32" i="55"/>
  <c r="X45" i="53" s="1"/>
  <c r="T32" i="55"/>
  <c r="S32" i="55"/>
  <c r="V45" i="53" s="1"/>
  <c r="R32" i="55"/>
  <c r="AJ32" i="55" s="1"/>
  <c r="BV31" i="55"/>
  <c r="BY44" i="53" s="1"/>
  <c r="BD31" i="55"/>
  <c r="BG44" i="53" s="1"/>
  <c r="AL31" i="55"/>
  <c r="AO44" i="53" s="1"/>
  <c r="U31" i="55"/>
  <c r="X44" i="53" s="1"/>
  <c r="T31" i="55"/>
  <c r="W44" i="53" s="1"/>
  <c r="S31" i="55"/>
  <c r="V44" i="53" s="1"/>
  <c r="R31" i="55"/>
  <c r="AJ31" i="55" s="1"/>
  <c r="BE30" i="55"/>
  <c r="AN30" i="55"/>
  <c r="BF30" i="55" s="1"/>
  <c r="AM30" i="55"/>
  <c r="W30" i="55"/>
  <c r="AO30" i="55" s="1"/>
  <c r="V30" i="55"/>
  <c r="U30" i="55"/>
  <c r="X43" i="53" s="1"/>
  <c r="T30" i="55"/>
  <c r="AL30" i="55" s="1"/>
  <c r="S30" i="55"/>
  <c r="R30" i="55"/>
  <c r="U43" i="53" s="1"/>
  <c r="CF28" i="55"/>
  <c r="CE28" i="55"/>
  <c r="CD28" i="55"/>
  <c r="CC28" i="55"/>
  <c r="CB28" i="55"/>
  <c r="CA28" i="55"/>
  <c r="BZ28" i="55"/>
  <c r="BY28" i="55"/>
  <c r="BX28" i="55"/>
  <c r="BW28" i="55"/>
  <c r="BV28" i="55"/>
  <c r="BU28" i="55"/>
  <c r="BN28" i="55"/>
  <c r="BM28" i="55"/>
  <c r="BL28" i="55"/>
  <c r="BK28" i="55"/>
  <c r="BJ28" i="55"/>
  <c r="BI28" i="55"/>
  <c r="BH28" i="55"/>
  <c r="BG28" i="55"/>
  <c r="BF28" i="55"/>
  <c r="BE28" i="55"/>
  <c r="BD28" i="55"/>
  <c r="BC28" i="55"/>
  <c r="AV28" i="55"/>
  <c r="AU28" i="55"/>
  <c r="AT28" i="55"/>
  <c r="AS28" i="55"/>
  <c r="AR28" i="55"/>
  <c r="AQ28" i="55"/>
  <c r="AP28" i="55"/>
  <c r="AO28" i="55"/>
  <c r="AN28" i="55"/>
  <c r="AM28" i="55"/>
  <c r="AL28" i="55"/>
  <c r="AK28" i="55"/>
  <c r="AD28" i="55"/>
  <c r="AC28" i="55"/>
  <c r="AB28" i="55"/>
  <c r="AA28" i="55"/>
  <c r="Z28" i="55"/>
  <c r="Y28" i="55"/>
  <c r="X28" i="55"/>
  <c r="W28" i="55"/>
  <c r="V28" i="55"/>
  <c r="U28" i="55"/>
  <c r="T28" i="55"/>
  <c r="S28" i="55"/>
  <c r="N28" i="55"/>
  <c r="M28" i="55"/>
  <c r="L28" i="55"/>
  <c r="K28" i="55"/>
  <c r="J28" i="55"/>
  <c r="I28" i="55"/>
  <c r="H28" i="55"/>
  <c r="G28" i="55"/>
  <c r="F28" i="55"/>
  <c r="E28" i="55"/>
  <c r="D28" i="55"/>
  <c r="C28" i="55"/>
  <c r="BT27" i="55"/>
  <c r="BB27" i="55"/>
  <c r="AJ27" i="55"/>
  <c r="R27" i="55"/>
  <c r="B27" i="55"/>
  <c r="BT26" i="55"/>
  <c r="BB26" i="55"/>
  <c r="AJ26" i="55"/>
  <c r="R26" i="55"/>
  <c r="O43" i="65"/>
  <c r="N43" i="65"/>
  <c r="M43" i="65"/>
  <c r="L43" i="65"/>
  <c r="K43" i="65"/>
  <c r="J43" i="65"/>
  <c r="I43" i="65"/>
  <c r="H43" i="65"/>
  <c r="G43" i="65"/>
  <c r="F43" i="65"/>
  <c r="E43" i="65"/>
  <c r="D43" i="65"/>
  <c r="C43" i="65"/>
  <c r="N42" i="65"/>
  <c r="M42" i="65"/>
  <c r="L42" i="65"/>
  <c r="K42" i="65"/>
  <c r="J42" i="65"/>
  <c r="I42" i="65"/>
  <c r="H42" i="65"/>
  <c r="G42" i="65"/>
  <c r="F42" i="65"/>
  <c r="E42" i="65"/>
  <c r="D42" i="65"/>
  <c r="C42" i="65"/>
  <c r="N41" i="65"/>
  <c r="M41" i="65"/>
  <c r="L41" i="65"/>
  <c r="K41" i="65"/>
  <c r="J41" i="65"/>
  <c r="I41" i="65"/>
  <c r="H41" i="65"/>
  <c r="G41" i="65"/>
  <c r="F41" i="65"/>
  <c r="E41" i="65"/>
  <c r="D41" i="65"/>
  <c r="N40" i="65"/>
  <c r="M40" i="65"/>
  <c r="L40" i="65"/>
  <c r="K40" i="65"/>
  <c r="J40" i="65"/>
  <c r="I40" i="65"/>
  <c r="H40" i="65"/>
  <c r="G40" i="65"/>
  <c r="F40" i="65"/>
  <c r="E40" i="65"/>
  <c r="D40" i="65"/>
  <c r="C40" i="65"/>
  <c r="B39" i="65"/>
  <c r="B38" i="65"/>
  <c r="O36" i="65"/>
  <c r="N36" i="65"/>
  <c r="M36" i="65"/>
  <c r="L36" i="65"/>
  <c r="K36" i="65"/>
  <c r="J36" i="65"/>
  <c r="I36" i="65"/>
  <c r="H36" i="65"/>
  <c r="G36" i="65"/>
  <c r="F36" i="65"/>
  <c r="E36" i="65"/>
  <c r="D36" i="65"/>
  <c r="C36" i="65"/>
  <c r="N35" i="65"/>
  <c r="M35" i="65"/>
  <c r="L35" i="65"/>
  <c r="K35" i="65"/>
  <c r="J35" i="65"/>
  <c r="I35" i="65"/>
  <c r="H35" i="65"/>
  <c r="G35" i="65"/>
  <c r="F35" i="65"/>
  <c r="E35" i="65"/>
  <c r="D35" i="65"/>
  <c r="N34" i="65"/>
  <c r="M34" i="65"/>
  <c r="L34" i="65"/>
  <c r="K34" i="65"/>
  <c r="J34" i="65"/>
  <c r="I34" i="65"/>
  <c r="H34" i="65"/>
  <c r="G34" i="65"/>
  <c r="F34" i="65"/>
  <c r="E34" i="65"/>
  <c r="D34" i="65"/>
  <c r="N33" i="65"/>
  <c r="M33" i="65"/>
  <c r="L33" i="65"/>
  <c r="K33" i="65"/>
  <c r="J33" i="65"/>
  <c r="I33" i="65"/>
  <c r="H33" i="65"/>
  <c r="G33" i="65"/>
  <c r="F33" i="65"/>
  <c r="E33" i="65"/>
  <c r="D33" i="65"/>
  <c r="C33" i="65"/>
  <c r="B32" i="65"/>
  <c r="B31" i="65"/>
  <c r="O29" i="65"/>
  <c r="N29" i="65"/>
  <c r="M29" i="65"/>
  <c r="L29" i="65"/>
  <c r="K29" i="65"/>
  <c r="J29" i="65"/>
  <c r="I29" i="65"/>
  <c r="H29" i="65"/>
  <c r="G29" i="65"/>
  <c r="F29" i="65"/>
  <c r="E29" i="65"/>
  <c r="D29" i="65"/>
  <c r="C29" i="65"/>
  <c r="N26" i="65"/>
  <c r="M26" i="65"/>
  <c r="L26" i="65"/>
  <c r="K26" i="65"/>
  <c r="J26" i="65"/>
  <c r="I26" i="65"/>
  <c r="H26" i="65"/>
  <c r="G26" i="65"/>
  <c r="F26" i="65"/>
  <c r="E26" i="65"/>
  <c r="D26" i="65"/>
  <c r="C26" i="65"/>
  <c r="B25" i="65"/>
  <c r="B24" i="65"/>
  <c r="O22" i="65"/>
  <c r="N22" i="65"/>
  <c r="M22" i="65"/>
  <c r="L22" i="65"/>
  <c r="K22" i="65"/>
  <c r="J22" i="65"/>
  <c r="I22" i="65"/>
  <c r="H22" i="65"/>
  <c r="G22" i="65"/>
  <c r="F22" i="65"/>
  <c r="E22" i="65"/>
  <c r="D22" i="65"/>
  <c r="C22" i="65"/>
  <c r="N19" i="65"/>
  <c r="M19" i="65"/>
  <c r="L19" i="65"/>
  <c r="K19" i="65"/>
  <c r="J19" i="65"/>
  <c r="I19" i="65"/>
  <c r="H19" i="65"/>
  <c r="G19" i="65"/>
  <c r="F19" i="65"/>
  <c r="E19" i="65"/>
  <c r="D19" i="65"/>
  <c r="C19" i="65"/>
  <c r="B18" i="65"/>
  <c r="B17" i="65"/>
  <c r="O15" i="65"/>
  <c r="N15" i="65"/>
  <c r="M15" i="65"/>
  <c r="L15" i="65"/>
  <c r="K15" i="65"/>
  <c r="J15" i="65"/>
  <c r="I15" i="65"/>
  <c r="H15" i="65"/>
  <c r="G15" i="65"/>
  <c r="F15" i="65"/>
  <c r="E15" i="65"/>
  <c r="D15" i="65"/>
  <c r="C15" i="65"/>
  <c r="N12" i="65"/>
  <c r="M12" i="65"/>
  <c r="L12" i="65"/>
  <c r="K12" i="65"/>
  <c r="J12" i="65"/>
  <c r="I12" i="65"/>
  <c r="H12" i="65"/>
  <c r="G12" i="65"/>
  <c r="F12" i="65"/>
  <c r="E12" i="65"/>
  <c r="D12" i="65"/>
  <c r="C12" i="65"/>
  <c r="B11" i="65"/>
  <c r="B10" i="65"/>
  <c r="B8" i="65"/>
  <c r="O132" i="48"/>
  <c r="N132" i="48"/>
  <c r="M132" i="48"/>
  <c r="L132" i="48"/>
  <c r="K132" i="48"/>
  <c r="J132" i="48"/>
  <c r="I132" i="48"/>
  <c r="H132" i="48"/>
  <c r="G132" i="48"/>
  <c r="F132" i="48"/>
  <c r="E132" i="48"/>
  <c r="D132" i="48"/>
  <c r="C132" i="48"/>
  <c r="N131" i="48"/>
  <c r="M131" i="48"/>
  <c r="L131" i="48"/>
  <c r="K131" i="48"/>
  <c r="J131" i="48"/>
  <c r="I131" i="48"/>
  <c r="H131" i="48"/>
  <c r="G131" i="48"/>
  <c r="F131" i="48"/>
  <c r="E131" i="48"/>
  <c r="D131" i="48"/>
  <c r="C131" i="48"/>
  <c r="N130" i="48"/>
  <c r="M130" i="48"/>
  <c r="L130" i="48"/>
  <c r="K130" i="48"/>
  <c r="J130" i="48"/>
  <c r="I130" i="48"/>
  <c r="H130" i="48"/>
  <c r="G130" i="48"/>
  <c r="F130" i="48"/>
  <c r="E130" i="48"/>
  <c r="D130" i="48"/>
  <c r="C130" i="48"/>
  <c r="N129" i="48"/>
  <c r="M129" i="48"/>
  <c r="L129" i="48"/>
  <c r="K129" i="48"/>
  <c r="J129" i="48"/>
  <c r="I129" i="48"/>
  <c r="H129" i="48"/>
  <c r="G129" i="48"/>
  <c r="F129" i="48"/>
  <c r="E129" i="48"/>
  <c r="D129" i="48"/>
  <c r="C129" i="48"/>
  <c r="N128" i="48"/>
  <c r="M128" i="48"/>
  <c r="L128" i="48"/>
  <c r="K128" i="48"/>
  <c r="J128" i="48"/>
  <c r="I128" i="48"/>
  <c r="H128" i="48"/>
  <c r="G128" i="48"/>
  <c r="F128" i="48"/>
  <c r="E128" i="48"/>
  <c r="D128" i="48"/>
  <c r="C128" i="48"/>
  <c r="O127" i="48"/>
  <c r="N127" i="48"/>
  <c r="M127" i="48"/>
  <c r="L127" i="48"/>
  <c r="K127" i="48"/>
  <c r="J127" i="48"/>
  <c r="I127" i="48"/>
  <c r="H127" i="48"/>
  <c r="G127" i="48"/>
  <c r="F127" i="48"/>
  <c r="E127" i="48"/>
  <c r="D127" i="48"/>
  <c r="C127" i="48"/>
  <c r="O122" i="48"/>
  <c r="N122" i="48"/>
  <c r="M122" i="48"/>
  <c r="L122" i="48"/>
  <c r="K122" i="48"/>
  <c r="J122" i="48"/>
  <c r="I122" i="48"/>
  <c r="H122" i="48"/>
  <c r="G122" i="48"/>
  <c r="F122" i="48"/>
  <c r="E122" i="48"/>
  <c r="D122" i="48"/>
  <c r="C122" i="48"/>
  <c r="N121" i="48"/>
  <c r="M121" i="48"/>
  <c r="L121" i="48"/>
  <c r="K121" i="48"/>
  <c r="J121" i="48"/>
  <c r="I121" i="48"/>
  <c r="H121" i="48"/>
  <c r="G121" i="48"/>
  <c r="F121" i="48"/>
  <c r="E121" i="48"/>
  <c r="D121" i="48"/>
  <c r="C121" i="48"/>
  <c r="N120" i="48"/>
  <c r="M120" i="48"/>
  <c r="L120" i="48"/>
  <c r="K120" i="48"/>
  <c r="J120" i="48"/>
  <c r="I120" i="48"/>
  <c r="H120" i="48"/>
  <c r="G120" i="48"/>
  <c r="F120" i="48"/>
  <c r="E120" i="48"/>
  <c r="D120" i="48"/>
  <c r="C120" i="48"/>
  <c r="N119" i="48"/>
  <c r="M119" i="48"/>
  <c r="L119" i="48"/>
  <c r="K119" i="48"/>
  <c r="J119" i="48"/>
  <c r="I119" i="48"/>
  <c r="H119" i="48"/>
  <c r="G119" i="48"/>
  <c r="F119" i="48"/>
  <c r="E119" i="48"/>
  <c r="D119" i="48"/>
  <c r="C119" i="48"/>
  <c r="O118" i="48"/>
  <c r="N118" i="48"/>
  <c r="M118" i="48"/>
  <c r="L118" i="48"/>
  <c r="K118" i="48"/>
  <c r="J118" i="48"/>
  <c r="I118" i="48"/>
  <c r="H118" i="48"/>
  <c r="G118" i="48"/>
  <c r="F118" i="48"/>
  <c r="E118" i="48"/>
  <c r="D118" i="48"/>
  <c r="C118" i="48"/>
  <c r="N117" i="48"/>
  <c r="M117" i="48"/>
  <c r="L117" i="48"/>
  <c r="K117" i="48"/>
  <c r="J117" i="48"/>
  <c r="I117" i="48"/>
  <c r="H117" i="48"/>
  <c r="G117" i="48"/>
  <c r="F117" i="48"/>
  <c r="E117" i="48"/>
  <c r="D117" i="48"/>
  <c r="C117" i="48"/>
  <c r="N115" i="48"/>
  <c r="M115" i="48"/>
  <c r="L115" i="48"/>
  <c r="K115" i="48"/>
  <c r="J115" i="48"/>
  <c r="I115" i="48"/>
  <c r="H115" i="48"/>
  <c r="G115" i="48"/>
  <c r="F115" i="48"/>
  <c r="E115" i="48"/>
  <c r="D115" i="48"/>
  <c r="C115" i="48"/>
  <c r="B114" i="48"/>
  <c r="B113" i="48"/>
  <c r="O111" i="48"/>
  <c r="N111" i="48"/>
  <c r="M111" i="48"/>
  <c r="L111" i="48"/>
  <c r="K111" i="48"/>
  <c r="J111" i="48"/>
  <c r="I111" i="48"/>
  <c r="H111" i="48"/>
  <c r="G111" i="48"/>
  <c r="F111" i="48"/>
  <c r="E111" i="48"/>
  <c r="D111" i="48"/>
  <c r="C111" i="48"/>
  <c r="N110" i="48"/>
  <c r="M110" i="48"/>
  <c r="L110" i="48"/>
  <c r="K110" i="48"/>
  <c r="J110" i="48"/>
  <c r="I110" i="48"/>
  <c r="H110" i="48"/>
  <c r="G110" i="48"/>
  <c r="F110" i="48"/>
  <c r="E110" i="48"/>
  <c r="D110" i="48"/>
  <c r="C110" i="48"/>
  <c r="N109" i="48"/>
  <c r="M109" i="48"/>
  <c r="L109" i="48"/>
  <c r="K109" i="48"/>
  <c r="J109" i="48"/>
  <c r="I109" i="48"/>
  <c r="H109" i="48"/>
  <c r="G109" i="48"/>
  <c r="F109" i="48"/>
  <c r="E109" i="48"/>
  <c r="D109" i="48"/>
  <c r="C109" i="48"/>
  <c r="N108" i="48"/>
  <c r="M108" i="48"/>
  <c r="L108" i="48"/>
  <c r="K108" i="48"/>
  <c r="J108" i="48"/>
  <c r="I108" i="48"/>
  <c r="H108" i="48"/>
  <c r="G108" i="48"/>
  <c r="F108" i="48"/>
  <c r="E108" i="48"/>
  <c r="D108" i="48"/>
  <c r="C108" i="48"/>
  <c r="N107" i="48"/>
  <c r="M107" i="48"/>
  <c r="L107" i="48"/>
  <c r="K107" i="48"/>
  <c r="J107" i="48"/>
  <c r="I107" i="48"/>
  <c r="H107" i="48"/>
  <c r="G107" i="48"/>
  <c r="F107" i="48"/>
  <c r="E107" i="48"/>
  <c r="D107" i="48"/>
  <c r="C107" i="48"/>
  <c r="O106" i="48"/>
  <c r="N106" i="48"/>
  <c r="M106" i="48"/>
  <c r="L106" i="48"/>
  <c r="K106" i="48"/>
  <c r="J106" i="48"/>
  <c r="I106" i="48"/>
  <c r="H106" i="48"/>
  <c r="G106" i="48"/>
  <c r="F106" i="48"/>
  <c r="E106" i="48"/>
  <c r="D106" i="48"/>
  <c r="C106" i="48"/>
  <c r="O101" i="48"/>
  <c r="N101" i="48"/>
  <c r="M101" i="48"/>
  <c r="L101" i="48"/>
  <c r="K101" i="48"/>
  <c r="J101" i="48"/>
  <c r="I101" i="48"/>
  <c r="H101" i="48"/>
  <c r="G101" i="48"/>
  <c r="F101" i="48"/>
  <c r="E101" i="48"/>
  <c r="D101" i="48"/>
  <c r="C101" i="48"/>
  <c r="N100" i="48"/>
  <c r="M100" i="48"/>
  <c r="L100" i="48"/>
  <c r="K100" i="48"/>
  <c r="J100" i="48"/>
  <c r="I100" i="48"/>
  <c r="H100" i="48"/>
  <c r="G100" i="48"/>
  <c r="F100" i="48"/>
  <c r="E100" i="48"/>
  <c r="D100" i="48"/>
  <c r="C100" i="48"/>
  <c r="N99" i="48"/>
  <c r="M99" i="48"/>
  <c r="L99" i="48"/>
  <c r="K99" i="48"/>
  <c r="J99" i="48"/>
  <c r="I99" i="48"/>
  <c r="H99" i="48"/>
  <c r="G99" i="48"/>
  <c r="F99" i="48"/>
  <c r="E99" i="48"/>
  <c r="D99" i="48"/>
  <c r="C99" i="48"/>
  <c r="N98" i="48"/>
  <c r="M98" i="48"/>
  <c r="L98" i="48"/>
  <c r="K98" i="48"/>
  <c r="J98" i="48"/>
  <c r="I98" i="48"/>
  <c r="H98" i="48"/>
  <c r="G98" i="48"/>
  <c r="F98" i="48"/>
  <c r="E98" i="48"/>
  <c r="D98" i="48"/>
  <c r="C98" i="48"/>
  <c r="O97" i="48"/>
  <c r="N97" i="48"/>
  <c r="M97" i="48"/>
  <c r="L97" i="48"/>
  <c r="K97" i="48"/>
  <c r="J97" i="48"/>
  <c r="I97" i="48"/>
  <c r="H97" i="48"/>
  <c r="G97" i="48"/>
  <c r="F97" i="48"/>
  <c r="E97" i="48"/>
  <c r="D97" i="48"/>
  <c r="C97" i="48"/>
  <c r="N96" i="48"/>
  <c r="M96" i="48"/>
  <c r="L96" i="48"/>
  <c r="K96" i="48"/>
  <c r="J96" i="48"/>
  <c r="I96" i="48"/>
  <c r="H96" i="48"/>
  <c r="G96" i="48"/>
  <c r="F96" i="48"/>
  <c r="E96" i="48"/>
  <c r="D96" i="48"/>
  <c r="C96" i="48"/>
  <c r="N94" i="48"/>
  <c r="M94" i="48"/>
  <c r="L94" i="48"/>
  <c r="K94" i="48"/>
  <c r="J94" i="48"/>
  <c r="I94" i="48"/>
  <c r="H94" i="48"/>
  <c r="G94" i="48"/>
  <c r="F94" i="48"/>
  <c r="E94" i="48"/>
  <c r="D94" i="48"/>
  <c r="C94" i="48"/>
  <c r="B93" i="48"/>
  <c r="B92" i="48"/>
  <c r="O90" i="48"/>
  <c r="N90" i="48"/>
  <c r="M90" i="48"/>
  <c r="L90" i="48"/>
  <c r="K90" i="48"/>
  <c r="J90" i="48"/>
  <c r="I90" i="48"/>
  <c r="H90" i="48"/>
  <c r="G90" i="48"/>
  <c r="F90" i="48"/>
  <c r="E90" i="48"/>
  <c r="D90" i="48"/>
  <c r="C90" i="48"/>
  <c r="N89" i="48"/>
  <c r="M89" i="48"/>
  <c r="L89" i="48"/>
  <c r="K89" i="48"/>
  <c r="J89" i="48"/>
  <c r="I89" i="48"/>
  <c r="H89" i="48"/>
  <c r="G89" i="48"/>
  <c r="F89" i="48"/>
  <c r="E89" i="48"/>
  <c r="D89" i="48"/>
  <c r="C89" i="48"/>
  <c r="N88" i="48"/>
  <c r="M88" i="48"/>
  <c r="L88" i="48"/>
  <c r="K88" i="48"/>
  <c r="J88" i="48"/>
  <c r="I88" i="48"/>
  <c r="H88" i="48"/>
  <c r="G88" i="48"/>
  <c r="F88" i="48"/>
  <c r="E88" i="48"/>
  <c r="D88" i="48"/>
  <c r="C88" i="48"/>
  <c r="N87" i="48"/>
  <c r="M87" i="48"/>
  <c r="L87" i="48"/>
  <c r="K87" i="48"/>
  <c r="J87" i="48"/>
  <c r="I87" i="48"/>
  <c r="H87" i="48"/>
  <c r="G87" i="48"/>
  <c r="F87" i="48"/>
  <c r="E87" i="48"/>
  <c r="D87" i="48"/>
  <c r="C87" i="48"/>
  <c r="N86" i="48"/>
  <c r="M86" i="48"/>
  <c r="L86" i="48"/>
  <c r="K86" i="48"/>
  <c r="J86" i="48"/>
  <c r="I86" i="48"/>
  <c r="H86" i="48"/>
  <c r="G86" i="48"/>
  <c r="F86" i="48"/>
  <c r="E86" i="48"/>
  <c r="D86" i="48"/>
  <c r="C86" i="48"/>
  <c r="O85" i="48"/>
  <c r="N85" i="48"/>
  <c r="M85" i="48"/>
  <c r="L85" i="48"/>
  <c r="K85" i="48"/>
  <c r="J85" i="48"/>
  <c r="I85" i="48"/>
  <c r="H85" i="48"/>
  <c r="G85" i="48"/>
  <c r="F85" i="48"/>
  <c r="E85" i="48"/>
  <c r="D85" i="48"/>
  <c r="C85" i="48"/>
  <c r="O80" i="48"/>
  <c r="N80" i="48"/>
  <c r="M80" i="48"/>
  <c r="L80" i="48"/>
  <c r="K80" i="48"/>
  <c r="J80" i="48"/>
  <c r="I80" i="48"/>
  <c r="H80" i="48"/>
  <c r="G80" i="48"/>
  <c r="F80" i="48"/>
  <c r="E80" i="48"/>
  <c r="D80" i="48"/>
  <c r="C80" i="48"/>
  <c r="N79" i="48"/>
  <c r="M79" i="48"/>
  <c r="L79" i="48"/>
  <c r="K79" i="48"/>
  <c r="J79" i="48"/>
  <c r="I79" i="48"/>
  <c r="H79" i="48"/>
  <c r="G79" i="48"/>
  <c r="F79" i="48"/>
  <c r="E79" i="48"/>
  <c r="D79" i="48"/>
  <c r="C79" i="48"/>
  <c r="N78" i="48"/>
  <c r="M78" i="48"/>
  <c r="L78" i="48"/>
  <c r="K78" i="48"/>
  <c r="J78" i="48"/>
  <c r="I78" i="48"/>
  <c r="H78" i="48"/>
  <c r="G78" i="48"/>
  <c r="F78" i="48"/>
  <c r="E78" i="48"/>
  <c r="D78" i="48"/>
  <c r="C78" i="48"/>
  <c r="N77" i="48"/>
  <c r="M77" i="48"/>
  <c r="L77" i="48"/>
  <c r="K77" i="48"/>
  <c r="J77" i="48"/>
  <c r="I77" i="48"/>
  <c r="H77" i="48"/>
  <c r="G77" i="48"/>
  <c r="F77" i="48"/>
  <c r="E77" i="48"/>
  <c r="D77" i="48"/>
  <c r="C77" i="48"/>
  <c r="O76" i="48"/>
  <c r="N76" i="48"/>
  <c r="M76" i="48"/>
  <c r="L76" i="48"/>
  <c r="K76" i="48"/>
  <c r="J76" i="48"/>
  <c r="I76" i="48"/>
  <c r="H76" i="48"/>
  <c r="G76" i="48"/>
  <c r="F76" i="48"/>
  <c r="E76" i="48"/>
  <c r="D76" i="48"/>
  <c r="C76" i="48"/>
  <c r="N75" i="48"/>
  <c r="M75" i="48"/>
  <c r="L75" i="48"/>
  <c r="K75" i="48"/>
  <c r="J75" i="48"/>
  <c r="I75" i="48"/>
  <c r="H75" i="48"/>
  <c r="G75" i="48"/>
  <c r="F75" i="48"/>
  <c r="E75" i="48"/>
  <c r="D75" i="48"/>
  <c r="C75" i="48"/>
  <c r="N73" i="48"/>
  <c r="M73" i="48"/>
  <c r="L73" i="48"/>
  <c r="K73" i="48"/>
  <c r="J73" i="48"/>
  <c r="I73" i="48"/>
  <c r="H73" i="48"/>
  <c r="G73" i="48"/>
  <c r="F73" i="48"/>
  <c r="E73" i="48"/>
  <c r="D73" i="48"/>
  <c r="C73" i="48"/>
  <c r="B72" i="48"/>
  <c r="B71" i="48"/>
  <c r="O69" i="48"/>
  <c r="N69" i="48"/>
  <c r="M69" i="48"/>
  <c r="L69" i="48"/>
  <c r="K69" i="48"/>
  <c r="J69" i="48"/>
  <c r="I69" i="48"/>
  <c r="H69" i="48"/>
  <c r="G69" i="48"/>
  <c r="F69" i="48"/>
  <c r="E69" i="48"/>
  <c r="D69" i="48"/>
  <c r="C69" i="48"/>
  <c r="N68" i="48"/>
  <c r="M68" i="48"/>
  <c r="L68" i="48"/>
  <c r="K68" i="48"/>
  <c r="J68" i="48"/>
  <c r="I68" i="48"/>
  <c r="H68" i="48"/>
  <c r="G68" i="48"/>
  <c r="F68" i="48"/>
  <c r="E68" i="48"/>
  <c r="D68" i="48"/>
  <c r="C68" i="48"/>
  <c r="N67" i="48"/>
  <c r="M67" i="48"/>
  <c r="L67" i="48"/>
  <c r="K67" i="48"/>
  <c r="J67" i="48"/>
  <c r="I67" i="48"/>
  <c r="H67" i="48"/>
  <c r="G67" i="48"/>
  <c r="F67" i="48"/>
  <c r="E67" i="48"/>
  <c r="D67" i="48"/>
  <c r="C67" i="48"/>
  <c r="N66" i="48"/>
  <c r="M66" i="48"/>
  <c r="L66" i="48"/>
  <c r="K66" i="48"/>
  <c r="J66" i="48"/>
  <c r="I66" i="48"/>
  <c r="H66" i="48"/>
  <c r="G66" i="48"/>
  <c r="F66" i="48"/>
  <c r="E66" i="48"/>
  <c r="D66" i="48"/>
  <c r="C66" i="48"/>
  <c r="N65" i="48"/>
  <c r="M65" i="48"/>
  <c r="L65" i="48"/>
  <c r="K65" i="48"/>
  <c r="J65" i="48"/>
  <c r="I65" i="48"/>
  <c r="H65" i="48"/>
  <c r="G65" i="48"/>
  <c r="F65" i="48"/>
  <c r="E65" i="48"/>
  <c r="D65" i="48"/>
  <c r="C65" i="48"/>
  <c r="O64" i="48"/>
  <c r="N64" i="48"/>
  <c r="M64" i="48"/>
  <c r="L64" i="48"/>
  <c r="K64" i="48"/>
  <c r="J64" i="48"/>
  <c r="I64" i="48"/>
  <c r="H64" i="48"/>
  <c r="G64" i="48"/>
  <c r="F64" i="48"/>
  <c r="E64" i="48"/>
  <c r="D64" i="48"/>
  <c r="C64" i="48"/>
  <c r="O59" i="48"/>
  <c r="N59" i="48"/>
  <c r="M59" i="48"/>
  <c r="L59" i="48"/>
  <c r="K59" i="48"/>
  <c r="J59" i="48"/>
  <c r="I59" i="48"/>
  <c r="H59" i="48"/>
  <c r="G59" i="48"/>
  <c r="F59" i="48"/>
  <c r="E59" i="48"/>
  <c r="D59" i="48"/>
  <c r="C59" i="48"/>
  <c r="N58" i="48"/>
  <c r="M58" i="48"/>
  <c r="L58" i="48"/>
  <c r="K58" i="48"/>
  <c r="J58" i="48"/>
  <c r="I58" i="48"/>
  <c r="H58" i="48"/>
  <c r="G58" i="48"/>
  <c r="F58" i="48"/>
  <c r="E58" i="48"/>
  <c r="D58" i="48"/>
  <c r="C58" i="48"/>
  <c r="N57" i="48"/>
  <c r="M57" i="48"/>
  <c r="L57" i="48"/>
  <c r="K57" i="48"/>
  <c r="J57" i="48"/>
  <c r="I57" i="48"/>
  <c r="H57" i="48"/>
  <c r="G57" i="48"/>
  <c r="F57" i="48"/>
  <c r="E57" i="48"/>
  <c r="D57" i="48"/>
  <c r="C57" i="48"/>
  <c r="N56" i="48"/>
  <c r="M56" i="48"/>
  <c r="L56" i="48"/>
  <c r="K56" i="48"/>
  <c r="J56" i="48"/>
  <c r="I56" i="48"/>
  <c r="H56" i="48"/>
  <c r="G56" i="48"/>
  <c r="F56" i="48"/>
  <c r="E56" i="48"/>
  <c r="D56" i="48"/>
  <c r="C56" i="48"/>
  <c r="O55" i="48"/>
  <c r="N55" i="48"/>
  <c r="M55" i="48"/>
  <c r="L55" i="48"/>
  <c r="K55" i="48"/>
  <c r="J55" i="48"/>
  <c r="I55" i="48"/>
  <c r="H55" i="48"/>
  <c r="G55" i="48"/>
  <c r="F55" i="48"/>
  <c r="E55" i="48"/>
  <c r="D55" i="48"/>
  <c r="C55" i="48"/>
  <c r="N54" i="48"/>
  <c r="M54" i="48"/>
  <c r="L54" i="48"/>
  <c r="K54" i="48"/>
  <c r="J54" i="48"/>
  <c r="I54" i="48"/>
  <c r="H54" i="48"/>
  <c r="G54" i="48"/>
  <c r="F54" i="48"/>
  <c r="E54" i="48"/>
  <c r="D54" i="48"/>
  <c r="C54" i="48"/>
  <c r="N52" i="48"/>
  <c r="M52" i="48"/>
  <c r="L52" i="48"/>
  <c r="K52" i="48"/>
  <c r="J52" i="48"/>
  <c r="I52" i="48"/>
  <c r="H52" i="48"/>
  <c r="G52" i="48"/>
  <c r="F52" i="48"/>
  <c r="E52" i="48"/>
  <c r="D52" i="48"/>
  <c r="C52" i="48"/>
  <c r="B51" i="48"/>
  <c r="B50" i="48"/>
  <c r="O48" i="48"/>
  <c r="N48" i="48"/>
  <c r="M48" i="48"/>
  <c r="L48" i="48"/>
  <c r="K48" i="48"/>
  <c r="J48" i="48"/>
  <c r="I48" i="48"/>
  <c r="H48" i="48"/>
  <c r="G48" i="48"/>
  <c r="F48" i="48"/>
  <c r="E48" i="48"/>
  <c r="D48" i="48"/>
  <c r="C48" i="48"/>
  <c r="N47" i="48"/>
  <c r="M47" i="48"/>
  <c r="L47" i="48"/>
  <c r="K47" i="48"/>
  <c r="J47" i="48"/>
  <c r="I47" i="48"/>
  <c r="H47" i="48"/>
  <c r="G47" i="48"/>
  <c r="F47" i="48"/>
  <c r="E47" i="48"/>
  <c r="D47" i="48"/>
  <c r="C47" i="48"/>
  <c r="N46" i="48"/>
  <c r="M46" i="48"/>
  <c r="L46" i="48"/>
  <c r="K46" i="48"/>
  <c r="J46" i="48"/>
  <c r="I46" i="48"/>
  <c r="H46" i="48"/>
  <c r="G46" i="48"/>
  <c r="F46" i="48"/>
  <c r="E46" i="48"/>
  <c r="D46" i="48"/>
  <c r="C46" i="48"/>
  <c r="N45" i="48"/>
  <c r="M45" i="48"/>
  <c r="L45" i="48"/>
  <c r="K45" i="48"/>
  <c r="J45" i="48"/>
  <c r="I45" i="48"/>
  <c r="H45" i="48"/>
  <c r="G45" i="48"/>
  <c r="F45" i="48"/>
  <c r="E45" i="48"/>
  <c r="D45" i="48"/>
  <c r="C45" i="48"/>
  <c r="N44" i="48"/>
  <c r="M44" i="48"/>
  <c r="L44" i="48"/>
  <c r="K44" i="48"/>
  <c r="J44" i="48"/>
  <c r="I44" i="48"/>
  <c r="H44" i="48"/>
  <c r="G44" i="48"/>
  <c r="F44" i="48"/>
  <c r="E44" i="48"/>
  <c r="D44" i="48"/>
  <c r="C44" i="48"/>
  <c r="O43" i="48"/>
  <c r="N43" i="48"/>
  <c r="M43" i="48"/>
  <c r="L43" i="48"/>
  <c r="K43" i="48"/>
  <c r="J43" i="48"/>
  <c r="I43" i="48"/>
  <c r="H43" i="48"/>
  <c r="G43" i="48"/>
  <c r="F43" i="48"/>
  <c r="E43" i="48"/>
  <c r="D43" i="48"/>
  <c r="C43" i="48"/>
  <c r="O38" i="48"/>
  <c r="N38" i="48"/>
  <c r="M38" i="48"/>
  <c r="L38" i="48"/>
  <c r="K38" i="48"/>
  <c r="J38" i="48"/>
  <c r="I38" i="48"/>
  <c r="H38" i="48"/>
  <c r="G38" i="48"/>
  <c r="F38" i="48"/>
  <c r="E38" i="48"/>
  <c r="D38" i="48"/>
  <c r="C38" i="48"/>
  <c r="N37" i="48"/>
  <c r="M37" i="48"/>
  <c r="L37" i="48"/>
  <c r="K37" i="48"/>
  <c r="J37" i="48"/>
  <c r="I37" i="48"/>
  <c r="H37" i="48"/>
  <c r="G37" i="48"/>
  <c r="F37" i="48"/>
  <c r="E37" i="48"/>
  <c r="D37" i="48"/>
  <c r="C37" i="48"/>
  <c r="N36" i="48"/>
  <c r="M36" i="48"/>
  <c r="L36" i="48"/>
  <c r="K36" i="48"/>
  <c r="J36" i="48"/>
  <c r="I36" i="48"/>
  <c r="H36" i="48"/>
  <c r="G36" i="48"/>
  <c r="F36" i="48"/>
  <c r="E36" i="48"/>
  <c r="D36" i="48"/>
  <c r="C36" i="48"/>
  <c r="N35" i="48"/>
  <c r="M35" i="48"/>
  <c r="L35" i="48"/>
  <c r="K35" i="48"/>
  <c r="J35" i="48"/>
  <c r="I35" i="48"/>
  <c r="H35" i="48"/>
  <c r="G35" i="48"/>
  <c r="F35" i="48"/>
  <c r="E35" i="48"/>
  <c r="D35" i="48"/>
  <c r="C35" i="48"/>
  <c r="O34" i="48"/>
  <c r="N34" i="48"/>
  <c r="M34" i="48"/>
  <c r="L34" i="48"/>
  <c r="K34" i="48"/>
  <c r="J34" i="48"/>
  <c r="I34" i="48"/>
  <c r="H34" i="48"/>
  <c r="G34" i="48"/>
  <c r="F34" i="48"/>
  <c r="E34" i="48"/>
  <c r="D34" i="48"/>
  <c r="C34" i="48"/>
  <c r="N31" i="48"/>
  <c r="M31" i="48"/>
  <c r="L31" i="48"/>
  <c r="K31" i="48"/>
  <c r="J31" i="48"/>
  <c r="I31" i="48"/>
  <c r="H31" i="48"/>
  <c r="G31" i="48"/>
  <c r="F31" i="48"/>
  <c r="E31" i="48"/>
  <c r="D31" i="48"/>
  <c r="C31" i="48"/>
  <c r="B30" i="48"/>
  <c r="B29" i="48"/>
  <c r="G27" i="48"/>
  <c r="F27" i="48"/>
  <c r="E27" i="48"/>
  <c r="D27" i="48"/>
  <c r="C27" i="48"/>
  <c r="G26" i="48"/>
  <c r="F26" i="48"/>
  <c r="E26" i="48"/>
  <c r="D26" i="48"/>
  <c r="C26" i="48"/>
  <c r="G25" i="48"/>
  <c r="F25" i="48"/>
  <c r="E25" i="48"/>
  <c r="D25" i="48"/>
  <c r="C25" i="48"/>
  <c r="B22" i="48"/>
  <c r="B14" i="48"/>
  <c r="O108" i="50"/>
  <c r="N108" i="50"/>
  <c r="M108" i="50"/>
  <c r="L108" i="50"/>
  <c r="K108" i="50"/>
  <c r="J108" i="50"/>
  <c r="I108" i="50"/>
  <c r="H108" i="50"/>
  <c r="G108" i="50"/>
  <c r="F108" i="50"/>
  <c r="E108" i="50"/>
  <c r="D108" i="50"/>
  <c r="C108" i="50"/>
  <c r="B108" i="50"/>
  <c r="O107" i="50"/>
  <c r="N107" i="50"/>
  <c r="M107" i="50"/>
  <c r="L107" i="50"/>
  <c r="K107" i="50"/>
  <c r="J107" i="50"/>
  <c r="I107" i="50"/>
  <c r="H107" i="50"/>
  <c r="G107" i="50"/>
  <c r="F107" i="50"/>
  <c r="E107" i="50"/>
  <c r="D107" i="50"/>
  <c r="B107" i="50"/>
  <c r="O106" i="50"/>
  <c r="N106" i="50"/>
  <c r="M106" i="50"/>
  <c r="L106" i="50"/>
  <c r="K106" i="50"/>
  <c r="J106" i="50"/>
  <c r="I106" i="50"/>
  <c r="H106" i="50"/>
  <c r="G106" i="50"/>
  <c r="F106" i="50"/>
  <c r="E106" i="50"/>
  <c r="D106" i="50"/>
  <c r="B106" i="50"/>
  <c r="O105" i="50"/>
  <c r="N105" i="50"/>
  <c r="M105" i="50"/>
  <c r="L105" i="50"/>
  <c r="K105" i="50"/>
  <c r="J105" i="50"/>
  <c r="I105" i="50"/>
  <c r="H105" i="50"/>
  <c r="G105" i="50"/>
  <c r="F105" i="50"/>
  <c r="E105" i="50"/>
  <c r="D105" i="50"/>
  <c r="B105" i="50"/>
  <c r="O104" i="50"/>
  <c r="N104" i="50"/>
  <c r="M104" i="50"/>
  <c r="L104" i="50"/>
  <c r="K104" i="50"/>
  <c r="J104" i="50"/>
  <c r="I104" i="50"/>
  <c r="H104" i="50"/>
  <c r="G104" i="50"/>
  <c r="F104" i="50"/>
  <c r="E104" i="50"/>
  <c r="D104" i="50"/>
  <c r="B104" i="50"/>
  <c r="O103" i="50"/>
  <c r="N103" i="50"/>
  <c r="M103" i="50"/>
  <c r="L103" i="50"/>
  <c r="K103" i="50"/>
  <c r="J103" i="50"/>
  <c r="I103" i="50"/>
  <c r="H103" i="50"/>
  <c r="G103" i="50"/>
  <c r="F103" i="50"/>
  <c r="E103" i="50"/>
  <c r="D103" i="50"/>
  <c r="B103" i="50"/>
  <c r="O102" i="50"/>
  <c r="N102" i="50"/>
  <c r="M102" i="50"/>
  <c r="L102" i="50"/>
  <c r="K102" i="50"/>
  <c r="J102" i="50"/>
  <c r="I102" i="50"/>
  <c r="H102" i="50"/>
  <c r="G102" i="50"/>
  <c r="F102" i="50"/>
  <c r="E102" i="50"/>
  <c r="D102" i="50"/>
  <c r="B102" i="50"/>
  <c r="O101" i="50"/>
  <c r="N101" i="50"/>
  <c r="M101" i="50"/>
  <c r="L101" i="50"/>
  <c r="K101" i="50"/>
  <c r="J101" i="50"/>
  <c r="I101" i="50"/>
  <c r="H101" i="50"/>
  <c r="G101" i="50"/>
  <c r="F101" i="50"/>
  <c r="E101" i="50"/>
  <c r="D101" i="50"/>
  <c r="B101" i="50"/>
  <c r="O100" i="50"/>
  <c r="N100" i="50"/>
  <c r="M100" i="50"/>
  <c r="L100" i="50"/>
  <c r="K100" i="50"/>
  <c r="J100" i="50"/>
  <c r="I100" i="50"/>
  <c r="H100" i="50"/>
  <c r="G100" i="50"/>
  <c r="F100" i="50"/>
  <c r="E100" i="50"/>
  <c r="D100" i="50"/>
  <c r="B100" i="50"/>
  <c r="O99" i="50"/>
  <c r="N99" i="50"/>
  <c r="M99" i="50"/>
  <c r="L99" i="50"/>
  <c r="K99" i="50"/>
  <c r="J99" i="50"/>
  <c r="I99" i="50"/>
  <c r="H99" i="50"/>
  <c r="G99" i="50"/>
  <c r="F99" i="50"/>
  <c r="E99" i="50"/>
  <c r="D99" i="50"/>
  <c r="B99" i="50"/>
  <c r="O98" i="50"/>
  <c r="N98" i="50"/>
  <c r="M98" i="50"/>
  <c r="L98" i="50"/>
  <c r="K98" i="50"/>
  <c r="J98" i="50"/>
  <c r="I98" i="50"/>
  <c r="H98" i="50"/>
  <c r="G98" i="50"/>
  <c r="F98" i="50"/>
  <c r="E98" i="50"/>
  <c r="D98" i="50"/>
  <c r="B98" i="50"/>
  <c r="O97" i="50"/>
  <c r="N97" i="50"/>
  <c r="M97" i="50"/>
  <c r="L97" i="50"/>
  <c r="K97" i="50"/>
  <c r="J97" i="50"/>
  <c r="I97" i="50"/>
  <c r="H97" i="50"/>
  <c r="G97" i="50"/>
  <c r="F97" i="50"/>
  <c r="E97" i="50"/>
  <c r="D97" i="50"/>
  <c r="B97" i="50"/>
  <c r="O96" i="50"/>
  <c r="N96" i="50"/>
  <c r="M96" i="50"/>
  <c r="L96" i="50"/>
  <c r="K96" i="50"/>
  <c r="J96" i="50"/>
  <c r="I96" i="50"/>
  <c r="H96" i="50"/>
  <c r="G96" i="50"/>
  <c r="F96" i="50"/>
  <c r="E96" i="50"/>
  <c r="D96" i="50"/>
  <c r="B96" i="50"/>
  <c r="O95" i="50"/>
  <c r="N95" i="50"/>
  <c r="M95" i="50"/>
  <c r="L95" i="50"/>
  <c r="K95" i="50"/>
  <c r="J95" i="50"/>
  <c r="I95" i="50"/>
  <c r="H95" i="50"/>
  <c r="G95" i="50"/>
  <c r="F95" i="50"/>
  <c r="E95" i="50"/>
  <c r="D95" i="50"/>
  <c r="B95" i="50"/>
  <c r="O94" i="50"/>
  <c r="N94" i="50"/>
  <c r="M94" i="50"/>
  <c r="L94" i="50"/>
  <c r="K94" i="50"/>
  <c r="J94" i="50"/>
  <c r="I94" i="50"/>
  <c r="H94" i="50"/>
  <c r="G94" i="50"/>
  <c r="F94" i="50"/>
  <c r="E94" i="50"/>
  <c r="D94" i="50"/>
  <c r="B94" i="50"/>
  <c r="O93" i="50"/>
  <c r="N93" i="50"/>
  <c r="M93" i="50"/>
  <c r="L93" i="50"/>
  <c r="K93" i="50"/>
  <c r="J93" i="50"/>
  <c r="I93" i="50"/>
  <c r="H93" i="50"/>
  <c r="G93" i="50"/>
  <c r="F93" i="50"/>
  <c r="E93" i="50"/>
  <c r="D93" i="50"/>
  <c r="B93" i="50"/>
  <c r="N92" i="50"/>
  <c r="M92" i="50"/>
  <c r="L92" i="50"/>
  <c r="K92" i="50"/>
  <c r="J92" i="50"/>
  <c r="I92" i="50"/>
  <c r="H92" i="50"/>
  <c r="G92" i="50"/>
  <c r="F92" i="50"/>
  <c r="E92" i="50"/>
  <c r="D92" i="50"/>
  <c r="C92" i="50"/>
  <c r="B91" i="50"/>
  <c r="B90" i="50"/>
  <c r="O88" i="50"/>
  <c r="N88" i="50"/>
  <c r="M88" i="50"/>
  <c r="L88" i="50"/>
  <c r="K88" i="50"/>
  <c r="J88" i="50"/>
  <c r="I88" i="50"/>
  <c r="H88" i="50"/>
  <c r="G88" i="50"/>
  <c r="F88" i="50"/>
  <c r="E88" i="50"/>
  <c r="D88" i="50"/>
  <c r="C88" i="50"/>
  <c r="B88" i="50"/>
  <c r="O87" i="50"/>
  <c r="N87" i="50"/>
  <c r="M87" i="50"/>
  <c r="L87" i="50"/>
  <c r="K87" i="50"/>
  <c r="J87" i="50"/>
  <c r="I87" i="50"/>
  <c r="H87" i="50"/>
  <c r="G87" i="50"/>
  <c r="F87" i="50"/>
  <c r="E87" i="50"/>
  <c r="D87" i="50"/>
  <c r="B87" i="50"/>
  <c r="O86" i="50"/>
  <c r="N86" i="50"/>
  <c r="M86" i="50"/>
  <c r="L86" i="50"/>
  <c r="K86" i="50"/>
  <c r="J86" i="50"/>
  <c r="I86" i="50"/>
  <c r="H86" i="50"/>
  <c r="G86" i="50"/>
  <c r="F86" i="50"/>
  <c r="E86" i="50"/>
  <c r="D86" i="50"/>
  <c r="B86" i="50"/>
  <c r="O85" i="50"/>
  <c r="N85" i="50"/>
  <c r="M85" i="50"/>
  <c r="L85" i="50"/>
  <c r="K85" i="50"/>
  <c r="J85" i="50"/>
  <c r="I85" i="50"/>
  <c r="H85" i="50"/>
  <c r="G85" i="50"/>
  <c r="F85" i="50"/>
  <c r="E85" i="50"/>
  <c r="D85" i="50"/>
  <c r="B85" i="50"/>
  <c r="O84" i="50"/>
  <c r="N84" i="50"/>
  <c r="M84" i="50"/>
  <c r="L84" i="50"/>
  <c r="K84" i="50"/>
  <c r="J84" i="50"/>
  <c r="I84" i="50"/>
  <c r="H84" i="50"/>
  <c r="G84" i="50"/>
  <c r="F84" i="50"/>
  <c r="E84" i="50"/>
  <c r="D84" i="50"/>
  <c r="B84" i="50"/>
  <c r="O83" i="50"/>
  <c r="N83" i="50"/>
  <c r="M83" i="50"/>
  <c r="L83" i="50"/>
  <c r="K83" i="50"/>
  <c r="J83" i="50"/>
  <c r="I83" i="50"/>
  <c r="H83" i="50"/>
  <c r="G83" i="50"/>
  <c r="F83" i="50"/>
  <c r="E83" i="50"/>
  <c r="D83" i="50"/>
  <c r="B83" i="50"/>
  <c r="O82" i="50"/>
  <c r="N82" i="50"/>
  <c r="M82" i="50"/>
  <c r="L82" i="50"/>
  <c r="K82" i="50"/>
  <c r="J82" i="50"/>
  <c r="I82" i="50"/>
  <c r="H82" i="50"/>
  <c r="G82" i="50"/>
  <c r="F82" i="50"/>
  <c r="E82" i="50"/>
  <c r="D82" i="50"/>
  <c r="B82" i="50"/>
  <c r="O81" i="50"/>
  <c r="N81" i="50"/>
  <c r="M81" i="50"/>
  <c r="L81" i="50"/>
  <c r="K81" i="50"/>
  <c r="J81" i="50"/>
  <c r="I81" i="50"/>
  <c r="H81" i="50"/>
  <c r="G81" i="50"/>
  <c r="F81" i="50"/>
  <c r="E81" i="50"/>
  <c r="D81" i="50"/>
  <c r="B81" i="50"/>
  <c r="O80" i="50"/>
  <c r="N80" i="50"/>
  <c r="M80" i="50"/>
  <c r="L80" i="50"/>
  <c r="K80" i="50"/>
  <c r="J80" i="50"/>
  <c r="I80" i="50"/>
  <c r="H80" i="50"/>
  <c r="G80" i="50"/>
  <c r="F80" i="50"/>
  <c r="E80" i="50"/>
  <c r="D80" i="50"/>
  <c r="B80" i="50"/>
  <c r="O79" i="50"/>
  <c r="N79" i="50"/>
  <c r="M79" i="50"/>
  <c r="L79" i="50"/>
  <c r="K79" i="50"/>
  <c r="J79" i="50"/>
  <c r="I79" i="50"/>
  <c r="H79" i="50"/>
  <c r="G79" i="50"/>
  <c r="F79" i="50"/>
  <c r="E79" i="50"/>
  <c r="D79" i="50"/>
  <c r="B79" i="50"/>
  <c r="O78" i="50"/>
  <c r="N78" i="50"/>
  <c r="M78" i="50"/>
  <c r="L78" i="50"/>
  <c r="K78" i="50"/>
  <c r="J78" i="50"/>
  <c r="I78" i="50"/>
  <c r="H78" i="50"/>
  <c r="G78" i="50"/>
  <c r="F78" i="50"/>
  <c r="E78" i="50"/>
  <c r="D78" i="50"/>
  <c r="B78" i="50"/>
  <c r="O77" i="50"/>
  <c r="N77" i="50"/>
  <c r="M77" i="50"/>
  <c r="L77" i="50"/>
  <c r="K77" i="50"/>
  <c r="J77" i="50"/>
  <c r="I77" i="50"/>
  <c r="H77" i="50"/>
  <c r="G77" i="50"/>
  <c r="F77" i="50"/>
  <c r="E77" i="50"/>
  <c r="D77" i="50"/>
  <c r="B77" i="50"/>
  <c r="O76" i="50"/>
  <c r="N76" i="50"/>
  <c r="M76" i="50"/>
  <c r="L76" i="50"/>
  <c r="K76" i="50"/>
  <c r="J76" i="50"/>
  <c r="I76" i="50"/>
  <c r="H76" i="50"/>
  <c r="G76" i="50"/>
  <c r="F76" i="50"/>
  <c r="E76" i="50"/>
  <c r="D76" i="50"/>
  <c r="B76" i="50"/>
  <c r="O75" i="50"/>
  <c r="N75" i="50"/>
  <c r="M75" i="50"/>
  <c r="L75" i="50"/>
  <c r="K75" i="50"/>
  <c r="J75" i="50"/>
  <c r="I75" i="50"/>
  <c r="H75" i="50"/>
  <c r="G75" i="50"/>
  <c r="F75" i="50"/>
  <c r="E75" i="50"/>
  <c r="D75" i="50"/>
  <c r="B75" i="50"/>
  <c r="O74" i="50"/>
  <c r="N74" i="50"/>
  <c r="M74" i="50"/>
  <c r="L74" i="50"/>
  <c r="K74" i="50"/>
  <c r="J74" i="50"/>
  <c r="I74" i="50"/>
  <c r="H74" i="50"/>
  <c r="G74" i="50"/>
  <c r="F74" i="50"/>
  <c r="E74" i="50"/>
  <c r="D74" i="50"/>
  <c r="B74" i="50"/>
  <c r="O73" i="50"/>
  <c r="N73" i="50"/>
  <c r="M73" i="50"/>
  <c r="L73" i="50"/>
  <c r="K73" i="50"/>
  <c r="J73" i="50"/>
  <c r="I73" i="50"/>
  <c r="H73" i="50"/>
  <c r="G73" i="50"/>
  <c r="F73" i="50"/>
  <c r="E73" i="50"/>
  <c r="D73" i="50"/>
  <c r="B73" i="50"/>
  <c r="N72" i="50"/>
  <c r="M72" i="50"/>
  <c r="L72" i="50"/>
  <c r="K72" i="50"/>
  <c r="J72" i="50"/>
  <c r="I72" i="50"/>
  <c r="H72" i="50"/>
  <c r="G72" i="50"/>
  <c r="F72" i="50"/>
  <c r="E72" i="50"/>
  <c r="D72" i="50"/>
  <c r="C72" i="50"/>
  <c r="B71" i="50"/>
  <c r="B70" i="50"/>
  <c r="O68" i="50"/>
  <c r="N68" i="50"/>
  <c r="M68" i="50"/>
  <c r="L68" i="50"/>
  <c r="K68" i="50"/>
  <c r="J68" i="50"/>
  <c r="I68" i="50"/>
  <c r="H68" i="50"/>
  <c r="G68" i="50"/>
  <c r="F68" i="50"/>
  <c r="E68" i="50"/>
  <c r="D68" i="50"/>
  <c r="C68" i="50"/>
  <c r="B68" i="50"/>
  <c r="O67" i="50"/>
  <c r="N67" i="50"/>
  <c r="M67" i="50"/>
  <c r="L67" i="50"/>
  <c r="K67" i="50"/>
  <c r="J67" i="50"/>
  <c r="I67" i="50"/>
  <c r="H67" i="50"/>
  <c r="G67" i="50"/>
  <c r="F67" i="50"/>
  <c r="E67" i="50"/>
  <c r="D67" i="50"/>
  <c r="B67" i="50"/>
  <c r="O66" i="50"/>
  <c r="N66" i="50"/>
  <c r="M66" i="50"/>
  <c r="L66" i="50"/>
  <c r="K66" i="50"/>
  <c r="J66" i="50"/>
  <c r="I66" i="50"/>
  <c r="H66" i="50"/>
  <c r="G66" i="50"/>
  <c r="F66" i="50"/>
  <c r="E66" i="50"/>
  <c r="D66" i="50"/>
  <c r="B66" i="50"/>
  <c r="O65" i="50"/>
  <c r="N65" i="50"/>
  <c r="M65" i="50"/>
  <c r="L65" i="50"/>
  <c r="K65" i="50"/>
  <c r="J65" i="50"/>
  <c r="I65" i="50"/>
  <c r="H65" i="50"/>
  <c r="G65" i="50"/>
  <c r="F65" i="50"/>
  <c r="E65" i="50"/>
  <c r="D65" i="50"/>
  <c r="B65" i="50"/>
  <c r="O64" i="50"/>
  <c r="N64" i="50"/>
  <c r="M64" i="50"/>
  <c r="L64" i="50"/>
  <c r="K64" i="50"/>
  <c r="J64" i="50"/>
  <c r="I64" i="50"/>
  <c r="H64" i="50"/>
  <c r="G64" i="50"/>
  <c r="F64" i="50"/>
  <c r="E64" i="50"/>
  <c r="D64" i="50"/>
  <c r="B64" i="50"/>
  <c r="O63" i="50"/>
  <c r="N63" i="50"/>
  <c r="M63" i="50"/>
  <c r="L63" i="50"/>
  <c r="K63" i="50"/>
  <c r="J63" i="50"/>
  <c r="I63" i="50"/>
  <c r="H63" i="50"/>
  <c r="G63" i="50"/>
  <c r="F63" i="50"/>
  <c r="E63" i="50"/>
  <c r="D63" i="50"/>
  <c r="B63" i="50"/>
  <c r="O62" i="50"/>
  <c r="N62" i="50"/>
  <c r="M62" i="50"/>
  <c r="L62" i="50"/>
  <c r="K62" i="50"/>
  <c r="J62" i="50"/>
  <c r="I62" i="50"/>
  <c r="H62" i="50"/>
  <c r="G62" i="50"/>
  <c r="F62" i="50"/>
  <c r="E62" i="50"/>
  <c r="D62" i="50"/>
  <c r="B62" i="50"/>
  <c r="O61" i="50"/>
  <c r="N61" i="50"/>
  <c r="M61" i="50"/>
  <c r="L61" i="50"/>
  <c r="K61" i="50"/>
  <c r="J61" i="50"/>
  <c r="I61" i="50"/>
  <c r="H61" i="50"/>
  <c r="G61" i="50"/>
  <c r="F61" i="50"/>
  <c r="E61" i="50"/>
  <c r="D61" i="50"/>
  <c r="B61" i="50"/>
  <c r="O60" i="50"/>
  <c r="N60" i="50"/>
  <c r="M60" i="50"/>
  <c r="L60" i="50"/>
  <c r="K60" i="50"/>
  <c r="J60" i="50"/>
  <c r="I60" i="50"/>
  <c r="H60" i="50"/>
  <c r="G60" i="50"/>
  <c r="F60" i="50"/>
  <c r="E60" i="50"/>
  <c r="D60" i="50"/>
  <c r="B60" i="50"/>
  <c r="O59" i="50"/>
  <c r="N59" i="50"/>
  <c r="M59" i="50"/>
  <c r="L59" i="50"/>
  <c r="K59" i="50"/>
  <c r="J59" i="50"/>
  <c r="I59" i="50"/>
  <c r="H59" i="50"/>
  <c r="G59" i="50"/>
  <c r="F59" i="50"/>
  <c r="E59" i="50"/>
  <c r="D59" i="50"/>
  <c r="B59" i="50"/>
  <c r="O58" i="50"/>
  <c r="N58" i="50"/>
  <c r="M58" i="50"/>
  <c r="L58" i="50"/>
  <c r="K58" i="50"/>
  <c r="J58" i="50"/>
  <c r="I58" i="50"/>
  <c r="H58" i="50"/>
  <c r="G58" i="50"/>
  <c r="F58" i="50"/>
  <c r="E58" i="50"/>
  <c r="D58" i="50"/>
  <c r="B58" i="50"/>
  <c r="O57" i="50"/>
  <c r="N57" i="50"/>
  <c r="M57" i="50"/>
  <c r="L57" i="50"/>
  <c r="K57" i="50"/>
  <c r="J57" i="50"/>
  <c r="I57" i="50"/>
  <c r="H57" i="50"/>
  <c r="G57" i="50"/>
  <c r="F57" i="50"/>
  <c r="E57" i="50"/>
  <c r="D57" i="50"/>
  <c r="B57" i="50"/>
  <c r="O56" i="50"/>
  <c r="N56" i="50"/>
  <c r="M56" i="50"/>
  <c r="L56" i="50"/>
  <c r="K56" i="50"/>
  <c r="J56" i="50"/>
  <c r="I56" i="50"/>
  <c r="H56" i="50"/>
  <c r="G56" i="50"/>
  <c r="F56" i="50"/>
  <c r="E56" i="50"/>
  <c r="D56" i="50"/>
  <c r="B56" i="50"/>
  <c r="O55" i="50"/>
  <c r="N55" i="50"/>
  <c r="M55" i="50"/>
  <c r="L55" i="50"/>
  <c r="K55" i="50"/>
  <c r="J55" i="50"/>
  <c r="I55" i="50"/>
  <c r="H55" i="50"/>
  <c r="G55" i="50"/>
  <c r="F55" i="50"/>
  <c r="E55" i="50"/>
  <c r="D55" i="50"/>
  <c r="B55" i="50"/>
  <c r="O54" i="50"/>
  <c r="N54" i="50"/>
  <c r="M54" i="50"/>
  <c r="L54" i="50"/>
  <c r="K54" i="50"/>
  <c r="J54" i="50"/>
  <c r="I54" i="50"/>
  <c r="H54" i="50"/>
  <c r="G54" i="50"/>
  <c r="F54" i="50"/>
  <c r="E54" i="50"/>
  <c r="D54" i="50"/>
  <c r="B54" i="50"/>
  <c r="O53" i="50"/>
  <c r="N53" i="50"/>
  <c r="M53" i="50"/>
  <c r="L53" i="50"/>
  <c r="K53" i="50"/>
  <c r="J53" i="50"/>
  <c r="I53" i="50"/>
  <c r="H53" i="50"/>
  <c r="G53" i="50"/>
  <c r="F53" i="50"/>
  <c r="E53" i="50"/>
  <c r="D53" i="50"/>
  <c r="B53" i="50"/>
  <c r="N52" i="50"/>
  <c r="M52" i="50"/>
  <c r="L52" i="50"/>
  <c r="K52" i="50"/>
  <c r="J52" i="50"/>
  <c r="I52" i="50"/>
  <c r="H52" i="50"/>
  <c r="G52" i="50"/>
  <c r="F52" i="50"/>
  <c r="E52" i="50"/>
  <c r="D52" i="50"/>
  <c r="C52" i="50"/>
  <c r="B51" i="50"/>
  <c r="B50" i="50"/>
  <c r="O48" i="50"/>
  <c r="N48" i="50"/>
  <c r="M48" i="50"/>
  <c r="L48" i="50"/>
  <c r="K48" i="50"/>
  <c r="J48" i="50"/>
  <c r="I48" i="50"/>
  <c r="H48" i="50"/>
  <c r="G48" i="50"/>
  <c r="F48" i="50"/>
  <c r="E48" i="50"/>
  <c r="D48" i="50"/>
  <c r="C48" i="50"/>
  <c r="B48" i="50"/>
  <c r="O47" i="50"/>
  <c r="N47" i="50"/>
  <c r="M47" i="50"/>
  <c r="L47" i="50"/>
  <c r="K47" i="50"/>
  <c r="J47" i="50"/>
  <c r="I47" i="50"/>
  <c r="H47" i="50"/>
  <c r="G47" i="50"/>
  <c r="F47" i="50"/>
  <c r="E47" i="50"/>
  <c r="D47" i="50"/>
  <c r="B47" i="50"/>
  <c r="O46" i="50"/>
  <c r="N46" i="50"/>
  <c r="M46" i="50"/>
  <c r="L46" i="50"/>
  <c r="K46" i="50"/>
  <c r="J46" i="50"/>
  <c r="I46" i="50"/>
  <c r="H46" i="50"/>
  <c r="G46" i="50"/>
  <c r="F46" i="50"/>
  <c r="E46" i="50"/>
  <c r="D46" i="50"/>
  <c r="B46" i="50"/>
  <c r="O45" i="50"/>
  <c r="N45" i="50"/>
  <c r="M45" i="50"/>
  <c r="L45" i="50"/>
  <c r="K45" i="50"/>
  <c r="J45" i="50"/>
  <c r="I45" i="50"/>
  <c r="H45" i="50"/>
  <c r="G45" i="50"/>
  <c r="F45" i="50"/>
  <c r="E45" i="50"/>
  <c r="D45" i="50"/>
  <c r="B45" i="50"/>
  <c r="O44" i="50"/>
  <c r="N44" i="50"/>
  <c r="M44" i="50"/>
  <c r="L44" i="50"/>
  <c r="K44" i="50"/>
  <c r="J44" i="50"/>
  <c r="I44" i="50"/>
  <c r="H44" i="50"/>
  <c r="G44" i="50"/>
  <c r="F44" i="50"/>
  <c r="E44" i="50"/>
  <c r="D44" i="50"/>
  <c r="B44" i="50"/>
  <c r="O43" i="50"/>
  <c r="N43" i="50"/>
  <c r="M43" i="50"/>
  <c r="L43" i="50"/>
  <c r="K43" i="50"/>
  <c r="J43" i="50"/>
  <c r="I43" i="50"/>
  <c r="H43" i="50"/>
  <c r="G43" i="50"/>
  <c r="F43" i="50"/>
  <c r="E43" i="50"/>
  <c r="D43" i="50"/>
  <c r="B43" i="50"/>
  <c r="O42" i="50"/>
  <c r="N42" i="50"/>
  <c r="M42" i="50"/>
  <c r="L42" i="50"/>
  <c r="K42" i="50"/>
  <c r="J42" i="50"/>
  <c r="I42" i="50"/>
  <c r="H42" i="50"/>
  <c r="G42" i="50"/>
  <c r="F42" i="50"/>
  <c r="E42" i="50"/>
  <c r="D42" i="50"/>
  <c r="B42" i="50"/>
  <c r="O41" i="50"/>
  <c r="N41" i="50"/>
  <c r="M41" i="50"/>
  <c r="L41" i="50"/>
  <c r="K41" i="50"/>
  <c r="J41" i="50"/>
  <c r="I41" i="50"/>
  <c r="H41" i="50"/>
  <c r="G41" i="50"/>
  <c r="F41" i="50"/>
  <c r="E41" i="50"/>
  <c r="D41" i="50"/>
  <c r="B41" i="50"/>
  <c r="O40" i="50"/>
  <c r="N40" i="50"/>
  <c r="M40" i="50"/>
  <c r="L40" i="50"/>
  <c r="K40" i="50"/>
  <c r="J40" i="50"/>
  <c r="I40" i="50"/>
  <c r="H40" i="50"/>
  <c r="G40" i="50"/>
  <c r="F40" i="50"/>
  <c r="E40" i="50"/>
  <c r="D40" i="50"/>
  <c r="B40" i="50"/>
  <c r="O39" i="50"/>
  <c r="N39" i="50"/>
  <c r="M39" i="50"/>
  <c r="L39" i="50"/>
  <c r="K39" i="50"/>
  <c r="J39" i="50"/>
  <c r="I39" i="50"/>
  <c r="H39" i="50"/>
  <c r="G39" i="50"/>
  <c r="F39" i="50"/>
  <c r="E39" i="50"/>
  <c r="D39" i="50"/>
  <c r="B39" i="50"/>
  <c r="O38" i="50"/>
  <c r="N38" i="50"/>
  <c r="M38" i="50"/>
  <c r="L38" i="50"/>
  <c r="K38" i="50"/>
  <c r="J38" i="50"/>
  <c r="I38" i="50"/>
  <c r="H38" i="50"/>
  <c r="G38" i="50"/>
  <c r="F38" i="50"/>
  <c r="E38" i="50"/>
  <c r="D38" i="50"/>
  <c r="B38" i="50"/>
  <c r="O37" i="50"/>
  <c r="N37" i="50"/>
  <c r="M37" i="50"/>
  <c r="L37" i="50"/>
  <c r="K37" i="50"/>
  <c r="J37" i="50"/>
  <c r="I37" i="50"/>
  <c r="H37" i="50"/>
  <c r="G37" i="50"/>
  <c r="F37" i="50"/>
  <c r="E37" i="50"/>
  <c r="D37" i="50"/>
  <c r="B37" i="50"/>
  <c r="O36" i="50"/>
  <c r="N36" i="50"/>
  <c r="M36" i="50"/>
  <c r="L36" i="50"/>
  <c r="K36" i="50"/>
  <c r="J36" i="50"/>
  <c r="I36" i="50"/>
  <c r="H36" i="50"/>
  <c r="G36" i="50"/>
  <c r="F36" i="50"/>
  <c r="E36" i="50"/>
  <c r="D36" i="50"/>
  <c r="B36" i="50"/>
  <c r="O35" i="50"/>
  <c r="N35" i="50"/>
  <c r="M35" i="50"/>
  <c r="L35" i="50"/>
  <c r="K35" i="50"/>
  <c r="J35" i="50"/>
  <c r="I35" i="50"/>
  <c r="H35" i="50"/>
  <c r="G35" i="50"/>
  <c r="F35" i="50"/>
  <c r="E35" i="50"/>
  <c r="D35" i="50"/>
  <c r="B35" i="50"/>
  <c r="O34" i="50"/>
  <c r="N34" i="50"/>
  <c r="M34" i="50"/>
  <c r="L34" i="50"/>
  <c r="K34" i="50"/>
  <c r="J34" i="50"/>
  <c r="I34" i="50"/>
  <c r="H34" i="50"/>
  <c r="G34" i="50"/>
  <c r="F34" i="50"/>
  <c r="E34" i="50"/>
  <c r="D34" i="50"/>
  <c r="B34" i="50"/>
  <c r="O33" i="50"/>
  <c r="N33" i="50"/>
  <c r="M33" i="50"/>
  <c r="L33" i="50"/>
  <c r="K33" i="50"/>
  <c r="J33" i="50"/>
  <c r="I33" i="50"/>
  <c r="H33" i="50"/>
  <c r="G33" i="50"/>
  <c r="F33" i="50"/>
  <c r="E33" i="50"/>
  <c r="D33" i="50"/>
  <c r="B33" i="50"/>
  <c r="N32" i="50"/>
  <c r="M32" i="50"/>
  <c r="L32" i="50"/>
  <c r="K32" i="50"/>
  <c r="J32" i="50"/>
  <c r="I32" i="50"/>
  <c r="H32" i="50"/>
  <c r="G32" i="50"/>
  <c r="F32" i="50"/>
  <c r="E32" i="50"/>
  <c r="D32" i="50"/>
  <c r="C32" i="50"/>
  <c r="B31" i="50"/>
  <c r="B30" i="50"/>
  <c r="O28" i="50"/>
  <c r="N28" i="50"/>
  <c r="M28" i="50"/>
  <c r="L28" i="50"/>
  <c r="K28" i="50"/>
  <c r="J28" i="50"/>
  <c r="I28" i="50"/>
  <c r="H28" i="50"/>
  <c r="G28" i="50"/>
  <c r="F28" i="50"/>
  <c r="E28" i="50"/>
  <c r="D28" i="50"/>
  <c r="C28" i="50"/>
  <c r="O27" i="50"/>
  <c r="N27" i="50"/>
  <c r="M27" i="50"/>
  <c r="L27" i="50"/>
  <c r="K27" i="50"/>
  <c r="J27" i="50"/>
  <c r="I27" i="50"/>
  <c r="H27" i="50"/>
  <c r="G27" i="50"/>
  <c r="F27" i="50"/>
  <c r="E27" i="50"/>
  <c r="D27" i="50"/>
  <c r="O26" i="50"/>
  <c r="N26" i="50"/>
  <c r="M26" i="50"/>
  <c r="L26" i="50"/>
  <c r="K26" i="50"/>
  <c r="J26" i="50"/>
  <c r="I26" i="50"/>
  <c r="H26" i="50"/>
  <c r="G26" i="50"/>
  <c r="F26" i="50"/>
  <c r="E26" i="50"/>
  <c r="D26" i="50"/>
  <c r="O25" i="50"/>
  <c r="N25" i="50"/>
  <c r="M25" i="50"/>
  <c r="L25" i="50"/>
  <c r="K25" i="50"/>
  <c r="J25" i="50"/>
  <c r="I25" i="50"/>
  <c r="H25" i="50"/>
  <c r="G25" i="50"/>
  <c r="F25" i="50"/>
  <c r="E25" i="50"/>
  <c r="D25" i="50"/>
  <c r="O24" i="50"/>
  <c r="N24" i="50"/>
  <c r="M24" i="50"/>
  <c r="L24" i="50"/>
  <c r="K24" i="50"/>
  <c r="J24" i="50"/>
  <c r="I24" i="50"/>
  <c r="H24" i="50"/>
  <c r="G24" i="50"/>
  <c r="F24" i="50"/>
  <c r="E24" i="50"/>
  <c r="D24" i="50"/>
  <c r="O23" i="50"/>
  <c r="N23" i="50"/>
  <c r="M23" i="50"/>
  <c r="L23" i="50"/>
  <c r="K23" i="50"/>
  <c r="J23" i="50"/>
  <c r="I23" i="50"/>
  <c r="H23" i="50"/>
  <c r="G23" i="50"/>
  <c r="F23" i="50"/>
  <c r="E23" i="50"/>
  <c r="D23" i="50"/>
  <c r="O22" i="50"/>
  <c r="N22" i="50"/>
  <c r="M22" i="50"/>
  <c r="L22" i="50"/>
  <c r="K22" i="50"/>
  <c r="J22" i="50"/>
  <c r="I22" i="50"/>
  <c r="H22" i="50"/>
  <c r="G22" i="50"/>
  <c r="F22" i="50"/>
  <c r="E22" i="50"/>
  <c r="D22" i="50"/>
  <c r="O21" i="50"/>
  <c r="N21" i="50"/>
  <c r="M21" i="50"/>
  <c r="L21" i="50"/>
  <c r="K21" i="50"/>
  <c r="J21" i="50"/>
  <c r="I21" i="50"/>
  <c r="H21" i="50"/>
  <c r="G21" i="50"/>
  <c r="F21" i="50"/>
  <c r="E21" i="50"/>
  <c r="D21" i="50"/>
  <c r="O20" i="50"/>
  <c r="N20" i="50"/>
  <c r="M20" i="50"/>
  <c r="L20" i="50"/>
  <c r="K20" i="50"/>
  <c r="J20" i="50"/>
  <c r="I20" i="50"/>
  <c r="H20" i="50"/>
  <c r="G20" i="50"/>
  <c r="F20" i="50"/>
  <c r="E20" i="50"/>
  <c r="D20" i="50"/>
  <c r="O19" i="50"/>
  <c r="N19" i="50"/>
  <c r="M19" i="50"/>
  <c r="L19" i="50"/>
  <c r="K19" i="50"/>
  <c r="J19" i="50"/>
  <c r="I19" i="50"/>
  <c r="H19" i="50"/>
  <c r="G19" i="50"/>
  <c r="F19" i="50"/>
  <c r="E19" i="50"/>
  <c r="D19" i="50"/>
  <c r="O18" i="50"/>
  <c r="N18" i="50"/>
  <c r="M18" i="50"/>
  <c r="L18" i="50"/>
  <c r="K18" i="50"/>
  <c r="J18" i="50"/>
  <c r="I18" i="50"/>
  <c r="H18" i="50"/>
  <c r="G18" i="50"/>
  <c r="F18" i="50"/>
  <c r="E18" i="50"/>
  <c r="D18" i="50"/>
  <c r="O17" i="50"/>
  <c r="N17" i="50"/>
  <c r="M17" i="50"/>
  <c r="L17" i="50"/>
  <c r="K17" i="50"/>
  <c r="J17" i="50"/>
  <c r="I17" i="50"/>
  <c r="H17" i="50"/>
  <c r="G17" i="50"/>
  <c r="F17" i="50"/>
  <c r="E17" i="50"/>
  <c r="D17" i="50"/>
  <c r="O16" i="50"/>
  <c r="N16" i="50"/>
  <c r="M16" i="50"/>
  <c r="L16" i="50"/>
  <c r="K16" i="50"/>
  <c r="J16" i="50"/>
  <c r="I16" i="50"/>
  <c r="H16" i="50"/>
  <c r="G16" i="50"/>
  <c r="F16" i="50"/>
  <c r="E16" i="50"/>
  <c r="D16" i="50"/>
  <c r="O15" i="50"/>
  <c r="N15" i="50"/>
  <c r="M15" i="50"/>
  <c r="L15" i="50"/>
  <c r="K15" i="50"/>
  <c r="J15" i="50"/>
  <c r="I15" i="50"/>
  <c r="H15" i="50"/>
  <c r="G15" i="50"/>
  <c r="F15" i="50"/>
  <c r="E15" i="50"/>
  <c r="D15" i="50"/>
  <c r="O14" i="50"/>
  <c r="N14" i="50"/>
  <c r="M14" i="50"/>
  <c r="L14" i="50"/>
  <c r="K14" i="50"/>
  <c r="J14" i="50"/>
  <c r="I14" i="50"/>
  <c r="H14" i="50"/>
  <c r="G14" i="50"/>
  <c r="F14" i="50"/>
  <c r="E14" i="50"/>
  <c r="D14" i="50"/>
  <c r="O13" i="50"/>
  <c r="N13" i="50"/>
  <c r="M13" i="50"/>
  <c r="L13" i="50"/>
  <c r="K13" i="50"/>
  <c r="J13" i="50"/>
  <c r="I13" i="50"/>
  <c r="H13" i="50"/>
  <c r="G13" i="50"/>
  <c r="F13" i="50"/>
  <c r="E13" i="50"/>
  <c r="D13" i="50"/>
  <c r="N12" i="50"/>
  <c r="M12" i="50"/>
  <c r="L12" i="50"/>
  <c r="K12" i="50"/>
  <c r="J12" i="50"/>
  <c r="I12" i="50"/>
  <c r="H12" i="50"/>
  <c r="G12" i="50"/>
  <c r="F12" i="50"/>
  <c r="E12" i="50"/>
  <c r="D12" i="50"/>
  <c r="C12" i="50"/>
  <c r="B11" i="50"/>
  <c r="C41" i="51"/>
  <c r="B14" i="51"/>
  <c r="B12" i="51"/>
  <c r="H468" i="63"/>
  <c r="G468" i="63"/>
  <c r="F468" i="63"/>
  <c r="E468" i="63"/>
  <c r="D468" i="63"/>
  <c r="H465" i="63"/>
  <c r="G465" i="63"/>
  <c r="F465" i="63"/>
  <c r="E465" i="63"/>
  <c r="D465" i="63"/>
  <c r="H463" i="63"/>
  <c r="G463" i="63"/>
  <c r="F463" i="63"/>
  <c r="E463" i="63"/>
  <c r="D463" i="63"/>
  <c r="H462" i="63"/>
  <c r="G462" i="63"/>
  <c r="F462" i="63"/>
  <c r="E462" i="63"/>
  <c r="D462" i="63"/>
  <c r="C462" i="63"/>
  <c r="B462" i="63"/>
  <c r="H461" i="63"/>
  <c r="G461" i="63"/>
  <c r="F461" i="63"/>
  <c r="E461" i="63"/>
  <c r="D461" i="63"/>
  <c r="C461" i="63"/>
  <c r="B461" i="63"/>
  <c r="H460" i="63"/>
  <c r="G460" i="63"/>
  <c r="F460" i="63"/>
  <c r="E460" i="63"/>
  <c r="D460" i="63"/>
  <c r="C460" i="63"/>
  <c r="B460" i="63"/>
  <c r="H459" i="63"/>
  <c r="G459" i="63"/>
  <c r="F459" i="63"/>
  <c r="E459" i="63"/>
  <c r="D459" i="63"/>
  <c r="C459" i="63"/>
  <c r="B459" i="63"/>
  <c r="H458" i="63"/>
  <c r="G458" i="63"/>
  <c r="F458" i="63"/>
  <c r="E458" i="63"/>
  <c r="D458" i="63"/>
  <c r="H455" i="63"/>
  <c r="G455" i="63"/>
  <c r="F455" i="63"/>
  <c r="E455" i="63"/>
  <c r="D455" i="63"/>
  <c r="C455" i="63"/>
  <c r="B455" i="63"/>
  <c r="H454" i="63"/>
  <c r="G454" i="63"/>
  <c r="F454" i="63"/>
  <c r="E454" i="63"/>
  <c r="D454" i="63"/>
  <c r="C454" i="63"/>
  <c r="B454" i="63"/>
  <c r="H453" i="63"/>
  <c r="G453" i="63"/>
  <c r="F453" i="63"/>
  <c r="E453" i="63"/>
  <c r="D453" i="63"/>
  <c r="C453" i="63"/>
  <c r="B453" i="63"/>
  <c r="H452" i="63"/>
  <c r="G452" i="63"/>
  <c r="F452" i="63"/>
  <c r="E452" i="63"/>
  <c r="D452" i="63"/>
  <c r="C452" i="63"/>
  <c r="B452" i="63"/>
  <c r="H451" i="63"/>
  <c r="G451" i="63"/>
  <c r="F451" i="63"/>
  <c r="E451" i="63"/>
  <c r="D451" i="63"/>
  <c r="C451" i="63"/>
  <c r="B451" i="63"/>
  <c r="H450" i="63"/>
  <c r="G450" i="63"/>
  <c r="F450" i="63"/>
  <c r="E450" i="63"/>
  <c r="D450" i="63"/>
  <c r="C450" i="63"/>
  <c r="B450" i="63"/>
  <c r="H449" i="63"/>
  <c r="G449" i="63"/>
  <c r="F449" i="63"/>
  <c r="E449" i="63"/>
  <c r="D449" i="63"/>
  <c r="C449" i="63"/>
  <c r="B449" i="63"/>
  <c r="H448" i="63"/>
  <c r="G448" i="63"/>
  <c r="F448" i="63"/>
  <c r="E448" i="63"/>
  <c r="D448" i="63"/>
  <c r="C448" i="63"/>
  <c r="B448" i="63"/>
  <c r="C447" i="63"/>
  <c r="B447" i="63"/>
  <c r="C446" i="63"/>
  <c r="B446" i="63"/>
  <c r="C445" i="63"/>
  <c r="B445" i="63"/>
  <c r="C444" i="63"/>
  <c r="B444" i="63"/>
  <c r="C443" i="63"/>
  <c r="B443" i="63"/>
  <c r="C442" i="63"/>
  <c r="B442" i="63"/>
  <c r="C441" i="63"/>
  <c r="B441" i="63"/>
  <c r="H440" i="63"/>
  <c r="G440" i="63"/>
  <c r="F440" i="63"/>
  <c r="E440" i="63"/>
  <c r="D440" i="63"/>
  <c r="BP438" i="63"/>
  <c r="BO438" i="63"/>
  <c r="BN438" i="63"/>
  <c r="BM438" i="63"/>
  <c r="BL438" i="63"/>
  <c r="BK438" i="63"/>
  <c r="BJ438" i="63"/>
  <c r="BI438" i="63"/>
  <c r="BH438" i="63"/>
  <c r="BG438" i="63"/>
  <c r="BF438" i="63"/>
  <c r="BE438" i="63"/>
  <c r="BD438" i="63"/>
  <c r="BC438" i="63"/>
  <c r="BB438" i="63"/>
  <c r="BA438" i="63"/>
  <c r="AZ438" i="63"/>
  <c r="AY438" i="63"/>
  <c r="AX438" i="63"/>
  <c r="AW438" i="63"/>
  <c r="AV438" i="63"/>
  <c r="AU438" i="63"/>
  <c r="AT438" i="63"/>
  <c r="AS438" i="63"/>
  <c r="AR438" i="63"/>
  <c r="AQ438" i="63"/>
  <c r="AP438" i="63"/>
  <c r="AO438" i="63"/>
  <c r="AN438" i="63"/>
  <c r="AM438" i="63"/>
  <c r="AL438" i="63"/>
  <c r="AK438" i="63"/>
  <c r="AJ438" i="63"/>
  <c r="AI438" i="63"/>
  <c r="AH438" i="63"/>
  <c r="AG438" i="63"/>
  <c r="AF438" i="63"/>
  <c r="AE438" i="63"/>
  <c r="AD438" i="63"/>
  <c r="AC438" i="63"/>
  <c r="AB438" i="63"/>
  <c r="AA438" i="63"/>
  <c r="Z438" i="63"/>
  <c r="Y438" i="63"/>
  <c r="X438" i="63"/>
  <c r="W438" i="63"/>
  <c r="V438" i="63"/>
  <c r="U438" i="63"/>
  <c r="T438" i="63"/>
  <c r="S438" i="63"/>
  <c r="R438" i="63"/>
  <c r="Q438" i="63"/>
  <c r="P438" i="63"/>
  <c r="O438" i="63"/>
  <c r="N438" i="63"/>
  <c r="M438" i="63"/>
  <c r="L438" i="63"/>
  <c r="K438" i="63"/>
  <c r="J438" i="63"/>
  <c r="I438" i="63"/>
  <c r="H438" i="63"/>
  <c r="G438" i="63"/>
  <c r="F438" i="63"/>
  <c r="E438" i="63"/>
  <c r="D438" i="63"/>
  <c r="BP437" i="63"/>
  <c r="BC437" i="63"/>
  <c r="AP437" i="63"/>
  <c r="AC437" i="63"/>
  <c r="P437" i="63"/>
  <c r="BP436" i="63"/>
  <c r="BC436" i="63"/>
  <c r="AP436" i="63"/>
  <c r="AC436" i="63"/>
  <c r="P436" i="63"/>
  <c r="BP435" i="63"/>
  <c r="BC435" i="63"/>
  <c r="AP435" i="63"/>
  <c r="AC435" i="63"/>
  <c r="P435" i="63"/>
  <c r="BP434" i="63"/>
  <c r="BC434" i="63"/>
  <c r="AP434" i="63"/>
  <c r="AC434" i="63"/>
  <c r="P434" i="63"/>
  <c r="BP433" i="63"/>
  <c r="BC433" i="63"/>
  <c r="AP433" i="63"/>
  <c r="AC433" i="63"/>
  <c r="P433" i="63"/>
  <c r="BD431" i="63"/>
  <c r="AQ431" i="63"/>
  <c r="AO431" i="63"/>
  <c r="AN431" i="63"/>
  <c r="AM431" i="63"/>
  <c r="AL431" i="63"/>
  <c r="AK431" i="63"/>
  <c r="AJ431" i="63"/>
  <c r="AI431" i="63"/>
  <c r="AH431" i="63"/>
  <c r="AG431" i="63"/>
  <c r="AF431" i="63"/>
  <c r="AE431" i="63"/>
  <c r="AD431" i="63"/>
  <c r="Q431" i="63"/>
  <c r="O431" i="63"/>
  <c r="N431" i="63"/>
  <c r="M431" i="63"/>
  <c r="L431" i="63"/>
  <c r="K431" i="63"/>
  <c r="J431" i="63"/>
  <c r="I431" i="63"/>
  <c r="H431" i="63"/>
  <c r="G431" i="63"/>
  <c r="F431" i="63"/>
  <c r="E431" i="63"/>
  <c r="D431" i="63"/>
  <c r="BP430" i="63"/>
  <c r="BC430" i="63"/>
  <c r="AP430" i="63"/>
  <c r="AC430" i="63"/>
  <c r="P430" i="63"/>
  <c r="BP429" i="63"/>
  <c r="BC429" i="63"/>
  <c r="AP429" i="63"/>
  <c r="AC429" i="63"/>
  <c r="P429" i="63"/>
  <c r="BP428" i="63"/>
  <c r="BC428" i="63"/>
  <c r="AP428" i="63"/>
  <c r="AC428" i="63"/>
  <c r="P428" i="63"/>
  <c r="BP427" i="63"/>
  <c r="BC427" i="63"/>
  <c r="AP427" i="63"/>
  <c r="AC427" i="63"/>
  <c r="P427" i="63"/>
  <c r="BP426" i="63"/>
  <c r="BC426" i="63"/>
  <c r="AP426" i="63"/>
  <c r="AC426" i="63"/>
  <c r="P426" i="63"/>
  <c r="BP425" i="63"/>
  <c r="BC425" i="63"/>
  <c r="AP425" i="63"/>
  <c r="AC425" i="63"/>
  <c r="P425" i="63"/>
  <c r="BP424" i="63"/>
  <c r="BC424" i="63"/>
  <c r="AP424" i="63"/>
  <c r="AC424" i="63"/>
  <c r="P424" i="63"/>
  <c r="BP423" i="63"/>
  <c r="BC423" i="63"/>
  <c r="AP423" i="63"/>
  <c r="AC423" i="63"/>
  <c r="P423" i="63"/>
  <c r="AP422" i="63"/>
  <c r="F447" i="63" s="1"/>
  <c r="P422" i="63"/>
  <c r="D447" i="63" s="1"/>
  <c r="AP421" i="63"/>
  <c r="F446" i="63" s="1"/>
  <c r="P421" i="63"/>
  <c r="D446" i="63" s="1"/>
  <c r="AP420" i="63"/>
  <c r="F445" i="63" s="1"/>
  <c r="P420" i="63"/>
  <c r="D445" i="63" s="1"/>
  <c r="AP419" i="63"/>
  <c r="F444" i="63" s="1"/>
  <c r="P419" i="63"/>
  <c r="D444" i="63" s="1"/>
  <c r="AP418" i="63"/>
  <c r="F443" i="63" s="1"/>
  <c r="P418" i="63"/>
  <c r="D443" i="63" s="1"/>
  <c r="AP417" i="63"/>
  <c r="F442" i="63" s="1"/>
  <c r="P417" i="63"/>
  <c r="D442" i="63" s="1"/>
  <c r="AP416" i="63"/>
  <c r="F441" i="63" s="1"/>
  <c r="P416" i="63"/>
  <c r="D441" i="63" s="1"/>
  <c r="BO415" i="63"/>
  <c r="BN415" i="63"/>
  <c r="BM415" i="63"/>
  <c r="BL415" i="63"/>
  <c r="BK415" i="63"/>
  <c r="BJ415" i="63"/>
  <c r="BI415" i="63"/>
  <c r="BH415" i="63"/>
  <c r="BG415" i="63"/>
  <c r="BF415" i="63"/>
  <c r="BE415" i="63"/>
  <c r="BD415" i="63"/>
  <c r="BB415" i="63"/>
  <c r="BA415" i="63"/>
  <c r="AZ415" i="63"/>
  <c r="AY415" i="63"/>
  <c r="AX415" i="63"/>
  <c r="AW415" i="63"/>
  <c r="AV415" i="63"/>
  <c r="AU415" i="63"/>
  <c r="AT415" i="63"/>
  <c r="AS415" i="63"/>
  <c r="AR415" i="63"/>
  <c r="AQ415" i="63"/>
  <c r="AO415" i="63"/>
  <c r="AN415" i="63"/>
  <c r="AM415" i="63"/>
  <c r="AL415" i="63"/>
  <c r="AK415" i="63"/>
  <c r="AJ415" i="63"/>
  <c r="AI415" i="63"/>
  <c r="AH415" i="63"/>
  <c r="AG415" i="63"/>
  <c r="AF415" i="63"/>
  <c r="AE415" i="63"/>
  <c r="AD415" i="63"/>
  <c r="AB415" i="63"/>
  <c r="AA415" i="63"/>
  <c r="Z415" i="63"/>
  <c r="Y415" i="63"/>
  <c r="X415" i="63"/>
  <c r="W415" i="63"/>
  <c r="V415" i="63"/>
  <c r="U415" i="63"/>
  <c r="T415" i="63"/>
  <c r="S415" i="63"/>
  <c r="R415" i="63"/>
  <c r="Q415" i="63"/>
  <c r="O415" i="63"/>
  <c r="N415" i="63"/>
  <c r="M415" i="63"/>
  <c r="L415" i="63"/>
  <c r="K415" i="63"/>
  <c r="J415" i="63"/>
  <c r="I415" i="63"/>
  <c r="H415" i="63"/>
  <c r="G415" i="63"/>
  <c r="F415" i="63"/>
  <c r="E415" i="63"/>
  <c r="D415" i="63"/>
  <c r="BP414" i="63"/>
  <c r="BC414" i="63"/>
  <c r="AP414" i="63"/>
  <c r="AC414" i="63"/>
  <c r="P414" i="63"/>
  <c r="H406" i="63"/>
  <c r="G406" i="63"/>
  <c r="F406" i="63"/>
  <c r="E406" i="63"/>
  <c r="D406" i="63"/>
  <c r="H403" i="63"/>
  <c r="G403" i="63"/>
  <c r="F403" i="63"/>
  <c r="E403" i="63"/>
  <c r="D403" i="63"/>
  <c r="H401" i="63"/>
  <c r="G401" i="63"/>
  <c r="F401" i="63"/>
  <c r="E401" i="63"/>
  <c r="D401" i="63"/>
  <c r="H400" i="63"/>
  <c r="G400" i="63"/>
  <c r="F400" i="63"/>
  <c r="E400" i="63"/>
  <c r="D400" i="63"/>
  <c r="C400" i="63"/>
  <c r="B400" i="63"/>
  <c r="H399" i="63"/>
  <c r="G399" i="63"/>
  <c r="F399" i="63"/>
  <c r="E399" i="63"/>
  <c r="D399" i="63"/>
  <c r="C399" i="63"/>
  <c r="B399" i="63"/>
  <c r="H398" i="63"/>
  <c r="G398" i="63"/>
  <c r="F398" i="63"/>
  <c r="E398" i="63"/>
  <c r="D398" i="63"/>
  <c r="C398" i="63"/>
  <c r="B398" i="63"/>
  <c r="H397" i="63"/>
  <c r="G397" i="63"/>
  <c r="F397" i="63"/>
  <c r="E397" i="63"/>
  <c r="D397" i="63"/>
  <c r="C397" i="63"/>
  <c r="B397" i="63"/>
  <c r="H396" i="63"/>
  <c r="G396" i="63"/>
  <c r="F396" i="63"/>
  <c r="E396" i="63"/>
  <c r="D396" i="63"/>
  <c r="H393" i="63"/>
  <c r="G393" i="63"/>
  <c r="F393" i="63"/>
  <c r="E393" i="63"/>
  <c r="D393" i="63"/>
  <c r="C393" i="63"/>
  <c r="B393" i="63"/>
  <c r="H392" i="63"/>
  <c r="G392" i="63"/>
  <c r="F392" i="63"/>
  <c r="E392" i="63"/>
  <c r="D392" i="63"/>
  <c r="C392" i="63"/>
  <c r="B392" i="63"/>
  <c r="H391" i="63"/>
  <c r="G391" i="63"/>
  <c r="F391" i="63"/>
  <c r="E391" i="63"/>
  <c r="D391" i="63"/>
  <c r="C391" i="63"/>
  <c r="B391" i="63"/>
  <c r="H390" i="63"/>
  <c r="G390" i="63"/>
  <c r="F390" i="63"/>
  <c r="E390" i="63"/>
  <c r="D390" i="63"/>
  <c r="C390" i="63"/>
  <c r="B390" i="63"/>
  <c r="H389" i="63"/>
  <c r="G389" i="63"/>
  <c r="F389" i="63"/>
  <c r="E389" i="63"/>
  <c r="D389" i="63"/>
  <c r="C389" i="63"/>
  <c r="B389" i="63"/>
  <c r="H388" i="63"/>
  <c r="G388" i="63"/>
  <c r="F388" i="63"/>
  <c r="E388" i="63"/>
  <c r="D388" i="63"/>
  <c r="C388" i="63"/>
  <c r="B388" i="63"/>
  <c r="C387" i="63"/>
  <c r="B387" i="63"/>
  <c r="C386" i="63"/>
  <c r="B386" i="63"/>
  <c r="C385" i="63"/>
  <c r="B385" i="63"/>
  <c r="C384" i="63"/>
  <c r="B384" i="63"/>
  <c r="C383" i="63"/>
  <c r="B383" i="63"/>
  <c r="C382" i="63"/>
  <c r="B382" i="63"/>
  <c r="C381" i="63"/>
  <c r="B381" i="63"/>
  <c r="C380" i="63"/>
  <c r="B380" i="63"/>
  <c r="C379" i="63"/>
  <c r="B379" i="63"/>
  <c r="H378" i="63"/>
  <c r="G378" i="63"/>
  <c r="F378" i="63"/>
  <c r="E378" i="63"/>
  <c r="D378" i="63"/>
  <c r="BP376" i="63"/>
  <c r="BO376" i="63"/>
  <c r="BN376" i="63"/>
  <c r="BM376" i="63"/>
  <c r="BL376" i="63"/>
  <c r="BK376" i="63"/>
  <c r="BJ376" i="63"/>
  <c r="BI376" i="63"/>
  <c r="BH376" i="63"/>
  <c r="BG376" i="63"/>
  <c r="BF376" i="63"/>
  <c r="BE376" i="63"/>
  <c r="BD376" i="63"/>
  <c r="BC376" i="63"/>
  <c r="BB376" i="63"/>
  <c r="BA376" i="63"/>
  <c r="AZ376" i="63"/>
  <c r="AY376" i="63"/>
  <c r="AX376" i="63"/>
  <c r="AW376" i="63"/>
  <c r="AV376" i="63"/>
  <c r="AU376" i="63"/>
  <c r="AT376" i="63"/>
  <c r="AS376" i="63"/>
  <c r="AR376" i="63"/>
  <c r="AQ376" i="63"/>
  <c r="AP376" i="63"/>
  <c r="AO376" i="63"/>
  <c r="AN376" i="63"/>
  <c r="AM376" i="63"/>
  <c r="AL376" i="63"/>
  <c r="AK376" i="63"/>
  <c r="AJ376" i="63"/>
  <c r="AI376" i="63"/>
  <c r="AH376" i="63"/>
  <c r="AG376" i="63"/>
  <c r="AF376" i="63"/>
  <c r="AE376" i="63"/>
  <c r="AD376" i="63"/>
  <c r="AC376" i="63"/>
  <c r="AB376" i="63"/>
  <c r="AA376" i="63"/>
  <c r="Z376" i="63"/>
  <c r="Y376" i="63"/>
  <c r="X376" i="63"/>
  <c r="W376" i="63"/>
  <c r="V376" i="63"/>
  <c r="U376" i="63"/>
  <c r="T376" i="63"/>
  <c r="S376" i="63"/>
  <c r="R376" i="63"/>
  <c r="Q376" i="63"/>
  <c r="P376" i="63"/>
  <c r="O376" i="63"/>
  <c r="N376" i="63"/>
  <c r="M376" i="63"/>
  <c r="L376" i="63"/>
  <c r="K376" i="63"/>
  <c r="J376" i="63"/>
  <c r="I376" i="63"/>
  <c r="H376" i="63"/>
  <c r="G376" i="63"/>
  <c r="F376" i="63"/>
  <c r="E376" i="63"/>
  <c r="D376" i="63"/>
  <c r="BP375" i="63"/>
  <c r="BC375" i="63"/>
  <c r="AP375" i="63"/>
  <c r="AC375" i="63"/>
  <c r="P375" i="63"/>
  <c r="BP374" i="63"/>
  <c r="BC374" i="63"/>
  <c r="AP374" i="63"/>
  <c r="AC374" i="63"/>
  <c r="P374" i="63"/>
  <c r="BP373" i="63"/>
  <c r="BC373" i="63"/>
  <c r="AP373" i="63"/>
  <c r="AC373" i="63"/>
  <c r="P373" i="63"/>
  <c r="BP372" i="63"/>
  <c r="BC372" i="63"/>
  <c r="AP372" i="63"/>
  <c r="AC372" i="63"/>
  <c r="P372" i="63"/>
  <c r="BP371" i="63"/>
  <c r="BC371" i="63"/>
  <c r="AP371" i="63"/>
  <c r="AC371" i="63"/>
  <c r="P371" i="63"/>
  <c r="BD369" i="63"/>
  <c r="AQ369" i="63"/>
  <c r="AE369" i="63"/>
  <c r="AD369" i="63"/>
  <c r="S369" i="63"/>
  <c r="Q369" i="63"/>
  <c r="E369" i="63"/>
  <c r="D369" i="63"/>
  <c r="BP368" i="63"/>
  <c r="BC368" i="63"/>
  <c r="AP368" i="63"/>
  <c r="AC368" i="63"/>
  <c r="P368" i="63"/>
  <c r="BP367" i="63"/>
  <c r="BC367" i="63"/>
  <c r="AP367" i="63"/>
  <c r="AC367" i="63"/>
  <c r="P367" i="63"/>
  <c r="BP366" i="63"/>
  <c r="BC366" i="63"/>
  <c r="AP366" i="63"/>
  <c r="AC366" i="63"/>
  <c r="P366" i="63"/>
  <c r="BP365" i="63"/>
  <c r="BC365" i="63"/>
  <c r="AP365" i="63"/>
  <c r="AC365" i="63"/>
  <c r="P365" i="63"/>
  <c r="BP364" i="63"/>
  <c r="BC364" i="63"/>
  <c r="AP364" i="63"/>
  <c r="AC364" i="63"/>
  <c r="P364" i="63"/>
  <c r="BP363" i="63"/>
  <c r="BC363" i="63"/>
  <c r="AP363" i="63"/>
  <c r="AC363" i="63"/>
  <c r="P363" i="63"/>
  <c r="BO353" i="63"/>
  <c r="BN353" i="63"/>
  <c r="BM353" i="63"/>
  <c r="BL353" i="63"/>
  <c r="BK353" i="63"/>
  <c r="BJ353" i="63"/>
  <c r="BI353" i="63"/>
  <c r="BH353" i="63"/>
  <c r="BG353" i="63"/>
  <c r="BF353" i="63"/>
  <c r="BE353" i="63"/>
  <c r="BD353" i="63"/>
  <c r="BB353" i="63"/>
  <c r="BA353" i="63"/>
  <c r="AZ353" i="63"/>
  <c r="AY353" i="63"/>
  <c r="AX353" i="63"/>
  <c r="AW353" i="63"/>
  <c r="AV353" i="63"/>
  <c r="AU353" i="63"/>
  <c r="AT353" i="63"/>
  <c r="AS353" i="63"/>
  <c r="AR353" i="63"/>
  <c r="AQ353" i="63"/>
  <c r="AO353" i="63"/>
  <c r="AN353" i="63"/>
  <c r="AM353" i="63"/>
  <c r="AL353" i="63"/>
  <c r="AK353" i="63"/>
  <c r="AJ353" i="63"/>
  <c r="AI353" i="63"/>
  <c r="AH353" i="63"/>
  <c r="AG353" i="63"/>
  <c r="AF353" i="63"/>
  <c r="AE353" i="63"/>
  <c r="AD353" i="63"/>
  <c r="AB353" i="63"/>
  <c r="AA353" i="63"/>
  <c r="Z353" i="63"/>
  <c r="Y353" i="63"/>
  <c r="X353" i="63"/>
  <c r="W353" i="63"/>
  <c r="V353" i="63"/>
  <c r="U353" i="63"/>
  <c r="T353" i="63"/>
  <c r="S353" i="63"/>
  <c r="R353" i="63"/>
  <c r="Q353" i="63"/>
  <c r="O353" i="63"/>
  <c r="N353" i="63"/>
  <c r="M353" i="63"/>
  <c r="L353" i="63"/>
  <c r="K353" i="63"/>
  <c r="J353" i="63"/>
  <c r="I353" i="63"/>
  <c r="H353" i="63"/>
  <c r="G353" i="63"/>
  <c r="F353" i="63"/>
  <c r="E353" i="63"/>
  <c r="D353" i="63"/>
  <c r="BP352" i="63"/>
  <c r="BC352" i="63"/>
  <c r="AP352" i="63"/>
  <c r="AC352" i="63"/>
  <c r="P352" i="63"/>
  <c r="H344" i="63"/>
  <c r="G344" i="63"/>
  <c r="F344" i="63"/>
  <c r="E344" i="63"/>
  <c r="D344" i="63"/>
  <c r="H341" i="63"/>
  <c r="G341" i="63"/>
  <c r="F341" i="63"/>
  <c r="E341" i="63"/>
  <c r="D341" i="63"/>
  <c r="H339" i="63"/>
  <c r="G339" i="63"/>
  <c r="F339" i="63"/>
  <c r="E339" i="63"/>
  <c r="D339" i="63"/>
  <c r="H338" i="63"/>
  <c r="G338" i="63"/>
  <c r="F338" i="63"/>
  <c r="E338" i="63"/>
  <c r="D338" i="63"/>
  <c r="C338" i="63"/>
  <c r="B338" i="63"/>
  <c r="H337" i="63"/>
  <c r="G337" i="63"/>
  <c r="F337" i="63"/>
  <c r="E337" i="63"/>
  <c r="D337" i="63"/>
  <c r="C337" i="63"/>
  <c r="B337" i="63"/>
  <c r="H336" i="63"/>
  <c r="G336" i="63"/>
  <c r="F336" i="63"/>
  <c r="E336" i="63"/>
  <c r="D336" i="63"/>
  <c r="C336" i="63"/>
  <c r="B336" i="63"/>
  <c r="H335" i="63"/>
  <c r="G335" i="63"/>
  <c r="F335" i="63"/>
  <c r="E335" i="63"/>
  <c r="D335" i="63"/>
  <c r="C335" i="63"/>
  <c r="B335" i="63"/>
  <c r="H334" i="63"/>
  <c r="G334" i="63"/>
  <c r="F334" i="63"/>
  <c r="E334" i="63"/>
  <c r="D334" i="63"/>
  <c r="H331" i="63"/>
  <c r="G331" i="63"/>
  <c r="F331" i="63"/>
  <c r="E331" i="63"/>
  <c r="D331" i="63"/>
  <c r="C331" i="63"/>
  <c r="B331" i="63"/>
  <c r="H330" i="63"/>
  <c r="G330" i="63"/>
  <c r="F330" i="63"/>
  <c r="E330" i="63"/>
  <c r="D330" i="63"/>
  <c r="C330" i="63"/>
  <c r="B330" i="63"/>
  <c r="H329" i="63"/>
  <c r="G329" i="63"/>
  <c r="F329" i="63"/>
  <c r="E329" i="63"/>
  <c r="D329" i="63"/>
  <c r="C329" i="63"/>
  <c r="B329" i="63"/>
  <c r="H328" i="63"/>
  <c r="G328" i="63"/>
  <c r="F328" i="63"/>
  <c r="E328" i="63"/>
  <c r="D328" i="63"/>
  <c r="C328" i="63"/>
  <c r="B328" i="63"/>
  <c r="H327" i="63"/>
  <c r="G327" i="63"/>
  <c r="F327" i="63"/>
  <c r="E327" i="63"/>
  <c r="D327" i="63"/>
  <c r="C327" i="63"/>
  <c r="B327" i="63"/>
  <c r="H326" i="63"/>
  <c r="G326" i="63"/>
  <c r="F326" i="63"/>
  <c r="E326" i="63"/>
  <c r="D326" i="63"/>
  <c r="C326" i="63"/>
  <c r="B326" i="63"/>
  <c r="H325" i="63"/>
  <c r="G325" i="63"/>
  <c r="F325" i="63"/>
  <c r="E325" i="63"/>
  <c r="D325" i="63"/>
  <c r="C325" i="63"/>
  <c r="B325" i="63"/>
  <c r="H324" i="63"/>
  <c r="G324" i="63"/>
  <c r="F324" i="63"/>
  <c r="E324" i="63"/>
  <c r="D324" i="63"/>
  <c r="C324" i="63"/>
  <c r="B324" i="63"/>
  <c r="H323" i="63"/>
  <c r="G323" i="63"/>
  <c r="F323" i="63"/>
  <c r="E323" i="63"/>
  <c r="D323" i="63"/>
  <c r="C323" i="63"/>
  <c r="B323" i="63"/>
  <c r="C322" i="63"/>
  <c r="B322" i="63"/>
  <c r="C321" i="63"/>
  <c r="B321" i="63"/>
  <c r="C320" i="63"/>
  <c r="B320" i="63"/>
  <c r="C319" i="63"/>
  <c r="B319" i="63"/>
  <c r="C318" i="63"/>
  <c r="B318" i="63"/>
  <c r="C317" i="63"/>
  <c r="B317" i="63"/>
  <c r="H316" i="63"/>
  <c r="G316" i="63"/>
  <c r="F316" i="63"/>
  <c r="E316" i="63"/>
  <c r="D316" i="63"/>
  <c r="BP314" i="63"/>
  <c r="BO314" i="63"/>
  <c r="BN314" i="63"/>
  <c r="BM314" i="63"/>
  <c r="BL314" i="63"/>
  <c r="BK314" i="63"/>
  <c r="BJ314" i="63"/>
  <c r="BI314" i="63"/>
  <c r="BH314" i="63"/>
  <c r="BG314" i="63"/>
  <c r="BF314" i="63"/>
  <c r="BE314" i="63"/>
  <c r="BD314" i="63"/>
  <c r="BC314" i="63"/>
  <c r="BB314" i="63"/>
  <c r="BA314" i="63"/>
  <c r="AZ314" i="63"/>
  <c r="AY314" i="63"/>
  <c r="AX314" i="63"/>
  <c r="AW314" i="63"/>
  <c r="AV314" i="63"/>
  <c r="AU314" i="63"/>
  <c r="AT314" i="63"/>
  <c r="AS314" i="63"/>
  <c r="AR314" i="63"/>
  <c r="AQ314" i="63"/>
  <c r="AP314" i="63"/>
  <c r="AO314" i="63"/>
  <c r="AN314" i="63"/>
  <c r="AM314" i="63"/>
  <c r="AL314" i="63"/>
  <c r="AK314" i="63"/>
  <c r="AJ314" i="63"/>
  <c r="AI314" i="63"/>
  <c r="AH314" i="63"/>
  <c r="AG314" i="63"/>
  <c r="AF314" i="63"/>
  <c r="AE314" i="63"/>
  <c r="AD314" i="63"/>
  <c r="AC314" i="63"/>
  <c r="AB314" i="63"/>
  <c r="AA314" i="63"/>
  <c r="Z314" i="63"/>
  <c r="Y314" i="63"/>
  <c r="X314" i="63"/>
  <c r="W314" i="63"/>
  <c r="V314" i="63"/>
  <c r="U314" i="63"/>
  <c r="T314" i="63"/>
  <c r="S314" i="63"/>
  <c r="R314" i="63"/>
  <c r="Q314" i="63"/>
  <c r="P314" i="63"/>
  <c r="O314" i="63"/>
  <c r="N314" i="63"/>
  <c r="M314" i="63"/>
  <c r="L314" i="63"/>
  <c r="K314" i="63"/>
  <c r="J314" i="63"/>
  <c r="I314" i="63"/>
  <c r="H314" i="63"/>
  <c r="G314" i="63"/>
  <c r="F314" i="63"/>
  <c r="E314" i="63"/>
  <c r="D314" i="63"/>
  <c r="BP313" i="63"/>
  <c r="BC313" i="63"/>
  <c r="AP313" i="63"/>
  <c r="AC313" i="63"/>
  <c r="P313" i="63"/>
  <c r="BP312" i="63"/>
  <c r="BC312" i="63"/>
  <c r="AP312" i="63"/>
  <c r="AC312" i="63"/>
  <c r="P312" i="63"/>
  <c r="BP311" i="63"/>
  <c r="BC311" i="63"/>
  <c r="AP311" i="63"/>
  <c r="AC311" i="63"/>
  <c r="P311" i="63"/>
  <c r="BP310" i="63"/>
  <c r="BC310" i="63"/>
  <c r="AP310" i="63"/>
  <c r="AC310" i="63"/>
  <c r="P310" i="63"/>
  <c r="BP309" i="63"/>
  <c r="BC309" i="63"/>
  <c r="AP309" i="63"/>
  <c r="AC309" i="63"/>
  <c r="P309" i="63"/>
  <c r="BO307" i="63"/>
  <c r="BN307" i="63"/>
  <c r="BM307" i="63"/>
  <c r="BL307" i="63"/>
  <c r="BK307" i="63"/>
  <c r="BJ307" i="63"/>
  <c r="BI307" i="63"/>
  <c r="BH307" i="63"/>
  <c r="BG307" i="63"/>
  <c r="BF307" i="63"/>
  <c r="BE307" i="63"/>
  <c r="BD307" i="63"/>
  <c r="BB307" i="63"/>
  <c r="BA307" i="63"/>
  <c r="AZ307" i="63"/>
  <c r="AY307" i="63"/>
  <c r="AX307" i="63"/>
  <c r="AW307" i="63"/>
  <c r="AV307" i="63"/>
  <c r="AU307" i="63"/>
  <c r="AT307" i="63"/>
  <c r="AS307" i="63"/>
  <c r="AR307" i="63"/>
  <c r="AQ307" i="63"/>
  <c r="AO307" i="63"/>
  <c r="AN307" i="63"/>
  <c r="AM307" i="63"/>
  <c r="AL307" i="63"/>
  <c r="AK307" i="63"/>
  <c r="AJ307" i="63"/>
  <c r="AI307" i="63"/>
  <c r="AH307" i="63"/>
  <c r="AG307" i="63"/>
  <c r="AF307" i="63"/>
  <c r="AE307" i="63"/>
  <c r="AD307" i="63"/>
  <c r="AB307" i="63"/>
  <c r="AA307" i="63"/>
  <c r="Z307" i="63"/>
  <c r="Y307" i="63"/>
  <c r="X307" i="63"/>
  <c r="W307" i="63"/>
  <c r="V307" i="63"/>
  <c r="U307" i="63"/>
  <c r="T307" i="63"/>
  <c r="S307" i="63"/>
  <c r="R307" i="63"/>
  <c r="Q307" i="63"/>
  <c r="O307" i="63"/>
  <c r="N307" i="63"/>
  <c r="M307" i="63"/>
  <c r="L307" i="63"/>
  <c r="K307" i="63"/>
  <c r="J307" i="63"/>
  <c r="I307" i="63"/>
  <c r="H307" i="63"/>
  <c r="G307" i="63"/>
  <c r="F307" i="63"/>
  <c r="E307" i="63"/>
  <c r="D307" i="63"/>
  <c r="BP306" i="63"/>
  <c r="BC306" i="63"/>
  <c r="AP306" i="63"/>
  <c r="AC306" i="63"/>
  <c r="P306" i="63"/>
  <c r="BP305" i="63"/>
  <c r="BC305" i="63"/>
  <c r="AP305" i="63"/>
  <c r="AC305" i="63"/>
  <c r="P305" i="63"/>
  <c r="BP304" i="63"/>
  <c r="BC304" i="63"/>
  <c r="AP304" i="63"/>
  <c r="AC304" i="63"/>
  <c r="P304" i="63"/>
  <c r="BP303" i="63"/>
  <c r="BC303" i="63"/>
  <c r="AP303" i="63"/>
  <c r="AC303" i="63"/>
  <c r="P303" i="63"/>
  <c r="BP302" i="63"/>
  <c r="BC302" i="63"/>
  <c r="AP302" i="63"/>
  <c r="AC302" i="63"/>
  <c r="P302" i="63"/>
  <c r="BP301" i="63"/>
  <c r="BC301" i="63"/>
  <c r="AP301" i="63"/>
  <c r="AC301" i="63"/>
  <c r="P301" i="63"/>
  <c r="BP300" i="63"/>
  <c r="BC300" i="63"/>
  <c r="AP300" i="63"/>
  <c r="AC300" i="63"/>
  <c r="P300" i="63"/>
  <c r="BP299" i="63"/>
  <c r="BC299" i="63"/>
  <c r="AP299" i="63"/>
  <c r="AC299" i="63"/>
  <c r="P299" i="63"/>
  <c r="BP298" i="63"/>
  <c r="BC298" i="63"/>
  <c r="AP298" i="63"/>
  <c r="AC298" i="63"/>
  <c r="P298" i="63"/>
  <c r="BP297" i="63"/>
  <c r="H322" i="63" s="1"/>
  <c r="BC297" i="63"/>
  <c r="G322" i="63" s="1"/>
  <c r="AP297" i="63"/>
  <c r="F322" i="63" s="1"/>
  <c r="AC297" i="63"/>
  <c r="E322" i="63" s="1"/>
  <c r="P297" i="63"/>
  <c r="D322" i="63" s="1"/>
  <c r="BP296" i="63"/>
  <c r="H321" i="63" s="1"/>
  <c r="BC296" i="63"/>
  <c r="G321" i="63" s="1"/>
  <c r="AP296" i="63"/>
  <c r="F321" i="63" s="1"/>
  <c r="AC296" i="63"/>
  <c r="E321" i="63" s="1"/>
  <c r="P296" i="63"/>
  <c r="D321" i="63" s="1"/>
  <c r="BP295" i="63"/>
  <c r="H320" i="63" s="1"/>
  <c r="BC295" i="63"/>
  <c r="G320" i="63" s="1"/>
  <c r="AP295" i="63"/>
  <c r="F320" i="63" s="1"/>
  <c r="AC295" i="63"/>
  <c r="E320" i="63" s="1"/>
  <c r="P295" i="63"/>
  <c r="D320" i="63" s="1"/>
  <c r="BP294" i="63"/>
  <c r="H319" i="63" s="1"/>
  <c r="BC294" i="63"/>
  <c r="G319" i="63" s="1"/>
  <c r="AP294" i="63"/>
  <c r="F319" i="63" s="1"/>
  <c r="AC294" i="63"/>
  <c r="E319" i="63" s="1"/>
  <c r="P294" i="63"/>
  <c r="BP293" i="63"/>
  <c r="H318" i="63" s="1"/>
  <c r="BC293" i="63"/>
  <c r="G318" i="63" s="1"/>
  <c r="AP293" i="63"/>
  <c r="F318" i="63" s="1"/>
  <c r="AC293" i="63"/>
  <c r="E318" i="63" s="1"/>
  <c r="P293" i="63"/>
  <c r="D318" i="63" s="1"/>
  <c r="BP292" i="63"/>
  <c r="BC292" i="63"/>
  <c r="G317" i="63" s="1"/>
  <c r="AP292" i="63"/>
  <c r="F317" i="63" s="1"/>
  <c r="AC292" i="63"/>
  <c r="E317" i="63" s="1"/>
  <c r="P292" i="63"/>
  <c r="D317" i="63" s="1"/>
  <c r="BO291" i="63"/>
  <c r="BN291" i="63"/>
  <c r="BM291" i="63"/>
  <c r="BL291" i="63"/>
  <c r="BK291" i="63"/>
  <c r="BJ291" i="63"/>
  <c r="BI291" i="63"/>
  <c r="BH291" i="63"/>
  <c r="BG291" i="63"/>
  <c r="BF291" i="63"/>
  <c r="BE291" i="63"/>
  <c r="BD291" i="63"/>
  <c r="BB291" i="63"/>
  <c r="BA291" i="63"/>
  <c r="AZ291" i="63"/>
  <c r="AY291" i="63"/>
  <c r="AX291" i="63"/>
  <c r="AW291" i="63"/>
  <c r="AV291" i="63"/>
  <c r="AU291" i="63"/>
  <c r="AT291" i="63"/>
  <c r="AS291" i="63"/>
  <c r="AR291" i="63"/>
  <c r="AQ291" i="63"/>
  <c r="AO291" i="63"/>
  <c r="AN291" i="63"/>
  <c r="AM291" i="63"/>
  <c r="AL291" i="63"/>
  <c r="AK291" i="63"/>
  <c r="AJ291" i="63"/>
  <c r="AI291" i="63"/>
  <c r="AH291" i="63"/>
  <c r="AG291" i="63"/>
  <c r="AF291" i="63"/>
  <c r="AE291" i="63"/>
  <c r="AD291" i="63"/>
  <c r="AB291" i="63"/>
  <c r="AA291" i="63"/>
  <c r="Z291" i="63"/>
  <c r="Y291" i="63"/>
  <c r="X291" i="63"/>
  <c r="W291" i="63"/>
  <c r="V291" i="63"/>
  <c r="U291" i="63"/>
  <c r="T291" i="63"/>
  <c r="S291" i="63"/>
  <c r="R291" i="63"/>
  <c r="Q291" i="63"/>
  <c r="O291" i="63"/>
  <c r="N291" i="63"/>
  <c r="M291" i="63"/>
  <c r="L291" i="63"/>
  <c r="K291" i="63"/>
  <c r="J291" i="63"/>
  <c r="I291" i="63"/>
  <c r="H291" i="63"/>
  <c r="G291" i="63"/>
  <c r="F291" i="63"/>
  <c r="E291" i="63"/>
  <c r="D291" i="63"/>
  <c r="BP290" i="63"/>
  <c r="BC290" i="63"/>
  <c r="AP290" i="63"/>
  <c r="AC290" i="63"/>
  <c r="P290" i="63"/>
  <c r="H279" i="63"/>
  <c r="G279" i="63"/>
  <c r="F279" i="63"/>
  <c r="E279" i="63"/>
  <c r="D279" i="63"/>
  <c r="C276" i="63"/>
  <c r="B276" i="63"/>
  <c r="C275" i="63"/>
  <c r="B275" i="63"/>
  <c r="C274" i="63"/>
  <c r="B274" i="63"/>
  <c r="C273" i="63"/>
  <c r="B273" i="63"/>
  <c r="H272" i="63"/>
  <c r="G272" i="63"/>
  <c r="F272" i="63"/>
  <c r="E272" i="63"/>
  <c r="D272" i="63"/>
  <c r="H269" i="63"/>
  <c r="G269" i="63"/>
  <c r="F269" i="63"/>
  <c r="D269" i="63"/>
  <c r="C269" i="63"/>
  <c r="B269" i="63"/>
  <c r="H268" i="63"/>
  <c r="G268" i="63"/>
  <c r="F268" i="63"/>
  <c r="D268" i="63"/>
  <c r="C268" i="63"/>
  <c r="B268" i="63"/>
  <c r="H267" i="63"/>
  <c r="G267" i="63"/>
  <c r="F267" i="63"/>
  <c r="D267" i="63"/>
  <c r="C267" i="63"/>
  <c r="B267" i="63"/>
  <c r="H266" i="63"/>
  <c r="G266" i="63"/>
  <c r="F266" i="63"/>
  <c r="D266" i="63"/>
  <c r="C266" i="63"/>
  <c r="B266" i="63"/>
  <c r="H265" i="63"/>
  <c r="G265" i="63"/>
  <c r="F265" i="63"/>
  <c r="D265" i="63"/>
  <c r="C265" i="63"/>
  <c r="B265" i="63"/>
  <c r="C264" i="63"/>
  <c r="B264" i="63"/>
  <c r="C263" i="63"/>
  <c r="B263" i="63"/>
  <c r="C262" i="63"/>
  <c r="B262" i="63"/>
  <c r="C261" i="63"/>
  <c r="B261" i="63"/>
  <c r="C260" i="63"/>
  <c r="B260" i="63"/>
  <c r="C259" i="63"/>
  <c r="B259" i="63"/>
  <c r="C258" i="63"/>
  <c r="B258" i="63"/>
  <c r="C257" i="63"/>
  <c r="B257" i="63"/>
  <c r="C256" i="63"/>
  <c r="B256" i="63"/>
  <c r="C255" i="63"/>
  <c r="B255" i="63"/>
  <c r="H254" i="63"/>
  <c r="G254" i="63"/>
  <c r="F254" i="63"/>
  <c r="E254" i="63"/>
  <c r="D254" i="63"/>
  <c r="BO252" i="63"/>
  <c r="BN252" i="63"/>
  <c r="BM252" i="63"/>
  <c r="BL252" i="63"/>
  <c r="BK252" i="63"/>
  <c r="BJ252" i="63"/>
  <c r="BI252" i="63"/>
  <c r="BI31" i="63" s="1"/>
  <c r="CC25" i="53" s="1"/>
  <c r="CC27" i="53" s="1"/>
  <c r="BH252" i="63"/>
  <c r="BG252" i="63"/>
  <c r="BF252" i="63"/>
  <c r="BE252" i="63"/>
  <c r="BE31" i="63" s="1"/>
  <c r="BY25" i="53" s="1"/>
  <c r="BY27" i="53" s="1"/>
  <c r="BD252" i="63"/>
  <c r="BD31" i="63" s="1"/>
  <c r="BX25" i="53" s="1"/>
  <c r="BX27" i="53" s="1"/>
  <c r="BB252" i="63"/>
  <c r="BA252" i="63"/>
  <c r="AZ252" i="63"/>
  <c r="AY252" i="63"/>
  <c r="AX252" i="63"/>
  <c r="AW252" i="63"/>
  <c r="AV252" i="63"/>
  <c r="AV31" i="63" s="1"/>
  <c r="BK25" i="53" s="1"/>
  <c r="BK27" i="53" s="1"/>
  <c r="AU252" i="63"/>
  <c r="AT252" i="63"/>
  <c r="AS252" i="63"/>
  <c r="AR252" i="63"/>
  <c r="AR31" i="63" s="1"/>
  <c r="BG25" i="53" s="1"/>
  <c r="BG27" i="53" s="1"/>
  <c r="AQ252" i="63"/>
  <c r="AO252" i="63"/>
  <c r="AN252" i="63"/>
  <c r="AM252" i="63"/>
  <c r="AL252" i="63"/>
  <c r="AL31" i="63" s="1"/>
  <c r="AV25" i="53" s="1"/>
  <c r="AV27" i="53" s="1"/>
  <c r="AK252" i="63"/>
  <c r="AK31" i="63" s="1"/>
  <c r="AU25" i="53" s="1"/>
  <c r="AU27" i="53" s="1"/>
  <c r="AJ252" i="63"/>
  <c r="AI252" i="63"/>
  <c r="AH252" i="63"/>
  <c r="AG252" i="63"/>
  <c r="AF252" i="63"/>
  <c r="AF31" i="63" s="1"/>
  <c r="AP25" i="53" s="1"/>
  <c r="AP27" i="53" s="1"/>
  <c r="AE252" i="63"/>
  <c r="AD252" i="63"/>
  <c r="AD31" i="63" s="1"/>
  <c r="AN25" i="53" s="1"/>
  <c r="AN27" i="53" s="1"/>
  <c r="AB252" i="63"/>
  <c r="AA252" i="63"/>
  <c r="Z252" i="63"/>
  <c r="Y252" i="63"/>
  <c r="Y31" i="63" s="1"/>
  <c r="AD25" i="53" s="1"/>
  <c r="AD27" i="53" s="1"/>
  <c r="X252" i="63"/>
  <c r="W252" i="63"/>
  <c r="W31" i="63" s="1"/>
  <c r="AB25" i="53" s="1"/>
  <c r="AB27" i="53" s="1"/>
  <c r="V252" i="63"/>
  <c r="U252" i="63"/>
  <c r="T252" i="63"/>
  <c r="S252" i="63"/>
  <c r="S31" i="63" s="1"/>
  <c r="X25" i="53" s="1"/>
  <c r="X27" i="53" s="1"/>
  <c r="R252" i="63"/>
  <c r="O252" i="63"/>
  <c r="O31" i="63" s="1"/>
  <c r="O25" i="53" s="1"/>
  <c r="O27" i="53" s="1"/>
  <c r="N252" i="63"/>
  <c r="M252" i="63"/>
  <c r="L252" i="63"/>
  <c r="K252" i="63"/>
  <c r="J252" i="63"/>
  <c r="I252" i="63"/>
  <c r="H252" i="63"/>
  <c r="H31" i="63" s="1"/>
  <c r="H25" i="53" s="1"/>
  <c r="H27" i="53" s="1"/>
  <c r="G252" i="63"/>
  <c r="F252" i="63"/>
  <c r="E252" i="63"/>
  <c r="BP251" i="63"/>
  <c r="BC251" i="63"/>
  <c r="AP251" i="63"/>
  <c r="AC251" i="63"/>
  <c r="P251" i="63"/>
  <c r="BP250" i="63"/>
  <c r="H276" i="63" s="1"/>
  <c r="BC250" i="63"/>
  <c r="G276" i="63" s="1"/>
  <c r="AP250" i="63"/>
  <c r="F276" i="63" s="1"/>
  <c r="AC250" i="63"/>
  <c r="E276" i="63" s="1"/>
  <c r="P250" i="63"/>
  <c r="D276" i="63" s="1"/>
  <c r="BP249" i="63"/>
  <c r="H275" i="63" s="1"/>
  <c r="BC249" i="63"/>
  <c r="G275" i="63" s="1"/>
  <c r="AP249" i="63"/>
  <c r="F275" i="63" s="1"/>
  <c r="AC249" i="63"/>
  <c r="E275" i="63" s="1"/>
  <c r="P249" i="63"/>
  <c r="D275" i="63" s="1"/>
  <c r="BP248" i="63"/>
  <c r="H274" i="63" s="1"/>
  <c r="BC248" i="63"/>
  <c r="G274" i="63" s="1"/>
  <c r="AP248" i="63"/>
  <c r="F274" i="63" s="1"/>
  <c r="AC248" i="63"/>
  <c r="E274" i="63" s="1"/>
  <c r="P248" i="63"/>
  <c r="D274" i="63" s="1"/>
  <c r="BP247" i="63"/>
  <c r="H273" i="63" s="1"/>
  <c r="BC247" i="63"/>
  <c r="G273" i="63" s="1"/>
  <c r="AP247" i="63"/>
  <c r="F273" i="63" s="1"/>
  <c r="AC247" i="63"/>
  <c r="E273" i="63" s="1"/>
  <c r="P247" i="63"/>
  <c r="D273" i="63" s="1"/>
  <c r="BO245" i="63"/>
  <c r="BN245" i="63"/>
  <c r="BM245" i="63"/>
  <c r="BL245" i="63"/>
  <c r="BK245" i="63"/>
  <c r="BJ245" i="63"/>
  <c r="BI245" i="63"/>
  <c r="BH245" i="63"/>
  <c r="BG245" i="63"/>
  <c r="BF245" i="63"/>
  <c r="BE245" i="63"/>
  <c r="BD245" i="63"/>
  <c r="BD30" i="63" s="1"/>
  <c r="BB245" i="63"/>
  <c r="BA245" i="63"/>
  <c r="AZ245" i="63"/>
  <c r="AY245" i="63"/>
  <c r="AX245" i="63"/>
  <c r="AW245" i="63"/>
  <c r="AV245" i="63"/>
  <c r="AU245" i="63"/>
  <c r="AT245" i="63"/>
  <c r="AS245" i="63"/>
  <c r="AR245" i="63"/>
  <c r="AQ245" i="63"/>
  <c r="AO245" i="63"/>
  <c r="AN245" i="63"/>
  <c r="AM245" i="63"/>
  <c r="AL245" i="63"/>
  <c r="AK245" i="63"/>
  <c r="AJ245" i="63"/>
  <c r="AI245" i="63"/>
  <c r="AH245" i="63"/>
  <c r="AG245" i="63"/>
  <c r="AF245" i="63"/>
  <c r="AE245" i="63"/>
  <c r="AD245" i="63"/>
  <c r="AB245" i="63"/>
  <c r="AA245" i="63"/>
  <c r="Z245" i="63"/>
  <c r="Y245" i="63"/>
  <c r="X245" i="63"/>
  <c r="W245" i="63"/>
  <c r="V245" i="63"/>
  <c r="U245" i="63"/>
  <c r="T245" i="63"/>
  <c r="S245" i="63"/>
  <c r="R245" i="63"/>
  <c r="O245" i="63"/>
  <c r="N245" i="63"/>
  <c r="M245" i="63"/>
  <c r="L245" i="63"/>
  <c r="K245" i="63"/>
  <c r="J245" i="63"/>
  <c r="I245" i="63"/>
  <c r="H245" i="63"/>
  <c r="G245" i="63"/>
  <c r="F245" i="63"/>
  <c r="E245" i="63"/>
  <c r="D245" i="63"/>
  <c r="BP244" i="63"/>
  <c r="BC244" i="63"/>
  <c r="AP244" i="63"/>
  <c r="AC244" i="63"/>
  <c r="E269" i="63" s="1"/>
  <c r="P244" i="63"/>
  <c r="BP243" i="63"/>
  <c r="BC243" i="63"/>
  <c r="AP243" i="63"/>
  <c r="AC243" i="63"/>
  <c r="E268" i="63" s="1"/>
  <c r="P243" i="63"/>
  <c r="BP242" i="63"/>
  <c r="BC242" i="63"/>
  <c r="AP242" i="63"/>
  <c r="AC242" i="63"/>
  <c r="E267" i="63" s="1"/>
  <c r="P242" i="63"/>
  <c r="BP241" i="63"/>
  <c r="BC241" i="63"/>
  <c r="AP241" i="63"/>
  <c r="AC241" i="63"/>
  <c r="E266" i="63" s="1"/>
  <c r="P241" i="63"/>
  <c r="BP240" i="63"/>
  <c r="BC240" i="63"/>
  <c r="AP240" i="63"/>
  <c r="AC240" i="63"/>
  <c r="E265" i="63" s="1"/>
  <c r="P240" i="63"/>
  <c r="BP239" i="63"/>
  <c r="H264" i="63" s="1"/>
  <c r="BC239" i="63"/>
  <c r="G264" i="63" s="1"/>
  <c r="AP239" i="63"/>
  <c r="F264" i="63" s="1"/>
  <c r="AC239" i="63"/>
  <c r="E264" i="63" s="1"/>
  <c r="P239" i="63"/>
  <c r="D264" i="63" s="1"/>
  <c r="BP238" i="63"/>
  <c r="H263" i="63" s="1"/>
  <c r="BC238" i="63"/>
  <c r="G263" i="63" s="1"/>
  <c r="AP238" i="63"/>
  <c r="F263" i="63" s="1"/>
  <c r="AC238" i="63"/>
  <c r="E263" i="63" s="1"/>
  <c r="P238" i="63"/>
  <c r="D263" i="63" s="1"/>
  <c r="BP237" i="63"/>
  <c r="H262" i="63" s="1"/>
  <c r="BC237" i="63"/>
  <c r="G262" i="63" s="1"/>
  <c r="AP237" i="63"/>
  <c r="F262" i="63" s="1"/>
  <c r="AC237" i="63"/>
  <c r="E262" i="63" s="1"/>
  <c r="P237" i="63"/>
  <c r="D262" i="63" s="1"/>
  <c r="BP236" i="63"/>
  <c r="H261" i="63" s="1"/>
  <c r="BC236" i="63"/>
  <c r="G261" i="63" s="1"/>
  <c r="AP236" i="63"/>
  <c r="F261" i="63" s="1"/>
  <c r="AC236" i="63"/>
  <c r="E261" i="63" s="1"/>
  <c r="P236" i="63"/>
  <c r="D261" i="63" s="1"/>
  <c r="BP235" i="63"/>
  <c r="H260" i="63" s="1"/>
  <c r="BC235" i="63"/>
  <c r="G260" i="63" s="1"/>
  <c r="AP235" i="63"/>
  <c r="F260" i="63" s="1"/>
  <c r="AC235" i="63"/>
  <c r="E260" i="63" s="1"/>
  <c r="P235" i="63"/>
  <c r="D260" i="63" s="1"/>
  <c r="BP234" i="63"/>
  <c r="H259" i="63" s="1"/>
  <c r="BC234" i="63"/>
  <c r="G259" i="63" s="1"/>
  <c r="AP234" i="63"/>
  <c r="F259" i="63" s="1"/>
  <c r="AC234" i="63"/>
  <c r="E259" i="63" s="1"/>
  <c r="P234" i="63"/>
  <c r="D259" i="63" s="1"/>
  <c r="BP233" i="63"/>
  <c r="H258" i="63" s="1"/>
  <c r="BC233" i="63"/>
  <c r="G258" i="63" s="1"/>
  <c r="AP233" i="63"/>
  <c r="F258" i="63" s="1"/>
  <c r="AC233" i="63"/>
  <c r="E258" i="63" s="1"/>
  <c r="P233" i="63"/>
  <c r="D258" i="63" s="1"/>
  <c r="BP232" i="63"/>
  <c r="H257" i="63" s="1"/>
  <c r="BC232" i="63"/>
  <c r="G257" i="63" s="1"/>
  <c r="AP232" i="63"/>
  <c r="F257" i="63" s="1"/>
  <c r="AC232" i="63"/>
  <c r="E257" i="63" s="1"/>
  <c r="P232" i="63"/>
  <c r="D257" i="63" s="1"/>
  <c r="BP231" i="63"/>
  <c r="H256" i="63" s="1"/>
  <c r="BC231" i="63"/>
  <c r="G256" i="63" s="1"/>
  <c r="AP231" i="63"/>
  <c r="F256" i="63" s="1"/>
  <c r="AC231" i="63"/>
  <c r="P231" i="63"/>
  <c r="D256" i="63" s="1"/>
  <c r="BP230" i="63"/>
  <c r="H255" i="63" s="1"/>
  <c r="BC230" i="63"/>
  <c r="G255" i="63" s="1"/>
  <c r="AP230" i="63"/>
  <c r="AC230" i="63"/>
  <c r="E255" i="63" s="1"/>
  <c r="P230" i="63"/>
  <c r="D255" i="63" s="1"/>
  <c r="BO229" i="63"/>
  <c r="BN229" i="63"/>
  <c r="BM229" i="63"/>
  <c r="BL229" i="63"/>
  <c r="BK229" i="63"/>
  <c r="BJ229" i="63"/>
  <c r="BI229" i="63"/>
  <c r="BH229" i="63"/>
  <c r="BG229" i="63"/>
  <c r="BF229" i="63"/>
  <c r="BE229" i="63"/>
  <c r="BD229" i="63"/>
  <c r="BB229" i="63"/>
  <c r="BA229" i="63"/>
  <c r="AZ229" i="63"/>
  <c r="AY229" i="63"/>
  <c r="AX229" i="63"/>
  <c r="AW229" i="63"/>
  <c r="AV229" i="63"/>
  <c r="AU229" i="63"/>
  <c r="AT229" i="63"/>
  <c r="AS229" i="63"/>
  <c r="AR229" i="63"/>
  <c r="AQ229" i="63"/>
  <c r="AO229" i="63"/>
  <c r="AN229" i="63"/>
  <c r="AM229" i="63"/>
  <c r="AL229" i="63"/>
  <c r="AK229" i="63"/>
  <c r="AJ229" i="63"/>
  <c r="AI229" i="63"/>
  <c r="AH229" i="63"/>
  <c r="AG229" i="63"/>
  <c r="AF229" i="63"/>
  <c r="AE229" i="63"/>
  <c r="AD229" i="63"/>
  <c r="AB229" i="63"/>
  <c r="AA229" i="63"/>
  <c r="Z229" i="63"/>
  <c r="Y229" i="63"/>
  <c r="X229" i="63"/>
  <c r="W229" i="63"/>
  <c r="V229" i="63"/>
  <c r="U229" i="63"/>
  <c r="T229" i="63"/>
  <c r="S229" i="63"/>
  <c r="R229" i="63"/>
  <c r="Q229" i="63"/>
  <c r="O229" i="63"/>
  <c r="N229" i="63"/>
  <c r="M229" i="63"/>
  <c r="L229" i="63"/>
  <c r="K229" i="63"/>
  <c r="J229" i="63"/>
  <c r="I229" i="63"/>
  <c r="H229" i="63"/>
  <c r="G229" i="63"/>
  <c r="F229" i="63"/>
  <c r="E229" i="63"/>
  <c r="D229" i="63"/>
  <c r="BP228" i="63"/>
  <c r="BC228" i="63"/>
  <c r="AP228" i="63"/>
  <c r="AC228" i="63"/>
  <c r="P228" i="63"/>
  <c r="H220" i="63"/>
  <c r="G220" i="63"/>
  <c r="F220" i="63"/>
  <c r="E220" i="63"/>
  <c r="D220" i="63"/>
  <c r="H217" i="63"/>
  <c r="G217" i="63"/>
  <c r="F217" i="63"/>
  <c r="E217" i="63"/>
  <c r="D217" i="63"/>
  <c r="H215" i="63"/>
  <c r="G215" i="63"/>
  <c r="F215" i="63"/>
  <c r="E215" i="63"/>
  <c r="D215" i="63"/>
  <c r="H214" i="63"/>
  <c r="G214" i="63"/>
  <c r="F214" i="63"/>
  <c r="E214" i="63"/>
  <c r="D214" i="63"/>
  <c r="C214" i="63"/>
  <c r="B214" i="63"/>
  <c r="H213" i="63"/>
  <c r="G213" i="63"/>
  <c r="F213" i="63"/>
  <c r="E213" i="63"/>
  <c r="D213" i="63"/>
  <c r="C213" i="63"/>
  <c r="B213" i="63"/>
  <c r="H212" i="63"/>
  <c r="G212" i="63"/>
  <c r="F212" i="63"/>
  <c r="E212" i="63"/>
  <c r="D212" i="63"/>
  <c r="C212" i="63"/>
  <c r="B212" i="63"/>
  <c r="H211" i="63"/>
  <c r="G211" i="63"/>
  <c r="F211" i="63"/>
  <c r="E211" i="63"/>
  <c r="D211" i="63"/>
  <c r="C211" i="63"/>
  <c r="B211" i="63"/>
  <c r="H210" i="63"/>
  <c r="G210" i="63"/>
  <c r="F210" i="63"/>
  <c r="E210" i="63"/>
  <c r="D210" i="63"/>
  <c r="H207" i="63"/>
  <c r="F207" i="63"/>
  <c r="D207" i="63"/>
  <c r="C207" i="63"/>
  <c r="B207" i="63"/>
  <c r="H206" i="63"/>
  <c r="F206" i="63"/>
  <c r="D206" i="63"/>
  <c r="C206" i="63"/>
  <c r="B206" i="63"/>
  <c r="H205" i="63"/>
  <c r="F205" i="63"/>
  <c r="D205" i="63"/>
  <c r="C205" i="63"/>
  <c r="B205" i="63"/>
  <c r="H204" i="63"/>
  <c r="F204" i="63"/>
  <c r="D204" i="63"/>
  <c r="C204" i="63"/>
  <c r="B204" i="63"/>
  <c r="H203" i="63"/>
  <c r="F203" i="63"/>
  <c r="D203" i="63"/>
  <c r="C203" i="63"/>
  <c r="B203" i="63"/>
  <c r="H202" i="63"/>
  <c r="F202" i="63"/>
  <c r="D202" i="63"/>
  <c r="C202" i="63"/>
  <c r="B202" i="63"/>
  <c r="H201" i="63"/>
  <c r="F201" i="63"/>
  <c r="D201" i="63"/>
  <c r="C201" i="63"/>
  <c r="B201" i="63"/>
  <c r="H200" i="63"/>
  <c r="F200" i="63"/>
  <c r="D200" i="63"/>
  <c r="C200" i="63"/>
  <c r="B200" i="63"/>
  <c r="H199" i="63"/>
  <c r="F199" i="63"/>
  <c r="D199" i="63"/>
  <c r="C199" i="63"/>
  <c r="B199" i="63"/>
  <c r="C198" i="63"/>
  <c r="B198" i="63"/>
  <c r="C197" i="63"/>
  <c r="B197" i="63"/>
  <c r="C196" i="63"/>
  <c r="B196" i="63"/>
  <c r="C195" i="63"/>
  <c r="B195" i="63"/>
  <c r="C194" i="63"/>
  <c r="B194" i="63"/>
  <c r="D193" i="63"/>
  <c r="C193" i="63"/>
  <c r="B193" i="63"/>
  <c r="H192" i="63"/>
  <c r="G192" i="63"/>
  <c r="F192" i="63"/>
  <c r="E192" i="63"/>
  <c r="D192" i="63"/>
  <c r="BP190" i="63"/>
  <c r="BO190" i="63"/>
  <c r="BN190" i="63"/>
  <c r="BM190" i="63"/>
  <c r="BL190" i="63"/>
  <c r="BK190" i="63"/>
  <c r="BJ190" i="63"/>
  <c r="BI190" i="63"/>
  <c r="BH190" i="63"/>
  <c r="BG190" i="63"/>
  <c r="BF190" i="63"/>
  <c r="BE190" i="63"/>
  <c r="BD190" i="63"/>
  <c r="BC190" i="63"/>
  <c r="BB190" i="63"/>
  <c r="BA190" i="63"/>
  <c r="AZ190" i="63"/>
  <c r="AY190" i="63"/>
  <c r="AX190" i="63"/>
  <c r="AW190" i="63"/>
  <c r="AV190" i="63"/>
  <c r="AU190" i="63"/>
  <c r="AT190" i="63"/>
  <c r="AS190" i="63"/>
  <c r="AR190" i="63"/>
  <c r="AQ190" i="63"/>
  <c r="AP190" i="63"/>
  <c r="AO190" i="63"/>
  <c r="AN190" i="63"/>
  <c r="AM190" i="63"/>
  <c r="AL190" i="63"/>
  <c r="AK190" i="63"/>
  <c r="AJ190" i="63"/>
  <c r="AI190" i="63"/>
  <c r="AH190" i="63"/>
  <c r="AG190" i="63"/>
  <c r="AF190" i="63"/>
  <c r="AE190" i="63"/>
  <c r="AD190" i="63"/>
  <c r="AC190" i="63"/>
  <c r="AB190" i="63"/>
  <c r="AA190" i="63"/>
  <c r="Z190" i="63"/>
  <c r="Y190" i="63"/>
  <c r="X190" i="63"/>
  <c r="W190" i="63"/>
  <c r="V190" i="63"/>
  <c r="U190" i="63"/>
  <c r="T190" i="63"/>
  <c r="S190" i="63"/>
  <c r="R190" i="63"/>
  <c r="Q190" i="63"/>
  <c r="P190" i="63"/>
  <c r="O190" i="63"/>
  <c r="N190" i="63"/>
  <c r="M190" i="63"/>
  <c r="L190" i="63"/>
  <c r="K190" i="63"/>
  <c r="J190" i="63"/>
  <c r="I190" i="63"/>
  <c r="H190" i="63"/>
  <c r="G190" i="63"/>
  <c r="F190" i="63"/>
  <c r="E190" i="63"/>
  <c r="D190" i="63"/>
  <c r="BP189" i="63"/>
  <c r="BC189" i="63"/>
  <c r="AP189" i="63"/>
  <c r="AC189" i="63"/>
  <c r="P189" i="63"/>
  <c r="BP188" i="63"/>
  <c r="BC188" i="63"/>
  <c r="AP188" i="63"/>
  <c r="AC188" i="63"/>
  <c r="P188" i="63"/>
  <c r="BP187" i="63"/>
  <c r="BC187" i="63"/>
  <c r="AP187" i="63"/>
  <c r="AC187" i="63"/>
  <c r="P187" i="63"/>
  <c r="BP186" i="63"/>
  <c r="BC186" i="63"/>
  <c r="AP186" i="63"/>
  <c r="AC186" i="63"/>
  <c r="P186" i="63"/>
  <c r="BP185" i="63"/>
  <c r="BC185" i="63"/>
  <c r="AP185" i="63"/>
  <c r="AC185" i="63"/>
  <c r="P185" i="63"/>
  <c r="BO183" i="63"/>
  <c r="BN183" i="63"/>
  <c r="BM183" i="63"/>
  <c r="BL183" i="63"/>
  <c r="BK183" i="63"/>
  <c r="BJ183" i="63"/>
  <c r="BI183" i="63"/>
  <c r="BH183" i="63"/>
  <c r="BG183" i="63"/>
  <c r="BF183" i="63"/>
  <c r="BE183" i="63"/>
  <c r="BD183" i="63"/>
  <c r="AT183" i="63"/>
  <c r="AS183" i="63"/>
  <c r="AQ183" i="63"/>
  <c r="AO183" i="63"/>
  <c r="AN183" i="63"/>
  <c r="AM183" i="63"/>
  <c r="AL183" i="63"/>
  <c r="AK183" i="63"/>
  <c r="AJ183" i="63"/>
  <c r="AI183" i="63"/>
  <c r="AH183" i="63"/>
  <c r="AG183" i="63"/>
  <c r="AF183" i="63"/>
  <c r="AE183" i="63"/>
  <c r="AD183" i="63"/>
  <c r="O183" i="63"/>
  <c r="N183" i="63"/>
  <c r="M183" i="63"/>
  <c r="L183" i="63"/>
  <c r="K183" i="63"/>
  <c r="J183" i="63"/>
  <c r="I183" i="63"/>
  <c r="H183" i="63"/>
  <c r="G183" i="63"/>
  <c r="F183" i="63"/>
  <c r="E183" i="63"/>
  <c r="D183" i="63"/>
  <c r="BP182" i="63"/>
  <c r="BC182" i="63"/>
  <c r="G207" i="63" s="1"/>
  <c r="AP182" i="63"/>
  <c r="AC182" i="63"/>
  <c r="E207" i="63" s="1"/>
  <c r="P182" i="63"/>
  <c r="BP181" i="63"/>
  <c r="BC181" i="63"/>
  <c r="G206" i="63" s="1"/>
  <c r="AP181" i="63"/>
  <c r="AC181" i="63"/>
  <c r="E206" i="63" s="1"/>
  <c r="P181" i="63"/>
  <c r="BP180" i="63"/>
  <c r="BC180" i="63"/>
  <c r="G205" i="63" s="1"/>
  <c r="AP180" i="63"/>
  <c r="AC180" i="63"/>
  <c r="E205" i="63" s="1"/>
  <c r="P180" i="63"/>
  <c r="BP179" i="63"/>
  <c r="AP179" i="63"/>
  <c r="AC179" i="63"/>
  <c r="E204" i="63" s="1"/>
  <c r="P179" i="63"/>
  <c r="BP178" i="63"/>
  <c r="BC178" i="63"/>
  <c r="G203" i="63" s="1"/>
  <c r="AP178" i="63"/>
  <c r="AC178" i="63"/>
  <c r="E203" i="63" s="1"/>
  <c r="P178" i="63"/>
  <c r="BP177" i="63"/>
  <c r="BC177" i="63"/>
  <c r="G202" i="63" s="1"/>
  <c r="AP177" i="63"/>
  <c r="AC177" i="63"/>
  <c r="E202" i="63" s="1"/>
  <c r="P177" i="63"/>
  <c r="BP176" i="63"/>
  <c r="BC176" i="63"/>
  <c r="G201" i="63" s="1"/>
  <c r="AP176" i="63"/>
  <c r="AC176" i="63"/>
  <c r="E201" i="63" s="1"/>
  <c r="P176" i="63"/>
  <c r="BP175" i="63"/>
  <c r="BC175" i="63"/>
  <c r="G200" i="63" s="1"/>
  <c r="AP175" i="63"/>
  <c r="AC175" i="63"/>
  <c r="E200" i="63" s="1"/>
  <c r="P175" i="63"/>
  <c r="BP174" i="63"/>
  <c r="BC174" i="63"/>
  <c r="G199" i="63" s="1"/>
  <c r="AP174" i="63"/>
  <c r="AC174" i="63"/>
  <c r="E199" i="63" s="1"/>
  <c r="P174" i="63"/>
  <c r="BP173" i="63"/>
  <c r="H198" i="63" s="1"/>
  <c r="BC173" i="63"/>
  <c r="G198" i="63" s="1"/>
  <c r="AP173" i="63"/>
  <c r="F198" i="63" s="1"/>
  <c r="P173" i="63"/>
  <c r="D198" i="63" s="1"/>
  <c r="BP172" i="63"/>
  <c r="H197" i="63" s="1"/>
  <c r="BC172" i="63"/>
  <c r="G197" i="63" s="1"/>
  <c r="AP172" i="63"/>
  <c r="F197" i="63" s="1"/>
  <c r="P172" i="63"/>
  <c r="D197" i="63" s="1"/>
  <c r="BP171" i="63"/>
  <c r="H196" i="63" s="1"/>
  <c r="BC171" i="63"/>
  <c r="G196" i="63" s="1"/>
  <c r="AP171" i="63"/>
  <c r="F196" i="63" s="1"/>
  <c r="P171" i="63"/>
  <c r="D196" i="63" s="1"/>
  <c r="BP170" i="63"/>
  <c r="H195" i="63" s="1"/>
  <c r="BC170" i="63"/>
  <c r="G195" i="63" s="1"/>
  <c r="AP170" i="63"/>
  <c r="F195" i="63" s="1"/>
  <c r="P170" i="63"/>
  <c r="D195" i="63" s="1"/>
  <c r="BP169" i="63"/>
  <c r="H194" i="63" s="1"/>
  <c r="BC169" i="63"/>
  <c r="G194" i="63" s="1"/>
  <c r="AP169" i="63"/>
  <c r="P169" i="63"/>
  <c r="D194" i="63" s="1"/>
  <c r="BP168" i="63"/>
  <c r="H193" i="63" s="1"/>
  <c r="AP168" i="63"/>
  <c r="F193" i="63" s="1"/>
  <c r="AC168" i="63"/>
  <c r="E193" i="63" s="1"/>
  <c r="P168" i="63"/>
  <c r="BO167" i="63"/>
  <c r="BN167" i="63"/>
  <c r="BM167" i="63"/>
  <c r="BL167" i="63"/>
  <c r="BK167" i="63"/>
  <c r="BJ167" i="63"/>
  <c r="BI167" i="63"/>
  <c r="BH167" i="63"/>
  <c r="BG167" i="63"/>
  <c r="BF167" i="63"/>
  <c r="BE167" i="63"/>
  <c r="BD167" i="63"/>
  <c r="BB167" i="63"/>
  <c r="BA167" i="63"/>
  <c r="AZ167" i="63"/>
  <c r="AY167" i="63"/>
  <c r="AX167" i="63"/>
  <c r="AW167" i="63"/>
  <c r="AV167" i="63"/>
  <c r="AU167" i="63"/>
  <c r="AT167" i="63"/>
  <c r="AS167" i="63"/>
  <c r="AR167" i="63"/>
  <c r="AQ167" i="63"/>
  <c r="AO167" i="63"/>
  <c r="AN167" i="63"/>
  <c r="AM167" i="63"/>
  <c r="AL167" i="63"/>
  <c r="AK167" i="63"/>
  <c r="AJ167" i="63"/>
  <c r="AI167" i="63"/>
  <c r="AH167" i="63"/>
  <c r="AG167" i="63"/>
  <c r="AF167" i="63"/>
  <c r="AE167" i="63"/>
  <c r="AD167" i="63"/>
  <c r="AB167" i="63"/>
  <c r="AA167" i="63"/>
  <c r="Z167" i="63"/>
  <c r="Y167" i="63"/>
  <c r="X167" i="63"/>
  <c r="W167" i="63"/>
  <c r="V167" i="63"/>
  <c r="U167" i="63"/>
  <c r="T167" i="63"/>
  <c r="S167" i="63"/>
  <c r="R167" i="63"/>
  <c r="Q167" i="63"/>
  <c r="O167" i="63"/>
  <c r="N167" i="63"/>
  <c r="M167" i="63"/>
  <c r="L167" i="63"/>
  <c r="K167" i="63"/>
  <c r="J167" i="63"/>
  <c r="I167" i="63"/>
  <c r="H167" i="63"/>
  <c r="G167" i="63"/>
  <c r="F167" i="63"/>
  <c r="E167" i="63"/>
  <c r="D167" i="63"/>
  <c r="BP166" i="63"/>
  <c r="BC166" i="63"/>
  <c r="AP166" i="63"/>
  <c r="AC166" i="63"/>
  <c r="P166" i="63"/>
  <c r="D160" i="63"/>
  <c r="D159" i="63"/>
  <c r="H158" i="63"/>
  <c r="G158" i="63"/>
  <c r="F158" i="63"/>
  <c r="E158" i="63"/>
  <c r="D158" i="63"/>
  <c r="D157" i="63"/>
  <c r="E156" i="63"/>
  <c r="H155" i="63"/>
  <c r="G155" i="63"/>
  <c r="F155" i="63"/>
  <c r="E155" i="63"/>
  <c r="D155" i="63"/>
  <c r="H153" i="63"/>
  <c r="G153" i="63"/>
  <c r="F153" i="63"/>
  <c r="E153" i="63"/>
  <c r="D153" i="63"/>
  <c r="H152" i="63"/>
  <c r="G152" i="63"/>
  <c r="F152" i="63"/>
  <c r="E152" i="63"/>
  <c r="D152" i="63"/>
  <c r="C152" i="63"/>
  <c r="B152" i="63"/>
  <c r="H151" i="63"/>
  <c r="G151" i="63"/>
  <c r="F151" i="63"/>
  <c r="E151" i="63"/>
  <c r="D151" i="63"/>
  <c r="C151" i="63"/>
  <c r="B151" i="63"/>
  <c r="H150" i="63"/>
  <c r="G150" i="63"/>
  <c r="F150" i="63"/>
  <c r="E150" i="63"/>
  <c r="D150" i="63"/>
  <c r="C150" i="63"/>
  <c r="B150" i="63"/>
  <c r="H149" i="63"/>
  <c r="G149" i="63"/>
  <c r="F149" i="63"/>
  <c r="E149" i="63"/>
  <c r="D149" i="63"/>
  <c r="C149" i="63"/>
  <c r="B149" i="63"/>
  <c r="H148" i="63"/>
  <c r="G148" i="63"/>
  <c r="F148" i="63"/>
  <c r="E148" i="63"/>
  <c r="D148" i="63"/>
  <c r="D146" i="63"/>
  <c r="G145" i="63"/>
  <c r="F145" i="63"/>
  <c r="D145" i="63"/>
  <c r="C145" i="63"/>
  <c r="B145" i="63"/>
  <c r="H144" i="63"/>
  <c r="G144" i="63"/>
  <c r="F144" i="63"/>
  <c r="E144" i="63"/>
  <c r="D144" i="63"/>
  <c r="C144" i="63"/>
  <c r="B144" i="63"/>
  <c r="G143" i="63"/>
  <c r="F143" i="63"/>
  <c r="E143" i="63"/>
  <c r="D143" i="63"/>
  <c r="C143" i="63"/>
  <c r="B143" i="63"/>
  <c r="G142" i="63"/>
  <c r="F142" i="63"/>
  <c r="D142" i="63"/>
  <c r="C142" i="63"/>
  <c r="B142" i="63"/>
  <c r="D141" i="63"/>
  <c r="C141" i="63"/>
  <c r="B141" i="63"/>
  <c r="E140" i="63"/>
  <c r="D140" i="63"/>
  <c r="C140" i="63"/>
  <c r="B140" i="63"/>
  <c r="D139" i="63"/>
  <c r="C139" i="63"/>
  <c r="B139" i="63"/>
  <c r="D138" i="63"/>
  <c r="C138" i="63"/>
  <c r="B138" i="63"/>
  <c r="D137" i="63"/>
  <c r="C137" i="63"/>
  <c r="B137" i="63"/>
  <c r="D136" i="63"/>
  <c r="C136" i="63"/>
  <c r="B136" i="63"/>
  <c r="E135" i="63"/>
  <c r="D135" i="63"/>
  <c r="C135" i="63"/>
  <c r="B135" i="63"/>
  <c r="E134" i="63"/>
  <c r="D134" i="63"/>
  <c r="C134" i="63"/>
  <c r="B134" i="63"/>
  <c r="D133" i="63"/>
  <c r="C133" i="63"/>
  <c r="B133" i="63"/>
  <c r="E132" i="63"/>
  <c r="E146" i="63" s="1"/>
  <c r="D132" i="63"/>
  <c r="C132" i="63"/>
  <c r="B132" i="63"/>
  <c r="E131" i="63"/>
  <c r="D131" i="63"/>
  <c r="C131" i="63"/>
  <c r="B131" i="63"/>
  <c r="H130" i="63"/>
  <c r="G130" i="63"/>
  <c r="F130" i="63"/>
  <c r="E130" i="63"/>
  <c r="D130" i="63"/>
  <c r="BP128" i="63"/>
  <c r="BO128" i="63"/>
  <c r="BN128" i="63"/>
  <c r="BM128" i="63"/>
  <c r="BL128" i="63"/>
  <c r="BK128" i="63"/>
  <c r="BJ128" i="63"/>
  <c r="BI128" i="63"/>
  <c r="BH128" i="63"/>
  <c r="BG128" i="63"/>
  <c r="BF128" i="63"/>
  <c r="BE128" i="63"/>
  <c r="BD128" i="63"/>
  <c r="BC128" i="63"/>
  <c r="BB128" i="63"/>
  <c r="BA128" i="63"/>
  <c r="AZ128" i="63"/>
  <c r="AY128" i="63"/>
  <c r="AX128" i="63"/>
  <c r="AW128" i="63"/>
  <c r="AV128" i="63"/>
  <c r="AU128" i="63"/>
  <c r="AT128" i="63"/>
  <c r="AS128" i="63"/>
  <c r="AR128" i="63"/>
  <c r="AQ128" i="63"/>
  <c r="AP128" i="63"/>
  <c r="AO128" i="63"/>
  <c r="AN128" i="63"/>
  <c r="AM128" i="63"/>
  <c r="AL128" i="63"/>
  <c r="AK128" i="63"/>
  <c r="AJ128" i="63"/>
  <c r="AI128" i="63"/>
  <c r="AH128" i="63"/>
  <c r="AG128" i="63"/>
  <c r="AF128" i="63"/>
  <c r="AE128" i="63"/>
  <c r="AD128" i="63"/>
  <c r="AC128" i="63"/>
  <c r="AB128" i="63"/>
  <c r="AA128" i="63"/>
  <c r="Z128" i="63"/>
  <c r="Y128" i="63"/>
  <c r="X128" i="63"/>
  <c r="W128" i="63"/>
  <c r="V128" i="63"/>
  <c r="U128" i="63"/>
  <c r="T128" i="63"/>
  <c r="S128" i="63"/>
  <c r="R128" i="63"/>
  <c r="Q128" i="63"/>
  <c r="P128" i="63"/>
  <c r="O128" i="63"/>
  <c r="N128" i="63"/>
  <c r="M128" i="63"/>
  <c r="L128" i="63"/>
  <c r="K128" i="63"/>
  <c r="J128" i="63"/>
  <c r="I128" i="63"/>
  <c r="H128" i="63"/>
  <c r="G128" i="63"/>
  <c r="F128" i="63"/>
  <c r="E128" i="63"/>
  <c r="D128" i="63"/>
  <c r="BP127" i="63"/>
  <c r="BC127" i="63"/>
  <c r="AP127" i="63"/>
  <c r="AC127" i="63"/>
  <c r="P127" i="63"/>
  <c r="BP126" i="63"/>
  <c r="BC126" i="63"/>
  <c r="AP126" i="63"/>
  <c r="AC126" i="63"/>
  <c r="P126" i="63"/>
  <c r="BP125" i="63"/>
  <c r="BC125" i="63"/>
  <c r="AP125" i="63"/>
  <c r="AC125" i="63"/>
  <c r="P125" i="63"/>
  <c r="BP124" i="63"/>
  <c r="BC124" i="63"/>
  <c r="AP124" i="63"/>
  <c r="AC124" i="63"/>
  <c r="P124" i="63"/>
  <c r="BP123" i="63"/>
  <c r="BC123" i="63"/>
  <c r="AP123" i="63"/>
  <c r="AC123" i="63"/>
  <c r="P123" i="63"/>
  <c r="BB121" i="63"/>
  <c r="BA121" i="63"/>
  <c r="AZ121" i="63"/>
  <c r="AY121" i="63"/>
  <c r="AX121" i="63"/>
  <c r="AW121" i="63"/>
  <c r="AV121" i="63"/>
  <c r="AU121" i="63"/>
  <c r="AT121" i="63"/>
  <c r="AS121" i="63"/>
  <c r="AR121" i="63"/>
  <c r="AQ121" i="63"/>
  <c r="AO121" i="63"/>
  <c r="AN121" i="63"/>
  <c r="AM121" i="63"/>
  <c r="AL121" i="63"/>
  <c r="AK121" i="63"/>
  <c r="AJ121" i="63"/>
  <c r="AI121" i="63"/>
  <c r="AH121" i="63"/>
  <c r="AG121" i="63"/>
  <c r="AF121" i="63"/>
  <c r="AE121" i="63"/>
  <c r="AA121" i="63"/>
  <c r="Z121" i="63"/>
  <c r="Y121" i="63"/>
  <c r="X121" i="63"/>
  <c r="W121" i="63"/>
  <c r="V121" i="63"/>
  <c r="U121" i="63"/>
  <c r="T121" i="63"/>
  <c r="S121" i="63"/>
  <c r="R121" i="63"/>
  <c r="Q121" i="63"/>
  <c r="P121" i="63"/>
  <c r="O121" i="63"/>
  <c r="N121" i="63"/>
  <c r="M121" i="63"/>
  <c r="L121" i="63"/>
  <c r="K121" i="63"/>
  <c r="J121" i="63"/>
  <c r="I121" i="63"/>
  <c r="H121" i="63"/>
  <c r="G121" i="63"/>
  <c r="F121" i="63"/>
  <c r="E121" i="63"/>
  <c r="D121" i="63"/>
  <c r="BP120" i="63"/>
  <c r="H145" i="63" s="1"/>
  <c r="BC120" i="63"/>
  <c r="AP120" i="63"/>
  <c r="AC120" i="63"/>
  <c r="E145" i="63" s="1"/>
  <c r="AA120" i="63"/>
  <c r="Z120" i="63"/>
  <c r="Y120" i="63"/>
  <c r="X120" i="63"/>
  <c r="W120" i="63"/>
  <c r="V120" i="63"/>
  <c r="U120" i="63"/>
  <c r="T120" i="63"/>
  <c r="S120" i="63"/>
  <c r="R120" i="63"/>
  <c r="Q120" i="63"/>
  <c r="P120" i="63"/>
  <c r="BP119" i="63"/>
  <c r="BC119" i="63"/>
  <c r="AP119" i="63"/>
  <c r="AC119" i="63"/>
  <c r="AA119" i="63"/>
  <c r="Z119" i="63"/>
  <c r="Y119" i="63"/>
  <c r="X119" i="63"/>
  <c r="W119" i="63"/>
  <c r="V119" i="63"/>
  <c r="U119" i="63"/>
  <c r="T119" i="63"/>
  <c r="S119" i="63"/>
  <c r="R119" i="63"/>
  <c r="Q119" i="63"/>
  <c r="P119" i="63"/>
  <c r="BP118" i="63"/>
  <c r="H143" i="63" s="1"/>
  <c r="BC118" i="63"/>
  <c r="AP118" i="63"/>
  <c r="AC118" i="63"/>
  <c r="AA118" i="63"/>
  <c r="Z118" i="63"/>
  <c r="Y118" i="63"/>
  <c r="X118" i="63"/>
  <c r="W118" i="63"/>
  <c r="V118" i="63"/>
  <c r="U118" i="63"/>
  <c r="T118" i="63"/>
  <c r="S118" i="63"/>
  <c r="R118" i="63"/>
  <c r="Q118" i="63"/>
  <c r="P118" i="63"/>
  <c r="BP117" i="63"/>
  <c r="H142" i="63" s="1"/>
  <c r="BC117" i="63"/>
  <c r="AP117" i="63"/>
  <c r="AC117" i="63"/>
  <c r="E142" i="63" s="1"/>
  <c r="AA117" i="63"/>
  <c r="Z117" i="63"/>
  <c r="Y117" i="63"/>
  <c r="X117" i="63"/>
  <c r="W117" i="63"/>
  <c r="V117" i="63"/>
  <c r="U117" i="63"/>
  <c r="T117" i="63"/>
  <c r="S117" i="63"/>
  <c r="R117" i="63"/>
  <c r="Q117" i="63"/>
  <c r="P117" i="63"/>
  <c r="BC116" i="63"/>
  <c r="G141" i="63" s="1"/>
  <c r="AP116" i="63"/>
  <c r="F141" i="63" s="1"/>
  <c r="AA116" i="63"/>
  <c r="Z116" i="63"/>
  <c r="Y116" i="63"/>
  <c r="X116" i="63"/>
  <c r="W116" i="63"/>
  <c r="V116" i="63"/>
  <c r="U116" i="63"/>
  <c r="T116" i="63"/>
  <c r="S116" i="63"/>
  <c r="R116" i="63"/>
  <c r="Q116" i="63"/>
  <c r="P116" i="63"/>
  <c r="BC115" i="63"/>
  <c r="G140" i="63" s="1"/>
  <c r="AP115" i="63"/>
  <c r="F140" i="63" s="1"/>
  <c r="AC115" i="63"/>
  <c r="AA115" i="63"/>
  <c r="Z115" i="63"/>
  <c r="Y115" i="63"/>
  <c r="X115" i="63"/>
  <c r="W115" i="63"/>
  <c r="V115" i="63"/>
  <c r="U115" i="63"/>
  <c r="T115" i="63"/>
  <c r="S115" i="63"/>
  <c r="R115" i="63"/>
  <c r="Q115" i="63"/>
  <c r="P115" i="63"/>
  <c r="BC114" i="63"/>
  <c r="G139" i="63" s="1"/>
  <c r="AP114" i="63"/>
  <c r="F139" i="63" s="1"/>
  <c r="AC114" i="63"/>
  <c r="E139" i="63" s="1"/>
  <c r="AA114" i="63"/>
  <c r="Z114" i="63"/>
  <c r="Y114" i="63"/>
  <c r="X114" i="63"/>
  <c r="W114" i="63"/>
  <c r="V114" i="63"/>
  <c r="U114" i="63"/>
  <c r="T114" i="63"/>
  <c r="S114" i="63"/>
  <c r="R114" i="63"/>
  <c r="Q114" i="63"/>
  <c r="P114" i="63"/>
  <c r="BC113" i="63"/>
  <c r="G138" i="63" s="1"/>
  <c r="AP113" i="63"/>
  <c r="F138" i="63" s="1"/>
  <c r="AC113" i="63"/>
  <c r="E138" i="63" s="1"/>
  <c r="AA113" i="63"/>
  <c r="Z113" i="63"/>
  <c r="Y113" i="63"/>
  <c r="X113" i="63"/>
  <c r="W113" i="63"/>
  <c r="V113" i="63"/>
  <c r="U113" i="63"/>
  <c r="T113" i="63"/>
  <c r="S113" i="63"/>
  <c r="R113" i="63"/>
  <c r="Q113" i="63"/>
  <c r="P113" i="63"/>
  <c r="BC112" i="63"/>
  <c r="G137" i="63" s="1"/>
  <c r="AP112" i="63"/>
  <c r="F137" i="63" s="1"/>
  <c r="AC112" i="63"/>
  <c r="E137" i="63" s="1"/>
  <c r="AA112" i="63"/>
  <c r="Z112" i="63"/>
  <c r="Y112" i="63"/>
  <c r="X112" i="63"/>
  <c r="W112" i="63"/>
  <c r="V112" i="63"/>
  <c r="U112" i="63"/>
  <c r="T112" i="63"/>
  <c r="S112" i="63"/>
  <c r="R112" i="63"/>
  <c r="Q112" i="63"/>
  <c r="P112" i="63"/>
  <c r="BC111" i="63"/>
  <c r="G136" i="63" s="1"/>
  <c r="AP111" i="63"/>
  <c r="F136" i="63" s="1"/>
  <c r="AC111" i="63"/>
  <c r="E136" i="63" s="1"/>
  <c r="AA111" i="63"/>
  <c r="Z111" i="63"/>
  <c r="Y111" i="63"/>
  <c r="X111" i="63"/>
  <c r="W111" i="63"/>
  <c r="V111" i="63"/>
  <c r="U111" i="63"/>
  <c r="T111" i="63"/>
  <c r="S111" i="63"/>
  <c r="R111" i="63"/>
  <c r="Q111" i="63"/>
  <c r="P111" i="63"/>
  <c r="BC110" i="63"/>
  <c r="G135" i="63" s="1"/>
  <c r="AP110" i="63"/>
  <c r="F135" i="63" s="1"/>
  <c r="AC110" i="63"/>
  <c r="AA110" i="63"/>
  <c r="Z110" i="63"/>
  <c r="Y110" i="63"/>
  <c r="X110" i="63"/>
  <c r="W110" i="63"/>
  <c r="V110" i="63"/>
  <c r="U110" i="63"/>
  <c r="T110" i="63"/>
  <c r="S110" i="63"/>
  <c r="R110" i="63"/>
  <c r="Q110" i="63"/>
  <c r="P110" i="63"/>
  <c r="BC109" i="63"/>
  <c r="G134" i="63" s="1"/>
  <c r="AP109" i="63"/>
  <c r="F134" i="63" s="1"/>
  <c r="AC109" i="63"/>
  <c r="AA109" i="63"/>
  <c r="Z109" i="63"/>
  <c r="Y109" i="63"/>
  <c r="X109" i="63"/>
  <c r="W109" i="63"/>
  <c r="V109" i="63"/>
  <c r="U109" i="63"/>
  <c r="T109" i="63"/>
  <c r="S109" i="63"/>
  <c r="R109" i="63"/>
  <c r="Q109" i="63"/>
  <c r="P109" i="63"/>
  <c r="BC108" i="63"/>
  <c r="G133" i="63" s="1"/>
  <c r="AP108" i="63"/>
  <c r="F133" i="63" s="1"/>
  <c r="AC108" i="63"/>
  <c r="E133" i="63" s="1"/>
  <c r="AA108" i="63"/>
  <c r="Z108" i="63"/>
  <c r="Y108" i="63"/>
  <c r="X108" i="63"/>
  <c r="W108" i="63"/>
  <c r="V108" i="63"/>
  <c r="U108" i="63"/>
  <c r="T108" i="63"/>
  <c r="S108" i="63"/>
  <c r="R108" i="63"/>
  <c r="Q108" i="63"/>
  <c r="P108" i="63"/>
  <c r="BC107" i="63"/>
  <c r="G132" i="63" s="1"/>
  <c r="AC107" i="63"/>
  <c r="AC121" i="63" s="1"/>
  <c r="AA107" i="63"/>
  <c r="Z107" i="63"/>
  <c r="Y107" i="63"/>
  <c r="X107" i="63"/>
  <c r="W107" i="63"/>
  <c r="V107" i="63"/>
  <c r="U107" i="63"/>
  <c r="T107" i="63"/>
  <c r="S107" i="63"/>
  <c r="R107" i="63"/>
  <c r="Q107" i="63"/>
  <c r="P107" i="63"/>
  <c r="BC106" i="63"/>
  <c r="AC106" i="63"/>
  <c r="AB106" i="63"/>
  <c r="AA106" i="63"/>
  <c r="Z106" i="63"/>
  <c r="Y106" i="63"/>
  <c r="X106" i="63"/>
  <c r="W106" i="63"/>
  <c r="V106" i="63"/>
  <c r="U106" i="63"/>
  <c r="T106" i="63"/>
  <c r="S106" i="63"/>
  <c r="R106" i="63"/>
  <c r="Q106" i="63"/>
  <c r="P106" i="63"/>
  <c r="BO105" i="63"/>
  <c r="BN105" i="63"/>
  <c r="BM105" i="63"/>
  <c r="BL105" i="63"/>
  <c r="BK105" i="63"/>
  <c r="BJ105" i="63"/>
  <c r="BI105" i="63"/>
  <c r="BH105" i="63"/>
  <c r="BG105" i="63"/>
  <c r="BF105" i="63"/>
  <c r="BE105" i="63"/>
  <c r="BD105" i="63"/>
  <c r="BB105" i="63"/>
  <c r="BA105" i="63"/>
  <c r="AZ105" i="63"/>
  <c r="AY105" i="63"/>
  <c r="AX105" i="63"/>
  <c r="AW105" i="63"/>
  <c r="AV105" i="63"/>
  <c r="AU105" i="63"/>
  <c r="AT105" i="63"/>
  <c r="AS105" i="63"/>
  <c r="AR105" i="63"/>
  <c r="AQ105" i="63"/>
  <c r="AO105" i="63"/>
  <c r="AN105" i="63"/>
  <c r="AM105" i="63"/>
  <c r="AL105" i="63"/>
  <c r="AK105" i="63"/>
  <c r="AJ105" i="63"/>
  <c r="AI105" i="63"/>
  <c r="AH105" i="63"/>
  <c r="AG105" i="63"/>
  <c r="AF105" i="63"/>
  <c r="AE105" i="63"/>
  <c r="AD105" i="63"/>
  <c r="AB105" i="63"/>
  <c r="AA105" i="63"/>
  <c r="Z105" i="63"/>
  <c r="Y105" i="63"/>
  <c r="X105" i="63"/>
  <c r="W105" i="63"/>
  <c r="V105" i="63"/>
  <c r="U105" i="63"/>
  <c r="T105" i="63"/>
  <c r="S105" i="63"/>
  <c r="R105" i="63"/>
  <c r="Q105" i="63"/>
  <c r="O105" i="63"/>
  <c r="N105" i="63"/>
  <c r="M105" i="63"/>
  <c r="L105" i="63"/>
  <c r="K105" i="63"/>
  <c r="J105" i="63"/>
  <c r="I105" i="63"/>
  <c r="H105" i="63"/>
  <c r="G105" i="63"/>
  <c r="F105" i="63"/>
  <c r="E105" i="63"/>
  <c r="D105" i="63"/>
  <c r="BP104" i="63"/>
  <c r="BC104" i="63"/>
  <c r="AP104" i="63"/>
  <c r="AC104" i="63"/>
  <c r="P104" i="63"/>
  <c r="H98" i="63"/>
  <c r="G98" i="63"/>
  <c r="F98" i="63"/>
  <c r="E98" i="63"/>
  <c r="D98" i="63"/>
  <c r="H97" i="63"/>
  <c r="G97" i="63"/>
  <c r="F97" i="63"/>
  <c r="E97" i="63"/>
  <c r="D97" i="63"/>
  <c r="H96" i="63"/>
  <c r="G96" i="63"/>
  <c r="F96" i="63"/>
  <c r="E96" i="63"/>
  <c r="D96" i="63"/>
  <c r="H95" i="63"/>
  <c r="G95" i="63"/>
  <c r="F95" i="63"/>
  <c r="E95" i="63"/>
  <c r="D95" i="63"/>
  <c r="H94" i="63"/>
  <c r="G94" i="63"/>
  <c r="F94" i="63"/>
  <c r="E94" i="63"/>
  <c r="H93" i="63"/>
  <c r="G93" i="63"/>
  <c r="F93" i="63"/>
  <c r="E93" i="63"/>
  <c r="D93" i="63"/>
  <c r="H91" i="63"/>
  <c r="G91" i="63"/>
  <c r="F91" i="63"/>
  <c r="E91" i="63"/>
  <c r="D91" i="63"/>
  <c r="H90" i="63"/>
  <c r="G90" i="63"/>
  <c r="F90" i="63"/>
  <c r="E90" i="63"/>
  <c r="D90" i="63"/>
  <c r="C90" i="63"/>
  <c r="B90" i="63"/>
  <c r="H89" i="63"/>
  <c r="G89" i="63"/>
  <c r="F89" i="63"/>
  <c r="E89" i="63"/>
  <c r="D89" i="63"/>
  <c r="C89" i="63"/>
  <c r="B89" i="63"/>
  <c r="H88" i="63"/>
  <c r="G88" i="63"/>
  <c r="F88" i="63"/>
  <c r="E88" i="63"/>
  <c r="D88" i="63"/>
  <c r="C88" i="63"/>
  <c r="B88" i="63"/>
  <c r="H87" i="63"/>
  <c r="G87" i="63"/>
  <c r="F87" i="63"/>
  <c r="E87" i="63"/>
  <c r="D87" i="63"/>
  <c r="C87" i="63"/>
  <c r="B87" i="63"/>
  <c r="H86" i="63"/>
  <c r="G86" i="63"/>
  <c r="F86" i="63"/>
  <c r="E86" i="63"/>
  <c r="D86" i="63"/>
  <c r="H84" i="63"/>
  <c r="G84" i="63"/>
  <c r="F84" i="63"/>
  <c r="E84" i="63"/>
  <c r="D84" i="63"/>
  <c r="H83" i="63"/>
  <c r="G83" i="63"/>
  <c r="F83" i="63"/>
  <c r="E83" i="63"/>
  <c r="D83" i="63"/>
  <c r="C83" i="63"/>
  <c r="B83" i="63"/>
  <c r="H82" i="63"/>
  <c r="G82" i="63"/>
  <c r="F82" i="63"/>
  <c r="E82" i="63"/>
  <c r="D82" i="63"/>
  <c r="C82" i="63"/>
  <c r="B82" i="63"/>
  <c r="H81" i="63"/>
  <c r="G81" i="63"/>
  <c r="F81" i="63"/>
  <c r="E81" i="63"/>
  <c r="D81" i="63"/>
  <c r="C81" i="63"/>
  <c r="B81" i="63"/>
  <c r="H80" i="63"/>
  <c r="G80" i="63"/>
  <c r="F80" i="63"/>
  <c r="E80" i="63"/>
  <c r="D80" i="63"/>
  <c r="C80" i="63"/>
  <c r="B80" i="63"/>
  <c r="H79" i="63"/>
  <c r="G79" i="63"/>
  <c r="F79" i="63"/>
  <c r="E79" i="63"/>
  <c r="D79" i="63"/>
  <c r="C79" i="63"/>
  <c r="B79" i="63"/>
  <c r="H78" i="63"/>
  <c r="G78" i="63"/>
  <c r="F78" i="63"/>
  <c r="E78" i="63"/>
  <c r="D78" i="63"/>
  <c r="C78" i="63"/>
  <c r="B78" i="63"/>
  <c r="H77" i="63"/>
  <c r="G77" i="63"/>
  <c r="F77" i="63"/>
  <c r="E77" i="63"/>
  <c r="D77" i="63"/>
  <c r="C77" i="63"/>
  <c r="B77" i="63"/>
  <c r="H76" i="63"/>
  <c r="G76" i="63"/>
  <c r="F76" i="63"/>
  <c r="E76" i="63"/>
  <c r="D76" i="63"/>
  <c r="C76" i="63"/>
  <c r="B76" i="63"/>
  <c r="H75" i="63"/>
  <c r="G75" i="63"/>
  <c r="F75" i="63"/>
  <c r="E75" i="63"/>
  <c r="D75" i="63"/>
  <c r="C75" i="63"/>
  <c r="B75" i="63"/>
  <c r="H74" i="63"/>
  <c r="G74" i="63"/>
  <c r="F74" i="63"/>
  <c r="E74" i="63"/>
  <c r="D74" i="63"/>
  <c r="C74" i="63"/>
  <c r="B74" i="63"/>
  <c r="H73" i="63"/>
  <c r="G73" i="63"/>
  <c r="F73" i="63"/>
  <c r="E73" i="63"/>
  <c r="D73" i="63"/>
  <c r="C73" i="63"/>
  <c r="B73" i="63"/>
  <c r="H72" i="63"/>
  <c r="G72" i="63"/>
  <c r="F72" i="63"/>
  <c r="E72" i="63"/>
  <c r="D72" i="63"/>
  <c r="C72" i="63"/>
  <c r="B72" i="63"/>
  <c r="H71" i="63"/>
  <c r="G71" i="63"/>
  <c r="F71" i="63"/>
  <c r="E71" i="63"/>
  <c r="D71" i="63"/>
  <c r="C71" i="63"/>
  <c r="B71" i="63"/>
  <c r="H70" i="63"/>
  <c r="G70" i="63"/>
  <c r="F70" i="63"/>
  <c r="E70" i="63"/>
  <c r="D70" i="63"/>
  <c r="C70" i="63"/>
  <c r="B70" i="63"/>
  <c r="H69" i="63"/>
  <c r="G69" i="63"/>
  <c r="F69" i="63"/>
  <c r="E69" i="63"/>
  <c r="D69" i="63"/>
  <c r="C69" i="63"/>
  <c r="B69" i="63"/>
  <c r="H68" i="63"/>
  <c r="G68" i="63"/>
  <c r="F68" i="63"/>
  <c r="E68" i="63"/>
  <c r="D68" i="63"/>
  <c r="BP66" i="63"/>
  <c r="BO66" i="63"/>
  <c r="BN66" i="63"/>
  <c r="BM66" i="63"/>
  <c r="BL66" i="63"/>
  <c r="BK66" i="63"/>
  <c r="BJ66" i="63"/>
  <c r="BI66" i="63"/>
  <c r="BH66" i="63"/>
  <c r="BG66" i="63"/>
  <c r="BF66" i="63"/>
  <c r="BE66" i="63"/>
  <c r="BD66" i="63"/>
  <c r="BC66" i="63"/>
  <c r="BB66" i="63"/>
  <c r="BA66" i="63"/>
  <c r="AZ66" i="63"/>
  <c r="AY66" i="63"/>
  <c r="AX66" i="63"/>
  <c r="AW66" i="63"/>
  <c r="AV66" i="63"/>
  <c r="AU66" i="63"/>
  <c r="AT66" i="63"/>
  <c r="AS66" i="63"/>
  <c r="AR66" i="63"/>
  <c r="AQ66" i="63"/>
  <c r="AP66" i="63"/>
  <c r="AO66" i="63"/>
  <c r="AN66" i="63"/>
  <c r="AM66" i="63"/>
  <c r="AL66" i="63"/>
  <c r="AK66" i="63"/>
  <c r="AJ66" i="63"/>
  <c r="AI66" i="63"/>
  <c r="AH66" i="63"/>
  <c r="AG66" i="63"/>
  <c r="AF66" i="63"/>
  <c r="AE66" i="63"/>
  <c r="AD66" i="63"/>
  <c r="AC66" i="63"/>
  <c r="AB66" i="63"/>
  <c r="AA66" i="63"/>
  <c r="Z66" i="63"/>
  <c r="Y66" i="63"/>
  <c r="X66" i="63"/>
  <c r="W66" i="63"/>
  <c r="V66" i="63"/>
  <c r="U66" i="63"/>
  <c r="T66" i="63"/>
  <c r="S66" i="63"/>
  <c r="R66" i="63"/>
  <c r="Q66" i="63"/>
  <c r="P66" i="63"/>
  <c r="O66" i="63"/>
  <c r="N66" i="63"/>
  <c r="M66" i="63"/>
  <c r="L66" i="63"/>
  <c r="K66" i="63"/>
  <c r="J66" i="63"/>
  <c r="I66" i="63"/>
  <c r="H66" i="63"/>
  <c r="G66" i="63"/>
  <c r="F66" i="63"/>
  <c r="E66" i="63"/>
  <c r="D66" i="63"/>
  <c r="BP65" i="63"/>
  <c r="BC65" i="63"/>
  <c r="AP65" i="63"/>
  <c r="AC65" i="63"/>
  <c r="P65" i="63"/>
  <c r="BP64" i="63"/>
  <c r="BC64" i="63"/>
  <c r="AP64" i="63"/>
  <c r="AC64" i="63"/>
  <c r="P64" i="63"/>
  <c r="BP63" i="63"/>
  <c r="BC63" i="63"/>
  <c r="AP63" i="63"/>
  <c r="AC63" i="63"/>
  <c r="P63" i="63"/>
  <c r="BP62" i="63"/>
  <c r="BC62" i="63"/>
  <c r="AP62" i="63"/>
  <c r="AC62" i="63"/>
  <c r="P62" i="63"/>
  <c r="BP61" i="63"/>
  <c r="BC61" i="63"/>
  <c r="AP61" i="63"/>
  <c r="AC61" i="63"/>
  <c r="P61" i="63"/>
  <c r="BP59" i="63"/>
  <c r="BO59" i="63"/>
  <c r="BN59" i="63"/>
  <c r="BM59" i="63"/>
  <c r="BL59" i="63"/>
  <c r="BK59" i="63"/>
  <c r="BJ59" i="63"/>
  <c r="BI59" i="63"/>
  <c r="BH59" i="63"/>
  <c r="BG59" i="63"/>
  <c r="BF59" i="63"/>
  <c r="BE59" i="63"/>
  <c r="BD59" i="63"/>
  <c r="BC59" i="63"/>
  <c r="BB59" i="63"/>
  <c r="BA59" i="63"/>
  <c r="AZ59" i="63"/>
  <c r="AY59" i="63"/>
  <c r="AX59" i="63"/>
  <c r="AW59" i="63"/>
  <c r="AV59" i="63"/>
  <c r="AU59" i="63"/>
  <c r="AT59" i="63"/>
  <c r="AS59" i="63"/>
  <c r="AR59" i="63"/>
  <c r="AQ59" i="63"/>
  <c r="AP59" i="63"/>
  <c r="AO59" i="63"/>
  <c r="AN59" i="63"/>
  <c r="AM59" i="63"/>
  <c r="AL59" i="63"/>
  <c r="AK59" i="63"/>
  <c r="AJ59" i="63"/>
  <c r="AI59" i="63"/>
  <c r="AH59" i="63"/>
  <c r="AG59" i="63"/>
  <c r="AF59" i="63"/>
  <c r="AE59" i="63"/>
  <c r="AD59" i="63"/>
  <c r="AC59" i="63"/>
  <c r="AB59" i="63"/>
  <c r="AA59" i="63"/>
  <c r="Z59" i="63"/>
  <c r="Y59" i="63"/>
  <c r="X59" i="63"/>
  <c r="W59" i="63"/>
  <c r="V59" i="63"/>
  <c r="U59" i="63"/>
  <c r="T59" i="63"/>
  <c r="S59" i="63"/>
  <c r="R59" i="63"/>
  <c r="Q59" i="63"/>
  <c r="P59" i="63"/>
  <c r="O59" i="63"/>
  <c r="N59" i="63"/>
  <c r="M59" i="63"/>
  <c r="L59" i="63"/>
  <c r="K59" i="63"/>
  <c r="J59" i="63"/>
  <c r="I59" i="63"/>
  <c r="H59" i="63"/>
  <c r="G59" i="63"/>
  <c r="F59" i="63"/>
  <c r="E59" i="63"/>
  <c r="D59" i="63"/>
  <c r="BP58" i="63"/>
  <c r="BC58" i="63"/>
  <c r="AP58" i="63"/>
  <c r="AC58" i="63"/>
  <c r="P58" i="63"/>
  <c r="BP57" i="63"/>
  <c r="BC57" i="63"/>
  <c r="AP57" i="63"/>
  <c r="AC57" i="63"/>
  <c r="P57" i="63"/>
  <c r="BP56" i="63"/>
  <c r="BC56" i="63"/>
  <c r="AP56" i="63"/>
  <c r="AC56" i="63"/>
  <c r="P56" i="63"/>
  <c r="BP55" i="63"/>
  <c r="BC55" i="63"/>
  <c r="AP55" i="63"/>
  <c r="AC55" i="63"/>
  <c r="P55" i="63"/>
  <c r="BP54" i="63"/>
  <c r="BC54" i="63"/>
  <c r="AP54" i="63"/>
  <c r="AC54" i="63"/>
  <c r="P54" i="63"/>
  <c r="BP53" i="63"/>
  <c r="BC53" i="63"/>
  <c r="AP53" i="63"/>
  <c r="AC53" i="63"/>
  <c r="P53" i="63"/>
  <c r="BP52" i="63"/>
  <c r="BC52" i="63"/>
  <c r="AP52" i="63"/>
  <c r="AC52" i="63"/>
  <c r="P52" i="63"/>
  <c r="BP51" i="63"/>
  <c r="BC51" i="63"/>
  <c r="AP51" i="63"/>
  <c r="AC51" i="63"/>
  <c r="P51" i="63"/>
  <c r="BP50" i="63"/>
  <c r="BC50" i="63"/>
  <c r="AP50" i="63"/>
  <c r="AC50" i="63"/>
  <c r="P50" i="63"/>
  <c r="BP49" i="63"/>
  <c r="BC49" i="63"/>
  <c r="AP49" i="63"/>
  <c r="AC49" i="63"/>
  <c r="P49" i="63"/>
  <c r="BP48" i="63"/>
  <c r="BC48" i="63"/>
  <c r="AP48" i="63"/>
  <c r="AC48" i="63"/>
  <c r="P48" i="63"/>
  <c r="BP47" i="63"/>
  <c r="BC47" i="63"/>
  <c r="AP47" i="63"/>
  <c r="AC47" i="63"/>
  <c r="P47" i="63"/>
  <c r="BP46" i="63"/>
  <c r="BC46" i="63"/>
  <c r="AP46" i="63"/>
  <c r="AC46" i="63"/>
  <c r="P46" i="63"/>
  <c r="BP45" i="63"/>
  <c r="BC45" i="63"/>
  <c r="AP45" i="63"/>
  <c r="AC45" i="63"/>
  <c r="P45" i="63"/>
  <c r="BP44" i="63"/>
  <c r="BC44" i="63"/>
  <c r="AP44" i="63"/>
  <c r="AC44" i="63"/>
  <c r="P44" i="63"/>
  <c r="BO43" i="63"/>
  <c r="BN43" i="63"/>
  <c r="BM43" i="63"/>
  <c r="BL43" i="63"/>
  <c r="BK43" i="63"/>
  <c r="BJ43" i="63"/>
  <c r="BI43" i="63"/>
  <c r="BH43" i="63"/>
  <c r="BG43" i="63"/>
  <c r="BF43" i="63"/>
  <c r="BE43" i="63"/>
  <c r="BD43" i="63"/>
  <c r="BB43" i="63"/>
  <c r="BA43" i="63"/>
  <c r="AZ43" i="63"/>
  <c r="AY43" i="63"/>
  <c r="AX43" i="63"/>
  <c r="AW43" i="63"/>
  <c r="AV43" i="63"/>
  <c r="AU43" i="63"/>
  <c r="AT43" i="63"/>
  <c r="AS43" i="63"/>
  <c r="AR43" i="63"/>
  <c r="AQ43" i="63"/>
  <c r="AO43" i="63"/>
  <c r="AN43" i="63"/>
  <c r="AM43" i="63"/>
  <c r="AL43" i="63"/>
  <c r="AK43" i="63"/>
  <c r="AJ43" i="63"/>
  <c r="AI43" i="63"/>
  <c r="AH43" i="63"/>
  <c r="AG43" i="63"/>
  <c r="AF43" i="63"/>
  <c r="AE43" i="63"/>
  <c r="AD43" i="63"/>
  <c r="AB43" i="63"/>
  <c r="AA43" i="63"/>
  <c r="Z43" i="63"/>
  <c r="Y43" i="63"/>
  <c r="X43" i="63"/>
  <c r="W43" i="63"/>
  <c r="V43" i="63"/>
  <c r="U43" i="63"/>
  <c r="T43" i="63"/>
  <c r="S43" i="63"/>
  <c r="R43" i="63"/>
  <c r="Q43" i="63"/>
  <c r="O43" i="63"/>
  <c r="N43" i="63"/>
  <c r="M43" i="63"/>
  <c r="L43" i="63"/>
  <c r="K43" i="63"/>
  <c r="J43" i="63"/>
  <c r="I43" i="63"/>
  <c r="H43" i="63"/>
  <c r="G43" i="63"/>
  <c r="F43" i="63"/>
  <c r="E43" i="63"/>
  <c r="D43" i="63"/>
  <c r="BP42" i="63"/>
  <c r="BC42" i="63"/>
  <c r="AP42" i="63"/>
  <c r="AC42" i="63"/>
  <c r="P42" i="63"/>
  <c r="B37" i="63"/>
  <c r="B35" i="63"/>
  <c r="BO31" i="63"/>
  <c r="CI25" i="53" s="1"/>
  <c r="CI27" i="53" s="1"/>
  <c r="BN31" i="63"/>
  <c r="CH25" i="53" s="1"/>
  <c r="CH27" i="53" s="1"/>
  <c r="BM31" i="63"/>
  <c r="CG25" i="53" s="1"/>
  <c r="CG27" i="53" s="1"/>
  <c r="BL31" i="63"/>
  <c r="CF25" i="53" s="1"/>
  <c r="CF27" i="53" s="1"/>
  <c r="BK31" i="63"/>
  <c r="CE25" i="53" s="1"/>
  <c r="CE27" i="53" s="1"/>
  <c r="BJ31" i="63"/>
  <c r="CD25" i="53" s="1"/>
  <c r="CD27" i="53" s="1"/>
  <c r="BH31" i="63"/>
  <c r="CB25" i="53" s="1"/>
  <c r="CB27" i="53" s="1"/>
  <c r="BG31" i="63"/>
  <c r="CA25" i="53" s="1"/>
  <c r="CA27" i="53" s="1"/>
  <c r="BF31" i="63"/>
  <c r="BZ25" i="53" s="1"/>
  <c r="BZ27" i="53" s="1"/>
  <c r="BB31" i="63"/>
  <c r="BQ25" i="53" s="1"/>
  <c r="BQ27" i="53" s="1"/>
  <c r="BA31" i="63"/>
  <c r="BP25" i="53" s="1"/>
  <c r="BP27" i="53" s="1"/>
  <c r="AZ31" i="63"/>
  <c r="BO25" i="53" s="1"/>
  <c r="BO27" i="53" s="1"/>
  <c r="AY31" i="63"/>
  <c r="BN25" i="53" s="1"/>
  <c r="BN27" i="53" s="1"/>
  <c r="AX31" i="63"/>
  <c r="BM25" i="53" s="1"/>
  <c r="BM27" i="53" s="1"/>
  <c r="AW31" i="63"/>
  <c r="BL25" i="53" s="1"/>
  <c r="BL27" i="53" s="1"/>
  <c r="AU31" i="63"/>
  <c r="BJ25" i="53" s="1"/>
  <c r="BJ27" i="53" s="1"/>
  <c r="AT31" i="63"/>
  <c r="BI25" i="53" s="1"/>
  <c r="BI27" i="53" s="1"/>
  <c r="AS31" i="63"/>
  <c r="BH25" i="53" s="1"/>
  <c r="BH27" i="53" s="1"/>
  <c r="AQ31" i="63"/>
  <c r="BF25" i="53" s="1"/>
  <c r="BF27" i="53" s="1"/>
  <c r="AO31" i="63"/>
  <c r="AY25" i="53" s="1"/>
  <c r="AY27" i="53" s="1"/>
  <c r="AN31" i="63"/>
  <c r="AX25" i="53" s="1"/>
  <c r="AX27" i="53" s="1"/>
  <c r="AM31" i="63"/>
  <c r="AW25" i="53" s="1"/>
  <c r="AW27" i="53" s="1"/>
  <c r="AJ31" i="63"/>
  <c r="AT25" i="53" s="1"/>
  <c r="AT27" i="53" s="1"/>
  <c r="AI31" i="63"/>
  <c r="AS25" i="53" s="1"/>
  <c r="AS27" i="53" s="1"/>
  <c r="AH31" i="63"/>
  <c r="AR25" i="53" s="1"/>
  <c r="AR27" i="53" s="1"/>
  <c r="AG31" i="63"/>
  <c r="AE31" i="63"/>
  <c r="AO25" i="53" s="1"/>
  <c r="AO27" i="53" s="1"/>
  <c r="AB31" i="63"/>
  <c r="AG25" i="53" s="1"/>
  <c r="AG27" i="53" s="1"/>
  <c r="AA31" i="63"/>
  <c r="AF25" i="53" s="1"/>
  <c r="AF27" i="53" s="1"/>
  <c r="Z31" i="63"/>
  <c r="AE25" i="53" s="1"/>
  <c r="AE27" i="53" s="1"/>
  <c r="X31" i="63"/>
  <c r="AC25" i="53" s="1"/>
  <c r="AC27" i="53" s="1"/>
  <c r="V31" i="63"/>
  <c r="AA25" i="53" s="1"/>
  <c r="AA27" i="53" s="1"/>
  <c r="U31" i="63"/>
  <c r="Z25" i="53" s="1"/>
  <c r="Z27" i="53" s="1"/>
  <c r="T31" i="63"/>
  <c r="Y25" i="53" s="1"/>
  <c r="Y27" i="53" s="1"/>
  <c r="R31" i="63"/>
  <c r="W25" i="53" s="1"/>
  <c r="W27" i="53" s="1"/>
  <c r="N31" i="63"/>
  <c r="N25" i="53" s="1"/>
  <c r="N27" i="53" s="1"/>
  <c r="M31" i="63"/>
  <c r="M25" i="53" s="1"/>
  <c r="M27" i="53" s="1"/>
  <c r="L31" i="63"/>
  <c r="L25" i="53" s="1"/>
  <c r="L27" i="53" s="1"/>
  <c r="K31" i="63"/>
  <c r="K25" i="53" s="1"/>
  <c r="K27" i="53" s="1"/>
  <c r="J31" i="63"/>
  <c r="J25" i="53" s="1"/>
  <c r="J27" i="53" s="1"/>
  <c r="I31" i="63"/>
  <c r="I25" i="53" s="1"/>
  <c r="I27" i="53" s="1"/>
  <c r="G31" i="63"/>
  <c r="G25" i="53" s="1"/>
  <c r="G27" i="53" s="1"/>
  <c r="F31" i="63"/>
  <c r="F25" i="53" s="1"/>
  <c r="F27" i="53" s="1"/>
  <c r="E31" i="63"/>
  <c r="E25" i="53" s="1"/>
  <c r="E27" i="53" s="1"/>
  <c r="E30" i="63"/>
  <c r="E41" i="53" s="1"/>
  <c r="BO29" i="63"/>
  <c r="BN29" i="63"/>
  <c r="BM29" i="63"/>
  <c r="BL29" i="63"/>
  <c r="BK29" i="63"/>
  <c r="BJ29" i="63"/>
  <c r="BI29" i="63"/>
  <c r="BH29" i="63"/>
  <c r="BG29" i="63"/>
  <c r="BF29" i="63"/>
  <c r="BE29" i="63"/>
  <c r="BD29" i="63"/>
  <c r="BB29" i="63"/>
  <c r="BA29" i="63"/>
  <c r="AZ29" i="63"/>
  <c r="AY29" i="63"/>
  <c r="AX29" i="63"/>
  <c r="AW29" i="63"/>
  <c r="AV29" i="63"/>
  <c r="AU29" i="63"/>
  <c r="AT29" i="63"/>
  <c r="AS29" i="63"/>
  <c r="AR29" i="63"/>
  <c r="AQ29" i="63"/>
  <c r="AO29" i="63"/>
  <c r="AN29" i="63"/>
  <c r="AM29" i="63"/>
  <c r="AL29" i="63"/>
  <c r="AK29" i="63"/>
  <c r="AJ29" i="63"/>
  <c r="AI29" i="63"/>
  <c r="AH29" i="63"/>
  <c r="AG29" i="63"/>
  <c r="AF29" i="63"/>
  <c r="AE29" i="63"/>
  <c r="AD29" i="63"/>
  <c r="AB29" i="63"/>
  <c r="AA29" i="63"/>
  <c r="Z29" i="63"/>
  <c r="Y29" i="63"/>
  <c r="X29" i="63"/>
  <c r="W29" i="63"/>
  <c r="V29" i="63"/>
  <c r="U29" i="63"/>
  <c r="T29" i="63"/>
  <c r="S29" i="63"/>
  <c r="R29" i="63"/>
  <c r="Q29" i="63"/>
  <c r="O29" i="63"/>
  <c r="N29" i="63"/>
  <c r="M29" i="63"/>
  <c r="L29" i="63"/>
  <c r="K29" i="63"/>
  <c r="J29" i="63"/>
  <c r="I29" i="63"/>
  <c r="H29" i="63"/>
  <c r="G29" i="63"/>
  <c r="F29" i="63"/>
  <c r="E29" i="63"/>
  <c r="D29" i="63"/>
  <c r="H24" i="63"/>
  <c r="G24" i="63"/>
  <c r="F24" i="63"/>
  <c r="E24" i="63"/>
  <c r="D24" i="63"/>
  <c r="H20" i="63"/>
  <c r="G20" i="63"/>
  <c r="F20" i="63"/>
  <c r="E20" i="63"/>
  <c r="D20" i="63"/>
  <c r="H16" i="63"/>
  <c r="G16" i="63"/>
  <c r="F16" i="63"/>
  <c r="E16" i="63"/>
  <c r="D16" i="63"/>
  <c r="BW257" i="39"/>
  <c r="BE257" i="39"/>
  <c r="AM257" i="39"/>
  <c r="U257" i="39"/>
  <c r="C257" i="39"/>
  <c r="BW256" i="39"/>
  <c r="BE256" i="39"/>
  <c r="AM256" i="39"/>
  <c r="U256" i="39"/>
  <c r="BW255" i="39"/>
  <c r="BE255" i="39"/>
  <c r="AM255" i="39"/>
  <c r="U255" i="39"/>
  <c r="C255" i="39"/>
  <c r="BW254" i="39"/>
  <c r="BE254" i="39"/>
  <c r="AM254" i="39"/>
  <c r="U254" i="39"/>
  <c r="C254" i="39"/>
  <c r="BW253" i="39"/>
  <c r="BE253" i="39"/>
  <c r="AM253" i="39"/>
  <c r="U253" i="39"/>
  <c r="C253" i="39"/>
  <c r="BV252" i="39"/>
  <c r="BD252" i="39"/>
  <c r="AL252" i="39"/>
  <c r="T252" i="39"/>
  <c r="B252" i="39"/>
  <c r="CI250" i="39"/>
  <c r="CH250" i="39"/>
  <c r="CG250" i="39"/>
  <c r="CF250" i="39"/>
  <c r="CE250" i="39"/>
  <c r="CD250" i="39"/>
  <c r="CC250" i="39"/>
  <c r="CB250" i="39"/>
  <c r="CA250" i="39"/>
  <c r="BZ250" i="39"/>
  <c r="BY250" i="39"/>
  <c r="BX250" i="39"/>
  <c r="BW250" i="39"/>
  <c r="BQ250" i="39"/>
  <c r="BP250" i="39"/>
  <c r="BO250" i="39"/>
  <c r="BN250" i="39"/>
  <c r="BM250" i="39"/>
  <c r="BL250" i="39"/>
  <c r="BK250" i="39"/>
  <c r="BJ250" i="39"/>
  <c r="BI250" i="39"/>
  <c r="BH250" i="39"/>
  <c r="BG250" i="39"/>
  <c r="BF250" i="39"/>
  <c r="BE250" i="39"/>
  <c r="AY250" i="39"/>
  <c r="AX250" i="39"/>
  <c r="AW250" i="39"/>
  <c r="AV250" i="39"/>
  <c r="AU250" i="39"/>
  <c r="AT250" i="39"/>
  <c r="AS250" i="39"/>
  <c r="AR250" i="39"/>
  <c r="AQ250" i="39"/>
  <c r="AP250" i="39"/>
  <c r="AO250" i="39"/>
  <c r="AN250" i="39"/>
  <c r="AM250" i="39"/>
  <c r="AG250" i="39"/>
  <c r="AF250" i="39"/>
  <c r="AE250" i="39"/>
  <c r="AD250" i="39"/>
  <c r="AC250" i="39"/>
  <c r="AB250" i="39"/>
  <c r="AA250" i="39"/>
  <c r="Z250" i="39"/>
  <c r="Y250" i="39"/>
  <c r="X250" i="39"/>
  <c r="W250" i="39"/>
  <c r="V250" i="39"/>
  <c r="U250" i="39"/>
  <c r="O250" i="39"/>
  <c r="N250" i="39"/>
  <c r="M250" i="39"/>
  <c r="L250" i="39"/>
  <c r="K250" i="39"/>
  <c r="J250" i="39"/>
  <c r="I250" i="39"/>
  <c r="H250" i="39"/>
  <c r="G250" i="39"/>
  <c r="F250" i="39"/>
  <c r="E250" i="39"/>
  <c r="D250" i="39"/>
  <c r="C250" i="39"/>
  <c r="CI249" i="39"/>
  <c r="CH249" i="39"/>
  <c r="CG249" i="39"/>
  <c r="CF249" i="39"/>
  <c r="CE249" i="39"/>
  <c r="CD249" i="39"/>
  <c r="CC249" i="39"/>
  <c r="CB249" i="39"/>
  <c r="CA249" i="39"/>
  <c r="BZ249" i="39"/>
  <c r="BY249" i="39"/>
  <c r="BX249" i="39"/>
  <c r="BW249" i="39"/>
  <c r="BQ249" i="39"/>
  <c r="BP249" i="39"/>
  <c r="BO249" i="39"/>
  <c r="BN249" i="39"/>
  <c r="BM249" i="39"/>
  <c r="BL249" i="39"/>
  <c r="BK249" i="39"/>
  <c r="BJ249" i="39"/>
  <c r="BI249" i="39"/>
  <c r="BH249" i="39"/>
  <c r="BG249" i="39"/>
  <c r="BF249" i="39"/>
  <c r="BE249" i="39"/>
  <c r="AY249" i="39"/>
  <c r="AX249" i="39"/>
  <c r="AW249" i="39"/>
  <c r="AV249" i="39"/>
  <c r="AU249" i="39"/>
  <c r="AT249" i="39"/>
  <c r="AS249" i="39"/>
  <c r="AR249" i="39"/>
  <c r="AQ249" i="39"/>
  <c r="AP249" i="39"/>
  <c r="AO249" i="39"/>
  <c r="AN249" i="39"/>
  <c r="AM249" i="39"/>
  <c r="AG249" i="39"/>
  <c r="AF249" i="39"/>
  <c r="AE249" i="39"/>
  <c r="AD249" i="39"/>
  <c r="AC249" i="39"/>
  <c r="AB249" i="39"/>
  <c r="AA249" i="39"/>
  <c r="Z249" i="39"/>
  <c r="Y249" i="39"/>
  <c r="X249" i="39"/>
  <c r="W249" i="39"/>
  <c r="V249" i="39"/>
  <c r="U249" i="39"/>
  <c r="O249" i="39"/>
  <c r="N249" i="39"/>
  <c r="M249" i="39"/>
  <c r="L249" i="39"/>
  <c r="K249" i="39"/>
  <c r="J249" i="39"/>
  <c r="I249" i="39"/>
  <c r="H249" i="39"/>
  <c r="G249" i="39"/>
  <c r="F249" i="39"/>
  <c r="E249" i="39"/>
  <c r="D249" i="39"/>
  <c r="C249" i="39"/>
  <c r="CI248" i="39"/>
  <c r="CH248" i="39"/>
  <c r="CG248" i="39"/>
  <c r="CF248" i="39"/>
  <c r="CE248" i="39"/>
  <c r="CD248" i="39"/>
  <c r="CC248" i="39"/>
  <c r="CB248" i="39"/>
  <c r="CA248" i="39"/>
  <c r="BZ248" i="39"/>
  <c r="BY248" i="39"/>
  <c r="BX248" i="39"/>
  <c r="BW248" i="39"/>
  <c r="BQ248" i="39"/>
  <c r="BP248" i="39"/>
  <c r="BO248" i="39"/>
  <c r="BN248" i="39"/>
  <c r="BM248" i="39"/>
  <c r="BL248" i="39"/>
  <c r="BK248" i="39"/>
  <c r="BJ248" i="39"/>
  <c r="BI248" i="39"/>
  <c r="BH248" i="39"/>
  <c r="BG248" i="39"/>
  <c r="BF248" i="39"/>
  <c r="BE248" i="39"/>
  <c r="AY248" i="39"/>
  <c r="AX248" i="39"/>
  <c r="AW248" i="39"/>
  <c r="AV248" i="39"/>
  <c r="AU248" i="39"/>
  <c r="AT248" i="39"/>
  <c r="AS248" i="39"/>
  <c r="AR248" i="39"/>
  <c r="AQ248" i="39"/>
  <c r="AP248" i="39"/>
  <c r="AO248" i="39"/>
  <c r="AN248" i="39"/>
  <c r="AM248" i="39"/>
  <c r="AG248" i="39"/>
  <c r="AF248" i="39"/>
  <c r="AE248" i="39"/>
  <c r="AD248" i="39"/>
  <c r="AC248" i="39"/>
  <c r="AB248" i="39"/>
  <c r="AA248" i="39"/>
  <c r="Z248" i="39"/>
  <c r="Y248" i="39"/>
  <c r="X248" i="39"/>
  <c r="W248" i="39"/>
  <c r="V248" i="39"/>
  <c r="U248" i="39"/>
  <c r="O248" i="39"/>
  <c r="N248" i="39"/>
  <c r="M248" i="39"/>
  <c r="L248" i="39"/>
  <c r="K248" i="39"/>
  <c r="J248" i="39"/>
  <c r="I248" i="39"/>
  <c r="H248" i="39"/>
  <c r="G248" i="39"/>
  <c r="F248" i="39"/>
  <c r="E248" i="39"/>
  <c r="D248" i="39"/>
  <c r="C248" i="39"/>
  <c r="CI247" i="39"/>
  <c r="CH247" i="39"/>
  <c r="CG247" i="39"/>
  <c r="CF247" i="39"/>
  <c r="CE247" i="39"/>
  <c r="CD247" i="39"/>
  <c r="CC247" i="39"/>
  <c r="CB247" i="39"/>
  <c r="CA247" i="39"/>
  <c r="BZ247" i="39"/>
  <c r="BY247" i="39"/>
  <c r="BX247" i="39"/>
  <c r="BW247" i="39"/>
  <c r="BQ247" i="39"/>
  <c r="BP247" i="39"/>
  <c r="BO247" i="39"/>
  <c r="BN247" i="39"/>
  <c r="BM247" i="39"/>
  <c r="BL247" i="39"/>
  <c r="BK247" i="39"/>
  <c r="BJ247" i="39"/>
  <c r="BI247" i="39"/>
  <c r="BH247" i="39"/>
  <c r="BG247" i="39"/>
  <c r="BF247" i="39"/>
  <c r="BE247" i="39"/>
  <c r="AY247" i="39"/>
  <c r="AX247" i="39"/>
  <c r="AW247" i="39"/>
  <c r="AV247" i="39"/>
  <c r="AU247" i="39"/>
  <c r="AT247" i="39"/>
  <c r="AS247" i="39"/>
  <c r="AR247" i="39"/>
  <c r="AQ247" i="39"/>
  <c r="AP247" i="39"/>
  <c r="AO247" i="39"/>
  <c r="AN247" i="39"/>
  <c r="AM247" i="39"/>
  <c r="AG247" i="39"/>
  <c r="AF247" i="39"/>
  <c r="AE247" i="39"/>
  <c r="AD247" i="39"/>
  <c r="AC247" i="39"/>
  <c r="AB247" i="39"/>
  <c r="AA247" i="39"/>
  <c r="Z247" i="39"/>
  <c r="Y247" i="39"/>
  <c r="X247" i="39"/>
  <c r="W247" i="39"/>
  <c r="V247" i="39"/>
  <c r="U247" i="39"/>
  <c r="O247" i="39"/>
  <c r="N247" i="39"/>
  <c r="M247" i="39"/>
  <c r="L247" i="39"/>
  <c r="K247" i="39"/>
  <c r="J247" i="39"/>
  <c r="I247" i="39"/>
  <c r="H247" i="39"/>
  <c r="G247" i="39"/>
  <c r="F247" i="39"/>
  <c r="E247" i="39"/>
  <c r="D247" i="39"/>
  <c r="C247" i="39"/>
  <c r="BV246" i="39"/>
  <c r="BD246" i="39"/>
  <c r="AL246" i="39"/>
  <c r="T246" i="39"/>
  <c r="B246" i="39"/>
  <c r="BV244" i="39"/>
  <c r="BD244" i="39"/>
  <c r="AL244" i="39"/>
  <c r="T244" i="39"/>
  <c r="B244" i="39"/>
  <c r="CI242" i="39"/>
  <c r="CH242" i="39"/>
  <c r="CG242" i="39"/>
  <c r="CF242" i="39"/>
  <c r="CE242" i="39"/>
  <c r="CD242" i="39"/>
  <c r="CC242" i="39"/>
  <c r="CB242" i="39"/>
  <c r="CA242" i="39"/>
  <c r="BZ242" i="39"/>
  <c r="BY242" i="39"/>
  <c r="BX242" i="39"/>
  <c r="BW242" i="39"/>
  <c r="BQ242" i="39"/>
  <c r="BP242" i="39"/>
  <c r="BO242" i="39"/>
  <c r="BN242" i="39"/>
  <c r="BM242" i="39"/>
  <c r="BL242" i="39"/>
  <c r="BK242" i="39"/>
  <c r="BJ242" i="39"/>
  <c r="BI242" i="39"/>
  <c r="BH242" i="39"/>
  <c r="BG242" i="39"/>
  <c r="BF242" i="39"/>
  <c r="BE242" i="39"/>
  <c r="AY242" i="39"/>
  <c r="AX242" i="39"/>
  <c r="AW242" i="39"/>
  <c r="AV242" i="39"/>
  <c r="AU242" i="39"/>
  <c r="AT242" i="39"/>
  <c r="AS242" i="39"/>
  <c r="AR242" i="39"/>
  <c r="AQ242" i="39"/>
  <c r="AP242" i="39"/>
  <c r="AO242" i="39"/>
  <c r="AN242" i="39"/>
  <c r="AM242" i="39"/>
  <c r="AG242" i="39"/>
  <c r="AF242" i="39"/>
  <c r="AE242" i="39"/>
  <c r="AD242" i="39"/>
  <c r="AC242" i="39"/>
  <c r="AB242" i="39"/>
  <c r="AA242" i="39"/>
  <c r="Z242" i="39"/>
  <c r="Y242" i="39"/>
  <c r="X242" i="39"/>
  <c r="W242" i="39"/>
  <c r="V242" i="39"/>
  <c r="U242" i="39"/>
  <c r="O242" i="39"/>
  <c r="N242" i="39"/>
  <c r="M242" i="39"/>
  <c r="L242" i="39"/>
  <c r="K242" i="39"/>
  <c r="J242" i="39"/>
  <c r="I242" i="39"/>
  <c r="H242" i="39"/>
  <c r="G242" i="39"/>
  <c r="F242" i="39"/>
  <c r="E242" i="39"/>
  <c r="D242" i="39"/>
  <c r="C242" i="39"/>
  <c r="CI241" i="39"/>
  <c r="CH241" i="39"/>
  <c r="CG241" i="39"/>
  <c r="CF241" i="39"/>
  <c r="CE241" i="39"/>
  <c r="CD241" i="39"/>
  <c r="CC241" i="39"/>
  <c r="CB241" i="39"/>
  <c r="CA241" i="39"/>
  <c r="BZ241" i="39"/>
  <c r="BY241" i="39"/>
  <c r="BX241" i="39"/>
  <c r="BW241" i="39"/>
  <c r="BV241" i="39"/>
  <c r="BQ241" i="39"/>
  <c r="BP241" i="39"/>
  <c r="BO241" i="39"/>
  <c r="BN241" i="39"/>
  <c r="BM241" i="39"/>
  <c r="BL241" i="39"/>
  <c r="BK241" i="39"/>
  <c r="BJ241" i="39"/>
  <c r="BI241" i="39"/>
  <c r="BH241" i="39"/>
  <c r="BG241" i="39"/>
  <c r="BF241" i="39"/>
  <c r="BE241" i="39"/>
  <c r="BD241" i="39"/>
  <c r="AY241" i="39"/>
  <c r="AX241" i="39"/>
  <c r="AW241" i="39"/>
  <c r="AV241" i="39"/>
  <c r="AU241" i="39"/>
  <c r="AT241" i="39"/>
  <c r="AS241" i="39"/>
  <c r="AR241" i="39"/>
  <c r="AQ241" i="39"/>
  <c r="AP241" i="39"/>
  <c r="AO241" i="39"/>
  <c r="AN241" i="39"/>
  <c r="AM241" i="39"/>
  <c r="AL241" i="39"/>
  <c r="AG241" i="39"/>
  <c r="AF241" i="39"/>
  <c r="AE241" i="39"/>
  <c r="AD241" i="39"/>
  <c r="AC241" i="39"/>
  <c r="AB241" i="39"/>
  <c r="AA241" i="39"/>
  <c r="Z241" i="39"/>
  <c r="Y241" i="39"/>
  <c r="X241" i="39"/>
  <c r="W241" i="39"/>
  <c r="V241" i="39"/>
  <c r="U241" i="39"/>
  <c r="T241" i="39"/>
  <c r="O241" i="39"/>
  <c r="N241" i="39"/>
  <c r="M241" i="39"/>
  <c r="L241" i="39"/>
  <c r="K241" i="39"/>
  <c r="J241" i="39"/>
  <c r="I241" i="39"/>
  <c r="H241" i="39"/>
  <c r="G241" i="39"/>
  <c r="F241" i="39"/>
  <c r="E241" i="39"/>
  <c r="D241" i="39"/>
  <c r="C241" i="39"/>
  <c r="B241" i="39"/>
  <c r="CI240" i="39"/>
  <c r="CH240" i="39"/>
  <c r="CG240" i="39"/>
  <c r="CF240" i="39"/>
  <c r="CE240" i="39"/>
  <c r="CD240" i="39"/>
  <c r="CC240" i="39"/>
  <c r="CB240" i="39"/>
  <c r="CA240" i="39"/>
  <c r="BZ240" i="39"/>
  <c r="BY240" i="39"/>
  <c r="BX240" i="39"/>
  <c r="BW240" i="39"/>
  <c r="BV240" i="39"/>
  <c r="BQ240" i="39"/>
  <c r="BP240" i="39"/>
  <c r="BO240" i="39"/>
  <c r="BN240" i="39"/>
  <c r="BM240" i="39"/>
  <c r="BL240" i="39"/>
  <c r="BK240" i="39"/>
  <c r="BJ240" i="39"/>
  <c r="BI240" i="39"/>
  <c r="BH240" i="39"/>
  <c r="BG240" i="39"/>
  <c r="BF240" i="39"/>
  <c r="BE240" i="39"/>
  <c r="BD240" i="39"/>
  <c r="AY240" i="39"/>
  <c r="AX240" i="39"/>
  <c r="AW240" i="39"/>
  <c r="AV240" i="39"/>
  <c r="AU240" i="39"/>
  <c r="AT240" i="39"/>
  <c r="AS240" i="39"/>
  <c r="AR240" i="39"/>
  <c r="AQ240" i="39"/>
  <c r="AP240" i="39"/>
  <c r="AO240" i="39"/>
  <c r="AN240" i="39"/>
  <c r="AM240" i="39"/>
  <c r="AL240" i="39"/>
  <c r="AG240" i="39"/>
  <c r="AF240" i="39"/>
  <c r="AE240" i="39"/>
  <c r="AD240" i="39"/>
  <c r="AC240" i="39"/>
  <c r="AB240" i="39"/>
  <c r="AA240" i="39"/>
  <c r="Z240" i="39"/>
  <c r="Y240" i="39"/>
  <c r="X240" i="39"/>
  <c r="W240" i="39"/>
  <c r="V240" i="39"/>
  <c r="U240" i="39"/>
  <c r="T240" i="39"/>
  <c r="O240" i="39"/>
  <c r="N240" i="39"/>
  <c r="M240" i="39"/>
  <c r="L240" i="39"/>
  <c r="K240" i="39"/>
  <c r="J240" i="39"/>
  <c r="I240" i="39"/>
  <c r="H240" i="39"/>
  <c r="G240" i="39"/>
  <c r="F240" i="39"/>
  <c r="E240" i="39"/>
  <c r="D240" i="39"/>
  <c r="C240" i="39"/>
  <c r="B240" i="39"/>
  <c r="CI239" i="39"/>
  <c r="CH239" i="39"/>
  <c r="CG239" i="39"/>
  <c r="CF239" i="39"/>
  <c r="CE239" i="39"/>
  <c r="CD239" i="39"/>
  <c r="CC239" i="39"/>
  <c r="CB239" i="39"/>
  <c r="CA239" i="39"/>
  <c r="BZ239" i="39"/>
  <c r="BY239" i="39"/>
  <c r="BX239" i="39"/>
  <c r="BW239" i="39"/>
  <c r="BV239" i="39"/>
  <c r="BQ239" i="39"/>
  <c r="BP239" i="39"/>
  <c r="BO239" i="39"/>
  <c r="BN239" i="39"/>
  <c r="BM239" i="39"/>
  <c r="BL239" i="39"/>
  <c r="BK239" i="39"/>
  <c r="BJ239" i="39"/>
  <c r="BI239" i="39"/>
  <c r="BH239" i="39"/>
  <c r="BG239" i="39"/>
  <c r="BF239" i="39"/>
  <c r="BE239" i="39"/>
  <c r="BD239" i="39"/>
  <c r="AY239" i="39"/>
  <c r="AX239" i="39"/>
  <c r="AW239" i="39"/>
  <c r="AV239" i="39"/>
  <c r="AU239" i="39"/>
  <c r="AT239" i="39"/>
  <c r="AS239" i="39"/>
  <c r="AR239" i="39"/>
  <c r="AQ239" i="39"/>
  <c r="AP239" i="39"/>
  <c r="AO239" i="39"/>
  <c r="AN239" i="39"/>
  <c r="AM239" i="39"/>
  <c r="AL239" i="39"/>
  <c r="AG239" i="39"/>
  <c r="AF239" i="39"/>
  <c r="AE239" i="39"/>
  <c r="AD239" i="39"/>
  <c r="AC239" i="39"/>
  <c r="AB239" i="39"/>
  <c r="AA239" i="39"/>
  <c r="Z239" i="39"/>
  <c r="Y239" i="39"/>
  <c r="X239" i="39"/>
  <c r="W239" i="39"/>
  <c r="V239" i="39"/>
  <c r="U239" i="39"/>
  <c r="T239" i="39"/>
  <c r="O239" i="39"/>
  <c r="N239" i="39"/>
  <c r="M239" i="39"/>
  <c r="L239" i="39"/>
  <c r="K239" i="39"/>
  <c r="J239" i="39"/>
  <c r="I239" i="39"/>
  <c r="H239" i="39"/>
  <c r="G239" i="39"/>
  <c r="F239" i="39"/>
  <c r="E239" i="39"/>
  <c r="D239" i="39"/>
  <c r="C239" i="39"/>
  <c r="B239" i="39"/>
  <c r="CI238" i="39"/>
  <c r="CH238" i="39"/>
  <c r="CG238" i="39"/>
  <c r="CF238" i="39"/>
  <c r="CE238" i="39"/>
  <c r="CD238" i="39"/>
  <c r="CC238" i="39"/>
  <c r="CB238" i="39"/>
  <c r="CA238" i="39"/>
  <c r="BZ238" i="39"/>
  <c r="BY238" i="39"/>
  <c r="BX238" i="39"/>
  <c r="BW238" i="39"/>
  <c r="BV238" i="39"/>
  <c r="BQ238" i="39"/>
  <c r="BP238" i="39"/>
  <c r="BO238" i="39"/>
  <c r="BN238" i="39"/>
  <c r="BM238" i="39"/>
  <c r="BL238" i="39"/>
  <c r="BK238" i="39"/>
  <c r="BJ238" i="39"/>
  <c r="BI238" i="39"/>
  <c r="BH238" i="39"/>
  <c r="BG238" i="39"/>
  <c r="BF238" i="39"/>
  <c r="BE238" i="39"/>
  <c r="BD238" i="39"/>
  <c r="AY238" i="39"/>
  <c r="AX238" i="39"/>
  <c r="AW238" i="39"/>
  <c r="AV238" i="39"/>
  <c r="AU238" i="39"/>
  <c r="AT238" i="39"/>
  <c r="AS238" i="39"/>
  <c r="AR238" i="39"/>
  <c r="AQ238" i="39"/>
  <c r="AP238" i="39"/>
  <c r="AO238" i="39"/>
  <c r="AN238" i="39"/>
  <c r="AM238" i="39"/>
  <c r="AL238" i="39"/>
  <c r="AG238" i="39"/>
  <c r="AF238" i="39"/>
  <c r="AE238" i="39"/>
  <c r="AD238" i="39"/>
  <c r="AC238" i="39"/>
  <c r="AB238" i="39"/>
  <c r="AA238" i="39"/>
  <c r="Z238" i="39"/>
  <c r="Y238" i="39"/>
  <c r="X238" i="39"/>
  <c r="W238" i="39"/>
  <c r="V238" i="39"/>
  <c r="U238" i="39"/>
  <c r="T238" i="39"/>
  <c r="O238" i="39"/>
  <c r="N238" i="39"/>
  <c r="M238" i="39"/>
  <c r="L238" i="39"/>
  <c r="K238" i="39"/>
  <c r="J238" i="39"/>
  <c r="I238" i="39"/>
  <c r="H238" i="39"/>
  <c r="G238" i="39"/>
  <c r="F238" i="39"/>
  <c r="E238" i="39"/>
  <c r="D238" i="39"/>
  <c r="C238" i="39"/>
  <c r="B238" i="39"/>
  <c r="CI237" i="39"/>
  <c r="CH237" i="39"/>
  <c r="CG237" i="39"/>
  <c r="CF237" i="39"/>
  <c r="CE237" i="39"/>
  <c r="CD237" i="39"/>
  <c r="CC237" i="39"/>
  <c r="CB237" i="39"/>
  <c r="CA237" i="39"/>
  <c r="BZ237" i="39"/>
  <c r="BY237" i="39"/>
  <c r="BX237" i="39"/>
  <c r="BW237" i="39"/>
  <c r="BV237" i="39"/>
  <c r="BQ237" i="39"/>
  <c r="BP237" i="39"/>
  <c r="BO237" i="39"/>
  <c r="BN237" i="39"/>
  <c r="BM237" i="39"/>
  <c r="BL237" i="39"/>
  <c r="BK237" i="39"/>
  <c r="BJ237" i="39"/>
  <c r="BI237" i="39"/>
  <c r="BH237" i="39"/>
  <c r="BG237" i="39"/>
  <c r="BF237" i="39"/>
  <c r="BE237" i="39"/>
  <c r="BD237" i="39"/>
  <c r="AY237" i="39"/>
  <c r="AX237" i="39"/>
  <c r="AW237" i="39"/>
  <c r="AV237" i="39"/>
  <c r="AU237" i="39"/>
  <c r="AT237" i="39"/>
  <c r="AS237" i="39"/>
  <c r="AR237" i="39"/>
  <c r="AQ237" i="39"/>
  <c r="AP237" i="39"/>
  <c r="AO237" i="39"/>
  <c r="AN237" i="39"/>
  <c r="AM237" i="39"/>
  <c r="AL237" i="39"/>
  <c r="AG237" i="39"/>
  <c r="AF237" i="39"/>
  <c r="AE237" i="39"/>
  <c r="AD237" i="39"/>
  <c r="AC237" i="39"/>
  <c r="AB237" i="39"/>
  <c r="AA237" i="39"/>
  <c r="Z237" i="39"/>
  <c r="Y237" i="39"/>
  <c r="X237" i="39"/>
  <c r="W237" i="39"/>
  <c r="V237" i="39"/>
  <c r="U237" i="39"/>
  <c r="T237" i="39"/>
  <c r="O237" i="39"/>
  <c r="N237" i="39"/>
  <c r="M237" i="39"/>
  <c r="L237" i="39"/>
  <c r="K237" i="39"/>
  <c r="J237" i="39"/>
  <c r="I237" i="39"/>
  <c r="H237" i="39"/>
  <c r="G237" i="39"/>
  <c r="F237" i="39"/>
  <c r="E237" i="39"/>
  <c r="D237" i="39"/>
  <c r="C237" i="39"/>
  <c r="B237" i="39"/>
  <c r="CI236" i="39"/>
  <c r="CH236" i="39"/>
  <c r="CG236" i="39"/>
  <c r="CF236" i="39"/>
  <c r="CE236" i="39"/>
  <c r="CD236" i="39"/>
  <c r="CC236" i="39"/>
  <c r="CB236" i="39"/>
  <c r="CA236" i="39"/>
  <c r="BZ236" i="39"/>
  <c r="BY236" i="39"/>
  <c r="BX236" i="39"/>
  <c r="BW236" i="39"/>
  <c r="BV236" i="39"/>
  <c r="BQ236" i="39"/>
  <c r="BP236" i="39"/>
  <c r="BO236" i="39"/>
  <c r="BN236" i="39"/>
  <c r="BM236" i="39"/>
  <c r="BL236" i="39"/>
  <c r="BK236" i="39"/>
  <c r="BJ236" i="39"/>
  <c r="BI236" i="39"/>
  <c r="BH236" i="39"/>
  <c r="BG236" i="39"/>
  <c r="BF236" i="39"/>
  <c r="BE236" i="39"/>
  <c r="BD236" i="39"/>
  <c r="AY236" i="39"/>
  <c r="AX236" i="39"/>
  <c r="AW236" i="39"/>
  <c r="AV236" i="39"/>
  <c r="AU236" i="39"/>
  <c r="AT236" i="39"/>
  <c r="AS236" i="39"/>
  <c r="AR236" i="39"/>
  <c r="AQ236" i="39"/>
  <c r="AP236" i="39"/>
  <c r="AO236" i="39"/>
  <c r="AN236" i="39"/>
  <c r="AM236" i="39"/>
  <c r="AL236" i="39"/>
  <c r="AG236" i="39"/>
  <c r="AF236" i="39"/>
  <c r="AE236" i="39"/>
  <c r="AD236" i="39"/>
  <c r="AC236" i="39"/>
  <c r="AB236" i="39"/>
  <c r="AA236" i="39"/>
  <c r="Z236" i="39"/>
  <c r="Y236" i="39"/>
  <c r="X236" i="39"/>
  <c r="W236" i="39"/>
  <c r="V236" i="39"/>
  <c r="U236" i="39"/>
  <c r="T236" i="39"/>
  <c r="O236" i="39"/>
  <c r="N236" i="39"/>
  <c r="M236" i="39"/>
  <c r="L236" i="39"/>
  <c r="K236" i="39"/>
  <c r="J236" i="39"/>
  <c r="I236" i="39"/>
  <c r="H236" i="39"/>
  <c r="G236" i="39"/>
  <c r="F236" i="39"/>
  <c r="E236" i="39"/>
  <c r="D236" i="39"/>
  <c r="C236" i="39"/>
  <c r="B236" i="39"/>
  <c r="CI235" i="39"/>
  <c r="CH235" i="39"/>
  <c r="CG235" i="39"/>
  <c r="CF235" i="39"/>
  <c r="CE235" i="39"/>
  <c r="CD235" i="39"/>
  <c r="CC235" i="39"/>
  <c r="CB235" i="39"/>
  <c r="CA235" i="39"/>
  <c r="BZ235" i="39"/>
  <c r="BY235" i="39"/>
  <c r="BX235" i="39"/>
  <c r="BW235" i="39"/>
  <c r="BV235" i="39"/>
  <c r="BQ235" i="39"/>
  <c r="BP235" i="39"/>
  <c r="BO235" i="39"/>
  <c r="BN235" i="39"/>
  <c r="BM235" i="39"/>
  <c r="BL235" i="39"/>
  <c r="BK235" i="39"/>
  <c r="BJ235" i="39"/>
  <c r="BI235" i="39"/>
  <c r="BH235" i="39"/>
  <c r="BG235" i="39"/>
  <c r="BF235" i="39"/>
  <c r="BE235" i="39"/>
  <c r="BD235" i="39"/>
  <c r="AY235" i="39"/>
  <c r="AX235" i="39"/>
  <c r="AW235" i="39"/>
  <c r="AV235" i="39"/>
  <c r="AU235" i="39"/>
  <c r="AT235" i="39"/>
  <c r="AS235" i="39"/>
  <c r="AR235" i="39"/>
  <c r="AQ235" i="39"/>
  <c r="AP235" i="39"/>
  <c r="AO235" i="39"/>
  <c r="AN235" i="39"/>
  <c r="AM235" i="39"/>
  <c r="AL235" i="39"/>
  <c r="AG235" i="39"/>
  <c r="AF235" i="39"/>
  <c r="AE235" i="39"/>
  <c r="AD235" i="39"/>
  <c r="AC235" i="39"/>
  <c r="AB235" i="39"/>
  <c r="AA235" i="39"/>
  <c r="Z235" i="39"/>
  <c r="Y235" i="39"/>
  <c r="X235" i="39"/>
  <c r="W235" i="39"/>
  <c r="V235" i="39"/>
  <c r="U235" i="39"/>
  <c r="T235" i="39"/>
  <c r="O235" i="39"/>
  <c r="N235" i="39"/>
  <c r="M235" i="39"/>
  <c r="L235" i="39"/>
  <c r="K235" i="39"/>
  <c r="J235" i="39"/>
  <c r="I235" i="39"/>
  <c r="H235" i="39"/>
  <c r="G235" i="39"/>
  <c r="F235" i="39"/>
  <c r="E235" i="39"/>
  <c r="D235" i="39"/>
  <c r="C235" i="39"/>
  <c r="B235" i="39"/>
  <c r="CI234" i="39"/>
  <c r="CH234" i="39"/>
  <c r="CG234" i="39"/>
  <c r="CF234" i="39"/>
  <c r="CE234" i="39"/>
  <c r="CD234" i="39"/>
  <c r="CC234" i="39"/>
  <c r="CB234" i="39"/>
  <c r="CA234" i="39"/>
  <c r="BZ234" i="39"/>
  <c r="BY234" i="39"/>
  <c r="BX234" i="39"/>
  <c r="BW234" i="39"/>
  <c r="BV234" i="39"/>
  <c r="BQ234" i="39"/>
  <c r="BP234" i="39"/>
  <c r="BO234" i="39"/>
  <c r="BN234" i="39"/>
  <c r="BM234" i="39"/>
  <c r="BL234" i="39"/>
  <c r="BK234" i="39"/>
  <c r="BJ234" i="39"/>
  <c r="BI234" i="39"/>
  <c r="BH234" i="39"/>
  <c r="BG234" i="39"/>
  <c r="BF234" i="39"/>
  <c r="BE234" i="39"/>
  <c r="BD234" i="39"/>
  <c r="AY234" i="39"/>
  <c r="AX234" i="39"/>
  <c r="AW234" i="39"/>
  <c r="AV234" i="39"/>
  <c r="AU234" i="39"/>
  <c r="AT234" i="39"/>
  <c r="AS234" i="39"/>
  <c r="AR234" i="39"/>
  <c r="AQ234" i="39"/>
  <c r="AP234" i="39"/>
  <c r="AO234" i="39"/>
  <c r="AN234" i="39"/>
  <c r="AM234" i="39"/>
  <c r="AL234" i="39"/>
  <c r="AG234" i="39"/>
  <c r="AF234" i="39"/>
  <c r="AE234" i="39"/>
  <c r="AD234" i="39"/>
  <c r="AC234" i="39"/>
  <c r="AB234" i="39"/>
  <c r="AA234" i="39"/>
  <c r="Z234" i="39"/>
  <c r="Y234" i="39"/>
  <c r="X234" i="39"/>
  <c r="W234" i="39"/>
  <c r="V234" i="39"/>
  <c r="U234" i="39"/>
  <c r="T234" i="39"/>
  <c r="O234" i="39"/>
  <c r="N234" i="39"/>
  <c r="M234" i="39"/>
  <c r="L234" i="39"/>
  <c r="K234" i="39"/>
  <c r="J234" i="39"/>
  <c r="I234" i="39"/>
  <c r="H234" i="39"/>
  <c r="G234" i="39"/>
  <c r="F234" i="39"/>
  <c r="E234" i="39"/>
  <c r="D234" i="39"/>
  <c r="C234" i="39"/>
  <c r="B234" i="39"/>
  <c r="CI233" i="39"/>
  <c r="CH233" i="39"/>
  <c r="CG233" i="39"/>
  <c r="CF233" i="39"/>
  <c r="CE233" i="39"/>
  <c r="CD233" i="39"/>
  <c r="CC233" i="39"/>
  <c r="CB233" i="39"/>
  <c r="CA233" i="39"/>
  <c r="BZ233" i="39"/>
  <c r="BY233" i="39"/>
  <c r="BX233" i="39"/>
  <c r="BW233" i="39"/>
  <c r="BV233" i="39"/>
  <c r="BQ233" i="39"/>
  <c r="BP233" i="39"/>
  <c r="BO233" i="39"/>
  <c r="BN233" i="39"/>
  <c r="BM233" i="39"/>
  <c r="BL233" i="39"/>
  <c r="BK233" i="39"/>
  <c r="BJ233" i="39"/>
  <c r="BI233" i="39"/>
  <c r="BH233" i="39"/>
  <c r="BG233" i="39"/>
  <c r="BF233" i="39"/>
  <c r="BE233" i="39"/>
  <c r="BD233" i="39"/>
  <c r="AY233" i="39"/>
  <c r="AX233" i="39"/>
  <c r="AW233" i="39"/>
  <c r="AV233" i="39"/>
  <c r="AU233" i="39"/>
  <c r="AT233" i="39"/>
  <c r="AS233" i="39"/>
  <c r="AR233" i="39"/>
  <c r="AQ233" i="39"/>
  <c r="AP233" i="39"/>
  <c r="AO233" i="39"/>
  <c r="AN233" i="39"/>
  <c r="AM233" i="39"/>
  <c r="AL233" i="39"/>
  <c r="AG233" i="39"/>
  <c r="AF233" i="39"/>
  <c r="AE233" i="39"/>
  <c r="AD233" i="39"/>
  <c r="AC233" i="39"/>
  <c r="AB233" i="39"/>
  <c r="AA233" i="39"/>
  <c r="Z233" i="39"/>
  <c r="Y233" i="39"/>
  <c r="X233" i="39"/>
  <c r="W233" i="39"/>
  <c r="V233" i="39"/>
  <c r="U233" i="39"/>
  <c r="T233" i="39"/>
  <c r="O233" i="39"/>
  <c r="N233" i="39"/>
  <c r="M233" i="39"/>
  <c r="L233" i="39"/>
  <c r="K233" i="39"/>
  <c r="J233" i="39"/>
  <c r="I233" i="39"/>
  <c r="H233" i="39"/>
  <c r="G233" i="39"/>
  <c r="F233" i="39"/>
  <c r="E233" i="39"/>
  <c r="D233" i="39"/>
  <c r="C233" i="39"/>
  <c r="B233" i="39"/>
  <c r="CI232" i="39"/>
  <c r="CH232" i="39"/>
  <c r="CG232" i="39"/>
  <c r="CF232" i="39"/>
  <c r="CE232" i="39"/>
  <c r="CD232" i="39"/>
  <c r="CC232" i="39"/>
  <c r="CB232" i="39"/>
  <c r="CA232" i="39"/>
  <c r="BZ232" i="39"/>
  <c r="BY232" i="39"/>
  <c r="BX232" i="39"/>
  <c r="BW232" i="39"/>
  <c r="BV232" i="39"/>
  <c r="BQ232" i="39"/>
  <c r="BP232" i="39"/>
  <c r="BO232" i="39"/>
  <c r="BN232" i="39"/>
  <c r="BM232" i="39"/>
  <c r="BL232" i="39"/>
  <c r="BK232" i="39"/>
  <c r="BJ232" i="39"/>
  <c r="BI232" i="39"/>
  <c r="BH232" i="39"/>
  <c r="BG232" i="39"/>
  <c r="BF232" i="39"/>
  <c r="BE232" i="39"/>
  <c r="BD232" i="39"/>
  <c r="AY232" i="39"/>
  <c r="AX232" i="39"/>
  <c r="AW232" i="39"/>
  <c r="AV232" i="39"/>
  <c r="AU232" i="39"/>
  <c r="AT232" i="39"/>
  <c r="AS232" i="39"/>
  <c r="AR232" i="39"/>
  <c r="AQ232" i="39"/>
  <c r="AP232" i="39"/>
  <c r="AO232" i="39"/>
  <c r="AN232" i="39"/>
  <c r="AM232" i="39"/>
  <c r="AL232" i="39"/>
  <c r="AG232" i="39"/>
  <c r="AF232" i="39"/>
  <c r="AE232" i="39"/>
  <c r="AD232" i="39"/>
  <c r="AC232" i="39"/>
  <c r="AB232" i="39"/>
  <c r="AA232" i="39"/>
  <c r="Z232" i="39"/>
  <c r="Y232" i="39"/>
  <c r="X232" i="39"/>
  <c r="W232" i="39"/>
  <c r="V232" i="39"/>
  <c r="U232" i="39"/>
  <c r="T232" i="39"/>
  <c r="O232" i="39"/>
  <c r="N232" i="39"/>
  <c r="M232" i="39"/>
  <c r="L232" i="39"/>
  <c r="K232" i="39"/>
  <c r="J232" i="39"/>
  <c r="I232" i="39"/>
  <c r="H232" i="39"/>
  <c r="G232" i="39"/>
  <c r="F232" i="39"/>
  <c r="E232" i="39"/>
  <c r="D232" i="39"/>
  <c r="C232" i="39"/>
  <c r="B232" i="39"/>
  <c r="CH231" i="39"/>
  <c r="CG231" i="39"/>
  <c r="CF231" i="39"/>
  <c r="CE231" i="39"/>
  <c r="CD231" i="39"/>
  <c r="CC231" i="39"/>
  <c r="CB231" i="39"/>
  <c r="CA231" i="39"/>
  <c r="BZ231" i="39"/>
  <c r="BY231" i="39"/>
  <c r="BX231" i="39"/>
  <c r="BW231" i="39"/>
  <c r="BP231" i="39"/>
  <c r="BO231" i="39"/>
  <c r="BN231" i="39"/>
  <c r="BM231" i="39"/>
  <c r="BL231" i="39"/>
  <c r="BK231" i="39"/>
  <c r="BJ231" i="39"/>
  <c r="BI231" i="39"/>
  <c r="BH231" i="39"/>
  <c r="BG231" i="39"/>
  <c r="BF231" i="39"/>
  <c r="BE231" i="39"/>
  <c r="AX231" i="39"/>
  <c r="AW231" i="39"/>
  <c r="AV231" i="39"/>
  <c r="AU231" i="39"/>
  <c r="AT231" i="39"/>
  <c r="AS231" i="39"/>
  <c r="AR231" i="39"/>
  <c r="AQ231" i="39"/>
  <c r="AP231" i="39"/>
  <c r="AO231" i="39"/>
  <c r="AN231" i="39"/>
  <c r="AM231" i="39"/>
  <c r="AF231" i="39"/>
  <c r="AE231" i="39"/>
  <c r="AD231" i="39"/>
  <c r="AC231" i="39"/>
  <c r="AB231" i="39"/>
  <c r="AA231" i="39"/>
  <c r="Z231" i="39"/>
  <c r="Y231" i="39"/>
  <c r="X231" i="39"/>
  <c r="W231" i="39"/>
  <c r="V231" i="39"/>
  <c r="U231" i="39"/>
  <c r="N231" i="39"/>
  <c r="M231" i="39"/>
  <c r="L231" i="39"/>
  <c r="K231" i="39"/>
  <c r="J231" i="39"/>
  <c r="I231" i="39"/>
  <c r="H231" i="39"/>
  <c r="G231" i="39"/>
  <c r="F231" i="39"/>
  <c r="E231" i="39"/>
  <c r="D231" i="39"/>
  <c r="C231" i="39"/>
  <c r="BV230" i="39"/>
  <c r="BD230" i="39"/>
  <c r="AL230" i="39"/>
  <c r="T230" i="39"/>
  <c r="B230" i="39"/>
  <c r="BV228" i="39"/>
  <c r="BD228" i="39"/>
  <c r="AL228" i="39"/>
  <c r="T228" i="39"/>
  <c r="B228" i="39"/>
  <c r="BW225" i="39"/>
  <c r="BE225" i="39"/>
  <c r="AM225" i="39"/>
  <c r="U225" i="39"/>
  <c r="C225" i="39"/>
  <c r="BW224" i="39"/>
  <c r="BE224" i="39"/>
  <c r="AM224" i="39"/>
  <c r="U224" i="39"/>
  <c r="C224" i="39"/>
  <c r="BW223" i="39"/>
  <c r="BE223" i="39"/>
  <c r="AM223" i="39"/>
  <c r="U223" i="39"/>
  <c r="C223" i="39"/>
  <c r="BW222" i="39"/>
  <c r="BE222" i="39"/>
  <c r="AM222" i="39"/>
  <c r="U222" i="39"/>
  <c r="C222" i="39"/>
  <c r="BW220" i="39"/>
  <c r="BE220" i="39"/>
  <c r="AM220" i="39"/>
  <c r="U220" i="39"/>
  <c r="C220" i="39"/>
  <c r="BV219" i="39"/>
  <c r="BD219" i="39"/>
  <c r="AL219" i="39"/>
  <c r="T219" i="39"/>
  <c r="B219" i="39"/>
  <c r="CI217" i="39"/>
  <c r="CH217" i="39"/>
  <c r="CG217" i="39"/>
  <c r="CF217" i="39"/>
  <c r="CE217" i="39"/>
  <c r="CD217" i="39"/>
  <c r="CC217" i="39"/>
  <c r="CB217" i="39"/>
  <c r="CA217" i="39"/>
  <c r="BZ217" i="39"/>
  <c r="BY217" i="39"/>
  <c r="BX217" i="39"/>
  <c r="BW217" i="39"/>
  <c r="BQ217" i="39"/>
  <c r="BP217" i="39"/>
  <c r="BO217" i="39"/>
  <c r="BN217" i="39"/>
  <c r="BM217" i="39"/>
  <c r="BL217" i="39"/>
  <c r="BK217" i="39"/>
  <c r="BJ217" i="39"/>
  <c r="BI217" i="39"/>
  <c r="BH217" i="39"/>
  <c r="BG217" i="39"/>
  <c r="BF217" i="39"/>
  <c r="BE217" i="39"/>
  <c r="AY217" i="39"/>
  <c r="AX217" i="39"/>
  <c r="AW217" i="39"/>
  <c r="AV217" i="39"/>
  <c r="AU217" i="39"/>
  <c r="AT217" i="39"/>
  <c r="AS217" i="39"/>
  <c r="AR217" i="39"/>
  <c r="AQ217" i="39"/>
  <c r="AP217" i="39"/>
  <c r="AO217" i="39"/>
  <c r="AN217" i="39"/>
  <c r="AM217" i="39"/>
  <c r="AG217" i="39"/>
  <c r="AF217" i="39"/>
  <c r="AE217" i="39"/>
  <c r="AD217" i="39"/>
  <c r="AC217" i="39"/>
  <c r="AB217" i="39"/>
  <c r="AA217" i="39"/>
  <c r="Z217" i="39"/>
  <c r="Y217" i="39"/>
  <c r="X217" i="39"/>
  <c r="W217" i="39"/>
  <c r="V217" i="39"/>
  <c r="U217" i="39"/>
  <c r="O217" i="39"/>
  <c r="N217" i="39"/>
  <c r="M217" i="39"/>
  <c r="L217" i="39"/>
  <c r="K217" i="39"/>
  <c r="J217" i="39"/>
  <c r="I217" i="39"/>
  <c r="H217" i="39"/>
  <c r="G217" i="39"/>
  <c r="F217" i="39"/>
  <c r="E217" i="39"/>
  <c r="D217" i="39"/>
  <c r="C217" i="39"/>
  <c r="CJ216" i="39"/>
  <c r="CI216" i="39"/>
  <c r="BW216" i="39"/>
  <c r="BV216" i="39"/>
  <c r="BR216" i="39"/>
  <c r="BQ216" i="39"/>
  <c r="BE216" i="39"/>
  <c r="BD216" i="39"/>
  <c r="AZ216" i="39"/>
  <c r="AY216" i="39"/>
  <c r="AM216" i="39"/>
  <c r="AL216" i="39"/>
  <c r="AH216" i="39"/>
  <c r="AG216" i="39"/>
  <c r="U216" i="39"/>
  <c r="T216" i="39"/>
  <c r="P216" i="39"/>
  <c r="O216" i="39"/>
  <c r="C216" i="39"/>
  <c r="B216" i="39"/>
  <c r="CJ215" i="39"/>
  <c r="CI215" i="39"/>
  <c r="BW215" i="39"/>
  <c r="BV215" i="39"/>
  <c r="BR215" i="39"/>
  <c r="BQ215" i="39"/>
  <c r="BE215" i="39"/>
  <c r="BD215" i="39"/>
  <c r="AZ215" i="39"/>
  <c r="AY215" i="39"/>
  <c r="AM215" i="39"/>
  <c r="AL215" i="39"/>
  <c r="AH215" i="39"/>
  <c r="AG215" i="39"/>
  <c r="U215" i="39"/>
  <c r="T215" i="39"/>
  <c r="P215" i="39"/>
  <c r="O215" i="39"/>
  <c r="C215" i="39"/>
  <c r="B215" i="39"/>
  <c r="CJ214" i="39"/>
  <c r="CI214" i="39"/>
  <c r="BW214" i="39"/>
  <c r="BV214" i="39"/>
  <c r="BR214" i="39"/>
  <c r="BQ214" i="39"/>
  <c r="BE214" i="39"/>
  <c r="BD214" i="39"/>
  <c r="AZ214" i="39"/>
  <c r="AY214" i="39"/>
  <c r="AM214" i="39"/>
  <c r="AL214" i="39"/>
  <c r="AH214" i="39"/>
  <c r="AG214" i="39"/>
  <c r="U214" i="39"/>
  <c r="T214" i="39"/>
  <c r="P214" i="39"/>
  <c r="O214" i="39"/>
  <c r="C214" i="39"/>
  <c r="B214" i="39"/>
  <c r="CJ213" i="39"/>
  <c r="CI213" i="39"/>
  <c r="BW213" i="39"/>
  <c r="BV213" i="39"/>
  <c r="BR213" i="39"/>
  <c r="BQ213" i="39"/>
  <c r="BE213" i="39"/>
  <c r="BD213" i="39"/>
  <c r="AZ213" i="39"/>
  <c r="AY213" i="39"/>
  <c r="AM213" i="39"/>
  <c r="AL213" i="39"/>
  <c r="AH213" i="39"/>
  <c r="AG213" i="39"/>
  <c r="U213" i="39"/>
  <c r="T213" i="39"/>
  <c r="P213" i="39"/>
  <c r="O213" i="39"/>
  <c r="C213" i="39"/>
  <c r="B213" i="39"/>
  <c r="CJ212" i="39"/>
  <c r="CI212" i="39"/>
  <c r="BW212" i="39"/>
  <c r="BV212" i="39"/>
  <c r="BR212" i="39"/>
  <c r="BQ212" i="39"/>
  <c r="BE212" i="39"/>
  <c r="BD212" i="39"/>
  <c r="AZ212" i="39"/>
  <c r="AY212" i="39"/>
  <c r="AM212" i="39"/>
  <c r="AL212" i="39"/>
  <c r="AH212" i="39"/>
  <c r="AG212" i="39"/>
  <c r="U212" i="39"/>
  <c r="T212" i="39"/>
  <c r="P212" i="39"/>
  <c r="O212" i="39"/>
  <c r="C212" i="39"/>
  <c r="B212" i="39"/>
  <c r="CJ211" i="39"/>
  <c r="CI211" i="39"/>
  <c r="BW211" i="39"/>
  <c r="BV211" i="39"/>
  <c r="BR211" i="39"/>
  <c r="BQ211" i="39"/>
  <c r="BE211" i="39"/>
  <c r="BD211" i="39"/>
  <c r="AZ211" i="39"/>
  <c r="AY211" i="39"/>
  <c r="AM211" i="39"/>
  <c r="AL211" i="39"/>
  <c r="AH211" i="39"/>
  <c r="AG211" i="39"/>
  <c r="U211" i="39"/>
  <c r="T211" i="39"/>
  <c r="P211" i="39"/>
  <c r="O211" i="39"/>
  <c r="C211" i="39"/>
  <c r="B211" i="39"/>
  <c r="CJ210" i="39"/>
  <c r="CI210" i="39"/>
  <c r="BW210" i="39"/>
  <c r="BV210" i="39"/>
  <c r="BR210" i="39"/>
  <c r="BQ210" i="39"/>
  <c r="BE210" i="39"/>
  <c r="BD210" i="39"/>
  <c r="AZ210" i="39"/>
  <c r="AY210" i="39"/>
  <c r="AM210" i="39"/>
  <c r="AL210" i="39"/>
  <c r="AH210" i="39"/>
  <c r="AG210" i="39"/>
  <c r="U210" i="39"/>
  <c r="T210" i="39"/>
  <c r="P210" i="39"/>
  <c r="O210" i="39"/>
  <c r="C210" i="39"/>
  <c r="B210" i="39"/>
  <c r="CJ209" i="39"/>
  <c r="CI209" i="39"/>
  <c r="BW209" i="39"/>
  <c r="BV209" i="39"/>
  <c r="BR209" i="39"/>
  <c r="BQ209" i="39"/>
  <c r="BE209" i="39"/>
  <c r="BD209" i="39"/>
  <c r="AZ209" i="39"/>
  <c r="AY209" i="39"/>
  <c r="AM209" i="39"/>
  <c r="AL209" i="39"/>
  <c r="AH209" i="39"/>
  <c r="AG209" i="39"/>
  <c r="U209" i="39"/>
  <c r="T209" i="39"/>
  <c r="P209" i="39"/>
  <c r="O209" i="39"/>
  <c r="C209" i="39"/>
  <c r="B209" i="39"/>
  <c r="CJ208" i="39"/>
  <c r="CI208" i="39"/>
  <c r="BW208" i="39"/>
  <c r="BV208" i="39"/>
  <c r="BR208" i="39"/>
  <c r="BQ208" i="39"/>
  <c r="BE208" i="39"/>
  <c r="BD208" i="39"/>
  <c r="AZ208" i="39"/>
  <c r="AY208" i="39"/>
  <c r="AM208" i="39"/>
  <c r="AL208" i="39"/>
  <c r="AH208" i="39"/>
  <c r="AG208" i="39"/>
  <c r="U208" i="39"/>
  <c r="T208" i="39"/>
  <c r="P208" i="39"/>
  <c r="O208" i="39"/>
  <c r="C208" i="39"/>
  <c r="B208" i="39"/>
  <c r="CJ207" i="39"/>
  <c r="CI207" i="39"/>
  <c r="BW207" i="39"/>
  <c r="BV207" i="39"/>
  <c r="BR207" i="39"/>
  <c r="BQ207" i="39"/>
  <c r="BE207" i="39"/>
  <c r="BD207" i="39"/>
  <c r="AZ207" i="39"/>
  <c r="AY207" i="39"/>
  <c r="AM207" i="39"/>
  <c r="AL207" i="39"/>
  <c r="AH207" i="39"/>
  <c r="AG207" i="39"/>
  <c r="U207" i="39"/>
  <c r="T207" i="39"/>
  <c r="P207" i="39"/>
  <c r="O207" i="39"/>
  <c r="C207" i="39"/>
  <c r="B207" i="39"/>
  <c r="CH206" i="39"/>
  <c r="CG206" i="39"/>
  <c r="CF206" i="39"/>
  <c r="CE206" i="39"/>
  <c r="CD206" i="39"/>
  <c r="CC206" i="39"/>
  <c r="CB206" i="39"/>
  <c r="CA206" i="39"/>
  <c r="BZ206" i="39"/>
  <c r="BY206" i="39"/>
  <c r="BX206" i="39"/>
  <c r="BW206" i="39"/>
  <c r="BP206" i="39"/>
  <c r="BO206" i="39"/>
  <c r="BN206" i="39"/>
  <c r="BM206" i="39"/>
  <c r="BL206" i="39"/>
  <c r="BK206" i="39"/>
  <c r="BJ206" i="39"/>
  <c r="BI206" i="39"/>
  <c r="BH206" i="39"/>
  <c r="BG206" i="39"/>
  <c r="BF206" i="39"/>
  <c r="BE206" i="39"/>
  <c r="AX206" i="39"/>
  <c r="AW206" i="39"/>
  <c r="AV206" i="39"/>
  <c r="AU206" i="39"/>
  <c r="AT206" i="39"/>
  <c r="AS206" i="39"/>
  <c r="AR206" i="39"/>
  <c r="AQ206" i="39"/>
  <c r="AP206" i="39"/>
  <c r="AO206" i="39"/>
  <c r="AN206" i="39"/>
  <c r="AM206" i="39"/>
  <c r="AF206" i="39"/>
  <c r="AE206" i="39"/>
  <c r="AD206" i="39"/>
  <c r="AC206" i="39"/>
  <c r="AB206" i="39"/>
  <c r="AA206" i="39"/>
  <c r="Z206" i="39"/>
  <c r="Y206" i="39"/>
  <c r="X206" i="39"/>
  <c r="W206" i="39"/>
  <c r="V206" i="39"/>
  <c r="U206" i="39"/>
  <c r="N206" i="39"/>
  <c r="M206" i="39"/>
  <c r="L206" i="39"/>
  <c r="K206" i="39"/>
  <c r="J206" i="39"/>
  <c r="I206" i="39"/>
  <c r="H206" i="39"/>
  <c r="G206" i="39"/>
  <c r="F206" i="39"/>
  <c r="E206" i="39"/>
  <c r="D206" i="39"/>
  <c r="C206" i="39"/>
  <c r="CI204" i="39"/>
  <c r="CH204" i="39"/>
  <c r="CG204" i="39"/>
  <c r="CF204" i="39"/>
  <c r="CE204" i="39"/>
  <c r="CD204" i="39"/>
  <c r="CC204" i="39"/>
  <c r="CB204" i="39"/>
  <c r="CA204" i="39"/>
  <c r="BZ204" i="39"/>
  <c r="BY204" i="39"/>
  <c r="BX204" i="39"/>
  <c r="BW204" i="39"/>
  <c r="BQ204" i="39"/>
  <c r="BP204" i="39"/>
  <c r="BO204" i="39"/>
  <c r="BN204" i="39"/>
  <c r="BM204" i="39"/>
  <c r="BL204" i="39"/>
  <c r="BK204" i="39"/>
  <c r="BJ204" i="39"/>
  <c r="BI204" i="39"/>
  <c r="BH204" i="39"/>
  <c r="BG204" i="39"/>
  <c r="BF204" i="39"/>
  <c r="BE204" i="39"/>
  <c r="AY204" i="39"/>
  <c r="AX204" i="39"/>
  <c r="AW204" i="39"/>
  <c r="AV204" i="39"/>
  <c r="AU204" i="39"/>
  <c r="AT204" i="39"/>
  <c r="AS204" i="39"/>
  <c r="AR204" i="39"/>
  <c r="AQ204" i="39"/>
  <c r="AP204" i="39"/>
  <c r="AO204" i="39"/>
  <c r="AN204" i="39"/>
  <c r="AM204" i="39"/>
  <c r="AG204" i="39"/>
  <c r="AF204" i="39"/>
  <c r="AE204" i="39"/>
  <c r="AD204" i="39"/>
  <c r="AC204" i="39"/>
  <c r="AB204" i="39"/>
  <c r="AA204" i="39"/>
  <c r="Z204" i="39"/>
  <c r="Y204" i="39"/>
  <c r="X204" i="39"/>
  <c r="W204" i="39"/>
  <c r="V204" i="39"/>
  <c r="U204" i="39"/>
  <c r="O204" i="39"/>
  <c r="N204" i="39"/>
  <c r="M204" i="39"/>
  <c r="L204" i="39"/>
  <c r="K204" i="39"/>
  <c r="J204" i="39"/>
  <c r="I204" i="39"/>
  <c r="H204" i="39"/>
  <c r="G204" i="39"/>
  <c r="F204" i="39"/>
  <c r="E204" i="39"/>
  <c r="D204" i="39"/>
  <c r="C204" i="39"/>
  <c r="CJ203" i="39"/>
  <c r="CI203" i="39"/>
  <c r="CH203" i="39"/>
  <c r="CG203" i="39"/>
  <c r="CF203" i="39"/>
  <c r="CE203" i="39"/>
  <c r="CD203" i="39"/>
  <c r="CC203" i="39"/>
  <c r="CB203" i="39"/>
  <c r="CA203" i="39"/>
  <c r="BZ203" i="39"/>
  <c r="BY203" i="39"/>
  <c r="BX203" i="39"/>
  <c r="BW203" i="39"/>
  <c r="BV203" i="39"/>
  <c r="BR203" i="39"/>
  <c r="BQ203" i="39"/>
  <c r="BP203" i="39"/>
  <c r="BO203" i="39"/>
  <c r="BN203" i="39"/>
  <c r="BM203" i="39"/>
  <c r="BL203" i="39"/>
  <c r="BK203" i="39"/>
  <c r="BJ203" i="39"/>
  <c r="BI203" i="39"/>
  <c r="BH203" i="39"/>
  <c r="BG203" i="39"/>
  <c r="BF203" i="39"/>
  <c r="BE203" i="39"/>
  <c r="BD203" i="39"/>
  <c r="AZ203" i="39"/>
  <c r="AY203" i="39"/>
  <c r="AX203" i="39"/>
  <c r="AW203" i="39"/>
  <c r="AV203" i="39"/>
  <c r="AU203" i="39"/>
  <c r="AT203" i="39"/>
  <c r="AS203" i="39"/>
  <c r="AR203" i="39"/>
  <c r="AQ203" i="39"/>
  <c r="AP203" i="39"/>
  <c r="AO203" i="39"/>
  <c r="AN203" i="39"/>
  <c r="AM203" i="39"/>
  <c r="AL203" i="39"/>
  <c r="AH203" i="39"/>
  <c r="AG203" i="39"/>
  <c r="AF203" i="39"/>
  <c r="AE203" i="39"/>
  <c r="AD203" i="39"/>
  <c r="AC203" i="39"/>
  <c r="AB203" i="39"/>
  <c r="AA203" i="39"/>
  <c r="Z203" i="39"/>
  <c r="Y203" i="39"/>
  <c r="X203" i="39"/>
  <c r="W203" i="39"/>
  <c r="V203" i="39"/>
  <c r="U203" i="39"/>
  <c r="T203" i="39"/>
  <c r="P203" i="39"/>
  <c r="O203" i="39"/>
  <c r="N203" i="39"/>
  <c r="M203" i="39"/>
  <c r="L203" i="39"/>
  <c r="K203" i="39"/>
  <c r="J203" i="39"/>
  <c r="I203" i="39"/>
  <c r="H203" i="39"/>
  <c r="G203" i="39"/>
  <c r="F203" i="39"/>
  <c r="E203" i="39"/>
  <c r="D203" i="39"/>
  <c r="B203" i="39"/>
  <c r="CJ202" i="39"/>
  <c r="CI202" i="39"/>
  <c r="CH202" i="39"/>
  <c r="CG202" i="39"/>
  <c r="CF202" i="39"/>
  <c r="CE202" i="39"/>
  <c r="CD202" i="39"/>
  <c r="CC202" i="39"/>
  <c r="CB202" i="39"/>
  <c r="CA202" i="39"/>
  <c r="BZ202" i="39"/>
  <c r="BY202" i="39"/>
  <c r="BX202" i="39"/>
  <c r="BW202" i="39"/>
  <c r="BV202" i="39"/>
  <c r="BR202" i="39"/>
  <c r="BQ202" i="39"/>
  <c r="BP202" i="39"/>
  <c r="BO202" i="39"/>
  <c r="BN202" i="39"/>
  <c r="BM202" i="39"/>
  <c r="BL202" i="39"/>
  <c r="BK202" i="39"/>
  <c r="BJ202" i="39"/>
  <c r="BI202" i="39"/>
  <c r="BH202" i="39"/>
  <c r="BG202" i="39"/>
  <c r="BF202" i="39"/>
  <c r="BE202" i="39"/>
  <c r="BD202" i="39"/>
  <c r="AZ202" i="39"/>
  <c r="AY202" i="39"/>
  <c r="AX202" i="39"/>
  <c r="AW202" i="39"/>
  <c r="AV202" i="39"/>
  <c r="AU202" i="39"/>
  <c r="AT202" i="39"/>
  <c r="AS202" i="39"/>
  <c r="AR202" i="39"/>
  <c r="AQ202" i="39"/>
  <c r="AP202" i="39"/>
  <c r="AO202" i="39"/>
  <c r="AN202" i="39"/>
  <c r="AM202" i="39"/>
  <c r="AL202" i="39"/>
  <c r="AH202" i="39"/>
  <c r="AG202" i="39"/>
  <c r="AF202" i="39"/>
  <c r="AE202" i="39"/>
  <c r="AD202" i="39"/>
  <c r="AC202" i="39"/>
  <c r="AB202" i="39"/>
  <c r="AA202" i="39"/>
  <c r="Z202" i="39"/>
  <c r="Y202" i="39"/>
  <c r="X202" i="39"/>
  <c r="W202" i="39"/>
  <c r="V202" i="39"/>
  <c r="U202" i="39"/>
  <c r="T202" i="39"/>
  <c r="P202" i="39"/>
  <c r="O202" i="39"/>
  <c r="N202" i="39"/>
  <c r="M202" i="39"/>
  <c r="L202" i="39"/>
  <c r="K202" i="39"/>
  <c r="J202" i="39"/>
  <c r="I202" i="39"/>
  <c r="H202" i="39"/>
  <c r="G202" i="39"/>
  <c r="F202" i="39"/>
  <c r="E202" i="39"/>
  <c r="D202" i="39"/>
  <c r="B202" i="39"/>
  <c r="CJ201" i="39"/>
  <c r="CI201" i="39"/>
  <c r="CH201" i="39"/>
  <c r="CG201" i="39"/>
  <c r="CF201" i="39"/>
  <c r="CE201" i="39"/>
  <c r="CD201" i="39"/>
  <c r="CC201" i="39"/>
  <c r="CB201" i="39"/>
  <c r="CA201" i="39"/>
  <c r="BZ201" i="39"/>
  <c r="BY201" i="39"/>
  <c r="BX201" i="39"/>
  <c r="BW201" i="39"/>
  <c r="BV201" i="39"/>
  <c r="BR201" i="39"/>
  <c r="BQ201" i="39"/>
  <c r="BP201" i="39"/>
  <c r="BO201" i="39"/>
  <c r="BN201" i="39"/>
  <c r="BM201" i="39"/>
  <c r="BL201" i="39"/>
  <c r="BK201" i="39"/>
  <c r="BJ201" i="39"/>
  <c r="BI201" i="39"/>
  <c r="BH201" i="39"/>
  <c r="BG201" i="39"/>
  <c r="BF201" i="39"/>
  <c r="BE201" i="39"/>
  <c r="BD201" i="39"/>
  <c r="AZ201" i="39"/>
  <c r="AY201" i="39"/>
  <c r="AX201" i="39"/>
  <c r="AW201" i="39"/>
  <c r="AV201" i="39"/>
  <c r="AU201" i="39"/>
  <c r="AT201" i="39"/>
  <c r="AS201" i="39"/>
  <c r="AR201" i="39"/>
  <c r="AQ201" i="39"/>
  <c r="AP201" i="39"/>
  <c r="AO201" i="39"/>
  <c r="AN201" i="39"/>
  <c r="AM201" i="39"/>
  <c r="AL201" i="39"/>
  <c r="AH201" i="39"/>
  <c r="AG201" i="39"/>
  <c r="AF201" i="39"/>
  <c r="AE201" i="39"/>
  <c r="AD201" i="39"/>
  <c r="AC201" i="39"/>
  <c r="AB201" i="39"/>
  <c r="AA201" i="39"/>
  <c r="Z201" i="39"/>
  <c r="Y201" i="39"/>
  <c r="X201" i="39"/>
  <c r="W201" i="39"/>
  <c r="V201" i="39"/>
  <c r="U201" i="39"/>
  <c r="T201" i="39"/>
  <c r="P201" i="39"/>
  <c r="O201" i="39"/>
  <c r="N201" i="39"/>
  <c r="M201" i="39"/>
  <c r="L201" i="39"/>
  <c r="K201" i="39"/>
  <c r="J201" i="39"/>
  <c r="I201" i="39"/>
  <c r="H201" i="39"/>
  <c r="G201" i="39"/>
  <c r="F201" i="39"/>
  <c r="E201" i="39"/>
  <c r="D201" i="39"/>
  <c r="B201" i="39"/>
  <c r="CJ200" i="39"/>
  <c r="CI200" i="39"/>
  <c r="CH200" i="39"/>
  <c r="CG200" i="39"/>
  <c r="CF200" i="39"/>
  <c r="CE200" i="39"/>
  <c r="CD200" i="39"/>
  <c r="CC200" i="39"/>
  <c r="CB200" i="39"/>
  <c r="CA200" i="39"/>
  <c r="BZ200" i="39"/>
  <c r="BY200" i="39"/>
  <c r="BX200" i="39"/>
  <c r="BW200" i="39"/>
  <c r="BV200" i="39"/>
  <c r="BR200" i="39"/>
  <c r="BQ200" i="39"/>
  <c r="BP200" i="39"/>
  <c r="BO200" i="39"/>
  <c r="BN200" i="39"/>
  <c r="BM200" i="39"/>
  <c r="BL200" i="39"/>
  <c r="BK200" i="39"/>
  <c r="BJ200" i="39"/>
  <c r="BI200" i="39"/>
  <c r="BH200" i="39"/>
  <c r="BG200" i="39"/>
  <c r="BF200" i="39"/>
  <c r="BE200" i="39"/>
  <c r="BD200" i="39"/>
  <c r="AZ200" i="39"/>
  <c r="AY200" i="39"/>
  <c r="AX200" i="39"/>
  <c r="AW200" i="39"/>
  <c r="AV200" i="39"/>
  <c r="AU200" i="39"/>
  <c r="AT200" i="39"/>
  <c r="AS200" i="39"/>
  <c r="AR200" i="39"/>
  <c r="AQ200" i="39"/>
  <c r="AP200" i="39"/>
  <c r="AO200" i="39"/>
  <c r="AN200" i="39"/>
  <c r="AM200" i="39"/>
  <c r="AL200" i="39"/>
  <c r="AH200" i="39"/>
  <c r="AG200" i="39"/>
  <c r="AF200" i="39"/>
  <c r="AE200" i="39"/>
  <c r="AD200" i="39"/>
  <c r="AC200" i="39"/>
  <c r="AB200" i="39"/>
  <c r="AA200" i="39"/>
  <c r="Z200" i="39"/>
  <c r="Y200" i="39"/>
  <c r="X200" i="39"/>
  <c r="W200" i="39"/>
  <c r="V200" i="39"/>
  <c r="U200" i="39"/>
  <c r="T200" i="39"/>
  <c r="P200" i="39"/>
  <c r="O200" i="39"/>
  <c r="N200" i="39"/>
  <c r="M200" i="39"/>
  <c r="L200" i="39"/>
  <c r="K200" i="39"/>
  <c r="J200" i="39"/>
  <c r="I200" i="39"/>
  <c r="H200" i="39"/>
  <c r="G200" i="39"/>
  <c r="F200" i="39"/>
  <c r="E200" i="39"/>
  <c r="D200" i="39"/>
  <c r="B200" i="39"/>
  <c r="CJ199" i="39"/>
  <c r="CI199" i="39"/>
  <c r="CH199" i="39"/>
  <c r="CG199" i="39"/>
  <c r="CF199" i="39"/>
  <c r="CE199" i="39"/>
  <c r="CD199" i="39"/>
  <c r="CC199" i="39"/>
  <c r="CB199" i="39"/>
  <c r="CA199" i="39"/>
  <c r="BZ199" i="39"/>
  <c r="BY199" i="39"/>
  <c r="BX199" i="39"/>
  <c r="BW199" i="39"/>
  <c r="BV199" i="39"/>
  <c r="BR199" i="39"/>
  <c r="BQ199" i="39"/>
  <c r="BP199" i="39"/>
  <c r="BO199" i="39"/>
  <c r="BN199" i="39"/>
  <c r="BM199" i="39"/>
  <c r="BL199" i="39"/>
  <c r="BK199" i="39"/>
  <c r="BJ199" i="39"/>
  <c r="BI199" i="39"/>
  <c r="BH199" i="39"/>
  <c r="BG199" i="39"/>
  <c r="BF199" i="39"/>
  <c r="BE199" i="39"/>
  <c r="BD199" i="39"/>
  <c r="AZ199" i="39"/>
  <c r="AY199" i="39"/>
  <c r="AX199" i="39"/>
  <c r="AW199" i="39"/>
  <c r="AV199" i="39"/>
  <c r="AU199" i="39"/>
  <c r="AT199" i="39"/>
  <c r="AS199" i="39"/>
  <c r="AR199" i="39"/>
  <c r="AQ199" i="39"/>
  <c r="AP199" i="39"/>
  <c r="AO199" i="39"/>
  <c r="AN199" i="39"/>
  <c r="AM199" i="39"/>
  <c r="AL199" i="39"/>
  <c r="AH199" i="39"/>
  <c r="AG199" i="39"/>
  <c r="AF199" i="39"/>
  <c r="AE199" i="39"/>
  <c r="AD199" i="39"/>
  <c r="AC199" i="39"/>
  <c r="AB199" i="39"/>
  <c r="AA199" i="39"/>
  <c r="Z199" i="39"/>
  <c r="Y199" i="39"/>
  <c r="X199" i="39"/>
  <c r="W199" i="39"/>
  <c r="V199" i="39"/>
  <c r="U199" i="39"/>
  <c r="T199" i="39"/>
  <c r="P199" i="39"/>
  <c r="O199" i="39"/>
  <c r="N199" i="39"/>
  <c r="M199" i="39"/>
  <c r="L199" i="39"/>
  <c r="K199" i="39"/>
  <c r="J199" i="39"/>
  <c r="I199" i="39"/>
  <c r="H199" i="39"/>
  <c r="G199" i="39"/>
  <c r="F199" i="39"/>
  <c r="E199" i="39"/>
  <c r="D199" i="39"/>
  <c r="B199" i="39"/>
  <c r="CJ198" i="39"/>
  <c r="CI198" i="39"/>
  <c r="CH198" i="39"/>
  <c r="CG198" i="39"/>
  <c r="CF198" i="39"/>
  <c r="CE198" i="39"/>
  <c r="CD198" i="39"/>
  <c r="CC198" i="39"/>
  <c r="CB198" i="39"/>
  <c r="CA198" i="39"/>
  <c r="BZ198" i="39"/>
  <c r="BY198" i="39"/>
  <c r="BX198" i="39"/>
  <c r="BW198" i="39"/>
  <c r="BV198" i="39"/>
  <c r="BR198" i="39"/>
  <c r="BQ198" i="39"/>
  <c r="BP198" i="39"/>
  <c r="BO198" i="39"/>
  <c r="BN198" i="39"/>
  <c r="BM198" i="39"/>
  <c r="BL198" i="39"/>
  <c r="BK198" i="39"/>
  <c r="BJ198" i="39"/>
  <c r="BI198" i="39"/>
  <c r="BH198" i="39"/>
  <c r="BG198" i="39"/>
  <c r="BF198" i="39"/>
  <c r="BE198" i="39"/>
  <c r="BD198" i="39"/>
  <c r="AZ198" i="39"/>
  <c r="AY198" i="39"/>
  <c r="AX198" i="39"/>
  <c r="AW198" i="39"/>
  <c r="AV198" i="39"/>
  <c r="AU198" i="39"/>
  <c r="AT198" i="39"/>
  <c r="AS198" i="39"/>
  <c r="AR198" i="39"/>
  <c r="AQ198" i="39"/>
  <c r="AP198" i="39"/>
  <c r="AO198" i="39"/>
  <c r="AN198" i="39"/>
  <c r="AM198" i="39"/>
  <c r="AL198" i="39"/>
  <c r="AH198" i="39"/>
  <c r="AG198" i="39"/>
  <c r="AF198" i="39"/>
  <c r="AE198" i="39"/>
  <c r="AD198" i="39"/>
  <c r="AC198" i="39"/>
  <c r="AB198" i="39"/>
  <c r="AA198" i="39"/>
  <c r="Z198" i="39"/>
  <c r="Y198" i="39"/>
  <c r="X198" i="39"/>
  <c r="W198" i="39"/>
  <c r="V198" i="39"/>
  <c r="U198" i="39"/>
  <c r="T198" i="39"/>
  <c r="P198" i="39"/>
  <c r="O198" i="39"/>
  <c r="N198" i="39"/>
  <c r="M198" i="39"/>
  <c r="L198" i="39"/>
  <c r="K198" i="39"/>
  <c r="J198" i="39"/>
  <c r="I198" i="39"/>
  <c r="H198" i="39"/>
  <c r="G198" i="39"/>
  <c r="F198" i="39"/>
  <c r="E198" i="39"/>
  <c r="D198" i="39"/>
  <c r="B198" i="39"/>
  <c r="CJ197" i="39"/>
  <c r="CI197" i="39"/>
  <c r="CH197" i="39"/>
  <c r="CG197" i="39"/>
  <c r="CF197" i="39"/>
  <c r="CE197" i="39"/>
  <c r="CD197" i="39"/>
  <c r="CC197" i="39"/>
  <c r="CB197" i="39"/>
  <c r="CA197" i="39"/>
  <c r="BZ197" i="39"/>
  <c r="BY197" i="39"/>
  <c r="BX197" i="39"/>
  <c r="BW197" i="39"/>
  <c r="BV197" i="39"/>
  <c r="BR197" i="39"/>
  <c r="BQ197" i="39"/>
  <c r="BP197" i="39"/>
  <c r="BO197" i="39"/>
  <c r="BN197" i="39"/>
  <c r="BM197" i="39"/>
  <c r="BL197" i="39"/>
  <c r="BK197" i="39"/>
  <c r="BJ197" i="39"/>
  <c r="BI197" i="39"/>
  <c r="BH197" i="39"/>
  <c r="BG197" i="39"/>
  <c r="BF197" i="39"/>
  <c r="BE197" i="39"/>
  <c r="BD197" i="39"/>
  <c r="AZ197" i="39"/>
  <c r="AY197" i="39"/>
  <c r="AX197" i="39"/>
  <c r="AW197" i="39"/>
  <c r="AV197" i="39"/>
  <c r="AU197" i="39"/>
  <c r="AT197" i="39"/>
  <c r="AS197" i="39"/>
  <c r="AR197" i="39"/>
  <c r="AQ197" i="39"/>
  <c r="AP197" i="39"/>
  <c r="AO197" i="39"/>
  <c r="AN197" i="39"/>
  <c r="AM197" i="39"/>
  <c r="AL197" i="39"/>
  <c r="AH197" i="39"/>
  <c r="AG197" i="39"/>
  <c r="AF197" i="39"/>
  <c r="AE197" i="39"/>
  <c r="AD197" i="39"/>
  <c r="AC197" i="39"/>
  <c r="AB197" i="39"/>
  <c r="AA197" i="39"/>
  <c r="Z197" i="39"/>
  <c r="Y197" i="39"/>
  <c r="X197" i="39"/>
  <c r="W197" i="39"/>
  <c r="V197" i="39"/>
  <c r="U197" i="39"/>
  <c r="T197" i="39"/>
  <c r="P197" i="39"/>
  <c r="O197" i="39"/>
  <c r="N197" i="39"/>
  <c r="M197" i="39"/>
  <c r="L197" i="39"/>
  <c r="K197" i="39"/>
  <c r="J197" i="39"/>
  <c r="I197" i="39"/>
  <c r="H197" i="39"/>
  <c r="G197" i="39"/>
  <c r="F197" i="39"/>
  <c r="E197" i="39"/>
  <c r="D197" i="39"/>
  <c r="B197" i="39"/>
  <c r="CJ196" i="39"/>
  <c r="CI196" i="39"/>
  <c r="CH196" i="39"/>
  <c r="CG196" i="39"/>
  <c r="CF196" i="39"/>
  <c r="CE196" i="39"/>
  <c r="CD196" i="39"/>
  <c r="CC196" i="39"/>
  <c r="CB196" i="39"/>
  <c r="CA196" i="39"/>
  <c r="BZ196" i="39"/>
  <c r="BY196" i="39"/>
  <c r="BX196" i="39"/>
  <c r="BW196" i="39"/>
  <c r="BV196" i="39"/>
  <c r="BR196" i="39"/>
  <c r="BQ196" i="39"/>
  <c r="BP196" i="39"/>
  <c r="BO196" i="39"/>
  <c r="BN196" i="39"/>
  <c r="BM196" i="39"/>
  <c r="BL196" i="39"/>
  <c r="BK196" i="39"/>
  <c r="BJ196" i="39"/>
  <c r="BI196" i="39"/>
  <c r="BH196" i="39"/>
  <c r="BG196" i="39"/>
  <c r="BF196" i="39"/>
  <c r="BE196" i="39"/>
  <c r="BD196" i="39"/>
  <c r="AZ196" i="39"/>
  <c r="AY196" i="39"/>
  <c r="AX196" i="39"/>
  <c r="AW196" i="39"/>
  <c r="AV196" i="39"/>
  <c r="AU196" i="39"/>
  <c r="AT196" i="39"/>
  <c r="AS196" i="39"/>
  <c r="AR196" i="39"/>
  <c r="AQ196" i="39"/>
  <c r="AP196" i="39"/>
  <c r="AO196" i="39"/>
  <c r="AN196" i="39"/>
  <c r="AM196" i="39"/>
  <c r="AL196" i="39"/>
  <c r="AH196" i="39"/>
  <c r="AG196" i="39"/>
  <c r="AF196" i="39"/>
  <c r="AE196" i="39"/>
  <c r="AD196" i="39"/>
  <c r="AC196" i="39"/>
  <c r="AB196" i="39"/>
  <c r="AA196" i="39"/>
  <c r="Z196" i="39"/>
  <c r="Y196" i="39"/>
  <c r="X196" i="39"/>
  <c r="W196" i="39"/>
  <c r="V196" i="39"/>
  <c r="U196" i="39"/>
  <c r="T196" i="39"/>
  <c r="P196" i="39"/>
  <c r="O196" i="39"/>
  <c r="N196" i="39"/>
  <c r="M196" i="39"/>
  <c r="L196" i="39"/>
  <c r="K196" i="39"/>
  <c r="J196" i="39"/>
  <c r="I196" i="39"/>
  <c r="H196" i="39"/>
  <c r="G196" i="39"/>
  <c r="F196" i="39"/>
  <c r="E196" i="39"/>
  <c r="D196" i="39"/>
  <c r="B196" i="39"/>
  <c r="CJ195" i="39"/>
  <c r="CI195" i="39"/>
  <c r="CH195" i="39"/>
  <c r="CG195" i="39"/>
  <c r="CF195" i="39"/>
  <c r="CE195" i="39"/>
  <c r="CD195" i="39"/>
  <c r="CC195" i="39"/>
  <c r="CB195" i="39"/>
  <c r="CA195" i="39"/>
  <c r="BZ195" i="39"/>
  <c r="BY195" i="39"/>
  <c r="BX195" i="39"/>
  <c r="BW195" i="39"/>
  <c r="BV195" i="39"/>
  <c r="BR195" i="39"/>
  <c r="BQ195" i="39"/>
  <c r="BP195" i="39"/>
  <c r="BO195" i="39"/>
  <c r="BN195" i="39"/>
  <c r="BM195" i="39"/>
  <c r="BL195" i="39"/>
  <c r="BK195" i="39"/>
  <c r="BJ195" i="39"/>
  <c r="BI195" i="39"/>
  <c r="BH195" i="39"/>
  <c r="BG195" i="39"/>
  <c r="BF195" i="39"/>
  <c r="BE195" i="39"/>
  <c r="BD195" i="39"/>
  <c r="AZ195" i="39"/>
  <c r="AY195" i="39"/>
  <c r="AX195" i="39"/>
  <c r="AW195" i="39"/>
  <c r="AV195" i="39"/>
  <c r="AU195" i="39"/>
  <c r="AT195" i="39"/>
  <c r="AS195" i="39"/>
  <c r="AR195" i="39"/>
  <c r="AQ195" i="39"/>
  <c r="AP195" i="39"/>
  <c r="AO195" i="39"/>
  <c r="AN195" i="39"/>
  <c r="AM195" i="39"/>
  <c r="AL195" i="39"/>
  <c r="AH195" i="39"/>
  <c r="AG195" i="39"/>
  <c r="AF195" i="39"/>
  <c r="AE195" i="39"/>
  <c r="AD195" i="39"/>
  <c r="AC195" i="39"/>
  <c r="AB195" i="39"/>
  <c r="AA195" i="39"/>
  <c r="Z195" i="39"/>
  <c r="Y195" i="39"/>
  <c r="X195" i="39"/>
  <c r="W195" i="39"/>
  <c r="V195" i="39"/>
  <c r="U195" i="39"/>
  <c r="T195" i="39"/>
  <c r="P195" i="39"/>
  <c r="O195" i="39"/>
  <c r="N195" i="39"/>
  <c r="M195" i="39"/>
  <c r="L195" i="39"/>
  <c r="K195" i="39"/>
  <c r="J195" i="39"/>
  <c r="I195" i="39"/>
  <c r="H195" i="39"/>
  <c r="G195" i="39"/>
  <c r="F195" i="39"/>
  <c r="E195" i="39"/>
  <c r="D195" i="39"/>
  <c r="B195" i="39"/>
  <c r="CJ194" i="39"/>
  <c r="CI194" i="39"/>
  <c r="CH194" i="39"/>
  <c r="CG194" i="39"/>
  <c r="CF194" i="39"/>
  <c r="CE194" i="39"/>
  <c r="CD194" i="39"/>
  <c r="CC194" i="39"/>
  <c r="CB194" i="39"/>
  <c r="CA194" i="39"/>
  <c r="BZ194" i="39"/>
  <c r="BY194" i="39"/>
  <c r="BX194" i="39"/>
  <c r="BW194" i="39"/>
  <c r="BV194" i="39"/>
  <c r="BR194" i="39"/>
  <c r="BQ194" i="39"/>
  <c r="BP194" i="39"/>
  <c r="BO194" i="39"/>
  <c r="BN194" i="39"/>
  <c r="BM194" i="39"/>
  <c r="BL194" i="39"/>
  <c r="BK194" i="39"/>
  <c r="BJ194" i="39"/>
  <c r="BI194" i="39"/>
  <c r="BH194" i="39"/>
  <c r="BG194" i="39"/>
  <c r="BF194" i="39"/>
  <c r="BE194" i="39"/>
  <c r="BD194" i="39"/>
  <c r="AZ194" i="39"/>
  <c r="AY194" i="39"/>
  <c r="AX194" i="39"/>
  <c r="AW194" i="39"/>
  <c r="AV194" i="39"/>
  <c r="AU194" i="39"/>
  <c r="AT194" i="39"/>
  <c r="AS194" i="39"/>
  <c r="AR194" i="39"/>
  <c r="AQ194" i="39"/>
  <c r="AP194" i="39"/>
  <c r="AO194" i="39"/>
  <c r="AN194" i="39"/>
  <c r="AM194" i="39"/>
  <c r="AL194" i="39"/>
  <c r="AH194" i="39"/>
  <c r="AG194" i="39"/>
  <c r="AF194" i="39"/>
  <c r="AE194" i="39"/>
  <c r="AD194" i="39"/>
  <c r="AC194" i="39"/>
  <c r="AB194" i="39"/>
  <c r="AA194" i="39"/>
  <c r="Z194" i="39"/>
  <c r="Y194" i="39"/>
  <c r="X194" i="39"/>
  <c r="W194" i="39"/>
  <c r="V194" i="39"/>
  <c r="U194" i="39"/>
  <c r="T194" i="39"/>
  <c r="P194" i="39"/>
  <c r="O194" i="39"/>
  <c r="N194" i="39"/>
  <c r="M194" i="39"/>
  <c r="L194" i="39"/>
  <c r="K194" i="39"/>
  <c r="J194" i="39"/>
  <c r="I194" i="39"/>
  <c r="H194" i="39"/>
  <c r="G194" i="39"/>
  <c r="F194" i="39"/>
  <c r="E194" i="39"/>
  <c r="D194" i="39"/>
  <c r="B194" i="39"/>
  <c r="CH193" i="39"/>
  <c r="CG193" i="39"/>
  <c r="CF193" i="39"/>
  <c r="CE193" i="39"/>
  <c r="CD193" i="39"/>
  <c r="CC193" i="39"/>
  <c r="CB193" i="39"/>
  <c r="CA193" i="39"/>
  <c r="BZ193" i="39"/>
  <c r="BY193" i="39"/>
  <c r="BX193" i="39"/>
  <c r="BW193" i="39"/>
  <c r="BP193" i="39"/>
  <c r="BO193" i="39"/>
  <c r="BN193" i="39"/>
  <c r="BM193" i="39"/>
  <c r="BL193" i="39"/>
  <c r="BK193" i="39"/>
  <c r="BJ193" i="39"/>
  <c r="BI193" i="39"/>
  <c r="BH193" i="39"/>
  <c r="BG193" i="39"/>
  <c r="BF193" i="39"/>
  <c r="BE193" i="39"/>
  <c r="AX193" i="39"/>
  <c r="AW193" i="39"/>
  <c r="AV193" i="39"/>
  <c r="AU193" i="39"/>
  <c r="AT193" i="39"/>
  <c r="AS193" i="39"/>
  <c r="AR193" i="39"/>
  <c r="AQ193" i="39"/>
  <c r="AP193" i="39"/>
  <c r="AO193" i="39"/>
  <c r="AN193" i="39"/>
  <c r="AM193" i="39"/>
  <c r="AF193" i="39"/>
  <c r="AE193" i="39"/>
  <c r="AD193" i="39"/>
  <c r="AC193" i="39"/>
  <c r="AB193" i="39"/>
  <c r="AA193" i="39"/>
  <c r="Z193" i="39"/>
  <c r="Y193" i="39"/>
  <c r="X193" i="39"/>
  <c r="W193" i="39"/>
  <c r="V193" i="39"/>
  <c r="U193" i="39"/>
  <c r="N193" i="39"/>
  <c r="M193" i="39"/>
  <c r="L193" i="39"/>
  <c r="K193" i="39"/>
  <c r="J193" i="39"/>
  <c r="I193" i="39"/>
  <c r="H193" i="39"/>
  <c r="G193" i="39"/>
  <c r="F193" i="39"/>
  <c r="E193" i="39"/>
  <c r="D193" i="39"/>
  <c r="C193" i="39"/>
  <c r="BV192" i="39"/>
  <c r="BD192" i="39"/>
  <c r="AL192" i="39"/>
  <c r="T192" i="39"/>
  <c r="B192" i="39"/>
  <c r="BV190" i="39"/>
  <c r="BD190" i="39"/>
  <c r="AL190" i="39"/>
  <c r="T190" i="39"/>
  <c r="B190" i="39"/>
  <c r="CI188" i="39"/>
  <c r="CH188" i="39"/>
  <c r="CG188" i="39"/>
  <c r="CF188" i="39"/>
  <c r="CE188" i="39"/>
  <c r="CD188" i="39"/>
  <c r="CC188" i="39"/>
  <c r="CB188" i="39"/>
  <c r="CA188" i="39"/>
  <c r="BZ188" i="39"/>
  <c r="BY188" i="39"/>
  <c r="BX188" i="39"/>
  <c r="BW188" i="39"/>
  <c r="BQ188" i="39"/>
  <c r="BP188" i="39"/>
  <c r="BO188" i="39"/>
  <c r="BN188" i="39"/>
  <c r="BM188" i="39"/>
  <c r="BL188" i="39"/>
  <c r="BK188" i="39"/>
  <c r="BJ188" i="39"/>
  <c r="BI188" i="39"/>
  <c r="BH188" i="39"/>
  <c r="BG188" i="39"/>
  <c r="BF188" i="39"/>
  <c r="BE188" i="39"/>
  <c r="AY188" i="39"/>
  <c r="AX188" i="39"/>
  <c r="AW188" i="39"/>
  <c r="AV188" i="39"/>
  <c r="AU188" i="39"/>
  <c r="AT188" i="39"/>
  <c r="AS188" i="39"/>
  <c r="AR188" i="39"/>
  <c r="AQ188" i="39"/>
  <c r="AP188" i="39"/>
  <c r="AO188" i="39"/>
  <c r="AN188" i="39"/>
  <c r="AM188" i="39"/>
  <c r="AG188" i="39"/>
  <c r="AF188" i="39"/>
  <c r="AE188" i="39"/>
  <c r="AD188" i="39"/>
  <c r="AC188" i="39"/>
  <c r="AB188" i="39"/>
  <c r="AA188" i="39"/>
  <c r="Z188" i="39"/>
  <c r="Y188" i="39"/>
  <c r="X188" i="39"/>
  <c r="W188" i="39"/>
  <c r="V188" i="39"/>
  <c r="U188" i="39"/>
  <c r="O188" i="39"/>
  <c r="N188" i="39"/>
  <c r="M188" i="39"/>
  <c r="L188" i="39"/>
  <c r="K188" i="39"/>
  <c r="J188" i="39"/>
  <c r="I188" i="39"/>
  <c r="H188" i="39"/>
  <c r="G188" i="39"/>
  <c r="F188" i="39"/>
  <c r="E188" i="39"/>
  <c r="D188" i="39"/>
  <c r="C188" i="39"/>
  <c r="CI187" i="39"/>
  <c r="CH187" i="39"/>
  <c r="CG187" i="39"/>
  <c r="CF187" i="39"/>
  <c r="CE187" i="39"/>
  <c r="CD187" i="39"/>
  <c r="CC187" i="39"/>
  <c r="CB187" i="39"/>
  <c r="CA187" i="39"/>
  <c r="BZ187" i="39"/>
  <c r="BY187" i="39"/>
  <c r="BX187" i="39"/>
  <c r="BW187" i="39"/>
  <c r="BV187" i="39"/>
  <c r="BQ187" i="39"/>
  <c r="BP187" i="39"/>
  <c r="BO187" i="39"/>
  <c r="BN187" i="39"/>
  <c r="BM187" i="39"/>
  <c r="BL187" i="39"/>
  <c r="BK187" i="39"/>
  <c r="BJ187" i="39"/>
  <c r="BI187" i="39"/>
  <c r="BH187" i="39"/>
  <c r="BG187" i="39"/>
  <c r="BF187" i="39"/>
  <c r="BE187" i="39"/>
  <c r="BD187" i="39"/>
  <c r="AY187" i="39"/>
  <c r="AX187" i="39"/>
  <c r="AW187" i="39"/>
  <c r="AV187" i="39"/>
  <c r="AU187" i="39"/>
  <c r="AT187" i="39"/>
  <c r="AS187" i="39"/>
  <c r="AR187" i="39"/>
  <c r="AQ187" i="39"/>
  <c r="AP187" i="39"/>
  <c r="AO187" i="39"/>
  <c r="AN187" i="39"/>
  <c r="AM187" i="39"/>
  <c r="AL187" i="39"/>
  <c r="AG187" i="39"/>
  <c r="AF187" i="39"/>
  <c r="AE187" i="39"/>
  <c r="AD187" i="39"/>
  <c r="AC187" i="39"/>
  <c r="AB187" i="39"/>
  <c r="AA187" i="39"/>
  <c r="Z187" i="39"/>
  <c r="Y187" i="39"/>
  <c r="X187" i="39"/>
  <c r="W187" i="39"/>
  <c r="V187" i="39"/>
  <c r="U187" i="39"/>
  <c r="T187" i="39"/>
  <c r="O187" i="39"/>
  <c r="N187" i="39"/>
  <c r="M187" i="39"/>
  <c r="L187" i="39"/>
  <c r="K187" i="39"/>
  <c r="J187" i="39"/>
  <c r="I187" i="39"/>
  <c r="H187" i="39"/>
  <c r="G187" i="39"/>
  <c r="F187" i="39"/>
  <c r="E187" i="39"/>
  <c r="D187" i="39"/>
  <c r="C187" i="39"/>
  <c r="B187" i="39"/>
  <c r="CI186" i="39"/>
  <c r="CH186" i="39"/>
  <c r="CG186" i="39"/>
  <c r="CF186" i="39"/>
  <c r="CE186" i="39"/>
  <c r="CD186" i="39"/>
  <c r="CC186" i="39"/>
  <c r="CB186" i="39"/>
  <c r="CA186" i="39"/>
  <c r="BZ186" i="39"/>
  <c r="BY186" i="39"/>
  <c r="BX186" i="39"/>
  <c r="BW186" i="39"/>
  <c r="BV186" i="39"/>
  <c r="BQ186" i="39"/>
  <c r="BP186" i="39"/>
  <c r="BO186" i="39"/>
  <c r="BN186" i="39"/>
  <c r="BM186" i="39"/>
  <c r="BL186" i="39"/>
  <c r="BK186" i="39"/>
  <c r="BJ186" i="39"/>
  <c r="BI186" i="39"/>
  <c r="BH186" i="39"/>
  <c r="BG186" i="39"/>
  <c r="BF186" i="39"/>
  <c r="BE186" i="39"/>
  <c r="BD186" i="39"/>
  <c r="AY186" i="39"/>
  <c r="AX186" i="39"/>
  <c r="AW186" i="39"/>
  <c r="AV186" i="39"/>
  <c r="AU186" i="39"/>
  <c r="AT186" i="39"/>
  <c r="AS186" i="39"/>
  <c r="AR186" i="39"/>
  <c r="AQ186" i="39"/>
  <c r="AP186" i="39"/>
  <c r="AO186" i="39"/>
  <c r="AN186" i="39"/>
  <c r="AM186" i="39"/>
  <c r="AL186" i="39"/>
  <c r="AG186" i="39"/>
  <c r="AF186" i="39"/>
  <c r="AE186" i="39"/>
  <c r="AD186" i="39"/>
  <c r="AC186" i="39"/>
  <c r="AB186" i="39"/>
  <c r="AA186" i="39"/>
  <c r="Z186" i="39"/>
  <c r="Y186" i="39"/>
  <c r="X186" i="39"/>
  <c r="W186" i="39"/>
  <c r="V186" i="39"/>
  <c r="U186" i="39"/>
  <c r="T186" i="39"/>
  <c r="O186" i="39"/>
  <c r="N186" i="39"/>
  <c r="M186" i="39"/>
  <c r="L186" i="39"/>
  <c r="K186" i="39"/>
  <c r="J186" i="39"/>
  <c r="I186" i="39"/>
  <c r="H186" i="39"/>
  <c r="G186" i="39"/>
  <c r="F186" i="39"/>
  <c r="E186" i="39"/>
  <c r="D186" i="39"/>
  <c r="C186" i="39"/>
  <c r="B186" i="39"/>
  <c r="CI185" i="39"/>
  <c r="CH185" i="39"/>
  <c r="CG185" i="39"/>
  <c r="CF185" i="39"/>
  <c r="CE185" i="39"/>
  <c r="CD185" i="39"/>
  <c r="CC185" i="39"/>
  <c r="CB185" i="39"/>
  <c r="CA185" i="39"/>
  <c r="BZ185" i="39"/>
  <c r="BY185" i="39"/>
  <c r="BX185" i="39"/>
  <c r="BW185" i="39"/>
  <c r="BV185" i="39"/>
  <c r="BQ185" i="39"/>
  <c r="BP185" i="39"/>
  <c r="BO185" i="39"/>
  <c r="BN185" i="39"/>
  <c r="BM185" i="39"/>
  <c r="BL185" i="39"/>
  <c r="BK185" i="39"/>
  <c r="BJ185" i="39"/>
  <c r="BI185" i="39"/>
  <c r="BH185" i="39"/>
  <c r="BG185" i="39"/>
  <c r="BF185" i="39"/>
  <c r="BE185" i="39"/>
  <c r="BD185" i="39"/>
  <c r="AY185" i="39"/>
  <c r="AX185" i="39"/>
  <c r="AW185" i="39"/>
  <c r="AV185" i="39"/>
  <c r="AU185" i="39"/>
  <c r="AT185" i="39"/>
  <c r="AS185" i="39"/>
  <c r="AR185" i="39"/>
  <c r="AQ185" i="39"/>
  <c r="AP185" i="39"/>
  <c r="AO185" i="39"/>
  <c r="AN185" i="39"/>
  <c r="AM185" i="39"/>
  <c r="AL185" i="39"/>
  <c r="AG185" i="39"/>
  <c r="AF185" i="39"/>
  <c r="AE185" i="39"/>
  <c r="AD185" i="39"/>
  <c r="AC185" i="39"/>
  <c r="AB185" i="39"/>
  <c r="AA185" i="39"/>
  <c r="Z185" i="39"/>
  <c r="Y185" i="39"/>
  <c r="X185" i="39"/>
  <c r="W185" i="39"/>
  <c r="V185" i="39"/>
  <c r="U185" i="39"/>
  <c r="T185" i="39"/>
  <c r="O185" i="39"/>
  <c r="N185" i="39"/>
  <c r="M185" i="39"/>
  <c r="L185" i="39"/>
  <c r="K185" i="39"/>
  <c r="J185" i="39"/>
  <c r="I185" i="39"/>
  <c r="H185" i="39"/>
  <c r="G185" i="39"/>
  <c r="F185" i="39"/>
  <c r="E185" i="39"/>
  <c r="D185" i="39"/>
  <c r="C185" i="39"/>
  <c r="B185" i="39"/>
  <c r="CI184" i="39"/>
  <c r="CH184" i="39"/>
  <c r="CG184" i="39"/>
  <c r="CF184" i="39"/>
  <c r="CE184" i="39"/>
  <c r="CD184" i="39"/>
  <c r="CC184" i="39"/>
  <c r="CB184" i="39"/>
  <c r="CA184" i="39"/>
  <c r="BZ184" i="39"/>
  <c r="BY184" i="39"/>
  <c r="BX184" i="39"/>
  <c r="BW184" i="39"/>
  <c r="BV184" i="39"/>
  <c r="BQ184" i="39"/>
  <c r="BP184" i="39"/>
  <c r="BO184" i="39"/>
  <c r="BN184" i="39"/>
  <c r="BM184" i="39"/>
  <c r="BL184" i="39"/>
  <c r="BK184" i="39"/>
  <c r="BJ184" i="39"/>
  <c r="BI184" i="39"/>
  <c r="BH184" i="39"/>
  <c r="BG184" i="39"/>
  <c r="BF184" i="39"/>
  <c r="BE184" i="39"/>
  <c r="BD184" i="39"/>
  <c r="AY184" i="39"/>
  <c r="AX184" i="39"/>
  <c r="AW184" i="39"/>
  <c r="AV184" i="39"/>
  <c r="AU184" i="39"/>
  <c r="AT184" i="39"/>
  <c r="AS184" i="39"/>
  <c r="AR184" i="39"/>
  <c r="AQ184" i="39"/>
  <c r="AP184" i="39"/>
  <c r="AO184" i="39"/>
  <c r="AN184" i="39"/>
  <c r="AM184" i="39"/>
  <c r="AL184" i="39"/>
  <c r="AG184" i="39"/>
  <c r="AF184" i="39"/>
  <c r="AE184" i="39"/>
  <c r="AD184" i="39"/>
  <c r="AC184" i="39"/>
  <c r="AB184" i="39"/>
  <c r="AA184" i="39"/>
  <c r="Z184" i="39"/>
  <c r="Y184" i="39"/>
  <c r="X184" i="39"/>
  <c r="W184" i="39"/>
  <c r="V184" i="39"/>
  <c r="U184" i="39"/>
  <c r="T184" i="39"/>
  <c r="O184" i="39"/>
  <c r="N184" i="39"/>
  <c r="M184" i="39"/>
  <c r="L184" i="39"/>
  <c r="K184" i="39"/>
  <c r="J184" i="39"/>
  <c r="I184" i="39"/>
  <c r="H184" i="39"/>
  <c r="G184" i="39"/>
  <c r="F184" i="39"/>
  <c r="E184" i="39"/>
  <c r="D184" i="39"/>
  <c r="C184" i="39"/>
  <c r="B184" i="39"/>
  <c r="CI183" i="39"/>
  <c r="CH183" i="39"/>
  <c r="CG183" i="39"/>
  <c r="CF183" i="39"/>
  <c r="CE183" i="39"/>
  <c r="CD183" i="39"/>
  <c r="CC183" i="39"/>
  <c r="CB183" i="39"/>
  <c r="CA183" i="39"/>
  <c r="BZ183" i="39"/>
  <c r="BY183" i="39"/>
  <c r="BX183" i="39"/>
  <c r="BW183" i="39"/>
  <c r="BV183" i="39"/>
  <c r="BQ183" i="39"/>
  <c r="BP183" i="39"/>
  <c r="BO183" i="39"/>
  <c r="BN183" i="39"/>
  <c r="BM183" i="39"/>
  <c r="BL183" i="39"/>
  <c r="BK183" i="39"/>
  <c r="BJ183" i="39"/>
  <c r="BI183" i="39"/>
  <c r="BH183" i="39"/>
  <c r="BG183" i="39"/>
  <c r="BF183" i="39"/>
  <c r="BE183" i="39"/>
  <c r="BD183" i="39"/>
  <c r="AY183" i="39"/>
  <c r="AX183" i="39"/>
  <c r="AW183" i="39"/>
  <c r="AV183" i="39"/>
  <c r="AU183" i="39"/>
  <c r="AT183" i="39"/>
  <c r="AS183" i="39"/>
  <c r="AR183" i="39"/>
  <c r="AQ183" i="39"/>
  <c r="AP183" i="39"/>
  <c r="AO183" i="39"/>
  <c r="AN183" i="39"/>
  <c r="AM183" i="39"/>
  <c r="AL183" i="39"/>
  <c r="AG183" i="39"/>
  <c r="AF183" i="39"/>
  <c r="AE183" i="39"/>
  <c r="AD183" i="39"/>
  <c r="AC183" i="39"/>
  <c r="AB183" i="39"/>
  <c r="AA183" i="39"/>
  <c r="Z183" i="39"/>
  <c r="Y183" i="39"/>
  <c r="X183" i="39"/>
  <c r="W183" i="39"/>
  <c r="V183" i="39"/>
  <c r="U183" i="39"/>
  <c r="T183" i="39"/>
  <c r="O183" i="39"/>
  <c r="N183" i="39"/>
  <c r="M183" i="39"/>
  <c r="L183" i="39"/>
  <c r="K183" i="39"/>
  <c r="J183" i="39"/>
  <c r="I183" i="39"/>
  <c r="H183" i="39"/>
  <c r="G183" i="39"/>
  <c r="F183" i="39"/>
  <c r="E183" i="39"/>
  <c r="D183" i="39"/>
  <c r="C183" i="39"/>
  <c r="B183" i="39"/>
  <c r="CI182" i="39"/>
  <c r="CH182" i="39"/>
  <c r="CG182" i="39"/>
  <c r="CF182" i="39"/>
  <c r="CE182" i="39"/>
  <c r="CD182" i="39"/>
  <c r="CC182" i="39"/>
  <c r="CB182" i="39"/>
  <c r="CA182" i="39"/>
  <c r="BZ182" i="39"/>
  <c r="BY182" i="39"/>
  <c r="BX182" i="39"/>
  <c r="BW182" i="39"/>
  <c r="BV182" i="39"/>
  <c r="BQ182" i="39"/>
  <c r="BP182" i="39"/>
  <c r="BO182" i="39"/>
  <c r="BN182" i="39"/>
  <c r="BM182" i="39"/>
  <c r="BL182" i="39"/>
  <c r="BK182" i="39"/>
  <c r="BJ182" i="39"/>
  <c r="BI182" i="39"/>
  <c r="BH182" i="39"/>
  <c r="BG182" i="39"/>
  <c r="BF182" i="39"/>
  <c r="BE182" i="39"/>
  <c r="BD182" i="39"/>
  <c r="AY182" i="39"/>
  <c r="AX182" i="39"/>
  <c r="AW182" i="39"/>
  <c r="AV182" i="39"/>
  <c r="AU182" i="39"/>
  <c r="AT182" i="39"/>
  <c r="AS182" i="39"/>
  <c r="AR182" i="39"/>
  <c r="AQ182" i="39"/>
  <c r="AP182" i="39"/>
  <c r="AO182" i="39"/>
  <c r="AN182" i="39"/>
  <c r="AM182" i="39"/>
  <c r="AL182" i="39"/>
  <c r="AG182" i="39"/>
  <c r="AF182" i="39"/>
  <c r="AE182" i="39"/>
  <c r="AD182" i="39"/>
  <c r="AC182" i="39"/>
  <c r="AB182" i="39"/>
  <c r="AA182" i="39"/>
  <c r="Z182" i="39"/>
  <c r="Y182" i="39"/>
  <c r="X182" i="39"/>
  <c r="W182" i="39"/>
  <c r="V182" i="39"/>
  <c r="U182" i="39"/>
  <c r="T182" i="39"/>
  <c r="O182" i="39"/>
  <c r="N182" i="39"/>
  <c r="M182" i="39"/>
  <c r="L182" i="39"/>
  <c r="K182" i="39"/>
  <c r="J182" i="39"/>
  <c r="I182" i="39"/>
  <c r="H182" i="39"/>
  <c r="G182" i="39"/>
  <c r="F182" i="39"/>
  <c r="E182" i="39"/>
  <c r="D182" i="39"/>
  <c r="C182" i="39"/>
  <c r="B182" i="39"/>
  <c r="CI181" i="39"/>
  <c r="CH181" i="39"/>
  <c r="CG181" i="39"/>
  <c r="CF181" i="39"/>
  <c r="CE181" i="39"/>
  <c r="CD181" i="39"/>
  <c r="CC181" i="39"/>
  <c r="CB181" i="39"/>
  <c r="CA181" i="39"/>
  <c r="BZ181" i="39"/>
  <c r="BY181" i="39"/>
  <c r="BX181" i="39"/>
  <c r="BW181" i="39"/>
  <c r="BV181" i="39"/>
  <c r="BQ181" i="39"/>
  <c r="BP181" i="39"/>
  <c r="BO181" i="39"/>
  <c r="BN181" i="39"/>
  <c r="BM181" i="39"/>
  <c r="BL181" i="39"/>
  <c r="BK181" i="39"/>
  <c r="BJ181" i="39"/>
  <c r="BI181" i="39"/>
  <c r="BH181" i="39"/>
  <c r="BG181" i="39"/>
  <c r="BF181" i="39"/>
  <c r="BE181" i="39"/>
  <c r="BD181" i="39"/>
  <c r="AY181" i="39"/>
  <c r="AX181" i="39"/>
  <c r="AW181" i="39"/>
  <c r="AV181" i="39"/>
  <c r="AU181" i="39"/>
  <c r="AT181" i="39"/>
  <c r="AS181" i="39"/>
  <c r="AR181" i="39"/>
  <c r="AQ181" i="39"/>
  <c r="AP181" i="39"/>
  <c r="AO181" i="39"/>
  <c r="AN181" i="39"/>
  <c r="AM181" i="39"/>
  <c r="AL181" i="39"/>
  <c r="AG181" i="39"/>
  <c r="AF181" i="39"/>
  <c r="AE181" i="39"/>
  <c r="AD181" i="39"/>
  <c r="AC181" i="39"/>
  <c r="AB181" i="39"/>
  <c r="AA181" i="39"/>
  <c r="Z181" i="39"/>
  <c r="Y181" i="39"/>
  <c r="X181" i="39"/>
  <c r="W181" i="39"/>
  <c r="V181" i="39"/>
  <c r="U181" i="39"/>
  <c r="T181" i="39"/>
  <c r="O181" i="39"/>
  <c r="N181" i="39"/>
  <c r="M181" i="39"/>
  <c r="L181" i="39"/>
  <c r="K181" i="39"/>
  <c r="J181" i="39"/>
  <c r="I181" i="39"/>
  <c r="H181" i="39"/>
  <c r="G181" i="39"/>
  <c r="F181" i="39"/>
  <c r="E181" i="39"/>
  <c r="D181" i="39"/>
  <c r="C181" i="39"/>
  <c r="B181" i="39"/>
  <c r="CI180" i="39"/>
  <c r="CH180" i="39"/>
  <c r="CG180" i="39"/>
  <c r="CF180" i="39"/>
  <c r="CE180" i="39"/>
  <c r="CD180" i="39"/>
  <c r="CC180" i="39"/>
  <c r="CB180" i="39"/>
  <c r="CA180" i="39"/>
  <c r="BZ180" i="39"/>
  <c r="BY180" i="39"/>
  <c r="BX180" i="39"/>
  <c r="BW180" i="39"/>
  <c r="BV180" i="39"/>
  <c r="BQ180" i="39"/>
  <c r="BP180" i="39"/>
  <c r="BO180" i="39"/>
  <c r="BN180" i="39"/>
  <c r="BM180" i="39"/>
  <c r="BL180" i="39"/>
  <c r="BK180" i="39"/>
  <c r="BJ180" i="39"/>
  <c r="BI180" i="39"/>
  <c r="BH180" i="39"/>
  <c r="BG180" i="39"/>
  <c r="BF180" i="39"/>
  <c r="BE180" i="39"/>
  <c r="BD180" i="39"/>
  <c r="AY180" i="39"/>
  <c r="AX180" i="39"/>
  <c r="AW180" i="39"/>
  <c r="AV180" i="39"/>
  <c r="AU180" i="39"/>
  <c r="AT180" i="39"/>
  <c r="AS180" i="39"/>
  <c r="AR180" i="39"/>
  <c r="AQ180" i="39"/>
  <c r="AP180" i="39"/>
  <c r="AO180" i="39"/>
  <c r="AN180" i="39"/>
  <c r="AM180" i="39"/>
  <c r="AL180" i="39"/>
  <c r="AG180" i="39"/>
  <c r="AF180" i="39"/>
  <c r="AE180" i="39"/>
  <c r="AD180" i="39"/>
  <c r="AC180" i="39"/>
  <c r="AB180" i="39"/>
  <c r="AA180" i="39"/>
  <c r="Z180" i="39"/>
  <c r="Y180" i="39"/>
  <c r="X180" i="39"/>
  <c r="W180" i="39"/>
  <c r="V180" i="39"/>
  <c r="U180" i="39"/>
  <c r="T180" i="39"/>
  <c r="O180" i="39"/>
  <c r="N180" i="39"/>
  <c r="M180" i="39"/>
  <c r="L180" i="39"/>
  <c r="K180" i="39"/>
  <c r="J180" i="39"/>
  <c r="I180" i="39"/>
  <c r="H180" i="39"/>
  <c r="G180" i="39"/>
  <c r="F180" i="39"/>
  <c r="E180" i="39"/>
  <c r="D180" i="39"/>
  <c r="C180" i="39"/>
  <c r="B180" i="39"/>
  <c r="CI179" i="39"/>
  <c r="CH179" i="39"/>
  <c r="CG179" i="39"/>
  <c r="CF179" i="39"/>
  <c r="CE179" i="39"/>
  <c r="CD179" i="39"/>
  <c r="CC179" i="39"/>
  <c r="CB179" i="39"/>
  <c r="CA179" i="39"/>
  <c r="BZ179" i="39"/>
  <c r="BY179" i="39"/>
  <c r="BX179" i="39"/>
  <c r="BW179" i="39"/>
  <c r="BV179" i="39"/>
  <c r="BQ179" i="39"/>
  <c r="BP179" i="39"/>
  <c r="BO179" i="39"/>
  <c r="BN179" i="39"/>
  <c r="BM179" i="39"/>
  <c r="BL179" i="39"/>
  <c r="BK179" i="39"/>
  <c r="BJ179" i="39"/>
  <c r="BI179" i="39"/>
  <c r="BH179" i="39"/>
  <c r="BG179" i="39"/>
  <c r="BF179" i="39"/>
  <c r="BE179" i="39"/>
  <c r="BD179" i="39"/>
  <c r="AY179" i="39"/>
  <c r="AX179" i="39"/>
  <c r="AW179" i="39"/>
  <c r="AV179" i="39"/>
  <c r="AU179" i="39"/>
  <c r="AT179" i="39"/>
  <c r="AS179" i="39"/>
  <c r="AR179" i="39"/>
  <c r="AQ179" i="39"/>
  <c r="AP179" i="39"/>
  <c r="AO179" i="39"/>
  <c r="AN179" i="39"/>
  <c r="AM179" i="39"/>
  <c r="AL179" i="39"/>
  <c r="AG179" i="39"/>
  <c r="AF179" i="39"/>
  <c r="AE179" i="39"/>
  <c r="AD179" i="39"/>
  <c r="AC179" i="39"/>
  <c r="AB179" i="39"/>
  <c r="AA179" i="39"/>
  <c r="Z179" i="39"/>
  <c r="Y179" i="39"/>
  <c r="X179" i="39"/>
  <c r="W179" i="39"/>
  <c r="V179" i="39"/>
  <c r="U179" i="39"/>
  <c r="T179" i="39"/>
  <c r="O179" i="39"/>
  <c r="N179" i="39"/>
  <c r="M179" i="39"/>
  <c r="L179" i="39"/>
  <c r="K179" i="39"/>
  <c r="J179" i="39"/>
  <c r="I179" i="39"/>
  <c r="H179" i="39"/>
  <c r="G179" i="39"/>
  <c r="F179" i="39"/>
  <c r="E179" i="39"/>
  <c r="D179" i="39"/>
  <c r="C179" i="39"/>
  <c r="B179" i="39"/>
  <c r="CI178" i="39"/>
  <c r="CH178" i="39"/>
  <c r="CG178" i="39"/>
  <c r="CF178" i="39"/>
  <c r="CE178" i="39"/>
  <c r="CD178" i="39"/>
  <c r="CC178" i="39"/>
  <c r="CB178" i="39"/>
  <c r="CA178" i="39"/>
  <c r="BZ178" i="39"/>
  <c r="BY178" i="39"/>
  <c r="BX178" i="39"/>
  <c r="BW178" i="39"/>
  <c r="BV178" i="39"/>
  <c r="BQ178" i="39"/>
  <c r="BP178" i="39"/>
  <c r="BO178" i="39"/>
  <c r="BN178" i="39"/>
  <c r="BM178" i="39"/>
  <c r="BL178" i="39"/>
  <c r="BK178" i="39"/>
  <c r="BJ178" i="39"/>
  <c r="BI178" i="39"/>
  <c r="BH178" i="39"/>
  <c r="BG178" i="39"/>
  <c r="BF178" i="39"/>
  <c r="BE178" i="39"/>
  <c r="BD178" i="39"/>
  <c r="AY178" i="39"/>
  <c r="AX178" i="39"/>
  <c r="AW178" i="39"/>
  <c r="AV178" i="39"/>
  <c r="AU178" i="39"/>
  <c r="AT178" i="39"/>
  <c r="AS178" i="39"/>
  <c r="AR178" i="39"/>
  <c r="AQ178" i="39"/>
  <c r="AP178" i="39"/>
  <c r="AO178" i="39"/>
  <c r="AN178" i="39"/>
  <c r="AM178" i="39"/>
  <c r="AL178" i="39"/>
  <c r="AG178" i="39"/>
  <c r="AF178" i="39"/>
  <c r="AE178" i="39"/>
  <c r="AD178" i="39"/>
  <c r="AC178" i="39"/>
  <c r="AB178" i="39"/>
  <c r="AA178" i="39"/>
  <c r="Z178" i="39"/>
  <c r="Y178" i="39"/>
  <c r="X178" i="39"/>
  <c r="W178" i="39"/>
  <c r="V178" i="39"/>
  <c r="U178" i="39"/>
  <c r="T178" i="39"/>
  <c r="O178" i="39"/>
  <c r="N178" i="39"/>
  <c r="M178" i="39"/>
  <c r="L178" i="39"/>
  <c r="K178" i="39"/>
  <c r="J178" i="39"/>
  <c r="I178" i="39"/>
  <c r="H178" i="39"/>
  <c r="G178" i="39"/>
  <c r="F178" i="39"/>
  <c r="E178" i="39"/>
  <c r="D178" i="39"/>
  <c r="C178" i="39"/>
  <c r="B178" i="39"/>
  <c r="CI177" i="39"/>
  <c r="CH177" i="39"/>
  <c r="CG177" i="39"/>
  <c r="CF177" i="39"/>
  <c r="CE177" i="39"/>
  <c r="CD177" i="39"/>
  <c r="CC177" i="39"/>
  <c r="CB177" i="39"/>
  <c r="CA177" i="39"/>
  <c r="BZ177" i="39"/>
  <c r="BY177" i="39"/>
  <c r="BX177" i="39"/>
  <c r="BW177" i="39"/>
  <c r="BQ177" i="39"/>
  <c r="BP177" i="39"/>
  <c r="BO177" i="39"/>
  <c r="BN177" i="39"/>
  <c r="BM177" i="39"/>
  <c r="BL177" i="39"/>
  <c r="BK177" i="39"/>
  <c r="BJ177" i="39"/>
  <c r="BI177" i="39"/>
  <c r="BH177" i="39"/>
  <c r="BG177" i="39"/>
  <c r="BF177" i="39"/>
  <c r="BE177" i="39"/>
  <c r="AY177" i="39"/>
  <c r="AX177" i="39"/>
  <c r="AW177" i="39"/>
  <c r="AV177" i="39"/>
  <c r="AU177" i="39"/>
  <c r="AT177" i="39"/>
  <c r="AS177" i="39"/>
  <c r="AR177" i="39"/>
  <c r="AQ177" i="39"/>
  <c r="AP177" i="39"/>
  <c r="AO177" i="39"/>
  <c r="AN177" i="39"/>
  <c r="AM177" i="39"/>
  <c r="AG177" i="39"/>
  <c r="AF177" i="39"/>
  <c r="AE177" i="39"/>
  <c r="AD177" i="39"/>
  <c r="AC177" i="39"/>
  <c r="AB177" i="39"/>
  <c r="AA177" i="39"/>
  <c r="Z177" i="39"/>
  <c r="Y177" i="39"/>
  <c r="X177" i="39"/>
  <c r="W177" i="39"/>
  <c r="V177" i="39"/>
  <c r="U177" i="39"/>
  <c r="O177" i="39"/>
  <c r="N177" i="39"/>
  <c r="M177" i="39"/>
  <c r="L177" i="39"/>
  <c r="K177" i="39"/>
  <c r="J177" i="39"/>
  <c r="I177" i="39"/>
  <c r="H177" i="39"/>
  <c r="G177" i="39"/>
  <c r="F177" i="39"/>
  <c r="E177" i="39"/>
  <c r="D177" i="39"/>
  <c r="C177" i="39"/>
  <c r="BV176" i="39"/>
  <c r="BD176" i="39"/>
  <c r="AL176" i="39"/>
  <c r="T176" i="39"/>
  <c r="B176" i="39"/>
  <c r="BV174" i="39"/>
  <c r="BD174" i="39"/>
  <c r="AL174" i="39"/>
  <c r="T174" i="39"/>
  <c r="B174" i="39"/>
  <c r="CI172" i="39"/>
  <c r="CH172" i="39"/>
  <c r="CG172" i="39"/>
  <c r="CF172" i="39"/>
  <c r="CE172" i="39"/>
  <c r="CD172" i="39"/>
  <c r="CC172" i="39"/>
  <c r="CB172" i="39"/>
  <c r="CA172" i="39"/>
  <c r="BZ172" i="39"/>
  <c r="BY172" i="39"/>
  <c r="BX172" i="39"/>
  <c r="BW172" i="39"/>
  <c r="BQ172" i="39"/>
  <c r="BP172" i="39"/>
  <c r="BO172" i="39"/>
  <c r="BN172" i="39"/>
  <c r="BM172" i="39"/>
  <c r="BL172" i="39"/>
  <c r="BK172" i="39"/>
  <c r="BJ172" i="39"/>
  <c r="BI172" i="39"/>
  <c r="BH172" i="39"/>
  <c r="BG172" i="39"/>
  <c r="BF172" i="39"/>
  <c r="BE172" i="39"/>
  <c r="AY172" i="39"/>
  <c r="AX172" i="39"/>
  <c r="AW172" i="39"/>
  <c r="AV172" i="39"/>
  <c r="AU172" i="39"/>
  <c r="AT172" i="39"/>
  <c r="AS172" i="39"/>
  <c r="AR172" i="39"/>
  <c r="AQ172" i="39"/>
  <c r="AP172" i="39"/>
  <c r="AO172" i="39"/>
  <c r="AN172" i="39"/>
  <c r="AM172" i="39"/>
  <c r="AG172" i="39"/>
  <c r="AF172" i="39"/>
  <c r="AE172" i="39"/>
  <c r="AD172" i="39"/>
  <c r="AC172" i="39"/>
  <c r="AB172" i="39"/>
  <c r="AA172" i="39"/>
  <c r="Z172" i="39"/>
  <c r="Y172" i="39"/>
  <c r="X172" i="39"/>
  <c r="W172" i="39"/>
  <c r="V172" i="39"/>
  <c r="U172" i="39"/>
  <c r="O172" i="39"/>
  <c r="N172" i="39"/>
  <c r="M172" i="39"/>
  <c r="L172" i="39"/>
  <c r="K172" i="39"/>
  <c r="J172" i="39"/>
  <c r="I172" i="39"/>
  <c r="H172" i="39"/>
  <c r="G172" i="39"/>
  <c r="F172" i="39"/>
  <c r="E172" i="39"/>
  <c r="D172" i="39"/>
  <c r="C172" i="39"/>
  <c r="CI171" i="39"/>
  <c r="CH171" i="39"/>
  <c r="CG171" i="39"/>
  <c r="CF171" i="39"/>
  <c r="CE171" i="39"/>
  <c r="CD171" i="39"/>
  <c r="CC171" i="39"/>
  <c r="CB171" i="39"/>
  <c r="CA171" i="39"/>
  <c r="BZ171" i="39"/>
  <c r="BY171" i="39"/>
  <c r="BX171" i="39"/>
  <c r="BW171" i="39"/>
  <c r="BV171" i="39"/>
  <c r="BQ171" i="39"/>
  <c r="BP171" i="39"/>
  <c r="BO171" i="39"/>
  <c r="BN171" i="39"/>
  <c r="BM171" i="39"/>
  <c r="BL171" i="39"/>
  <c r="BK171" i="39"/>
  <c r="BJ171" i="39"/>
  <c r="BI171" i="39"/>
  <c r="BH171" i="39"/>
  <c r="BG171" i="39"/>
  <c r="BF171" i="39"/>
  <c r="BE171" i="39"/>
  <c r="BD171" i="39"/>
  <c r="AY171" i="39"/>
  <c r="AX171" i="39"/>
  <c r="AW171" i="39"/>
  <c r="AV171" i="39"/>
  <c r="AU171" i="39"/>
  <c r="AT171" i="39"/>
  <c r="AS171" i="39"/>
  <c r="AR171" i="39"/>
  <c r="AQ171" i="39"/>
  <c r="AP171" i="39"/>
  <c r="AO171" i="39"/>
  <c r="AN171" i="39"/>
  <c r="AM171" i="39"/>
  <c r="AL171" i="39"/>
  <c r="AG171" i="39"/>
  <c r="AF171" i="39"/>
  <c r="AE171" i="39"/>
  <c r="AD171" i="39"/>
  <c r="AC171" i="39"/>
  <c r="AB171" i="39"/>
  <c r="AA171" i="39"/>
  <c r="Z171" i="39"/>
  <c r="Y171" i="39"/>
  <c r="X171" i="39"/>
  <c r="W171" i="39"/>
  <c r="V171" i="39"/>
  <c r="U171" i="39"/>
  <c r="T171" i="39"/>
  <c r="O171" i="39"/>
  <c r="N171" i="39"/>
  <c r="M171" i="39"/>
  <c r="L171" i="39"/>
  <c r="K171" i="39"/>
  <c r="J171" i="39"/>
  <c r="I171" i="39"/>
  <c r="H171" i="39"/>
  <c r="G171" i="39"/>
  <c r="F171" i="39"/>
  <c r="E171" i="39"/>
  <c r="D171" i="39"/>
  <c r="C171" i="39"/>
  <c r="B171" i="39"/>
  <c r="CI170" i="39"/>
  <c r="CH170" i="39"/>
  <c r="CG170" i="39"/>
  <c r="CF170" i="39"/>
  <c r="CE170" i="39"/>
  <c r="CD170" i="39"/>
  <c r="CC170" i="39"/>
  <c r="CB170" i="39"/>
  <c r="CA170" i="39"/>
  <c r="BZ170" i="39"/>
  <c r="BY170" i="39"/>
  <c r="BX170" i="39"/>
  <c r="BW170" i="39"/>
  <c r="BV170" i="39"/>
  <c r="BQ170" i="39"/>
  <c r="BP170" i="39"/>
  <c r="BO170" i="39"/>
  <c r="BN170" i="39"/>
  <c r="BM170" i="39"/>
  <c r="BL170" i="39"/>
  <c r="BK170" i="39"/>
  <c r="BJ170" i="39"/>
  <c r="BI170" i="39"/>
  <c r="BH170" i="39"/>
  <c r="BG170" i="39"/>
  <c r="BF170" i="39"/>
  <c r="BE170" i="39"/>
  <c r="BD170" i="39"/>
  <c r="AY170" i="39"/>
  <c r="AX170" i="39"/>
  <c r="AW170" i="39"/>
  <c r="AV170" i="39"/>
  <c r="AU170" i="39"/>
  <c r="AT170" i="39"/>
  <c r="AS170" i="39"/>
  <c r="AR170" i="39"/>
  <c r="AQ170" i="39"/>
  <c r="AP170" i="39"/>
  <c r="AO170" i="39"/>
  <c r="AN170" i="39"/>
  <c r="AM170" i="39"/>
  <c r="AL170" i="39"/>
  <c r="AG170" i="39"/>
  <c r="AF170" i="39"/>
  <c r="AE170" i="39"/>
  <c r="AD170" i="39"/>
  <c r="AC170" i="39"/>
  <c r="AB170" i="39"/>
  <c r="AA170" i="39"/>
  <c r="Z170" i="39"/>
  <c r="Y170" i="39"/>
  <c r="X170" i="39"/>
  <c r="W170" i="39"/>
  <c r="V170" i="39"/>
  <c r="U170" i="39"/>
  <c r="T170" i="39"/>
  <c r="O170" i="39"/>
  <c r="N170" i="39"/>
  <c r="M170" i="39"/>
  <c r="L170" i="39"/>
  <c r="K170" i="39"/>
  <c r="J170" i="39"/>
  <c r="I170" i="39"/>
  <c r="H170" i="39"/>
  <c r="G170" i="39"/>
  <c r="F170" i="39"/>
  <c r="E170" i="39"/>
  <c r="D170" i="39"/>
  <c r="C170" i="39"/>
  <c r="B170" i="39"/>
  <c r="CI169" i="39"/>
  <c r="CH169" i="39"/>
  <c r="CG169" i="39"/>
  <c r="CF169" i="39"/>
  <c r="CE169" i="39"/>
  <c r="CD169" i="39"/>
  <c r="CC169" i="39"/>
  <c r="CB169" i="39"/>
  <c r="CA169" i="39"/>
  <c r="BZ169" i="39"/>
  <c r="BY169" i="39"/>
  <c r="BX169" i="39"/>
  <c r="BW169" i="39"/>
  <c r="BV169" i="39"/>
  <c r="BQ169" i="39"/>
  <c r="BP169" i="39"/>
  <c r="BO169" i="39"/>
  <c r="BN169" i="39"/>
  <c r="BM169" i="39"/>
  <c r="BL169" i="39"/>
  <c r="BK169" i="39"/>
  <c r="BJ169" i="39"/>
  <c r="BI169" i="39"/>
  <c r="BH169" i="39"/>
  <c r="BG169" i="39"/>
  <c r="BF169" i="39"/>
  <c r="BE169" i="39"/>
  <c r="BD169" i="39"/>
  <c r="AY169" i="39"/>
  <c r="AX169" i="39"/>
  <c r="AW169" i="39"/>
  <c r="AV169" i="39"/>
  <c r="AU169" i="39"/>
  <c r="AT169" i="39"/>
  <c r="AS169" i="39"/>
  <c r="AR169" i="39"/>
  <c r="AQ169" i="39"/>
  <c r="AP169" i="39"/>
  <c r="AO169" i="39"/>
  <c r="AN169" i="39"/>
  <c r="AM169" i="39"/>
  <c r="AL169" i="39"/>
  <c r="AG169" i="39"/>
  <c r="AF169" i="39"/>
  <c r="AE169" i="39"/>
  <c r="AD169" i="39"/>
  <c r="AC169" i="39"/>
  <c r="AB169" i="39"/>
  <c r="AA169" i="39"/>
  <c r="Z169" i="39"/>
  <c r="Y169" i="39"/>
  <c r="X169" i="39"/>
  <c r="W169" i="39"/>
  <c r="V169" i="39"/>
  <c r="U169" i="39"/>
  <c r="T169" i="39"/>
  <c r="O169" i="39"/>
  <c r="N169" i="39"/>
  <c r="M169" i="39"/>
  <c r="L169" i="39"/>
  <c r="K169" i="39"/>
  <c r="J169" i="39"/>
  <c r="I169" i="39"/>
  <c r="H169" i="39"/>
  <c r="G169" i="39"/>
  <c r="F169" i="39"/>
  <c r="E169" i="39"/>
  <c r="D169" i="39"/>
  <c r="C169" i="39"/>
  <c r="B169" i="39"/>
  <c r="CI168" i="39"/>
  <c r="CH168" i="39"/>
  <c r="CG168" i="39"/>
  <c r="CF168" i="39"/>
  <c r="CE168" i="39"/>
  <c r="CD168" i="39"/>
  <c r="CC168" i="39"/>
  <c r="CB168" i="39"/>
  <c r="CA168" i="39"/>
  <c r="BZ168" i="39"/>
  <c r="BY168" i="39"/>
  <c r="BX168" i="39"/>
  <c r="BW168" i="39"/>
  <c r="BV168" i="39"/>
  <c r="BQ168" i="39"/>
  <c r="BP168" i="39"/>
  <c r="BO168" i="39"/>
  <c r="BN168" i="39"/>
  <c r="BM168" i="39"/>
  <c r="BL168" i="39"/>
  <c r="BK168" i="39"/>
  <c r="BJ168" i="39"/>
  <c r="BI168" i="39"/>
  <c r="BH168" i="39"/>
  <c r="BG168" i="39"/>
  <c r="BF168" i="39"/>
  <c r="BE168" i="39"/>
  <c r="BD168" i="39"/>
  <c r="AY168" i="39"/>
  <c r="AX168" i="39"/>
  <c r="AW168" i="39"/>
  <c r="AV168" i="39"/>
  <c r="AU168" i="39"/>
  <c r="AT168" i="39"/>
  <c r="AS168" i="39"/>
  <c r="AR168" i="39"/>
  <c r="AQ168" i="39"/>
  <c r="AP168" i="39"/>
  <c r="AO168" i="39"/>
  <c r="AN168" i="39"/>
  <c r="AM168" i="39"/>
  <c r="AL168" i="39"/>
  <c r="AG168" i="39"/>
  <c r="AF168" i="39"/>
  <c r="AE168" i="39"/>
  <c r="AD168" i="39"/>
  <c r="AC168" i="39"/>
  <c r="AB168" i="39"/>
  <c r="AA168" i="39"/>
  <c r="Z168" i="39"/>
  <c r="Y168" i="39"/>
  <c r="X168" i="39"/>
  <c r="W168" i="39"/>
  <c r="V168" i="39"/>
  <c r="U168" i="39"/>
  <c r="T168" i="39"/>
  <c r="O168" i="39"/>
  <c r="N168" i="39"/>
  <c r="M168" i="39"/>
  <c r="L168" i="39"/>
  <c r="K168" i="39"/>
  <c r="J168" i="39"/>
  <c r="I168" i="39"/>
  <c r="H168" i="39"/>
  <c r="G168" i="39"/>
  <c r="F168" i="39"/>
  <c r="E168" i="39"/>
  <c r="D168" i="39"/>
  <c r="C168" i="39"/>
  <c r="B168" i="39"/>
  <c r="CI167" i="39"/>
  <c r="CH167" i="39"/>
  <c r="CG167" i="39"/>
  <c r="CF167" i="39"/>
  <c r="CE167" i="39"/>
  <c r="CD167" i="39"/>
  <c r="CC167" i="39"/>
  <c r="CB167" i="39"/>
  <c r="CA167" i="39"/>
  <c r="BZ167" i="39"/>
  <c r="BY167" i="39"/>
  <c r="BX167" i="39"/>
  <c r="BW167" i="39"/>
  <c r="BV167" i="39"/>
  <c r="BQ167" i="39"/>
  <c r="BP167" i="39"/>
  <c r="BO167" i="39"/>
  <c r="BN167" i="39"/>
  <c r="BM167" i="39"/>
  <c r="BL167" i="39"/>
  <c r="BK167" i="39"/>
  <c r="BJ167" i="39"/>
  <c r="BI167" i="39"/>
  <c r="BH167" i="39"/>
  <c r="BG167" i="39"/>
  <c r="BF167" i="39"/>
  <c r="BE167" i="39"/>
  <c r="BD167" i="39"/>
  <c r="AY167" i="39"/>
  <c r="AX167" i="39"/>
  <c r="AW167" i="39"/>
  <c r="AV167" i="39"/>
  <c r="AU167" i="39"/>
  <c r="AT167" i="39"/>
  <c r="AS167" i="39"/>
  <c r="AR167" i="39"/>
  <c r="AQ167" i="39"/>
  <c r="AP167" i="39"/>
  <c r="AO167" i="39"/>
  <c r="AN167" i="39"/>
  <c r="AM167" i="39"/>
  <c r="AL167" i="39"/>
  <c r="AG167" i="39"/>
  <c r="AF167" i="39"/>
  <c r="AE167" i="39"/>
  <c r="AD167" i="39"/>
  <c r="AC167" i="39"/>
  <c r="AB167" i="39"/>
  <c r="AA167" i="39"/>
  <c r="Z167" i="39"/>
  <c r="Y167" i="39"/>
  <c r="X167" i="39"/>
  <c r="W167" i="39"/>
  <c r="V167" i="39"/>
  <c r="U167" i="39"/>
  <c r="T167" i="39"/>
  <c r="O167" i="39"/>
  <c r="N167" i="39"/>
  <c r="M167" i="39"/>
  <c r="L167" i="39"/>
  <c r="K167" i="39"/>
  <c r="J167" i="39"/>
  <c r="I167" i="39"/>
  <c r="H167" i="39"/>
  <c r="G167" i="39"/>
  <c r="F167" i="39"/>
  <c r="E167" i="39"/>
  <c r="D167" i="39"/>
  <c r="C167" i="39"/>
  <c r="B167" i="39"/>
  <c r="CI166" i="39"/>
  <c r="CH166" i="39"/>
  <c r="CG166" i="39"/>
  <c r="CF166" i="39"/>
  <c r="CE166" i="39"/>
  <c r="CD166" i="39"/>
  <c r="CC166" i="39"/>
  <c r="CB166" i="39"/>
  <c r="CA166" i="39"/>
  <c r="BZ166" i="39"/>
  <c r="BY166" i="39"/>
  <c r="BX166" i="39"/>
  <c r="BW166" i="39"/>
  <c r="BV166" i="39"/>
  <c r="BQ166" i="39"/>
  <c r="BP166" i="39"/>
  <c r="BO166" i="39"/>
  <c r="BN166" i="39"/>
  <c r="BM166" i="39"/>
  <c r="BL166" i="39"/>
  <c r="BK166" i="39"/>
  <c r="BJ166" i="39"/>
  <c r="BI166" i="39"/>
  <c r="BH166" i="39"/>
  <c r="BG166" i="39"/>
  <c r="BF166" i="39"/>
  <c r="BE166" i="39"/>
  <c r="BD166" i="39"/>
  <c r="AY166" i="39"/>
  <c r="AX166" i="39"/>
  <c r="AW166" i="39"/>
  <c r="AV166" i="39"/>
  <c r="AU166" i="39"/>
  <c r="AT166" i="39"/>
  <c r="AS166" i="39"/>
  <c r="AR166" i="39"/>
  <c r="AQ166" i="39"/>
  <c r="AP166" i="39"/>
  <c r="AO166" i="39"/>
  <c r="AN166" i="39"/>
  <c r="AM166" i="39"/>
  <c r="AL166" i="39"/>
  <c r="AG166" i="39"/>
  <c r="AF166" i="39"/>
  <c r="AE166" i="39"/>
  <c r="AD166" i="39"/>
  <c r="AC166" i="39"/>
  <c r="AB166" i="39"/>
  <c r="AA166" i="39"/>
  <c r="Z166" i="39"/>
  <c r="Y166" i="39"/>
  <c r="X166" i="39"/>
  <c r="W166" i="39"/>
  <c r="V166" i="39"/>
  <c r="U166" i="39"/>
  <c r="T166" i="39"/>
  <c r="O166" i="39"/>
  <c r="N166" i="39"/>
  <c r="M166" i="39"/>
  <c r="L166" i="39"/>
  <c r="K166" i="39"/>
  <c r="J166" i="39"/>
  <c r="I166" i="39"/>
  <c r="H166" i="39"/>
  <c r="G166" i="39"/>
  <c r="F166" i="39"/>
  <c r="E166" i="39"/>
  <c r="D166" i="39"/>
  <c r="C166" i="39"/>
  <c r="B166" i="39"/>
  <c r="CI165" i="39"/>
  <c r="CH165" i="39"/>
  <c r="CG165" i="39"/>
  <c r="CF165" i="39"/>
  <c r="CE165" i="39"/>
  <c r="CD165" i="39"/>
  <c r="CC165" i="39"/>
  <c r="CB165" i="39"/>
  <c r="CA165" i="39"/>
  <c r="BZ165" i="39"/>
  <c r="BY165" i="39"/>
  <c r="BX165" i="39"/>
  <c r="BW165" i="39"/>
  <c r="BV165" i="39"/>
  <c r="BQ165" i="39"/>
  <c r="BP165" i="39"/>
  <c r="BO165" i="39"/>
  <c r="BN165" i="39"/>
  <c r="BM165" i="39"/>
  <c r="BL165" i="39"/>
  <c r="BK165" i="39"/>
  <c r="BJ165" i="39"/>
  <c r="BI165" i="39"/>
  <c r="BH165" i="39"/>
  <c r="BG165" i="39"/>
  <c r="BF165" i="39"/>
  <c r="BE165" i="39"/>
  <c r="BD165" i="39"/>
  <c r="AY165" i="39"/>
  <c r="AX165" i="39"/>
  <c r="AW165" i="39"/>
  <c r="AV165" i="39"/>
  <c r="AU165" i="39"/>
  <c r="AT165" i="39"/>
  <c r="AS165" i="39"/>
  <c r="AR165" i="39"/>
  <c r="AQ165" i="39"/>
  <c r="AP165" i="39"/>
  <c r="AO165" i="39"/>
  <c r="AN165" i="39"/>
  <c r="AM165" i="39"/>
  <c r="AL165" i="39"/>
  <c r="AG165" i="39"/>
  <c r="AF165" i="39"/>
  <c r="AE165" i="39"/>
  <c r="AD165" i="39"/>
  <c r="AC165" i="39"/>
  <c r="AB165" i="39"/>
  <c r="AA165" i="39"/>
  <c r="Z165" i="39"/>
  <c r="Y165" i="39"/>
  <c r="X165" i="39"/>
  <c r="W165" i="39"/>
  <c r="V165" i="39"/>
  <c r="U165" i="39"/>
  <c r="T165" i="39"/>
  <c r="O165" i="39"/>
  <c r="N165" i="39"/>
  <c r="M165" i="39"/>
  <c r="L165" i="39"/>
  <c r="K165" i="39"/>
  <c r="J165" i="39"/>
  <c r="I165" i="39"/>
  <c r="H165" i="39"/>
  <c r="G165" i="39"/>
  <c r="F165" i="39"/>
  <c r="E165" i="39"/>
  <c r="D165" i="39"/>
  <c r="C165" i="39"/>
  <c r="B165" i="39"/>
  <c r="CI164" i="39"/>
  <c r="CH164" i="39"/>
  <c r="CG164" i="39"/>
  <c r="CF164" i="39"/>
  <c r="CE164" i="39"/>
  <c r="CD164" i="39"/>
  <c r="CC164" i="39"/>
  <c r="CB164" i="39"/>
  <c r="CA164" i="39"/>
  <c r="BZ164" i="39"/>
  <c r="BY164" i="39"/>
  <c r="BX164" i="39"/>
  <c r="BW164" i="39"/>
  <c r="BV164" i="39"/>
  <c r="BQ164" i="39"/>
  <c r="BP164" i="39"/>
  <c r="BO164" i="39"/>
  <c r="BN164" i="39"/>
  <c r="BM164" i="39"/>
  <c r="BL164" i="39"/>
  <c r="BK164" i="39"/>
  <c r="BJ164" i="39"/>
  <c r="BI164" i="39"/>
  <c r="BH164" i="39"/>
  <c r="BG164" i="39"/>
  <c r="BF164" i="39"/>
  <c r="BE164" i="39"/>
  <c r="BD164" i="39"/>
  <c r="AY164" i="39"/>
  <c r="AX164" i="39"/>
  <c r="AW164" i="39"/>
  <c r="AV164" i="39"/>
  <c r="AU164" i="39"/>
  <c r="AT164" i="39"/>
  <c r="AS164" i="39"/>
  <c r="AR164" i="39"/>
  <c r="AQ164" i="39"/>
  <c r="AP164" i="39"/>
  <c r="AO164" i="39"/>
  <c r="AN164" i="39"/>
  <c r="AM164" i="39"/>
  <c r="AL164" i="39"/>
  <c r="AG164" i="39"/>
  <c r="AF164" i="39"/>
  <c r="AE164" i="39"/>
  <c r="AD164" i="39"/>
  <c r="AC164" i="39"/>
  <c r="AB164" i="39"/>
  <c r="AA164" i="39"/>
  <c r="Z164" i="39"/>
  <c r="Y164" i="39"/>
  <c r="X164" i="39"/>
  <c r="W164" i="39"/>
  <c r="V164" i="39"/>
  <c r="U164" i="39"/>
  <c r="T164" i="39"/>
  <c r="O164" i="39"/>
  <c r="N164" i="39"/>
  <c r="M164" i="39"/>
  <c r="L164" i="39"/>
  <c r="K164" i="39"/>
  <c r="J164" i="39"/>
  <c r="I164" i="39"/>
  <c r="H164" i="39"/>
  <c r="G164" i="39"/>
  <c r="F164" i="39"/>
  <c r="E164" i="39"/>
  <c r="D164" i="39"/>
  <c r="C164" i="39"/>
  <c r="B164" i="39"/>
  <c r="CI163" i="39"/>
  <c r="CH163" i="39"/>
  <c r="CG163" i="39"/>
  <c r="CF163" i="39"/>
  <c r="CE163" i="39"/>
  <c r="CD163" i="39"/>
  <c r="CC163" i="39"/>
  <c r="CB163" i="39"/>
  <c r="CA163" i="39"/>
  <c r="BZ163" i="39"/>
  <c r="BY163" i="39"/>
  <c r="BX163" i="39"/>
  <c r="BW163" i="39"/>
  <c r="BV163" i="39"/>
  <c r="BQ163" i="39"/>
  <c r="BP163" i="39"/>
  <c r="BO163" i="39"/>
  <c r="BN163" i="39"/>
  <c r="BM163" i="39"/>
  <c r="BL163" i="39"/>
  <c r="BK163" i="39"/>
  <c r="BJ163" i="39"/>
  <c r="BI163" i="39"/>
  <c r="BH163" i="39"/>
  <c r="BG163" i="39"/>
  <c r="BF163" i="39"/>
  <c r="BE163" i="39"/>
  <c r="BD163" i="39"/>
  <c r="AY163" i="39"/>
  <c r="AX163" i="39"/>
  <c r="AW163" i="39"/>
  <c r="AV163" i="39"/>
  <c r="AU163" i="39"/>
  <c r="AT163" i="39"/>
  <c r="AS163" i="39"/>
  <c r="AR163" i="39"/>
  <c r="AQ163" i="39"/>
  <c r="AP163" i="39"/>
  <c r="AO163" i="39"/>
  <c r="AN163" i="39"/>
  <c r="AM163" i="39"/>
  <c r="AL163" i="39"/>
  <c r="AG163" i="39"/>
  <c r="AF163" i="39"/>
  <c r="AE163" i="39"/>
  <c r="AD163" i="39"/>
  <c r="AC163" i="39"/>
  <c r="AB163" i="39"/>
  <c r="AA163" i="39"/>
  <c r="Z163" i="39"/>
  <c r="Y163" i="39"/>
  <c r="X163" i="39"/>
  <c r="W163" i="39"/>
  <c r="V163" i="39"/>
  <c r="U163" i="39"/>
  <c r="T163" i="39"/>
  <c r="O163" i="39"/>
  <c r="N163" i="39"/>
  <c r="M163" i="39"/>
  <c r="L163" i="39"/>
  <c r="K163" i="39"/>
  <c r="J163" i="39"/>
  <c r="I163" i="39"/>
  <c r="H163" i="39"/>
  <c r="G163" i="39"/>
  <c r="F163" i="39"/>
  <c r="E163" i="39"/>
  <c r="D163" i="39"/>
  <c r="C163" i="39"/>
  <c r="B163" i="39"/>
  <c r="CI162" i="39"/>
  <c r="CH162" i="39"/>
  <c r="CG162" i="39"/>
  <c r="CF162" i="39"/>
  <c r="CE162" i="39"/>
  <c r="CD162" i="39"/>
  <c r="CC162" i="39"/>
  <c r="CB162" i="39"/>
  <c r="CA162" i="39"/>
  <c r="BZ162" i="39"/>
  <c r="BY162" i="39"/>
  <c r="BX162" i="39"/>
  <c r="BW162" i="39"/>
  <c r="BV162" i="39"/>
  <c r="BQ162" i="39"/>
  <c r="BP162" i="39"/>
  <c r="BO162" i="39"/>
  <c r="BN162" i="39"/>
  <c r="BM162" i="39"/>
  <c r="BL162" i="39"/>
  <c r="BK162" i="39"/>
  <c r="BJ162" i="39"/>
  <c r="BI162" i="39"/>
  <c r="BH162" i="39"/>
  <c r="BG162" i="39"/>
  <c r="BF162" i="39"/>
  <c r="BE162" i="39"/>
  <c r="BD162" i="39"/>
  <c r="AY162" i="39"/>
  <c r="AX162" i="39"/>
  <c r="AW162" i="39"/>
  <c r="AV162" i="39"/>
  <c r="AU162" i="39"/>
  <c r="AT162" i="39"/>
  <c r="AS162" i="39"/>
  <c r="AR162" i="39"/>
  <c r="AQ162" i="39"/>
  <c r="AP162" i="39"/>
  <c r="AO162" i="39"/>
  <c r="AN162" i="39"/>
  <c r="AM162" i="39"/>
  <c r="AL162" i="39"/>
  <c r="AG162" i="39"/>
  <c r="AF162" i="39"/>
  <c r="AE162" i="39"/>
  <c r="AD162" i="39"/>
  <c r="AC162" i="39"/>
  <c r="AB162" i="39"/>
  <c r="AA162" i="39"/>
  <c r="Z162" i="39"/>
  <c r="Y162" i="39"/>
  <c r="X162" i="39"/>
  <c r="W162" i="39"/>
  <c r="V162" i="39"/>
  <c r="U162" i="39"/>
  <c r="T162" i="39"/>
  <c r="O162" i="39"/>
  <c r="N162" i="39"/>
  <c r="M162" i="39"/>
  <c r="L162" i="39"/>
  <c r="K162" i="39"/>
  <c r="J162" i="39"/>
  <c r="I162" i="39"/>
  <c r="H162" i="39"/>
  <c r="G162" i="39"/>
  <c r="F162" i="39"/>
  <c r="E162" i="39"/>
  <c r="D162" i="39"/>
  <c r="C162" i="39"/>
  <c r="B162" i="39"/>
  <c r="CH161" i="39"/>
  <c r="CG161" i="39"/>
  <c r="CF161" i="39"/>
  <c r="CE161" i="39"/>
  <c r="CD161" i="39"/>
  <c r="CC161" i="39"/>
  <c r="CB161" i="39"/>
  <c r="CA161" i="39"/>
  <c r="BZ161" i="39"/>
  <c r="BY161" i="39"/>
  <c r="BX161" i="39"/>
  <c r="BW161" i="39"/>
  <c r="BP161" i="39"/>
  <c r="BO161" i="39"/>
  <c r="BN161" i="39"/>
  <c r="BM161" i="39"/>
  <c r="BL161" i="39"/>
  <c r="BK161" i="39"/>
  <c r="BJ161" i="39"/>
  <c r="BI161" i="39"/>
  <c r="BH161" i="39"/>
  <c r="BG161" i="39"/>
  <c r="BF161" i="39"/>
  <c r="BE161" i="39"/>
  <c r="AX161" i="39"/>
  <c r="AW161" i="39"/>
  <c r="AV161" i="39"/>
  <c r="AU161" i="39"/>
  <c r="AT161" i="39"/>
  <c r="AS161" i="39"/>
  <c r="AR161" i="39"/>
  <c r="AQ161" i="39"/>
  <c r="AP161" i="39"/>
  <c r="AO161" i="39"/>
  <c r="AN161" i="39"/>
  <c r="AM161" i="39"/>
  <c r="AF161" i="39"/>
  <c r="AE161" i="39"/>
  <c r="AD161" i="39"/>
  <c r="AC161" i="39"/>
  <c r="AB161" i="39"/>
  <c r="AA161" i="39"/>
  <c r="Z161" i="39"/>
  <c r="Y161" i="39"/>
  <c r="X161" i="39"/>
  <c r="W161" i="39"/>
  <c r="V161" i="39"/>
  <c r="U161" i="39"/>
  <c r="N161" i="39"/>
  <c r="M161" i="39"/>
  <c r="L161" i="39"/>
  <c r="K161" i="39"/>
  <c r="J161" i="39"/>
  <c r="I161" i="39"/>
  <c r="H161" i="39"/>
  <c r="G161" i="39"/>
  <c r="F161" i="39"/>
  <c r="E161" i="39"/>
  <c r="D161" i="39"/>
  <c r="C161" i="39"/>
  <c r="BV160" i="39"/>
  <c r="BD160" i="39"/>
  <c r="AL160" i="39"/>
  <c r="T160" i="39"/>
  <c r="B160" i="39"/>
  <c r="BV158" i="39"/>
  <c r="BD158" i="39"/>
  <c r="AL158" i="39"/>
  <c r="T158" i="39"/>
  <c r="B158" i="39"/>
  <c r="CH156" i="39"/>
  <c r="CG156" i="39"/>
  <c r="CF156" i="39"/>
  <c r="CE156" i="39"/>
  <c r="CD156" i="39"/>
  <c r="CC156" i="39"/>
  <c r="CB156" i="39"/>
  <c r="CA156" i="39"/>
  <c r="BZ156" i="39"/>
  <c r="BY156" i="39"/>
  <c r="BX156" i="39"/>
  <c r="BV156" i="39"/>
  <c r="BP156" i="39"/>
  <c r="BO156" i="39"/>
  <c r="BN156" i="39"/>
  <c r="BM156" i="39"/>
  <c r="BL156" i="39"/>
  <c r="BK156" i="39"/>
  <c r="BJ156" i="39"/>
  <c r="BI156" i="39"/>
  <c r="BH156" i="39"/>
  <c r="BG156" i="39"/>
  <c r="BF156" i="39"/>
  <c r="BD156" i="39"/>
  <c r="AX156" i="39"/>
  <c r="AW156" i="39"/>
  <c r="AV156" i="39"/>
  <c r="AU156" i="39"/>
  <c r="AT156" i="39"/>
  <c r="AS156" i="39"/>
  <c r="AR156" i="39"/>
  <c r="AQ156" i="39"/>
  <c r="AP156" i="39"/>
  <c r="AO156" i="39"/>
  <c r="AN156" i="39"/>
  <c r="AL156" i="39"/>
  <c r="AF156" i="39"/>
  <c r="AD156" i="39"/>
  <c r="AC156" i="39"/>
  <c r="AB156" i="39"/>
  <c r="AA156" i="39"/>
  <c r="Z156" i="39"/>
  <c r="Y156" i="39"/>
  <c r="X156" i="39"/>
  <c r="W156" i="39"/>
  <c r="V156" i="39"/>
  <c r="T156" i="39"/>
  <c r="N156" i="39"/>
  <c r="M156" i="39"/>
  <c r="L156" i="39"/>
  <c r="K156" i="39"/>
  <c r="J156" i="39"/>
  <c r="I156" i="39"/>
  <c r="H156" i="39"/>
  <c r="G156" i="39"/>
  <c r="F156" i="39"/>
  <c r="E156" i="39"/>
  <c r="D156" i="39"/>
  <c r="B156" i="39"/>
  <c r="CH155" i="39"/>
  <c r="CG155" i="39"/>
  <c r="CF155" i="39"/>
  <c r="CE155" i="39"/>
  <c r="CD155" i="39"/>
  <c r="CC155" i="39"/>
  <c r="CB155" i="39"/>
  <c r="CA155" i="39"/>
  <c r="BZ155" i="39"/>
  <c r="BY155" i="39"/>
  <c r="BX155" i="39"/>
  <c r="BV155" i="39"/>
  <c r="BP155" i="39"/>
  <c r="BO155" i="39"/>
  <c r="BN155" i="39"/>
  <c r="BM155" i="39"/>
  <c r="BL155" i="39"/>
  <c r="BK155" i="39"/>
  <c r="BJ155" i="39"/>
  <c r="BI155" i="39"/>
  <c r="BH155" i="39"/>
  <c r="BG155" i="39"/>
  <c r="BF155" i="39"/>
  <c r="BD155" i="39"/>
  <c r="AX155" i="39"/>
  <c r="AW155" i="39"/>
  <c r="AV155" i="39"/>
  <c r="AU155" i="39"/>
  <c r="AT155" i="39"/>
  <c r="AS155" i="39"/>
  <c r="AR155" i="39"/>
  <c r="AQ155" i="39"/>
  <c r="AP155" i="39"/>
  <c r="AO155" i="39"/>
  <c r="AN155" i="39"/>
  <c r="AL155" i="39"/>
  <c r="AF155" i="39"/>
  <c r="AE155" i="39"/>
  <c r="AC155" i="39"/>
  <c r="AB155" i="39"/>
  <c r="AA155" i="39"/>
  <c r="Z155" i="39"/>
  <c r="Y155" i="39"/>
  <c r="X155" i="39"/>
  <c r="W155" i="39"/>
  <c r="V155" i="39"/>
  <c r="T155" i="39"/>
  <c r="N155" i="39"/>
  <c r="M155" i="39"/>
  <c r="L155" i="39"/>
  <c r="K155" i="39"/>
  <c r="J155" i="39"/>
  <c r="I155" i="39"/>
  <c r="H155" i="39"/>
  <c r="G155" i="39"/>
  <c r="F155" i="39"/>
  <c r="E155" i="39"/>
  <c r="D155" i="39"/>
  <c r="B155" i="39"/>
  <c r="CH154" i="39"/>
  <c r="CG154" i="39"/>
  <c r="CF154" i="39"/>
  <c r="CE154" i="39"/>
  <c r="CD154" i="39"/>
  <c r="CC154" i="39"/>
  <c r="CB154" i="39"/>
  <c r="CA154" i="39"/>
  <c r="BZ154" i="39"/>
  <c r="BY154" i="39"/>
  <c r="BX154" i="39"/>
  <c r="BV154" i="39"/>
  <c r="BP154" i="39"/>
  <c r="BO154" i="39"/>
  <c r="BN154" i="39"/>
  <c r="BM154" i="39"/>
  <c r="BL154" i="39"/>
  <c r="BK154" i="39"/>
  <c r="BJ154" i="39"/>
  <c r="BI154" i="39"/>
  <c r="BH154" i="39"/>
  <c r="BG154" i="39"/>
  <c r="BF154" i="39"/>
  <c r="BD154" i="39"/>
  <c r="AX154" i="39"/>
  <c r="AW154" i="39"/>
  <c r="AV154" i="39"/>
  <c r="AU154" i="39"/>
  <c r="AT154" i="39"/>
  <c r="AS154" i="39"/>
  <c r="AR154" i="39"/>
  <c r="AQ154" i="39"/>
  <c r="AP154" i="39"/>
  <c r="AO154" i="39"/>
  <c r="AN154" i="39"/>
  <c r="AL154" i="39"/>
  <c r="AF154" i="39"/>
  <c r="AE154" i="39"/>
  <c r="AC154" i="39"/>
  <c r="AB154" i="39"/>
  <c r="AA154" i="39"/>
  <c r="Z154" i="39"/>
  <c r="Y154" i="39"/>
  <c r="X154" i="39"/>
  <c r="W154" i="39"/>
  <c r="V154" i="39"/>
  <c r="T154" i="39"/>
  <c r="N154" i="39"/>
  <c r="M154" i="39"/>
  <c r="L154" i="39"/>
  <c r="K154" i="39"/>
  <c r="J154" i="39"/>
  <c r="I154" i="39"/>
  <c r="H154" i="39"/>
  <c r="G154" i="39"/>
  <c r="F154" i="39"/>
  <c r="E154" i="39"/>
  <c r="D154" i="39"/>
  <c r="B154" i="39"/>
  <c r="CH153" i="39"/>
  <c r="CG153" i="39"/>
  <c r="CF153" i="39"/>
  <c r="CE153" i="39"/>
  <c r="CD153" i="39"/>
  <c r="CC153" i="39"/>
  <c r="CB153" i="39"/>
  <c r="CA153" i="39"/>
  <c r="BZ153" i="39"/>
  <c r="BY153" i="39"/>
  <c r="BX153" i="39"/>
  <c r="BV153" i="39"/>
  <c r="BP153" i="39"/>
  <c r="BO153" i="39"/>
  <c r="BN153" i="39"/>
  <c r="BM153" i="39"/>
  <c r="BL153" i="39"/>
  <c r="BK153" i="39"/>
  <c r="BJ153" i="39"/>
  <c r="BI153" i="39"/>
  <c r="BH153" i="39"/>
  <c r="BG153" i="39"/>
  <c r="BF153" i="39"/>
  <c r="BD153" i="39"/>
  <c r="AX153" i="39"/>
  <c r="AW153" i="39"/>
  <c r="AV153" i="39"/>
  <c r="AU153" i="39"/>
  <c r="AT153" i="39"/>
  <c r="AS153" i="39"/>
  <c r="AR153" i="39"/>
  <c r="AQ153" i="39"/>
  <c r="AP153" i="39"/>
  <c r="AO153" i="39"/>
  <c r="AN153" i="39"/>
  <c r="AL153" i="39"/>
  <c r="AF153" i="39"/>
  <c r="AE153" i="39"/>
  <c r="AC153" i="39"/>
  <c r="AB153" i="39"/>
  <c r="AA153" i="39"/>
  <c r="Z153" i="39"/>
  <c r="Y153" i="39"/>
  <c r="X153" i="39"/>
  <c r="W153" i="39"/>
  <c r="V153" i="39"/>
  <c r="T153" i="39"/>
  <c r="N153" i="39"/>
  <c r="M153" i="39"/>
  <c r="L153" i="39"/>
  <c r="K153" i="39"/>
  <c r="J153" i="39"/>
  <c r="I153" i="39"/>
  <c r="H153" i="39"/>
  <c r="G153" i="39"/>
  <c r="F153" i="39"/>
  <c r="E153" i="39"/>
  <c r="D153" i="39"/>
  <c r="B153" i="39"/>
  <c r="CH152" i="39"/>
  <c r="CG152" i="39"/>
  <c r="CF152" i="39"/>
  <c r="CE152" i="39"/>
  <c r="CD152" i="39"/>
  <c r="CC152" i="39"/>
  <c r="CB152" i="39"/>
  <c r="CA152" i="39"/>
  <c r="BZ152" i="39"/>
  <c r="BY152" i="39"/>
  <c r="BX152" i="39"/>
  <c r="BV152" i="39"/>
  <c r="BP152" i="39"/>
  <c r="BO152" i="39"/>
  <c r="BN152" i="39"/>
  <c r="BM152" i="39"/>
  <c r="BL152" i="39"/>
  <c r="BK152" i="39"/>
  <c r="BJ152" i="39"/>
  <c r="BI152" i="39"/>
  <c r="BH152" i="39"/>
  <c r="BG152" i="39"/>
  <c r="BF152" i="39"/>
  <c r="BD152" i="39"/>
  <c r="AX152" i="39"/>
  <c r="AW152" i="39"/>
  <c r="AV152" i="39"/>
  <c r="AU152" i="39"/>
  <c r="AT152" i="39"/>
  <c r="AS152" i="39"/>
  <c r="AR152" i="39"/>
  <c r="AQ152" i="39"/>
  <c r="AP152" i="39"/>
  <c r="AO152" i="39"/>
  <c r="AN152" i="39"/>
  <c r="AL152" i="39"/>
  <c r="AF152" i="39"/>
  <c r="AE152" i="39"/>
  <c r="AC152" i="39"/>
  <c r="AB152" i="39"/>
  <c r="AA152" i="39"/>
  <c r="Z152" i="39"/>
  <c r="Y152" i="39"/>
  <c r="X152" i="39"/>
  <c r="W152" i="39"/>
  <c r="V152" i="39"/>
  <c r="T152" i="39"/>
  <c r="N152" i="39"/>
  <c r="M152" i="39"/>
  <c r="L152" i="39"/>
  <c r="K152" i="39"/>
  <c r="J152" i="39"/>
  <c r="I152" i="39"/>
  <c r="H152" i="39"/>
  <c r="G152" i="39"/>
  <c r="F152" i="39"/>
  <c r="E152" i="39"/>
  <c r="D152" i="39"/>
  <c r="B152" i="39"/>
  <c r="CH151" i="39"/>
  <c r="CG151" i="39"/>
  <c r="CF151" i="39"/>
  <c r="CE151" i="39"/>
  <c r="CD151" i="39"/>
  <c r="CC151" i="39"/>
  <c r="CB151" i="39"/>
  <c r="CA151" i="39"/>
  <c r="BZ151" i="39"/>
  <c r="BY151" i="39"/>
  <c r="BX151" i="39"/>
  <c r="BV151" i="39"/>
  <c r="BP151" i="39"/>
  <c r="BO151" i="39"/>
  <c r="BN151" i="39"/>
  <c r="BM151" i="39"/>
  <c r="BL151" i="39"/>
  <c r="BK151" i="39"/>
  <c r="BJ151" i="39"/>
  <c r="BI151" i="39"/>
  <c r="BH151" i="39"/>
  <c r="BG151" i="39"/>
  <c r="BF151" i="39"/>
  <c r="BD151" i="39"/>
  <c r="AX151" i="39"/>
  <c r="AW151" i="39"/>
  <c r="AV151" i="39"/>
  <c r="AU151" i="39"/>
  <c r="AT151" i="39"/>
  <c r="AS151" i="39"/>
  <c r="AR151" i="39"/>
  <c r="AQ151" i="39"/>
  <c r="AP151" i="39"/>
  <c r="AO151" i="39"/>
  <c r="AN151" i="39"/>
  <c r="AL151" i="39"/>
  <c r="AF151" i="39"/>
  <c r="AE151" i="39"/>
  <c r="AC151" i="39"/>
  <c r="AB151" i="39"/>
  <c r="AA151" i="39"/>
  <c r="Z151" i="39"/>
  <c r="Y151" i="39"/>
  <c r="X151" i="39"/>
  <c r="W151" i="39"/>
  <c r="V151" i="39"/>
  <c r="T151" i="39"/>
  <c r="N151" i="39"/>
  <c r="M151" i="39"/>
  <c r="L151" i="39"/>
  <c r="K151" i="39"/>
  <c r="J151" i="39"/>
  <c r="I151" i="39"/>
  <c r="H151" i="39"/>
  <c r="G151" i="39"/>
  <c r="F151" i="39"/>
  <c r="E151" i="39"/>
  <c r="D151" i="39"/>
  <c r="B151" i="39"/>
  <c r="CH150" i="39"/>
  <c r="CG150" i="39"/>
  <c r="CF150" i="39"/>
  <c r="CE150" i="39"/>
  <c r="CD150" i="39"/>
  <c r="CC150" i="39"/>
  <c r="CB150" i="39"/>
  <c r="CA150" i="39"/>
  <c r="BZ150" i="39"/>
  <c r="BY150" i="39"/>
  <c r="BX150" i="39"/>
  <c r="BV150" i="39"/>
  <c r="BP150" i="39"/>
  <c r="BO150" i="39"/>
  <c r="BN150" i="39"/>
  <c r="BM150" i="39"/>
  <c r="BL150" i="39"/>
  <c r="BK150" i="39"/>
  <c r="BJ150" i="39"/>
  <c r="BI150" i="39"/>
  <c r="BH150" i="39"/>
  <c r="BG150" i="39"/>
  <c r="BF150" i="39"/>
  <c r="BD150" i="39"/>
  <c r="AX150" i="39"/>
  <c r="AW150" i="39"/>
  <c r="AV150" i="39"/>
  <c r="AU150" i="39"/>
  <c r="AT150" i="39"/>
  <c r="AS150" i="39"/>
  <c r="AR150" i="39"/>
  <c r="AQ150" i="39"/>
  <c r="AP150" i="39"/>
  <c r="AO150" i="39"/>
  <c r="AN150" i="39"/>
  <c r="AL150" i="39"/>
  <c r="AF150" i="39"/>
  <c r="AD150" i="39"/>
  <c r="AC150" i="39"/>
  <c r="AB150" i="39"/>
  <c r="AA150" i="39"/>
  <c r="Z150" i="39"/>
  <c r="Y150" i="39"/>
  <c r="X150" i="39"/>
  <c r="W150" i="39"/>
  <c r="V150" i="39"/>
  <c r="T150" i="39"/>
  <c r="N150" i="39"/>
  <c r="M150" i="39"/>
  <c r="L150" i="39"/>
  <c r="K150" i="39"/>
  <c r="J150" i="39"/>
  <c r="I150" i="39"/>
  <c r="H150" i="39"/>
  <c r="G150" i="39"/>
  <c r="F150" i="39"/>
  <c r="E150" i="39"/>
  <c r="D150" i="39"/>
  <c r="B150" i="39"/>
  <c r="CH149" i="39"/>
  <c r="CG149" i="39"/>
  <c r="CF149" i="39"/>
  <c r="CE149" i="39"/>
  <c r="CD149" i="39"/>
  <c r="CC149" i="39"/>
  <c r="CB149" i="39"/>
  <c r="CA149" i="39"/>
  <c r="BZ149" i="39"/>
  <c r="BY149" i="39"/>
  <c r="BX149" i="39"/>
  <c r="BV149" i="39"/>
  <c r="BP149" i="39"/>
  <c r="BO149" i="39"/>
  <c r="BN149" i="39"/>
  <c r="BM149" i="39"/>
  <c r="BL149" i="39"/>
  <c r="BK149" i="39"/>
  <c r="BJ149" i="39"/>
  <c r="BI149" i="39"/>
  <c r="BH149" i="39"/>
  <c r="BG149" i="39"/>
  <c r="BF149" i="39"/>
  <c r="BD149" i="39"/>
  <c r="AX149" i="39"/>
  <c r="AW149" i="39"/>
  <c r="AV149" i="39"/>
  <c r="AU149" i="39"/>
  <c r="AT149" i="39"/>
  <c r="AS149" i="39"/>
  <c r="AR149" i="39"/>
  <c r="AQ149" i="39"/>
  <c r="AP149" i="39"/>
  <c r="AO149" i="39"/>
  <c r="AN149" i="39"/>
  <c r="AL149" i="39"/>
  <c r="AF149" i="39"/>
  <c r="AD149" i="39"/>
  <c r="AC149" i="39"/>
  <c r="AB149" i="39"/>
  <c r="AA149" i="39"/>
  <c r="Z149" i="39"/>
  <c r="Y149" i="39"/>
  <c r="X149" i="39"/>
  <c r="W149" i="39"/>
  <c r="V149" i="39"/>
  <c r="T149" i="39"/>
  <c r="N149" i="39"/>
  <c r="M149" i="39"/>
  <c r="L149" i="39"/>
  <c r="K149" i="39"/>
  <c r="J149" i="39"/>
  <c r="I149" i="39"/>
  <c r="H149" i="39"/>
  <c r="G149" i="39"/>
  <c r="F149" i="39"/>
  <c r="E149" i="39"/>
  <c r="D149" i="39"/>
  <c r="B149" i="39"/>
  <c r="CH148" i="39"/>
  <c r="CG148" i="39"/>
  <c r="CF148" i="39"/>
  <c r="CE148" i="39"/>
  <c r="CD148" i="39"/>
  <c r="CC148" i="39"/>
  <c r="CB148" i="39"/>
  <c r="CA148" i="39"/>
  <c r="BZ148" i="39"/>
  <c r="BY148" i="39"/>
  <c r="BX148" i="39"/>
  <c r="BV148" i="39"/>
  <c r="BP148" i="39"/>
  <c r="BO148" i="39"/>
  <c r="BN148" i="39"/>
  <c r="BM148" i="39"/>
  <c r="BL148" i="39"/>
  <c r="BK148" i="39"/>
  <c r="BJ148" i="39"/>
  <c r="BI148" i="39"/>
  <c r="BH148" i="39"/>
  <c r="BG148" i="39"/>
  <c r="BF148" i="39"/>
  <c r="BD148" i="39"/>
  <c r="AX148" i="39"/>
  <c r="AW148" i="39"/>
  <c r="AV148" i="39"/>
  <c r="AU148" i="39"/>
  <c r="AT148" i="39"/>
  <c r="AS148" i="39"/>
  <c r="AR148" i="39"/>
  <c r="AQ148" i="39"/>
  <c r="AP148" i="39"/>
  <c r="AO148" i="39"/>
  <c r="AN148" i="39"/>
  <c r="AL148" i="39"/>
  <c r="AF148" i="39"/>
  <c r="AE148" i="39"/>
  <c r="AD148" i="39"/>
  <c r="AC148" i="39"/>
  <c r="AB148" i="39"/>
  <c r="AA148" i="39"/>
  <c r="Z148" i="39"/>
  <c r="Y148" i="39"/>
  <c r="X148" i="39"/>
  <c r="W148" i="39"/>
  <c r="V148" i="39"/>
  <c r="T148" i="39"/>
  <c r="N148" i="39"/>
  <c r="M148" i="39"/>
  <c r="L148" i="39"/>
  <c r="K148" i="39"/>
  <c r="J148" i="39"/>
  <c r="I148" i="39"/>
  <c r="H148" i="39"/>
  <c r="G148" i="39"/>
  <c r="F148" i="39"/>
  <c r="E148" i="39"/>
  <c r="D148" i="39"/>
  <c r="B148" i="39"/>
  <c r="CH147" i="39"/>
  <c r="CG147" i="39"/>
  <c r="CF147" i="39"/>
  <c r="CE147" i="39"/>
  <c r="CD147" i="39"/>
  <c r="CC147" i="39"/>
  <c r="CB147" i="39"/>
  <c r="CA147" i="39"/>
  <c r="BZ147" i="39"/>
  <c r="BY147" i="39"/>
  <c r="BX147" i="39"/>
  <c r="BV147" i="39"/>
  <c r="BP147" i="39"/>
  <c r="BO147" i="39"/>
  <c r="BN147" i="39"/>
  <c r="BM147" i="39"/>
  <c r="BL147" i="39"/>
  <c r="BK147" i="39"/>
  <c r="BJ147" i="39"/>
  <c r="BI147" i="39"/>
  <c r="BH147" i="39"/>
  <c r="BG147" i="39"/>
  <c r="BF147" i="39"/>
  <c r="BD147" i="39"/>
  <c r="AX147" i="39"/>
  <c r="AW147" i="39"/>
  <c r="AV147" i="39"/>
  <c r="AU147" i="39"/>
  <c r="AT147" i="39"/>
  <c r="AS147" i="39"/>
  <c r="AR147" i="39"/>
  <c r="AQ147" i="39"/>
  <c r="AP147" i="39"/>
  <c r="AO147" i="39"/>
  <c r="AN147" i="39"/>
  <c r="AL147" i="39"/>
  <c r="AC147" i="39"/>
  <c r="AB147" i="39"/>
  <c r="AA147" i="39"/>
  <c r="Z147" i="39"/>
  <c r="Y147" i="39"/>
  <c r="X147" i="39"/>
  <c r="W147" i="39"/>
  <c r="V147" i="39"/>
  <c r="T147" i="39"/>
  <c r="N147" i="39"/>
  <c r="M147" i="39"/>
  <c r="L147" i="39"/>
  <c r="K147" i="39"/>
  <c r="J147" i="39"/>
  <c r="I147" i="39"/>
  <c r="H147" i="39"/>
  <c r="G147" i="39"/>
  <c r="F147" i="39"/>
  <c r="E147" i="39"/>
  <c r="D147" i="39"/>
  <c r="B147" i="39"/>
  <c r="CH146" i="39"/>
  <c r="CG146" i="39"/>
  <c r="CF146" i="39"/>
  <c r="CE146" i="39"/>
  <c r="CD146" i="39"/>
  <c r="CC146" i="39"/>
  <c r="CB146" i="39"/>
  <c r="CA146" i="39"/>
  <c r="BZ146" i="39"/>
  <c r="BY146" i="39"/>
  <c r="BX146" i="39"/>
  <c r="BW146" i="39"/>
  <c r="BP146" i="39"/>
  <c r="BO146" i="39"/>
  <c r="BN146" i="39"/>
  <c r="BM146" i="39"/>
  <c r="BL146" i="39"/>
  <c r="BK146" i="39"/>
  <c r="BJ146" i="39"/>
  <c r="BI146" i="39"/>
  <c r="BH146" i="39"/>
  <c r="BG146" i="39"/>
  <c r="BF146" i="39"/>
  <c r="BE146" i="39"/>
  <c r="AX146" i="39"/>
  <c r="AW146" i="39"/>
  <c r="AV146" i="39"/>
  <c r="AU146" i="39"/>
  <c r="AT146" i="39"/>
  <c r="AS146" i="39"/>
  <c r="AR146" i="39"/>
  <c r="AQ146" i="39"/>
  <c r="AP146" i="39"/>
  <c r="AO146" i="39"/>
  <c r="AN146" i="39"/>
  <c r="AM146" i="39"/>
  <c r="AF146" i="39"/>
  <c r="AE146" i="39"/>
  <c r="AD146" i="39"/>
  <c r="AC146" i="39"/>
  <c r="AB146" i="39"/>
  <c r="AA146" i="39"/>
  <c r="Z146" i="39"/>
  <c r="Y146" i="39"/>
  <c r="X146" i="39"/>
  <c r="W146" i="39"/>
  <c r="V146" i="39"/>
  <c r="U146" i="39"/>
  <c r="N146" i="39"/>
  <c r="M146" i="39"/>
  <c r="L146" i="39"/>
  <c r="K146" i="39"/>
  <c r="J146" i="39"/>
  <c r="I146" i="39"/>
  <c r="H146" i="39"/>
  <c r="G146" i="39"/>
  <c r="F146" i="39"/>
  <c r="E146" i="39"/>
  <c r="D146" i="39"/>
  <c r="C146" i="39"/>
  <c r="BV145" i="39"/>
  <c r="BD145" i="39"/>
  <c r="AL145" i="39"/>
  <c r="T145" i="39"/>
  <c r="B145" i="39"/>
  <c r="BV143" i="39"/>
  <c r="BD143" i="39"/>
  <c r="AL143" i="39"/>
  <c r="T143" i="39"/>
  <c r="B143" i="39"/>
  <c r="CI141" i="39"/>
  <c r="CH141" i="39"/>
  <c r="CG141" i="39"/>
  <c r="CF141" i="39"/>
  <c r="CE141" i="39"/>
  <c r="CD141" i="39"/>
  <c r="CC141" i="39"/>
  <c r="CB141" i="39"/>
  <c r="CA141" i="39"/>
  <c r="BZ141" i="39"/>
  <c r="BY141" i="39"/>
  <c r="BX141" i="39"/>
  <c r="BW141" i="39"/>
  <c r="BQ141" i="39"/>
  <c r="BP141" i="39"/>
  <c r="BO141" i="39"/>
  <c r="BN141" i="39"/>
  <c r="BM141" i="39"/>
  <c r="BL141" i="39"/>
  <c r="BK141" i="39"/>
  <c r="BJ141" i="39"/>
  <c r="BI141" i="39"/>
  <c r="BH141" i="39"/>
  <c r="BG141" i="39"/>
  <c r="BF141" i="39"/>
  <c r="BE141" i="39"/>
  <c r="AY141" i="39"/>
  <c r="AX141" i="39"/>
  <c r="AW141" i="39"/>
  <c r="AV141" i="39"/>
  <c r="AU141" i="39"/>
  <c r="AT141" i="39"/>
  <c r="AS141" i="39"/>
  <c r="AR141" i="39"/>
  <c r="AQ141" i="39"/>
  <c r="AP141" i="39"/>
  <c r="AO141" i="39"/>
  <c r="AN141" i="39"/>
  <c r="AM141" i="39"/>
  <c r="AG141" i="39"/>
  <c r="AF141" i="39"/>
  <c r="AE141" i="39"/>
  <c r="AD141" i="39"/>
  <c r="AC141" i="39"/>
  <c r="AB141" i="39"/>
  <c r="AA141" i="39"/>
  <c r="Z141" i="39"/>
  <c r="Y141" i="39"/>
  <c r="X141" i="39"/>
  <c r="W141" i="39"/>
  <c r="V141" i="39"/>
  <c r="U141" i="39"/>
  <c r="O141" i="39"/>
  <c r="N141" i="39"/>
  <c r="M141" i="39"/>
  <c r="L141" i="39"/>
  <c r="K141" i="39"/>
  <c r="J141" i="39"/>
  <c r="I141" i="39"/>
  <c r="H141" i="39"/>
  <c r="G141" i="39"/>
  <c r="F141" i="39"/>
  <c r="E141" i="39"/>
  <c r="D141" i="39"/>
  <c r="C141" i="39"/>
  <c r="CI140" i="39"/>
  <c r="CH140" i="39"/>
  <c r="CG140" i="39"/>
  <c r="CF140" i="39"/>
  <c r="CE140" i="39"/>
  <c r="CD140" i="39"/>
  <c r="CC140" i="39"/>
  <c r="CB140" i="39"/>
  <c r="CA140" i="39"/>
  <c r="BZ140" i="39"/>
  <c r="BY140" i="39"/>
  <c r="BX140" i="39"/>
  <c r="BV140" i="39"/>
  <c r="BQ140" i="39"/>
  <c r="BP140" i="39"/>
  <c r="BO140" i="39"/>
  <c r="BN140" i="39"/>
  <c r="BM140" i="39"/>
  <c r="BL140" i="39"/>
  <c r="BK140" i="39"/>
  <c r="BJ140" i="39"/>
  <c r="BI140" i="39"/>
  <c r="BH140" i="39"/>
  <c r="BG140" i="39"/>
  <c r="BF140" i="39"/>
  <c r="BD140" i="39"/>
  <c r="AY140" i="39"/>
  <c r="AX140" i="39"/>
  <c r="AW140" i="39"/>
  <c r="AV140" i="39"/>
  <c r="AU140" i="39"/>
  <c r="AT140" i="39"/>
  <c r="AS140" i="39"/>
  <c r="AR140" i="39"/>
  <c r="AQ140" i="39"/>
  <c r="AP140" i="39"/>
  <c r="AO140" i="39"/>
  <c r="AN140" i="39"/>
  <c r="AL140" i="39"/>
  <c r="AG140" i="39"/>
  <c r="AF140" i="39"/>
  <c r="AE140" i="39"/>
  <c r="AD140" i="39"/>
  <c r="AC140" i="39"/>
  <c r="AB140" i="39"/>
  <c r="AA140" i="39"/>
  <c r="Z140" i="39"/>
  <c r="Y140" i="39"/>
  <c r="X140" i="39"/>
  <c r="W140" i="39"/>
  <c r="V140" i="39"/>
  <c r="T140" i="39"/>
  <c r="O140" i="39"/>
  <c r="N140" i="39"/>
  <c r="M140" i="39"/>
  <c r="L140" i="39"/>
  <c r="K140" i="39"/>
  <c r="J140" i="39"/>
  <c r="I140" i="39"/>
  <c r="H140" i="39"/>
  <c r="G140" i="39"/>
  <c r="F140" i="39"/>
  <c r="E140" i="39"/>
  <c r="D140" i="39"/>
  <c r="B140" i="39"/>
  <c r="CI139" i="39"/>
  <c r="CH139" i="39"/>
  <c r="CG139" i="39"/>
  <c r="CF139" i="39"/>
  <c r="CE139" i="39"/>
  <c r="CD139" i="39"/>
  <c r="CC139" i="39"/>
  <c r="CB139" i="39"/>
  <c r="CA139" i="39"/>
  <c r="BZ139" i="39"/>
  <c r="BY139" i="39"/>
  <c r="BX139" i="39"/>
  <c r="BV139" i="39"/>
  <c r="BQ139" i="39"/>
  <c r="BP139" i="39"/>
  <c r="BO139" i="39"/>
  <c r="BN139" i="39"/>
  <c r="BM139" i="39"/>
  <c r="BL139" i="39"/>
  <c r="BK139" i="39"/>
  <c r="BJ139" i="39"/>
  <c r="BI139" i="39"/>
  <c r="BH139" i="39"/>
  <c r="BG139" i="39"/>
  <c r="BF139" i="39"/>
  <c r="BD139" i="39"/>
  <c r="AY139" i="39"/>
  <c r="AX139" i="39"/>
  <c r="AW139" i="39"/>
  <c r="AV139" i="39"/>
  <c r="AU139" i="39"/>
  <c r="AT139" i="39"/>
  <c r="AS139" i="39"/>
  <c r="AR139" i="39"/>
  <c r="AQ139" i="39"/>
  <c r="AP139" i="39"/>
  <c r="AO139" i="39"/>
  <c r="AN139" i="39"/>
  <c r="AL139" i="39"/>
  <c r="AG139" i="39"/>
  <c r="AF139" i="39"/>
  <c r="AE139" i="39"/>
  <c r="AD139" i="39"/>
  <c r="AC139" i="39"/>
  <c r="AB139" i="39"/>
  <c r="AA139" i="39"/>
  <c r="Z139" i="39"/>
  <c r="Y139" i="39"/>
  <c r="X139" i="39"/>
  <c r="W139" i="39"/>
  <c r="V139" i="39"/>
  <c r="T139" i="39"/>
  <c r="O139" i="39"/>
  <c r="N139" i="39"/>
  <c r="M139" i="39"/>
  <c r="L139" i="39"/>
  <c r="K139" i="39"/>
  <c r="J139" i="39"/>
  <c r="I139" i="39"/>
  <c r="H139" i="39"/>
  <c r="G139" i="39"/>
  <c r="F139" i="39"/>
  <c r="E139" i="39"/>
  <c r="D139" i="39"/>
  <c r="B139" i="39"/>
  <c r="CI138" i="39"/>
  <c r="CH138" i="39"/>
  <c r="CG138" i="39"/>
  <c r="CF138" i="39"/>
  <c r="CE138" i="39"/>
  <c r="CD138" i="39"/>
  <c r="CC138" i="39"/>
  <c r="CB138" i="39"/>
  <c r="CA138" i="39"/>
  <c r="BZ138" i="39"/>
  <c r="BY138" i="39"/>
  <c r="BX138" i="39"/>
  <c r="BV138" i="39"/>
  <c r="BQ138" i="39"/>
  <c r="BP138" i="39"/>
  <c r="BO138" i="39"/>
  <c r="BN138" i="39"/>
  <c r="BM138" i="39"/>
  <c r="BL138" i="39"/>
  <c r="BK138" i="39"/>
  <c r="BJ138" i="39"/>
  <c r="BI138" i="39"/>
  <c r="BH138" i="39"/>
  <c r="BG138" i="39"/>
  <c r="BF138" i="39"/>
  <c r="BD138" i="39"/>
  <c r="AY138" i="39"/>
  <c r="AX138" i="39"/>
  <c r="AW138" i="39"/>
  <c r="AV138" i="39"/>
  <c r="AU138" i="39"/>
  <c r="AT138" i="39"/>
  <c r="AS138" i="39"/>
  <c r="AR138" i="39"/>
  <c r="AQ138" i="39"/>
  <c r="AP138" i="39"/>
  <c r="AO138" i="39"/>
  <c r="AN138" i="39"/>
  <c r="AL138" i="39"/>
  <c r="AG138" i="39"/>
  <c r="AF138" i="39"/>
  <c r="AE138" i="39"/>
  <c r="AD138" i="39"/>
  <c r="AC138" i="39"/>
  <c r="AB138" i="39"/>
  <c r="AA138" i="39"/>
  <c r="Z138" i="39"/>
  <c r="Y138" i="39"/>
  <c r="X138" i="39"/>
  <c r="W138" i="39"/>
  <c r="V138" i="39"/>
  <c r="T138" i="39"/>
  <c r="O138" i="39"/>
  <c r="N138" i="39"/>
  <c r="M138" i="39"/>
  <c r="L138" i="39"/>
  <c r="K138" i="39"/>
  <c r="J138" i="39"/>
  <c r="I138" i="39"/>
  <c r="H138" i="39"/>
  <c r="G138" i="39"/>
  <c r="F138" i="39"/>
  <c r="E138" i="39"/>
  <c r="D138" i="39"/>
  <c r="B138" i="39"/>
  <c r="CI137" i="39"/>
  <c r="CH137" i="39"/>
  <c r="CG137" i="39"/>
  <c r="CF137" i="39"/>
  <c r="CE137" i="39"/>
  <c r="CD137" i="39"/>
  <c r="CC137" i="39"/>
  <c r="CB137" i="39"/>
  <c r="CA137" i="39"/>
  <c r="BZ137" i="39"/>
  <c r="BY137" i="39"/>
  <c r="BX137" i="39"/>
  <c r="BV137" i="39"/>
  <c r="BQ137" i="39"/>
  <c r="BP137" i="39"/>
  <c r="BO137" i="39"/>
  <c r="BN137" i="39"/>
  <c r="BM137" i="39"/>
  <c r="BL137" i="39"/>
  <c r="BK137" i="39"/>
  <c r="BJ137" i="39"/>
  <c r="BI137" i="39"/>
  <c r="BH137" i="39"/>
  <c r="BG137" i="39"/>
  <c r="BF137" i="39"/>
  <c r="BD137" i="39"/>
  <c r="AY137" i="39"/>
  <c r="AX137" i="39"/>
  <c r="AW137" i="39"/>
  <c r="AV137" i="39"/>
  <c r="AU137" i="39"/>
  <c r="AT137" i="39"/>
  <c r="AS137" i="39"/>
  <c r="AR137" i="39"/>
  <c r="AQ137" i="39"/>
  <c r="AP137" i="39"/>
  <c r="AO137" i="39"/>
  <c r="AN137" i="39"/>
  <c r="AL137" i="39"/>
  <c r="AG137" i="39"/>
  <c r="AF137" i="39"/>
  <c r="AE137" i="39"/>
  <c r="AD137" i="39"/>
  <c r="AC137" i="39"/>
  <c r="AB137" i="39"/>
  <c r="AA137" i="39"/>
  <c r="Z137" i="39"/>
  <c r="Y137" i="39"/>
  <c r="X137" i="39"/>
  <c r="W137" i="39"/>
  <c r="V137" i="39"/>
  <c r="T137" i="39"/>
  <c r="O137" i="39"/>
  <c r="N137" i="39"/>
  <c r="M137" i="39"/>
  <c r="L137" i="39"/>
  <c r="K137" i="39"/>
  <c r="J137" i="39"/>
  <c r="I137" i="39"/>
  <c r="H137" i="39"/>
  <c r="G137" i="39"/>
  <c r="F137" i="39"/>
  <c r="E137" i="39"/>
  <c r="D137" i="39"/>
  <c r="B137" i="39"/>
  <c r="CI136" i="39"/>
  <c r="CH136" i="39"/>
  <c r="CG136" i="39"/>
  <c r="CF136" i="39"/>
  <c r="CE136" i="39"/>
  <c r="CD136" i="39"/>
  <c r="CC136" i="39"/>
  <c r="CB136" i="39"/>
  <c r="CA136" i="39"/>
  <c r="BZ136" i="39"/>
  <c r="BY136" i="39"/>
  <c r="BX136" i="39"/>
  <c r="BV136" i="39"/>
  <c r="BQ136" i="39"/>
  <c r="BP136" i="39"/>
  <c r="BO136" i="39"/>
  <c r="BN136" i="39"/>
  <c r="BM136" i="39"/>
  <c r="BL136" i="39"/>
  <c r="BK136" i="39"/>
  <c r="BJ136" i="39"/>
  <c r="BI136" i="39"/>
  <c r="BH136" i="39"/>
  <c r="BG136" i="39"/>
  <c r="BF136" i="39"/>
  <c r="BD136" i="39"/>
  <c r="AY136" i="39"/>
  <c r="AX136" i="39"/>
  <c r="AW136" i="39"/>
  <c r="AV136" i="39"/>
  <c r="AU136" i="39"/>
  <c r="AT136" i="39"/>
  <c r="AS136" i="39"/>
  <c r="AR136" i="39"/>
  <c r="AQ136" i="39"/>
  <c r="AP136" i="39"/>
  <c r="AO136" i="39"/>
  <c r="AN136" i="39"/>
  <c r="AL136" i="39"/>
  <c r="AG136" i="39"/>
  <c r="AF136" i="39"/>
  <c r="AE136" i="39"/>
  <c r="AD136" i="39"/>
  <c r="AC136" i="39"/>
  <c r="AB136" i="39"/>
  <c r="AA136" i="39"/>
  <c r="Z136" i="39"/>
  <c r="Y136" i="39"/>
  <c r="X136" i="39"/>
  <c r="W136" i="39"/>
  <c r="V136" i="39"/>
  <c r="T136" i="39"/>
  <c r="O136" i="39"/>
  <c r="N136" i="39"/>
  <c r="M136" i="39"/>
  <c r="L136" i="39"/>
  <c r="K136" i="39"/>
  <c r="J136" i="39"/>
  <c r="I136" i="39"/>
  <c r="H136" i="39"/>
  <c r="G136" i="39"/>
  <c r="F136" i="39"/>
  <c r="E136" i="39"/>
  <c r="D136" i="39"/>
  <c r="B136" i="39"/>
  <c r="CI135" i="39"/>
  <c r="CH135" i="39"/>
  <c r="CG135" i="39"/>
  <c r="CF135" i="39"/>
  <c r="CE135" i="39"/>
  <c r="CD135" i="39"/>
  <c r="CC135" i="39"/>
  <c r="CB135" i="39"/>
  <c r="CA135" i="39"/>
  <c r="BZ135" i="39"/>
  <c r="BY135" i="39"/>
  <c r="BX135" i="39"/>
  <c r="BV135" i="39"/>
  <c r="BQ135" i="39"/>
  <c r="BP135" i="39"/>
  <c r="BO135" i="39"/>
  <c r="BN135" i="39"/>
  <c r="BM135" i="39"/>
  <c r="BL135" i="39"/>
  <c r="BK135" i="39"/>
  <c r="BJ135" i="39"/>
  <c r="BI135" i="39"/>
  <c r="BH135" i="39"/>
  <c r="BG135" i="39"/>
  <c r="BF135" i="39"/>
  <c r="BD135" i="39"/>
  <c r="AY135" i="39"/>
  <c r="AX135" i="39"/>
  <c r="AW135" i="39"/>
  <c r="AV135" i="39"/>
  <c r="AU135" i="39"/>
  <c r="AT135" i="39"/>
  <c r="AS135" i="39"/>
  <c r="AR135" i="39"/>
  <c r="AQ135" i="39"/>
  <c r="AP135" i="39"/>
  <c r="AO135" i="39"/>
  <c r="AN135" i="39"/>
  <c r="AL135" i="39"/>
  <c r="AG135" i="39"/>
  <c r="AF135" i="39"/>
  <c r="AE135" i="39"/>
  <c r="AD135" i="39"/>
  <c r="AC135" i="39"/>
  <c r="AB135" i="39"/>
  <c r="AA135" i="39"/>
  <c r="Z135" i="39"/>
  <c r="Y135" i="39"/>
  <c r="X135" i="39"/>
  <c r="W135" i="39"/>
  <c r="V135" i="39"/>
  <c r="T135" i="39"/>
  <c r="O135" i="39"/>
  <c r="N135" i="39"/>
  <c r="M135" i="39"/>
  <c r="L135" i="39"/>
  <c r="K135" i="39"/>
  <c r="J135" i="39"/>
  <c r="I135" i="39"/>
  <c r="H135" i="39"/>
  <c r="G135" i="39"/>
  <c r="F135" i="39"/>
  <c r="E135" i="39"/>
  <c r="D135" i="39"/>
  <c r="B135" i="39"/>
  <c r="CI134" i="39"/>
  <c r="CH134" i="39"/>
  <c r="CG134" i="39"/>
  <c r="CF134" i="39"/>
  <c r="CE134" i="39"/>
  <c r="CD134" i="39"/>
  <c r="CC134" i="39"/>
  <c r="CB134" i="39"/>
  <c r="CA134" i="39"/>
  <c r="BZ134" i="39"/>
  <c r="BY134" i="39"/>
  <c r="BX134" i="39"/>
  <c r="BV134" i="39"/>
  <c r="BQ134" i="39"/>
  <c r="BP134" i="39"/>
  <c r="BO134" i="39"/>
  <c r="BN134" i="39"/>
  <c r="BM134" i="39"/>
  <c r="BL134" i="39"/>
  <c r="BK134" i="39"/>
  <c r="BJ134" i="39"/>
  <c r="BI134" i="39"/>
  <c r="BH134" i="39"/>
  <c r="BG134" i="39"/>
  <c r="BF134" i="39"/>
  <c r="BD134" i="39"/>
  <c r="AY134" i="39"/>
  <c r="AX134" i="39"/>
  <c r="AW134" i="39"/>
  <c r="AV134" i="39"/>
  <c r="AU134" i="39"/>
  <c r="AT134" i="39"/>
  <c r="AS134" i="39"/>
  <c r="AR134" i="39"/>
  <c r="AQ134" i="39"/>
  <c r="AP134" i="39"/>
  <c r="AO134" i="39"/>
  <c r="AN134" i="39"/>
  <c r="AL134" i="39"/>
  <c r="AG134" i="39"/>
  <c r="AF134" i="39"/>
  <c r="AE134" i="39"/>
  <c r="AD134" i="39"/>
  <c r="AC134" i="39"/>
  <c r="AB134" i="39"/>
  <c r="AA134" i="39"/>
  <c r="Z134" i="39"/>
  <c r="Y134" i="39"/>
  <c r="X134" i="39"/>
  <c r="W134" i="39"/>
  <c r="V134" i="39"/>
  <c r="T134" i="39"/>
  <c r="O134" i="39"/>
  <c r="N134" i="39"/>
  <c r="M134" i="39"/>
  <c r="L134" i="39"/>
  <c r="K134" i="39"/>
  <c r="J134" i="39"/>
  <c r="I134" i="39"/>
  <c r="H134" i="39"/>
  <c r="G134" i="39"/>
  <c r="F134" i="39"/>
  <c r="E134" i="39"/>
  <c r="D134" i="39"/>
  <c r="B134" i="39"/>
  <c r="CI133" i="39"/>
  <c r="CH133" i="39"/>
  <c r="CG133" i="39"/>
  <c r="CF133" i="39"/>
  <c r="CE133" i="39"/>
  <c r="CD133" i="39"/>
  <c r="CC133" i="39"/>
  <c r="CB133" i="39"/>
  <c r="CA133" i="39"/>
  <c r="BZ133" i="39"/>
  <c r="BY133" i="39"/>
  <c r="BX133" i="39"/>
  <c r="BV133" i="39"/>
  <c r="BQ133" i="39"/>
  <c r="BP133" i="39"/>
  <c r="BO133" i="39"/>
  <c r="BN133" i="39"/>
  <c r="BM133" i="39"/>
  <c r="BL133" i="39"/>
  <c r="BK133" i="39"/>
  <c r="BJ133" i="39"/>
  <c r="BI133" i="39"/>
  <c r="BH133" i="39"/>
  <c r="BG133" i="39"/>
  <c r="BF133" i="39"/>
  <c r="BD133" i="39"/>
  <c r="AY133" i="39"/>
  <c r="AX133" i="39"/>
  <c r="AW133" i="39"/>
  <c r="AV133" i="39"/>
  <c r="AU133" i="39"/>
  <c r="AT133" i="39"/>
  <c r="AS133" i="39"/>
  <c r="AR133" i="39"/>
  <c r="AQ133" i="39"/>
  <c r="AP133" i="39"/>
  <c r="AO133" i="39"/>
  <c r="AN133" i="39"/>
  <c r="AL133" i="39"/>
  <c r="AG133" i="39"/>
  <c r="AF133" i="39"/>
  <c r="AE133" i="39"/>
  <c r="AD133" i="39"/>
  <c r="AC133" i="39"/>
  <c r="AB133" i="39"/>
  <c r="AA133" i="39"/>
  <c r="Z133" i="39"/>
  <c r="Y133" i="39"/>
  <c r="X133" i="39"/>
  <c r="W133" i="39"/>
  <c r="V133" i="39"/>
  <c r="T133" i="39"/>
  <c r="O133" i="39"/>
  <c r="N133" i="39"/>
  <c r="M133" i="39"/>
  <c r="L133" i="39"/>
  <c r="K133" i="39"/>
  <c r="J133" i="39"/>
  <c r="I133" i="39"/>
  <c r="H133" i="39"/>
  <c r="G133" i="39"/>
  <c r="F133" i="39"/>
  <c r="E133" i="39"/>
  <c r="D133" i="39"/>
  <c r="B133" i="39"/>
  <c r="CI132" i="39"/>
  <c r="CH132" i="39"/>
  <c r="CG132" i="39"/>
  <c r="CF132" i="39"/>
  <c r="CE132" i="39"/>
  <c r="CD132" i="39"/>
  <c r="CC132" i="39"/>
  <c r="CB132" i="39"/>
  <c r="CA132" i="39"/>
  <c r="BZ132" i="39"/>
  <c r="BY132" i="39"/>
  <c r="BX132" i="39"/>
  <c r="BV132" i="39"/>
  <c r="BQ132" i="39"/>
  <c r="BP132" i="39"/>
  <c r="BO132" i="39"/>
  <c r="BN132" i="39"/>
  <c r="BM132" i="39"/>
  <c r="BL132" i="39"/>
  <c r="BK132" i="39"/>
  <c r="BJ132" i="39"/>
  <c r="BI132" i="39"/>
  <c r="BH132" i="39"/>
  <c r="BG132" i="39"/>
  <c r="BF132" i="39"/>
  <c r="BD132" i="39"/>
  <c r="AY132" i="39"/>
  <c r="AX132" i="39"/>
  <c r="AW132" i="39"/>
  <c r="AV132" i="39"/>
  <c r="AU132" i="39"/>
  <c r="AT132" i="39"/>
  <c r="AS132" i="39"/>
  <c r="AR132" i="39"/>
  <c r="AQ132" i="39"/>
  <c r="AP132" i="39"/>
  <c r="AO132" i="39"/>
  <c r="AN132" i="39"/>
  <c r="AL132" i="39"/>
  <c r="AG132" i="39"/>
  <c r="AF132" i="39"/>
  <c r="AE132" i="39"/>
  <c r="AD132" i="39"/>
  <c r="AC132" i="39"/>
  <c r="AB132" i="39"/>
  <c r="AA132" i="39"/>
  <c r="Z132" i="39"/>
  <c r="Y132" i="39"/>
  <c r="X132" i="39"/>
  <c r="W132" i="39"/>
  <c r="V132" i="39"/>
  <c r="T132" i="39"/>
  <c r="O132" i="39"/>
  <c r="N132" i="39"/>
  <c r="M132" i="39"/>
  <c r="L132" i="39"/>
  <c r="K132" i="39"/>
  <c r="J132" i="39"/>
  <c r="I132" i="39"/>
  <c r="H132" i="39"/>
  <c r="G132" i="39"/>
  <c r="F132" i="39"/>
  <c r="E132" i="39"/>
  <c r="D132" i="39"/>
  <c r="B132" i="39"/>
  <c r="CI131" i="39"/>
  <c r="CH131" i="39"/>
  <c r="CG131" i="39"/>
  <c r="CF131" i="39"/>
  <c r="CE131" i="39"/>
  <c r="CD131" i="39"/>
  <c r="CC131" i="39"/>
  <c r="CB131" i="39"/>
  <c r="CA131" i="39"/>
  <c r="BZ131" i="39"/>
  <c r="BY131" i="39"/>
  <c r="BX131" i="39"/>
  <c r="BV131" i="39"/>
  <c r="BQ131" i="39"/>
  <c r="BP131" i="39"/>
  <c r="BO131" i="39"/>
  <c r="BN131" i="39"/>
  <c r="BM131" i="39"/>
  <c r="BL131" i="39"/>
  <c r="BK131" i="39"/>
  <c r="BJ131" i="39"/>
  <c r="BI131" i="39"/>
  <c r="BH131" i="39"/>
  <c r="BG131" i="39"/>
  <c r="BF131" i="39"/>
  <c r="BD131" i="39"/>
  <c r="AY131" i="39"/>
  <c r="AX131" i="39"/>
  <c r="AW131" i="39"/>
  <c r="AV131" i="39"/>
  <c r="AU131" i="39"/>
  <c r="AT131" i="39"/>
  <c r="AS131" i="39"/>
  <c r="AR131" i="39"/>
  <c r="AQ131" i="39"/>
  <c r="AP131" i="39"/>
  <c r="AO131" i="39"/>
  <c r="AN131" i="39"/>
  <c r="AL131" i="39"/>
  <c r="AG131" i="39"/>
  <c r="AF131" i="39"/>
  <c r="AE131" i="39"/>
  <c r="AD131" i="39"/>
  <c r="AC131" i="39"/>
  <c r="AB131" i="39"/>
  <c r="AA131" i="39"/>
  <c r="Z131" i="39"/>
  <c r="Y131" i="39"/>
  <c r="X131" i="39"/>
  <c r="W131" i="39"/>
  <c r="V131" i="39"/>
  <c r="T131" i="39"/>
  <c r="O131" i="39"/>
  <c r="N131" i="39"/>
  <c r="M131" i="39"/>
  <c r="L131" i="39"/>
  <c r="K131" i="39"/>
  <c r="J131" i="39"/>
  <c r="I131" i="39"/>
  <c r="H131" i="39"/>
  <c r="G131" i="39"/>
  <c r="F131" i="39"/>
  <c r="E131" i="39"/>
  <c r="D131" i="39"/>
  <c r="B131" i="39"/>
  <c r="CH130" i="39"/>
  <c r="CG130" i="39"/>
  <c r="CF130" i="39"/>
  <c r="CE130" i="39"/>
  <c r="CD130" i="39"/>
  <c r="CC130" i="39"/>
  <c r="CB130" i="39"/>
  <c r="CA130" i="39"/>
  <c r="BZ130" i="39"/>
  <c r="BY130" i="39"/>
  <c r="BX130" i="39"/>
  <c r="BW130" i="39"/>
  <c r="BP130" i="39"/>
  <c r="BO130" i="39"/>
  <c r="BN130" i="39"/>
  <c r="BM130" i="39"/>
  <c r="BL130" i="39"/>
  <c r="BK130" i="39"/>
  <c r="BJ130" i="39"/>
  <c r="BI130" i="39"/>
  <c r="BH130" i="39"/>
  <c r="BG130" i="39"/>
  <c r="BF130" i="39"/>
  <c r="BE130" i="39"/>
  <c r="AX130" i="39"/>
  <c r="AW130" i="39"/>
  <c r="AV130" i="39"/>
  <c r="AU130" i="39"/>
  <c r="AT130" i="39"/>
  <c r="AS130" i="39"/>
  <c r="AR130" i="39"/>
  <c r="AQ130" i="39"/>
  <c r="AP130" i="39"/>
  <c r="AO130" i="39"/>
  <c r="AN130" i="39"/>
  <c r="AM130" i="39"/>
  <c r="AF130" i="39"/>
  <c r="AE130" i="39"/>
  <c r="AD130" i="39"/>
  <c r="AC130" i="39"/>
  <c r="AB130" i="39"/>
  <c r="AA130" i="39"/>
  <c r="Z130" i="39"/>
  <c r="Y130" i="39"/>
  <c r="X130" i="39"/>
  <c r="W130" i="39"/>
  <c r="V130" i="39"/>
  <c r="U130" i="39"/>
  <c r="N130" i="39"/>
  <c r="M130" i="39"/>
  <c r="L130" i="39"/>
  <c r="K130" i="39"/>
  <c r="J130" i="39"/>
  <c r="I130" i="39"/>
  <c r="H130" i="39"/>
  <c r="G130" i="39"/>
  <c r="F130" i="39"/>
  <c r="E130" i="39"/>
  <c r="D130" i="39"/>
  <c r="C130" i="39"/>
  <c r="BV129" i="39"/>
  <c r="BD129" i="39"/>
  <c r="AL129" i="39"/>
  <c r="T129" i="39"/>
  <c r="B129" i="39"/>
  <c r="BV127" i="39"/>
  <c r="BD127" i="39"/>
  <c r="AL127" i="39"/>
  <c r="T127" i="39"/>
  <c r="B127" i="39"/>
  <c r="BW123" i="39"/>
  <c r="BE123" i="39"/>
  <c r="AM123" i="39"/>
  <c r="U123" i="39"/>
  <c r="C123" i="39"/>
  <c r="BW122" i="39"/>
  <c r="BE122" i="39"/>
  <c r="AM122" i="39"/>
  <c r="U122" i="39"/>
  <c r="C122" i="39"/>
  <c r="BW121" i="39"/>
  <c r="BE121" i="39"/>
  <c r="AM121" i="39"/>
  <c r="U121" i="39"/>
  <c r="C121" i="39"/>
  <c r="BW120" i="39"/>
  <c r="BE120" i="39"/>
  <c r="AM120" i="39"/>
  <c r="U120" i="39"/>
  <c r="C120" i="39"/>
  <c r="BW118" i="39"/>
  <c r="BE118" i="39"/>
  <c r="AM118" i="39"/>
  <c r="U118" i="39"/>
  <c r="C118" i="39"/>
  <c r="BV117" i="39"/>
  <c r="BD117" i="39"/>
  <c r="AL117" i="39"/>
  <c r="T117" i="39"/>
  <c r="B117" i="39"/>
  <c r="CI115" i="39"/>
  <c r="CH115" i="39"/>
  <c r="CG115" i="39"/>
  <c r="CF115" i="39"/>
  <c r="CE115" i="39"/>
  <c r="CD115" i="39"/>
  <c r="CC115" i="39"/>
  <c r="CB115" i="39"/>
  <c r="CA115" i="39"/>
  <c r="BZ115" i="39"/>
  <c r="BY115" i="39"/>
  <c r="BX115" i="39"/>
  <c r="BW115" i="39"/>
  <c r="BQ115" i="39"/>
  <c r="BP115" i="39"/>
  <c r="BO115" i="39"/>
  <c r="BN115" i="39"/>
  <c r="BM115" i="39"/>
  <c r="BL115" i="39"/>
  <c r="BK115" i="39"/>
  <c r="BJ115" i="39"/>
  <c r="BI115" i="39"/>
  <c r="BH115" i="39"/>
  <c r="BG115" i="39"/>
  <c r="BF115" i="39"/>
  <c r="BE115" i="39"/>
  <c r="AY115" i="39"/>
  <c r="AX115" i="39"/>
  <c r="AW115" i="39"/>
  <c r="AV115" i="39"/>
  <c r="AU115" i="39"/>
  <c r="AT115" i="39"/>
  <c r="AS115" i="39"/>
  <c r="AR115" i="39"/>
  <c r="AQ115" i="39"/>
  <c r="AP115" i="39"/>
  <c r="AO115" i="39"/>
  <c r="AN115" i="39"/>
  <c r="AM115" i="39"/>
  <c r="AG115" i="39"/>
  <c r="AF115" i="39"/>
  <c r="AE115" i="39"/>
  <c r="AD115" i="39"/>
  <c r="AC115" i="39"/>
  <c r="AB115" i="39"/>
  <c r="AA115" i="39"/>
  <c r="Z115" i="39"/>
  <c r="Y115" i="39"/>
  <c r="X115" i="39"/>
  <c r="W115" i="39"/>
  <c r="V115" i="39"/>
  <c r="U115" i="39"/>
  <c r="O115" i="39"/>
  <c r="N115" i="39"/>
  <c r="M115" i="39"/>
  <c r="L115" i="39"/>
  <c r="K115" i="39"/>
  <c r="J115" i="39"/>
  <c r="I115" i="39"/>
  <c r="H115" i="39"/>
  <c r="G115" i="39"/>
  <c r="F115" i="39"/>
  <c r="E115" i="39"/>
  <c r="D115" i="39"/>
  <c r="C115" i="39"/>
  <c r="CJ114" i="39"/>
  <c r="CI114" i="39"/>
  <c r="BW114" i="39"/>
  <c r="BV114" i="39"/>
  <c r="BR114" i="39"/>
  <c r="BQ114" i="39"/>
  <c r="BE114" i="39"/>
  <c r="BD114" i="39"/>
  <c r="AZ114" i="39"/>
  <c r="AY114" i="39"/>
  <c r="AM114" i="39"/>
  <c r="AL114" i="39"/>
  <c r="AH114" i="39"/>
  <c r="AG114" i="39"/>
  <c r="U114" i="39"/>
  <c r="T114" i="39"/>
  <c r="P114" i="39"/>
  <c r="O114" i="39"/>
  <c r="C114" i="39"/>
  <c r="B114" i="39"/>
  <c r="CJ113" i="39"/>
  <c r="CI113" i="39"/>
  <c r="BW113" i="39"/>
  <c r="BV113" i="39"/>
  <c r="BR113" i="39"/>
  <c r="BQ113" i="39"/>
  <c r="BE113" i="39"/>
  <c r="BD113" i="39"/>
  <c r="AZ113" i="39"/>
  <c r="AY113" i="39"/>
  <c r="AM113" i="39"/>
  <c r="AL113" i="39"/>
  <c r="AH113" i="39"/>
  <c r="AG113" i="39"/>
  <c r="U113" i="39"/>
  <c r="T113" i="39"/>
  <c r="P113" i="39"/>
  <c r="O113" i="39"/>
  <c r="C113" i="39"/>
  <c r="B113" i="39"/>
  <c r="CJ112" i="39"/>
  <c r="CI112" i="39"/>
  <c r="BW112" i="39"/>
  <c r="BV112" i="39"/>
  <c r="BR112" i="39"/>
  <c r="BQ112" i="39"/>
  <c r="BE112" i="39"/>
  <c r="BD112" i="39"/>
  <c r="AZ112" i="39"/>
  <c r="AY112" i="39"/>
  <c r="AM112" i="39"/>
  <c r="AL112" i="39"/>
  <c r="AH112" i="39"/>
  <c r="AG112" i="39"/>
  <c r="U112" i="39"/>
  <c r="T112" i="39"/>
  <c r="P112" i="39"/>
  <c r="O112" i="39"/>
  <c r="C112" i="39"/>
  <c r="B112" i="39"/>
  <c r="CJ111" i="39"/>
  <c r="CI111" i="39"/>
  <c r="BW111" i="39"/>
  <c r="BV111" i="39"/>
  <c r="BR111" i="39"/>
  <c r="BQ111" i="39"/>
  <c r="BE111" i="39"/>
  <c r="BD111" i="39"/>
  <c r="AZ111" i="39"/>
  <c r="AY111" i="39"/>
  <c r="AM111" i="39"/>
  <c r="AL111" i="39"/>
  <c r="AH111" i="39"/>
  <c r="AG111" i="39"/>
  <c r="U111" i="39"/>
  <c r="T111" i="39"/>
  <c r="P111" i="39"/>
  <c r="O111" i="39"/>
  <c r="C111" i="39"/>
  <c r="B111" i="39"/>
  <c r="CJ110" i="39"/>
  <c r="CI110" i="39"/>
  <c r="BW110" i="39"/>
  <c r="BV110" i="39"/>
  <c r="BR110" i="39"/>
  <c r="BQ110" i="39"/>
  <c r="BE110" i="39"/>
  <c r="BD110" i="39"/>
  <c r="AZ110" i="39"/>
  <c r="AY110" i="39"/>
  <c r="AM110" i="39"/>
  <c r="AL110" i="39"/>
  <c r="AH110" i="39"/>
  <c r="AG110" i="39"/>
  <c r="U110" i="39"/>
  <c r="T110" i="39"/>
  <c r="P110" i="39"/>
  <c r="O110" i="39"/>
  <c r="C110" i="39"/>
  <c r="B110" i="39"/>
  <c r="CJ109" i="39"/>
  <c r="CI109" i="39"/>
  <c r="BW109" i="39"/>
  <c r="BV109" i="39"/>
  <c r="BR109" i="39"/>
  <c r="BQ109" i="39"/>
  <c r="BE109" i="39"/>
  <c r="BD109" i="39"/>
  <c r="AZ109" i="39"/>
  <c r="AY109" i="39"/>
  <c r="AM109" i="39"/>
  <c r="AL109" i="39"/>
  <c r="AH109" i="39"/>
  <c r="AG109" i="39"/>
  <c r="U109" i="39"/>
  <c r="T109" i="39"/>
  <c r="P109" i="39"/>
  <c r="O109" i="39"/>
  <c r="C109" i="39"/>
  <c r="B109" i="39"/>
  <c r="CJ108" i="39"/>
  <c r="CI108" i="39"/>
  <c r="BW108" i="39"/>
  <c r="BV108" i="39"/>
  <c r="BR108" i="39"/>
  <c r="BQ108" i="39"/>
  <c r="BE108" i="39"/>
  <c r="BD108" i="39"/>
  <c r="AZ108" i="39"/>
  <c r="AY108" i="39"/>
  <c r="AM108" i="39"/>
  <c r="AL108" i="39"/>
  <c r="AH108" i="39"/>
  <c r="AG108" i="39"/>
  <c r="U108" i="39"/>
  <c r="T108" i="39"/>
  <c r="P108" i="39"/>
  <c r="O108" i="39"/>
  <c r="C108" i="39"/>
  <c r="B108" i="39"/>
  <c r="CJ107" i="39"/>
  <c r="CI107" i="39"/>
  <c r="BW107" i="39"/>
  <c r="BV107" i="39"/>
  <c r="BR107" i="39"/>
  <c r="BQ107" i="39"/>
  <c r="BE107" i="39"/>
  <c r="BD107" i="39"/>
  <c r="AZ107" i="39"/>
  <c r="AY107" i="39"/>
  <c r="AM107" i="39"/>
  <c r="AL107" i="39"/>
  <c r="AH107" i="39"/>
  <c r="AG107" i="39"/>
  <c r="U107" i="39"/>
  <c r="T107" i="39"/>
  <c r="P107" i="39"/>
  <c r="O107" i="39"/>
  <c r="C107" i="39"/>
  <c r="B107" i="39"/>
  <c r="CJ106" i="39"/>
  <c r="CI106" i="39"/>
  <c r="BW106" i="39"/>
  <c r="BV106" i="39"/>
  <c r="BR106" i="39"/>
  <c r="BQ106" i="39"/>
  <c r="BE106" i="39"/>
  <c r="BD106" i="39"/>
  <c r="AZ106" i="39"/>
  <c r="AY106" i="39"/>
  <c r="AM106" i="39"/>
  <c r="AL106" i="39"/>
  <c r="AH106" i="39"/>
  <c r="AG106" i="39"/>
  <c r="U106" i="39"/>
  <c r="T106" i="39"/>
  <c r="P106" i="39"/>
  <c r="O106" i="39"/>
  <c r="C106" i="39"/>
  <c r="B106" i="39"/>
  <c r="CJ105" i="39"/>
  <c r="CI105" i="39"/>
  <c r="BW105" i="39"/>
  <c r="BV105" i="39"/>
  <c r="BR105" i="39"/>
  <c r="BQ105" i="39"/>
  <c r="BE105" i="39"/>
  <c r="BD105" i="39"/>
  <c r="AZ105" i="39"/>
  <c r="AY105" i="39"/>
  <c r="AM105" i="39"/>
  <c r="AL105" i="39"/>
  <c r="AH105" i="39"/>
  <c r="AG105" i="39"/>
  <c r="U105" i="39"/>
  <c r="T105" i="39"/>
  <c r="P105" i="39"/>
  <c r="O105" i="39"/>
  <c r="C105" i="39"/>
  <c r="B105" i="39"/>
  <c r="CH104" i="39"/>
  <c r="CG104" i="39"/>
  <c r="CF104" i="39"/>
  <c r="CE104" i="39"/>
  <c r="CD104" i="39"/>
  <c r="CC104" i="39"/>
  <c r="CB104" i="39"/>
  <c r="CA104" i="39"/>
  <c r="BZ104" i="39"/>
  <c r="BY104" i="39"/>
  <c r="BX104" i="39"/>
  <c r="BW104" i="39"/>
  <c r="BP104" i="39"/>
  <c r="BO104" i="39"/>
  <c r="BN104" i="39"/>
  <c r="BM104" i="39"/>
  <c r="BL104" i="39"/>
  <c r="BK104" i="39"/>
  <c r="BJ104" i="39"/>
  <c r="BI104" i="39"/>
  <c r="BH104" i="39"/>
  <c r="BG104" i="39"/>
  <c r="BF104" i="39"/>
  <c r="BE104" i="39"/>
  <c r="AX104" i="39"/>
  <c r="AW104" i="39"/>
  <c r="AV104" i="39"/>
  <c r="AU104" i="39"/>
  <c r="AT104" i="39"/>
  <c r="AS104" i="39"/>
  <c r="AR104" i="39"/>
  <c r="AQ104" i="39"/>
  <c r="AP104" i="39"/>
  <c r="AO104" i="39"/>
  <c r="AN104" i="39"/>
  <c r="AM104" i="39"/>
  <c r="AF104" i="39"/>
  <c r="AE104" i="39"/>
  <c r="AD104" i="39"/>
  <c r="AC104" i="39"/>
  <c r="AB104" i="39"/>
  <c r="AA104" i="39"/>
  <c r="Z104" i="39"/>
  <c r="Y104" i="39"/>
  <c r="X104" i="39"/>
  <c r="W104" i="39"/>
  <c r="V104" i="39"/>
  <c r="U104" i="39"/>
  <c r="N104" i="39"/>
  <c r="M104" i="39"/>
  <c r="L104" i="39"/>
  <c r="K104" i="39"/>
  <c r="J104" i="39"/>
  <c r="I104" i="39"/>
  <c r="H104" i="39"/>
  <c r="G104" i="39"/>
  <c r="F104" i="39"/>
  <c r="E104" i="39"/>
  <c r="D104" i="39"/>
  <c r="C104" i="39"/>
  <c r="CI102" i="39"/>
  <c r="CH102" i="39"/>
  <c r="CG102" i="39"/>
  <c r="CF102" i="39"/>
  <c r="CE102" i="39"/>
  <c r="CD102" i="39"/>
  <c r="CC102" i="39"/>
  <c r="CB102" i="39"/>
  <c r="CA102" i="39"/>
  <c r="BZ102" i="39"/>
  <c r="BY102" i="39"/>
  <c r="BX102" i="39"/>
  <c r="BW102" i="39"/>
  <c r="BQ102" i="39"/>
  <c r="BP102" i="39"/>
  <c r="BO102" i="39"/>
  <c r="BN102" i="39"/>
  <c r="BM102" i="39"/>
  <c r="BL102" i="39"/>
  <c r="BK102" i="39"/>
  <c r="BJ102" i="39"/>
  <c r="BI102" i="39"/>
  <c r="BH102" i="39"/>
  <c r="BG102" i="39"/>
  <c r="BF102" i="39"/>
  <c r="BE102" i="39"/>
  <c r="AY102" i="39"/>
  <c r="AX102" i="39"/>
  <c r="AW102" i="39"/>
  <c r="AV102" i="39"/>
  <c r="AU102" i="39"/>
  <c r="AT102" i="39"/>
  <c r="AS102" i="39"/>
  <c r="AR102" i="39"/>
  <c r="AQ102" i="39"/>
  <c r="AP102" i="39"/>
  <c r="AO102" i="39"/>
  <c r="AN102" i="39"/>
  <c r="AM102" i="39"/>
  <c r="AG102" i="39"/>
  <c r="AF102" i="39"/>
  <c r="AE102" i="39"/>
  <c r="AD102" i="39"/>
  <c r="AC102" i="39"/>
  <c r="AB102" i="39"/>
  <c r="AA102" i="39"/>
  <c r="Z102" i="39"/>
  <c r="Y102" i="39"/>
  <c r="X102" i="39"/>
  <c r="W102" i="39"/>
  <c r="V102" i="39"/>
  <c r="U102" i="39"/>
  <c r="O102" i="39"/>
  <c r="N102" i="39"/>
  <c r="M102" i="39"/>
  <c r="L102" i="39"/>
  <c r="K102" i="39"/>
  <c r="J102" i="39"/>
  <c r="I102" i="39"/>
  <c r="H102" i="39"/>
  <c r="G102" i="39"/>
  <c r="F102" i="39"/>
  <c r="E102" i="39"/>
  <c r="D102" i="39"/>
  <c r="C102" i="39"/>
  <c r="CJ101" i="39"/>
  <c r="CI101" i="39"/>
  <c r="CH101" i="39"/>
  <c r="CG101" i="39"/>
  <c r="CF101" i="39"/>
  <c r="CE101" i="39"/>
  <c r="CD101" i="39"/>
  <c r="CC101" i="39"/>
  <c r="CB101" i="39"/>
  <c r="CA101" i="39"/>
  <c r="BZ101" i="39"/>
  <c r="BY101" i="39"/>
  <c r="BX101" i="39"/>
  <c r="BW101" i="39"/>
  <c r="BV101" i="39"/>
  <c r="BR101" i="39"/>
  <c r="BQ101" i="39"/>
  <c r="BP101" i="39"/>
  <c r="BO101" i="39"/>
  <c r="BN101" i="39"/>
  <c r="BM101" i="39"/>
  <c r="BL101" i="39"/>
  <c r="BK101" i="39"/>
  <c r="BJ101" i="39"/>
  <c r="BI101" i="39"/>
  <c r="BH101" i="39"/>
  <c r="BG101" i="39"/>
  <c r="BF101" i="39"/>
  <c r="BE101" i="39"/>
  <c r="BD101" i="39"/>
  <c r="AZ101" i="39"/>
  <c r="AY101" i="39"/>
  <c r="AX101" i="39"/>
  <c r="AW101" i="39"/>
  <c r="AV101" i="39"/>
  <c r="AU101" i="39"/>
  <c r="AT101" i="39"/>
  <c r="AS101" i="39"/>
  <c r="AR101" i="39"/>
  <c r="AQ101" i="39"/>
  <c r="AP101" i="39"/>
  <c r="AO101" i="39"/>
  <c r="AN101" i="39"/>
  <c r="AM101" i="39"/>
  <c r="AL101" i="39"/>
  <c r="AH101" i="39"/>
  <c r="AG101" i="39"/>
  <c r="AF101" i="39"/>
  <c r="AE101" i="39"/>
  <c r="AD101" i="39"/>
  <c r="AC101" i="39"/>
  <c r="AB101" i="39"/>
  <c r="AA101" i="39"/>
  <c r="Z101" i="39"/>
  <c r="Y101" i="39"/>
  <c r="X101" i="39"/>
  <c r="W101" i="39"/>
  <c r="V101" i="39"/>
  <c r="U101" i="39"/>
  <c r="T101" i="39"/>
  <c r="P101" i="39"/>
  <c r="O101" i="39"/>
  <c r="N101" i="39"/>
  <c r="M101" i="39"/>
  <c r="L101" i="39"/>
  <c r="K101" i="39"/>
  <c r="J101" i="39"/>
  <c r="I101" i="39"/>
  <c r="H101" i="39"/>
  <c r="G101" i="39"/>
  <c r="F101" i="39"/>
  <c r="E101" i="39"/>
  <c r="D101" i="39"/>
  <c r="B101" i="39"/>
  <c r="CJ100" i="39"/>
  <c r="CI100" i="39"/>
  <c r="CH100" i="39"/>
  <c r="CG100" i="39"/>
  <c r="CF100" i="39"/>
  <c r="CE100" i="39"/>
  <c r="CD100" i="39"/>
  <c r="CC100" i="39"/>
  <c r="CB100" i="39"/>
  <c r="CA100" i="39"/>
  <c r="BZ100" i="39"/>
  <c r="BY100" i="39"/>
  <c r="BX100" i="39"/>
  <c r="BW100" i="39"/>
  <c r="BV100" i="39"/>
  <c r="BR100" i="39"/>
  <c r="BQ100" i="39"/>
  <c r="BP100" i="39"/>
  <c r="BO100" i="39"/>
  <c r="BN100" i="39"/>
  <c r="BM100" i="39"/>
  <c r="BL100" i="39"/>
  <c r="BK100" i="39"/>
  <c r="BJ100" i="39"/>
  <c r="BI100" i="39"/>
  <c r="BH100" i="39"/>
  <c r="BG100" i="39"/>
  <c r="BF100" i="39"/>
  <c r="BE100" i="39"/>
  <c r="BD100" i="39"/>
  <c r="AZ100" i="39"/>
  <c r="AY100" i="39"/>
  <c r="AX100" i="39"/>
  <c r="AW100" i="39"/>
  <c r="AV100" i="39"/>
  <c r="AU100" i="39"/>
  <c r="AT100" i="39"/>
  <c r="AS100" i="39"/>
  <c r="AR100" i="39"/>
  <c r="AQ100" i="39"/>
  <c r="AP100" i="39"/>
  <c r="AO100" i="39"/>
  <c r="AN100" i="39"/>
  <c r="AM100" i="39"/>
  <c r="AL100" i="39"/>
  <c r="AH100" i="39"/>
  <c r="AG100" i="39"/>
  <c r="AF100" i="39"/>
  <c r="AE100" i="39"/>
  <c r="AD100" i="39"/>
  <c r="AC100" i="39"/>
  <c r="AB100" i="39"/>
  <c r="AA100" i="39"/>
  <c r="Z100" i="39"/>
  <c r="Y100" i="39"/>
  <c r="X100" i="39"/>
  <c r="W100" i="39"/>
  <c r="V100" i="39"/>
  <c r="U100" i="39"/>
  <c r="T100" i="39"/>
  <c r="P100" i="39"/>
  <c r="O100" i="39"/>
  <c r="N100" i="39"/>
  <c r="M100" i="39"/>
  <c r="L100" i="39"/>
  <c r="K100" i="39"/>
  <c r="J100" i="39"/>
  <c r="I100" i="39"/>
  <c r="H100" i="39"/>
  <c r="G100" i="39"/>
  <c r="F100" i="39"/>
  <c r="E100" i="39"/>
  <c r="D100" i="39"/>
  <c r="B100" i="39"/>
  <c r="CJ99" i="39"/>
  <c r="CI99" i="39"/>
  <c r="CH99" i="39"/>
  <c r="CG99" i="39"/>
  <c r="CF99" i="39"/>
  <c r="CE99" i="39"/>
  <c r="CD99" i="39"/>
  <c r="CC99" i="39"/>
  <c r="CB99" i="39"/>
  <c r="CA99" i="39"/>
  <c r="BZ99" i="39"/>
  <c r="BY99" i="39"/>
  <c r="BX99" i="39"/>
  <c r="BW99" i="39"/>
  <c r="BV99" i="39"/>
  <c r="BR99" i="39"/>
  <c r="BQ99" i="39"/>
  <c r="BP99" i="39"/>
  <c r="BO99" i="39"/>
  <c r="BN99" i="39"/>
  <c r="BM99" i="39"/>
  <c r="BL99" i="39"/>
  <c r="BK99" i="39"/>
  <c r="BJ99" i="39"/>
  <c r="BI99" i="39"/>
  <c r="BH99" i="39"/>
  <c r="BG99" i="39"/>
  <c r="BF99" i="39"/>
  <c r="BE99" i="39"/>
  <c r="BD99" i="39"/>
  <c r="AZ99" i="39"/>
  <c r="AY99" i="39"/>
  <c r="AX99" i="39"/>
  <c r="AW99" i="39"/>
  <c r="AV99" i="39"/>
  <c r="AU99" i="39"/>
  <c r="AT99" i="39"/>
  <c r="AS99" i="39"/>
  <c r="AR99" i="39"/>
  <c r="AQ99" i="39"/>
  <c r="AP99" i="39"/>
  <c r="AO99" i="39"/>
  <c r="AN99" i="39"/>
  <c r="AM99" i="39"/>
  <c r="AL99" i="39"/>
  <c r="AH99" i="39"/>
  <c r="AG99" i="39"/>
  <c r="AF99" i="39"/>
  <c r="AE99" i="39"/>
  <c r="AD99" i="39"/>
  <c r="AC99" i="39"/>
  <c r="AB99" i="39"/>
  <c r="AA99" i="39"/>
  <c r="Z99" i="39"/>
  <c r="Y99" i="39"/>
  <c r="X99" i="39"/>
  <c r="W99" i="39"/>
  <c r="V99" i="39"/>
  <c r="U99" i="39"/>
  <c r="T99" i="39"/>
  <c r="P99" i="39"/>
  <c r="O99" i="39"/>
  <c r="N99" i="39"/>
  <c r="M99" i="39"/>
  <c r="L99" i="39"/>
  <c r="K99" i="39"/>
  <c r="J99" i="39"/>
  <c r="I99" i="39"/>
  <c r="H99" i="39"/>
  <c r="G99" i="39"/>
  <c r="F99" i="39"/>
  <c r="E99" i="39"/>
  <c r="D99" i="39"/>
  <c r="B99" i="39"/>
  <c r="CJ98" i="39"/>
  <c r="CI98" i="39"/>
  <c r="CH98" i="39"/>
  <c r="CG98" i="39"/>
  <c r="CF98" i="39"/>
  <c r="CE98" i="39"/>
  <c r="CD98" i="39"/>
  <c r="CC98" i="39"/>
  <c r="CB98" i="39"/>
  <c r="CA98" i="39"/>
  <c r="BZ98" i="39"/>
  <c r="BY98" i="39"/>
  <c r="BX98" i="39"/>
  <c r="BW98" i="39"/>
  <c r="BV98" i="39"/>
  <c r="BR98" i="39"/>
  <c r="BQ98" i="39"/>
  <c r="BP98" i="39"/>
  <c r="BO98" i="39"/>
  <c r="BN98" i="39"/>
  <c r="BM98" i="39"/>
  <c r="BL98" i="39"/>
  <c r="BK98" i="39"/>
  <c r="BJ98" i="39"/>
  <c r="BI98" i="39"/>
  <c r="BH98" i="39"/>
  <c r="BG98" i="39"/>
  <c r="BF98" i="39"/>
  <c r="BE98" i="39"/>
  <c r="BD98" i="39"/>
  <c r="AZ98" i="39"/>
  <c r="AY98" i="39"/>
  <c r="AX98" i="39"/>
  <c r="AW98" i="39"/>
  <c r="AV98" i="39"/>
  <c r="AU98" i="39"/>
  <c r="AT98" i="39"/>
  <c r="AS98" i="39"/>
  <c r="AR98" i="39"/>
  <c r="AQ98" i="39"/>
  <c r="AP98" i="39"/>
  <c r="AO98" i="39"/>
  <c r="AN98" i="39"/>
  <c r="AM98" i="39"/>
  <c r="AL98" i="39"/>
  <c r="AH98" i="39"/>
  <c r="AG98" i="39"/>
  <c r="AF98" i="39"/>
  <c r="AE98" i="39"/>
  <c r="AD98" i="39"/>
  <c r="AC98" i="39"/>
  <c r="AB98" i="39"/>
  <c r="AA98" i="39"/>
  <c r="Z98" i="39"/>
  <c r="Y98" i="39"/>
  <c r="X98" i="39"/>
  <c r="W98" i="39"/>
  <c r="V98" i="39"/>
  <c r="U98" i="39"/>
  <c r="T98" i="39"/>
  <c r="P98" i="39"/>
  <c r="O98" i="39"/>
  <c r="N98" i="39"/>
  <c r="M98" i="39"/>
  <c r="L98" i="39"/>
  <c r="K98" i="39"/>
  <c r="J98" i="39"/>
  <c r="I98" i="39"/>
  <c r="H98" i="39"/>
  <c r="G98" i="39"/>
  <c r="F98" i="39"/>
  <c r="E98" i="39"/>
  <c r="D98" i="39"/>
  <c r="B98" i="39"/>
  <c r="CJ97" i="39"/>
  <c r="CI97" i="39"/>
  <c r="CH97" i="39"/>
  <c r="CG97" i="39"/>
  <c r="CF97" i="39"/>
  <c r="CE97" i="39"/>
  <c r="CD97" i="39"/>
  <c r="CC97" i="39"/>
  <c r="CB97" i="39"/>
  <c r="CA97" i="39"/>
  <c r="BZ97" i="39"/>
  <c r="BY97" i="39"/>
  <c r="BX97" i="39"/>
  <c r="BW97" i="39"/>
  <c r="BV97" i="39"/>
  <c r="BR97" i="39"/>
  <c r="BQ97" i="39"/>
  <c r="BP97" i="39"/>
  <c r="BO97" i="39"/>
  <c r="BN97" i="39"/>
  <c r="BM97" i="39"/>
  <c r="BL97" i="39"/>
  <c r="BK97" i="39"/>
  <c r="BJ97" i="39"/>
  <c r="BI97" i="39"/>
  <c r="BH97" i="39"/>
  <c r="BG97" i="39"/>
  <c r="BF97" i="39"/>
  <c r="BE97" i="39"/>
  <c r="BD97" i="39"/>
  <c r="AZ97" i="39"/>
  <c r="AY97" i="39"/>
  <c r="AX97" i="39"/>
  <c r="AW97" i="39"/>
  <c r="AV97" i="39"/>
  <c r="AU97" i="39"/>
  <c r="AT97" i="39"/>
  <c r="AS97" i="39"/>
  <c r="AR97" i="39"/>
  <c r="AQ97" i="39"/>
  <c r="AP97" i="39"/>
  <c r="AO97" i="39"/>
  <c r="AN97" i="39"/>
  <c r="AM97" i="39"/>
  <c r="AL97" i="39"/>
  <c r="AH97" i="39"/>
  <c r="AG97" i="39"/>
  <c r="AF97" i="39"/>
  <c r="AE97" i="39"/>
  <c r="AD97" i="39"/>
  <c r="AC97" i="39"/>
  <c r="AB97" i="39"/>
  <c r="AA97" i="39"/>
  <c r="Z97" i="39"/>
  <c r="Y97" i="39"/>
  <c r="X97" i="39"/>
  <c r="W97" i="39"/>
  <c r="V97" i="39"/>
  <c r="U97" i="39"/>
  <c r="T97" i="39"/>
  <c r="P97" i="39"/>
  <c r="O97" i="39"/>
  <c r="N97" i="39"/>
  <c r="M97" i="39"/>
  <c r="L97" i="39"/>
  <c r="K97" i="39"/>
  <c r="J97" i="39"/>
  <c r="I97" i="39"/>
  <c r="H97" i="39"/>
  <c r="G97" i="39"/>
  <c r="F97" i="39"/>
  <c r="E97" i="39"/>
  <c r="D97" i="39"/>
  <c r="B97" i="39"/>
  <c r="CJ96" i="39"/>
  <c r="CI96" i="39"/>
  <c r="CH96" i="39"/>
  <c r="CG96" i="39"/>
  <c r="CF96" i="39"/>
  <c r="CE96" i="39"/>
  <c r="CD96" i="39"/>
  <c r="CC96" i="39"/>
  <c r="CB96" i="39"/>
  <c r="CA96" i="39"/>
  <c r="BZ96" i="39"/>
  <c r="BY96" i="39"/>
  <c r="BX96" i="39"/>
  <c r="BW96" i="39"/>
  <c r="BV96" i="39"/>
  <c r="BR96" i="39"/>
  <c r="BQ96" i="39"/>
  <c r="BP96" i="39"/>
  <c r="BO96" i="39"/>
  <c r="BN96" i="39"/>
  <c r="BM96" i="39"/>
  <c r="BL96" i="39"/>
  <c r="BK96" i="39"/>
  <c r="BJ96" i="39"/>
  <c r="BI96" i="39"/>
  <c r="BH96" i="39"/>
  <c r="BG96" i="39"/>
  <c r="BF96" i="39"/>
  <c r="BE96" i="39"/>
  <c r="BD96" i="39"/>
  <c r="AZ96" i="39"/>
  <c r="AY96" i="39"/>
  <c r="AX96" i="39"/>
  <c r="AW96" i="39"/>
  <c r="AV96" i="39"/>
  <c r="AU96" i="39"/>
  <c r="AT96" i="39"/>
  <c r="AS96" i="39"/>
  <c r="AR96" i="39"/>
  <c r="AQ96" i="39"/>
  <c r="AP96" i="39"/>
  <c r="AO96" i="39"/>
  <c r="AN96" i="39"/>
  <c r="AM96" i="39"/>
  <c r="AL96" i="39"/>
  <c r="AH96" i="39"/>
  <c r="AG96" i="39"/>
  <c r="AF96" i="39"/>
  <c r="AE96" i="39"/>
  <c r="AD96" i="39"/>
  <c r="AC96" i="39"/>
  <c r="AB96" i="39"/>
  <c r="AA96" i="39"/>
  <c r="Z96" i="39"/>
  <c r="Y96" i="39"/>
  <c r="X96" i="39"/>
  <c r="W96" i="39"/>
  <c r="V96" i="39"/>
  <c r="U96" i="39"/>
  <c r="T96" i="39"/>
  <c r="P96" i="39"/>
  <c r="O96" i="39"/>
  <c r="N96" i="39"/>
  <c r="M96" i="39"/>
  <c r="L96" i="39"/>
  <c r="K96" i="39"/>
  <c r="J96" i="39"/>
  <c r="I96" i="39"/>
  <c r="H96" i="39"/>
  <c r="G96" i="39"/>
  <c r="F96" i="39"/>
  <c r="E96" i="39"/>
  <c r="D96" i="39"/>
  <c r="B96" i="39"/>
  <c r="CJ95" i="39"/>
  <c r="CI95" i="39"/>
  <c r="CH95" i="39"/>
  <c r="CG95" i="39"/>
  <c r="CF95" i="39"/>
  <c r="CE95" i="39"/>
  <c r="CD95" i="39"/>
  <c r="CC95" i="39"/>
  <c r="CB95" i="39"/>
  <c r="CA95" i="39"/>
  <c r="BZ95" i="39"/>
  <c r="BY95" i="39"/>
  <c r="BX95" i="39"/>
  <c r="BW95" i="39"/>
  <c r="BV95" i="39"/>
  <c r="BR95" i="39"/>
  <c r="BQ95" i="39"/>
  <c r="BP95" i="39"/>
  <c r="BO95" i="39"/>
  <c r="BN95" i="39"/>
  <c r="BM95" i="39"/>
  <c r="BL95" i="39"/>
  <c r="BK95" i="39"/>
  <c r="BJ95" i="39"/>
  <c r="BI95" i="39"/>
  <c r="BH95" i="39"/>
  <c r="BG95" i="39"/>
  <c r="BF95" i="39"/>
  <c r="BE95" i="39"/>
  <c r="BD95" i="39"/>
  <c r="AZ95" i="39"/>
  <c r="AY95" i="39"/>
  <c r="AX95" i="39"/>
  <c r="AW95" i="39"/>
  <c r="AV95" i="39"/>
  <c r="AU95" i="39"/>
  <c r="AT95" i="39"/>
  <c r="AS95" i="39"/>
  <c r="AR95" i="39"/>
  <c r="AQ95" i="39"/>
  <c r="AP95" i="39"/>
  <c r="AO95" i="39"/>
  <c r="AN95" i="39"/>
  <c r="AM95" i="39"/>
  <c r="AL95" i="39"/>
  <c r="AH95" i="39"/>
  <c r="AG95" i="39"/>
  <c r="AF95" i="39"/>
  <c r="AE95" i="39"/>
  <c r="AD95" i="39"/>
  <c r="AC95" i="39"/>
  <c r="AB95" i="39"/>
  <c r="AA95" i="39"/>
  <c r="Z95" i="39"/>
  <c r="Y95" i="39"/>
  <c r="X95" i="39"/>
  <c r="W95" i="39"/>
  <c r="V95" i="39"/>
  <c r="U95" i="39"/>
  <c r="T95" i="39"/>
  <c r="P95" i="39"/>
  <c r="O95" i="39"/>
  <c r="N95" i="39"/>
  <c r="M95" i="39"/>
  <c r="L95" i="39"/>
  <c r="K95" i="39"/>
  <c r="J95" i="39"/>
  <c r="I95" i="39"/>
  <c r="H95" i="39"/>
  <c r="G95" i="39"/>
  <c r="F95" i="39"/>
  <c r="E95" i="39"/>
  <c r="D95" i="39"/>
  <c r="B95" i="39"/>
  <c r="CJ94" i="39"/>
  <c r="CI94" i="39"/>
  <c r="CH94" i="39"/>
  <c r="CG94" i="39"/>
  <c r="CF94" i="39"/>
  <c r="CE94" i="39"/>
  <c r="CD94" i="39"/>
  <c r="CC94" i="39"/>
  <c r="CB94" i="39"/>
  <c r="CA94" i="39"/>
  <c r="BZ94" i="39"/>
  <c r="BY94" i="39"/>
  <c r="BX94" i="39"/>
  <c r="BW94" i="39"/>
  <c r="BV94" i="39"/>
  <c r="BR94" i="39"/>
  <c r="BQ94" i="39"/>
  <c r="BP94" i="39"/>
  <c r="BO94" i="39"/>
  <c r="BN94" i="39"/>
  <c r="BM94" i="39"/>
  <c r="BL94" i="39"/>
  <c r="BK94" i="39"/>
  <c r="BJ94" i="39"/>
  <c r="BI94" i="39"/>
  <c r="BH94" i="39"/>
  <c r="BG94" i="39"/>
  <c r="BF94" i="39"/>
  <c r="BE94" i="39"/>
  <c r="BD94" i="39"/>
  <c r="AZ94" i="39"/>
  <c r="AY94" i="39"/>
  <c r="AX94" i="39"/>
  <c r="AW94" i="39"/>
  <c r="AV94" i="39"/>
  <c r="AU94" i="39"/>
  <c r="AT94" i="39"/>
  <c r="AS94" i="39"/>
  <c r="AR94" i="39"/>
  <c r="AQ94" i="39"/>
  <c r="AP94" i="39"/>
  <c r="AO94" i="39"/>
  <c r="AN94" i="39"/>
  <c r="AM94" i="39"/>
  <c r="AL94" i="39"/>
  <c r="AH94" i="39"/>
  <c r="AG94" i="39"/>
  <c r="AF94" i="39"/>
  <c r="AE94" i="39"/>
  <c r="AD94" i="39"/>
  <c r="AC94" i="39"/>
  <c r="AB94" i="39"/>
  <c r="AA94" i="39"/>
  <c r="Z94" i="39"/>
  <c r="Y94" i="39"/>
  <c r="X94" i="39"/>
  <c r="W94" i="39"/>
  <c r="V94" i="39"/>
  <c r="U94" i="39"/>
  <c r="T94" i="39"/>
  <c r="P94" i="39"/>
  <c r="O94" i="39"/>
  <c r="N94" i="39"/>
  <c r="M94" i="39"/>
  <c r="L94" i="39"/>
  <c r="K94" i="39"/>
  <c r="J94" i="39"/>
  <c r="I94" i="39"/>
  <c r="H94" i="39"/>
  <c r="G94" i="39"/>
  <c r="F94" i="39"/>
  <c r="E94" i="39"/>
  <c r="D94" i="39"/>
  <c r="B94" i="39"/>
  <c r="CJ93" i="39"/>
  <c r="CI93" i="39"/>
  <c r="CH93" i="39"/>
  <c r="CG93" i="39"/>
  <c r="CF93" i="39"/>
  <c r="CE93" i="39"/>
  <c r="CD93" i="39"/>
  <c r="CC93" i="39"/>
  <c r="CB93" i="39"/>
  <c r="CA93" i="39"/>
  <c r="BZ93" i="39"/>
  <c r="BY93" i="39"/>
  <c r="BX93" i="39"/>
  <c r="BW93" i="39"/>
  <c r="BV93" i="39"/>
  <c r="BR93" i="39"/>
  <c r="BQ93" i="39"/>
  <c r="BP93" i="39"/>
  <c r="BO93" i="39"/>
  <c r="BN93" i="39"/>
  <c r="BM93" i="39"/>
  <c r="BL93" i="39"/>
  <c r="BK93" i="39"/>
  <c r="BJ93" i="39"/>
  <c r="BI93" i="39"/>
  <c r="BH93" i="39"/>
  <c r="BG93" i="39"/>
  <c r="BF93" i="39"/>
  <c r="BE93" i="39"/>
  <c r="BD93" i="39"/>
  <c r="AZ93" i="39"/>
  <c r="AY93" i="39"/>
  <c r="AX93" i="39"/>
  <c r="AW93" i="39"/>
  <c r="AV93" i="39"/>
  <c r="AU93" i="39"/>
  <c r="AT93" i="39"/>
  <c r="AS93" i="39"/>
  <c r="AR93" i="39"/>
  <c r="AQ93" i="39"/>
  <c r="AP93" i="39"/>
  <c r="AO93" i="39"/>
  <c r="AN93" i="39"/>
  <c r="AM93" i="39"/>
  <c r="AL93" i="39"/>
  <c r="AH93" i="39"/>
  <c r="AG93" i="39"/>
  <c r="AF93" i="39"/>
  <c r="AE93" i="39"/>
  <c r="AD93" i="39"/>
  <c r="AC93" i="39"/>
  <c r="AB93" i="39"/>
  <c r="AA93" i="39"/>
  <c r="Z93" i="39"/>
  <c r="Y93" i="39"/>
  <c r="X93" i="39"/>
  <c r="W93" i="39"/>
  <c r="V93" i="39"/>
  <c r="U93" i="39"/>
  <c r="T93" i="39"/>
  <c r="P93" i="39"/>
  <c r="O93" i="39"/>
  <c r="N93" i="39"/>
  <c r="M93" i="39"/>
  <c r="L93" i="39"/>
  <c r="K93" i="39"/>
  <c r="J93" i="39"/>
  <c r="I93" i="39"/>
  <c r="H93" i="39"/>
  <c r="G93" i="39"/>
  <c r="F93" i="39"/>
  <c r="E93" i="39"/>
  <c r="D93" i="39"/>
  <c r="B93" i="39"/>
  <c r="CJ92" i="39"/>
  <c r="CI92" i="39"/>
  <c r="CH92" i="39"/>
  <c r="CG92" i="39"/>
  <c r="CF92" i="39"/>
  <c r="CE92" i="39"/>
  <c r="CD92" i="39"/>
  <c r="CC92" i="39"/>
  <c r="CB92" i="39"/>
  <c r="CA92" i="39"/>
  <c r="BZ92" i="39"/>
  <c r="BY92" i="39"/>
  <c r="BX92" i="39"/>
  <c r="BW92" i="39"/>
  <c r="BV92" i="39"/>
  <c r="BR92" i="39"/>
  <c r="BQ92" i="39"/>
  <c r="BP92" i="39"/>
  <c r="BO92" i="39"/>
  <c r="BN92" i="39"/>
  <c r="BM92" i="39"/>
  <c r="BL92" i="39"/>
  <c r="BK92" i="39"/>
  <c r="BJ92" i="39"/>
  <c r="BI92" i="39"/>
  <c r="BH92" i="39"/>
  <c r="BG92" i="39"/>
  <c r="BF92" i="39"/>
  <c r="BE92" i="39"/>
  <c r="BD92" i="39"/>
  <c r="AZ92" i="39"/>
  <c r="AY92" i="39"/>
  <c r="AX92" i="39"/>
  <c r="AW92" i="39"/>
  <c r="AV92" i="39"/>
  <c r="AU92" i="39"/>
  <c r="AT92" i="39"/>
  <c r="AS92" i="39"/>
  <c r="AR92" i="39"/>
  <c r="AQ92" i="39"/>
  <c r="AP92" i="39"/>
  <c r="AO92" i="39"/>
  <c r="AN92" i="39"/>
  <c r="AM92" i="39"/>
  <c r="AL92" i="39"/>
  <c r="AH92" i="39"/>
  <c r="AG92" i="39"/>
  <c r="AF92" i="39"/>
  <c r="AE92" i="39"/>
  <c r="AD92" i="39"/>
  <c r="AC92" i="39"/>
  <c r="AB92" i="39"/>
  <c r="AA92" i="39"/>
  <c r="Z92" i="39"/>
  <c r="Y92" i="39"/>
  <c r="X92" i="39"/>
  <c r="W92" i="39"/>
  <c r="V92" i="39"/>
  <c r="U92" i="39"/>
  <c r="T92" i="39"/>
  <c r="P92" i="39"/>
  <c r="O92" i="39"/>
  <c r="N92" i="39"/>
  <c r="M92" i="39"/>
  <c r="L92" i="39"/>
  <c r="K92" i="39"/>
  <c r="J92" i="39"/>
  <c r="I92" i="39"/>
  <c r="H92" i="39"/>
  <c r="G92" i="39"/>
  <c r="F92" i="39"/>
  <c r="E92" i="39"/>
  <c r="D92" i="39"/>
  <c r="B92" i="39"/>
  <c r="CH91" i="39"/>
  <c r="CG91" i="39"/>
  <c r="CF91" i="39"/>
  <c r="CE91" i="39"/>
  <c r="CD91" i="39"/>
  <c r="CC91" i="39"/>
  <c r="CB91" i="39"/>
  <c r="CA91" i="39"/>
  <c r="BZ91" i="39"/>
  <c r="BY91" i="39"/>
  <c r="BX91" i="39"/>
  <c r="BW91" i="39"/>
  <c r="BP91" i="39"/>
  <c r="BO91" i="39"/>
  <c r="BN91" i="39"/>
  <c r="BM91" i="39"/>
  <c r="BL91" i="39"/>
  <c r="BK91" i="39"/>
  <c r="BJ91" i="39"/>
  <c r="BI91" i="39"/>
  <c r="BH91" i="39"/>
  <c r="BG91" i="39"/>
  <c r="BF91" i="39"/>
  <c r="BE91" i="39"/>
  <c r="AX91" i="39"/>
  <c r="AW91" i="39"/>
  <c r="AV91" i="39"/>
  <c r="AU91" i="39"/>
  <c r="AT91" i="39"/>
  <c r="AS91" i="39"/>
  <c r="AR91" i="39"/>
  <c r="AQ91" i="39"/>
  <c r="AP91" i="39"/>
  <c r="AO91" i="39"/>
  <c r="AN91" i="39"/>
  <c r="AM91" i="39"/>
  <c r="AF91" i="39"/>
  <c r="AE91" i="39"/>
  <c r="AD91" i="39"/>
  <c r="AC91" i="39"/>
  <c r="AB91" i="39"/>
  <c r="AA91" i="39"/>
  <c r="Z91" i="39"/>
  <c r="Y91" i="39"/>
  <c r="X91" i="39"/>
  <c r="W91" i="39"/>
  <c r="V91" i="39"/>
  <c r="U91" i="39"/>
  <c r="N91" i="39"/>
  <c r="M91" i="39"/>
  <c r="L91" i="39"/>
  <c r="K91" i="39"/>
  <c r="J91" i="39"/>
  <c r="I91" i="39"/>
  <c r="H91" i="39"/>
  <c r="G91" i="39"/>
  <c r="F91" i="39"/>
  <c r="E91" i="39"/>
  <c r="D91" i="39"/>
  <c r="C91" i="39"/>
  <c r="BV90" i="39"/>
  <c r="BD90" i="39"/>
  <c r="AL90" i="39"/>
  <c r="T90" i="39"/>
  <c r="B90" i="39"/>
  <c r="BV88" i="39"/>
  <c r="BD88" i="39"/>
  <c r="AL88" i="39"/>
  <c r="T88" i="39"/>
  <c r="B88" i="39"/>
  <c r="CI86" i="39"/>
  <c r="CH86" i="39"/>
  <c r="CG86" i="39"/>
  <c r="CF86" i="39"/>
  <c r="CE86" i="39"/>
  <c r="CD86" i="39"/>
  <c r="CC86" i="39"/>
  <c r="CB86" i="39"/>
  <c r="CA86" i="39"/>
  <c r="BZ86" i="39"/>
  <c r="BY86" i="39"/>
  <c r="BX86" i="39"/>
  <c r="BW86" i="39"/>
  <c r="BQ86" i="39"/>
  <c r="BP86" i="39"/>
  <c r="BO86" i="39"/>
  <c r="BN86" i="39"/>
  <c r="BM86" i="39"/>
  <c r="BL86" i="39"/>
  <c r="BK86" i="39"/>
  <c r="BJ86" i="39"/>
  <c r="BI86" i="39"/>
  <c r="BH86" i="39"/>
  <c r="BG86" i="39"/>
  <c r="BF86" i="39"/>
  <c r="BE86" i="39"/>
  <c r="AY86" i="39"/>
  <c r="AX86" i="39"/>
  <c r="AW86" i="39"/>
  <c r="AV86" i="39"/>
  <c r="AU86" i="39"/>
  <c r="AT86" i="39"/>
  <c r="AS86" i="39"/>
  <c r="AR86" i="39"/>
  <c r="AQ86" i="39"/>
  <c r="AP86" i="39"/>
  <c r="AO86" i="39"/>
  <c r="AN86" i="39"/>
  <c r="AM86" i="39"/>
  <c r="AG86" i="39"/>
  <c r="AF86" i="39"/>
  <c r="AE86" i="39"/>
  <c r="AD86" i="39"/>
  <c r="AC86" i="39"/>
  <c r="AB86" i="39"/>
  <c r="AA86" i="39"/>
  <c r="Z86" i="39"/>
  <c r="Y86" i="39"/>
  <c r="X86" i="39"/>
  <c r="W86" i="39"/>
  <c r="V86" i="39"/>
  <c r="U86" i="39"/>
  <c r="O86" i="39"/>
  <c r="N86" i="39"/>
  <c r="M86" i="39"/>
  <c r="L86" i="39"/>
  <c r="K86" i="39"/>
  <c r="J86" i="39"/>
  <c r="I86" i="39"/>
  <c r="H86" i="39"/>
  <c r="G86" i="39"/>
  <c r="F86" i="39"/>
  <c r="E86" i="39"/>
  <c r="D86" i="39"/>
  <c r="C86" i="39"/>
  <c r="CI85" i="39"/>
  <c r="CH85" i="39"/>
  <c r="CG85" i="39"/>
  <c r="CF85" i="39"/>
  <c r="CE85" i="39"/>
  <c r="CD85" i="39"/>
  <c r="CC85" i="39"/>
  <c r="CB85" i="39"/>
  <c r="CA85" i="39"/>
  <c r="BZ85" i="39"/>
  <c r="BY85" i="39"/>
  <c r="BX85" i="39"/>
  <c r="BW85" i="39"/>
  <c r="BV85" i="39"/>
  <c r="BQ85" i="39"/>
  <c r="BP85" i="39"/>
  <c r="BO85" i="39"/>
  <c r="BN85" i="39"/>
  <c r="BM85" i="39"/>
  <c r="BL85" i="39"/>
  <c r="BK85" i="39"/>
  <c r="BJ85" i="39"/>
  <c r="BI85" i="39"/>
  <c r="BH85" i="39"/>
  <c r="BG85" i="39"/>
  <c r="BF85" i="39"/>
  <c r="BE85" i="39"/>
  <c r="BD85" i="39"/>
  <c r="AY85" i="39"/>
  <c r="AX85" i="39"/>
  <c r="AW85" i="39"/>
  <c r="AV85" i="39"/>
  <c r="AU85" i="39"/>
  <c r="AT85" i="39"/>
  <c r="AS85" i="39"/>
  <c r="AR85" i="39"/>
  <c r="AQ85" i="39"/>
  <c r="AP85" i="39"/>
  <c r="AO85" i="39"/>
  <c r="AN85" i="39"/>
  <c r="AM85" i="39"/>
  <c r="AL85" i="39"/>
  <c r="AG85" i="39"/>
  <c r="AF85" i="39"/>
  <c r="AE85" i="39"/>
  <c r="AD85" i="39"/>
  <c r="AC85" i="39"/>
  <c r="AB85" i="39"/>
  <c r="AA85" i="39"/>
  <c r="Z85" i="39"/>
  <c r="Y85" i="39"/>
  <c r="X85" i="39"/>
  <c r="W85" i="39"/>
  <c r="V85" i="39"/>
  <c r="U85" i="39"/>
  <c r="T85" i="39"/>
  <c r="O85" i="39"/>
  <c r="N85" i="39"/>
  <c r="M85" i="39"/>
  <c r="L85" i="39"/>
  <c r="K85" i="39"/>
  <c r="J85" i="39"/>
  <c r="I85" i="39"/>
  <c r="H85" i="39"/>
  <c r="G85" i="39"/>
  <c r="F85" i="39"/>
  <c r="E85" i="39"/>
  <c r="D85" i="39"/>
  <c r="C85" i="39"/>
  <c r="B85" i="39"/>
  <c r="CI84" i="39"/>
  <c r="CH84" i="39"/>
  <c r="CG84" i="39"/>
  <c r="CF84" i="39"/>
  <c r="CE84" i="39"/>
  <c r="CD84" i="39"/>
  <c r="CC84" i="39"/>
  <c r="CB84" i="39"/>
  <c r="CA84" i="39"/>
  <c r="BZ84" i="39"/>
  <c r="BY84" i="39"/>
  <c r="BX84" i="39"/>
  <c r="BW84" i="39"/>
  <c r="BV84" i="39"/>
  <c r="BQ84" i="39"/>
  <c r="BP84" i="39"/>
  <c r="BO84" i="39"/>
  <c r="BN84" i="39"/>
  <c r="BM84" i="39"/>
  <c r="BL84" i="39"/>
  <c r="BK84" i="39"/>
  <c r="BJ84" i="39"/>
  <c r="BI84" i="39"/>
  <c r="BH84" i="39"/>
  <c r="BG84" i="39"/>
  <c r="BF84" i="39"/>
  <c r="BE84" i="39"/>
  <c r="BD84" i="39"/>
  <c r="AY84" i="39"/>
  <c r="AX84" i="39"/>
  <c r="AW84" i="39"/>
  <c r="AV84" i="39"/>
  <c r="AU84" i="39"/>
  <c r="AT84" i="39"/>
  <c r="AS84" i="39"/>
  <c r="AR84" i="39"/>
  <c r="AQ84" i="39"/>
  <c r="AP84" i="39"/>
  <c r="AO84" i="39"/>
  <c r="AN84" i="39"/>
  <c r="AM84" i="39"/>
  <c r="AL84" i="39"/>
  <c r="AG84" i="39"/>
  <c r="AF84" i="39"/>
  <c r="AE84" i="39"/>
  <c r="AD84" i="39"/>
  <c r="AC84" i="39"/>
  <c r="AB84" i="39"/>
  <c r="AA84" i="39"/>
  <c r="Z84" i="39"/>
  <c r="Y84" i="39"/>
  <c r="X84" i="39"/>
  <c r="W84" i="39"/>
  <c r="V84" i="39"/>
  <c r="U84" i="39"/>
  <c r="T84" i="39"/>
  <c r="O84" i="39"/>
  <c r="N84" i="39"/>
  <c r="M84" i="39"/>
  <c r="L84" i="39"/>
  <c r="K84" i="39"/>
  <c r="J84" i="39"/>
  <c r="I84" i="39"/>
  <c r="H84" i="39"/>
  <c r="G84" i="39"/>
  <c r="F84" i="39"/>
  <c r="E84" i="39"/>
  <c r="D84" i="39"/>
  <c r="C84" i="39"/>
  <c r="B84" i="39"/>
  <c r="CI83" i="39"/>
  <c r="CH83" i="39"/>
  <c r="CG83" i="39"/>
  <c r="CF83" i="39"/>
  <c r="CE83" i="39"/>
  <c r="CD83" i="39"/>
  <c r="CC83" i="39"/>
  <c r="CB83" i="39"/>
  <c r="CA83" i="39"/>
  <c r="BZ83" i="39"/>
  <c r="BY83" i="39"/>
  <c r="BX83" i="39"/>
  <c r="BW83" i="39"/>
  <c r="BV83" i="39"/>
  <c r="BQ83" i="39"/>
  <c r="BP83" i="39"/>
  <c r="BO83" i="39"/>
  <c r="BN83" i="39"/>
  <c r="BM83" i="39"/>
  <c r="BL83" i="39"/>
  <c r="BK83" i="39"/>
  <c r="BJ83" i="39"/>
  <c r="BI83" i="39"/>
  <c r="BH83" i="39"/>
  <c r="BG83" i="39"/>
  <c r="BF83" i="39"/>
  <c r="BE83" i="39"/>
  <c r="BD83" i="39"/>
  <c r="AY83" i="39"/>
  <c r="AX83" i="39"/>
  <c r="AW83" i="39"/>
  <c r="AV83" i="39"/>
  <c r="AU83" i="39"/>
  <c r="AT83" i="39"/>
  <c r="AS83" i="39"/>
  <c r="AR83" i="39"/>
  <c r="AQ83" i="39"/>
  <c r="AP83" i="39"/>
  <c r="AO83" i="39"/>
  <c r="AN83" i="39"/>
  <c r="AM83" i="39"/>
  <c r="AL83" i="39"/>
  <c r="AG83" i="39"/>
  <c r="AF83" i="39"/>
  <c r="AE83" i="39"/>
  <c r="AD83" i="39"/>
  <c r="AC83" i="39"/>
  <c r="AB83" i="39"/>
  <c r="AA83" i="39"/>
  <c r="Z83" i="39"/>
  <c r="Y83" i="39"/>
  <c r="X83" i="39"/>
  <c r="W83" i="39"/>
  <c r="V83" i="39"/>
  <c r="U83" i="39"/>
  <c r="T83" i="39"/>
  <c r="O83" i="39"/>
  <c r="N83" i="39"/>
  <c r="M83" i="39"/>
  <c r="L83" i="39"/>
  <c r="K83" i="39"/>
  <c r="J83" i="39"/>
  <c r="I83" i="39"/>
  <c r="H83" i="39"/>
  <c r="G83" i="39"/>
  <c r="F83" i="39"/>
  <c r="E83" i="39"/>
  <c r="D83" i="39"/>
  <c r="C83" i="39"/>
  <c r="B83" i="39"/>
  <c r="CI82" i="39"/>
  <c r="CH82" i="39"/>
  <c r="CG82" i="39"/>
  <c r="CF82" i="39"/>
  <c r="CE82" i="39"/>
  <c r="CD82" i="39"/>
  <c r="CC82" i="39"/>
  <c r="CB82" i="39"/>
  <c r="CA82" i="39"/>
  <c r="BZ82" i="39"/>
  <c r="BY82" i="39"/>
  <c r="BX82" i="39"/>
  <c r="BW82" i="39"/>
  <c r="BV82" i="39"/>
  <c r="BQ82" i="39"/>
  <c r="BP82" i="39"/>
  <c r="BO82" i="39"/>
  <c r="BN82" i="39"/>
  <c r="BM82" i="39"/>
  <c r="BL82" i="39"/>
  <c r="BK82" i="39"/>
  <c r="BJ82" i="39"/>
  <c r="BI82" i="39"/>
  <c r="BH82" i="39"/>
  <c r="BG82" i="39"/>
  <c r="BF82" i="39"/>
  <c r="BE82" i="39"/>
  <c r="BD82" i="39"/>
  <c r="AY82" i="39"/>
  <c r="AX82" i="39"/>
  <c r="AW82" i="39"/>
  <c r="AV82" i="39"/>
  <c r="AU82" i="39"/>
  <c r="AT82" i="39"/>
  <c r="AS82" i="39"/>
  <c r="AR82" i="39"/>
  <c r="AQ82" i="39"/>
  <c r="AP82" i="39"/>
  <c r="AO82" i="39"/>
  <c r="AN82" i="39"/>
  <c r="AM82" i="39"/>
  <c r="AL82" i="39"/>
  <c r="AG82" i="39"/>
  <c r="AF82" i="39"/>
  <c r="AE82" i="39"/>
  <c r="AD82" i="39"/>
  <c r="AC82" i="39"/>
  <c r="AB82" i="39"/>
  <c r="AA82" i="39"/>
  <c r="Z82" i="39"/>
  <c r="Y82" i="39"/>
  <c r="X82" i="39"/>
  <c r="W82" i="39"/>
  <c r="V82" i="39"/>
  <c r="U82" i="39"/>
  <c r="T82" i="39"/>
  <c r="O82" i="39"/>
  <c r="N82" i="39"/>
  <c r="M82" i="39"/>
  <c r="L82" i="39"/>
  <c r="K82" i="39"/>
  <c r="J82" i="39"/>
  <c r="I82" i="39"/>
  <c r="H82" i="39"/>
  <c r="G82" i="39"/>
  <c r="F82" i="39"/>
  <c r="E82" i="39"/>
  <c r="D82" i="39"/>
  <c r="C82" i="39"/>
  <c r="B82" i="39"/>
  <c r="CI81" i="39"/>
  <c r="CH81" i="39"/>
  <c r="CG81" i="39"/>
  <c r="CF81" i="39"/>
  <c r="CE81" i="39"/>
  <c r="CD81" i="39"/>
  <c r="CC81" i="39"/>
  <c r="CB81" i="39"/>
  <c r="CA81" i="39"/>
  <c r="BZ81" i="39"/>
  <c r="BY81" i="39"/>
  <c r="BX81" i="39"/>
  <c r="BW81" i="39"/>
  <c r="BV81" i="39"/>
  <c r="BQ81" i="39"/>
  <c r="BP81" i="39"/>
  <c r="BO81" i="39"/>
  <c r="BN81" i="39"/>
  <c r="BM81" i="39"/>
  <c r="BL81" i="39"/>
  <c r="BK81" i="39"/>
  <c r="BJ81" i="39"/>
  <c r="BI81" i="39"/>
  <c r="BH81" i="39"/>
  <c r="BG81" i="39"/>
  <c r="BF81" i="39"/>
  <c r="BE81" i="39"/>
  <c r="BD81" i="39"/>
  <c r="AY81" i="39"/>
  <c r="AX81" i="39"/>
  <c r="AW81" i="39"/>
  <c r="AV81" i="39"/>
  <c r="AU81" i="39"/>
  <c r="AT81" i="39"/>
  <c r="AS81" i="39"/>
  <c r="AR81" i="39"/>
  <c r="AQ81" i="39"/>
  <c r="AP81" i="39"/>
  <c r="AO81" i="39"/>
  <c r="AN81" i="39"/>
  <c r="AM81" i="39"/>
  <c r="AL81" i="39"/>
  <c r="AG81" i="39"/>
  <c r="AF81" i="39"/>
  <c r="AE81" i="39"/>
  <c r="AD81" i="39"/>
  <c r="AC81" i="39"/>
  <c r="AB81" i="39"/>
  <c r="AA81" i="39"/>
  <c r="Z81" i="39"/>
  <c r="Y81" i="39"/>
  <c r="X81" i="39"/>
  <c r="W81" i="39"/>
  <c r="V81" i="39"/>
  <c r="U81" i="39"/>
  <c r="T81" i="39"/>
  <c r="O81" i="39"/>
  <c r="N81" i="39"/>
  <c r="M81" i="39"/>
  <c r="L81" i="39"/>
  <c r="K81" i="39"/>
  <c r="J81" i="39"/>
  <c r="I81" i="39"/>
  <c r="H81" i="39"/>
  <c r="G81" i="39"/>
  <c r="F81" i="39"/>
  <c r="E81" i="39"/>
  <c r="D81" i="39"/>
  <c r="C81" i="39"/>
  <c r="B81" i="39"/>
  <c r="CI80" i="39"/>
  <c r="CH80" i="39"/>
  <c r="CG80" i="39"/>
  <c r="CF80" i="39"/>
  <c r="CE80" i="39"/>
  <c r="CD80" i="39"/>
  <c r="CC80" i="39"/>
  <c r="CB80" i="39"/>
  <c r="CA80" i="39"/>
  <c r="BZ80" i="39"/>
  <c r="BY80" i="39"/>
  <c r="BX80" i="39"/>
  <c r="BW80" i="39"/>
  <c r="BV80" i="39"/>
  <c r="BQ80" i="39"/>
  <c r="BP80" i="39"/>
  <c r="BO80" i="39"/>
  <c r="BN80" i="39"/>
  <c r="BM80" i="39"/>
  <c r="BL80" i="39"/>
  <c r="BK80" i="39"/>
  <c r="BJ80" i="39"/>
  <c r="BI80" i="39"/>
  <c r="BH80" i="39"/>
  <c r="BG80" i="39"/>
  <c r="BF80" i="39"/>
  <c r="BE80" i="39"/>
  <c r="BD80" i="39"/>
  <c r="AY80" i="39"/>
  <c r="AX80" i="39"/>
  <c r="AW80" i="39"/>
  <c r="AV80" i="39"/>
  <c r="AU80" i="39"/>
  <c r="AT80" i="39"/>
  <c r="AS80" i="39"/>
  <c r="AR80" i="39"/>
  <c r="AQ80" i="39"/>
  <c r="AP80" i="39"/>
  <c r="AO80" i="39"/>
  <c r="AN80" i="39"/>
  <c r="AM80" i="39"/>
  <c r="AL80" i="39"/>
  <c r="AG80" i="39"/>
  <c r="AF80" i="39"/>
  <c r="AE80" i="39"/>
  <c r="AD80" i="39"/>
  <c r="AC80" i="39"/>
  <c r="AB80" i="39"/>
  <c r="AA80" i="39"/>
  <c r="Z80" i="39"/>
  <c r="Y80" i="39"/>
  <c r="X80" i="39"/>
  <c r="W80" i="39"/>
  <c r="V80" i="39"/>
  <c r="U80" i="39"/>
  <c r="T80" i="39"/>
  <c r="O80" i="39"/>
  <c r="N80" i="39"/>
  <c r="M80" i="39"/>
  <c r="L80" i="39"/>
  <c r="K80" i="39"/>
  <c r="J80" i="39"/>
  <c r="I80" i="39"/>
  <c r="H80" i="39"/>
  <c r="G80" i="39"/>
  <c r="F80" i="39"/>
  <c r="E80" i="39"/>
  <c r="D80" i="39"/>
  <c r="C80" i="39"/>
  <c r="B80" i="39"/>
  <c r="CI79" i="39"/>
  <c r="CH79" i="39"/>
  <c r="CG79" i="39"/>
  <c r="CF79" i="39"/>
  <c r="CE79" i="39"/>
  <c r="CD79" i="39"/>
  <c r="CC79" i="39"/>
  <c r="CB79" i="39"/>
  <c r="CA79" i="39"/>
  <c r="BZ79" i="39"/>
  <c r="BY79" i="39"/>
  <c r="BX79" i="39"/>
  <c r="BW79" i="39"/>
  <c r="BV79" i="39"/>
  <c r="BQ79" i="39"/>
  <c r="BP79" i="39"/>
  <c r="BO79" i="39"/>
  <c r="BN79" i="39"/>
  <c r="BM79" i="39"/>
  <c r="BL79" i="39"/>
  <c r="BK79" i="39"/>
  <c r="BJ79" i="39"/>
  <c r="BI79" i="39"/>
  <c r="BH79" i="39"/>
  <c r="BG79" i="39"/>
  <c r="BF79" i="39"/>
  <c r="BE79" i="39"/>
  <c r="BD79" i="39"/>
  <c r="AY79" i="39"/>
  <c r="AX79" i="39"/>
  <c r="AW79" i="39"/>
  <c r="AV79" i="39"/>
  <c r="AU79" i="39"/>
  <c r="AT79" i="39"/>
  <c r="AS79" i="39"/>
  <c r="AR79" i="39"/>
  <c r="AQ79" i="39"/>
  <c r="AP79" i="39"/>
  <c r="AO79" i="39"/>
  <c r="AN79" i="39"/>
  <c r="AM79" i="39"/>
  <c r="AL79" i="39"/>
  <c r="AG79" i="39"/>
  <c r="AF79" i="39"/>
  <c r="AE79" i="39"/>
  <c r="AD79" i="39"/>
  <c r="AC79" i="39"/>
  <c r="AB79" i="39"/>
  <c r="AA79" i="39"/>
  <c r="Z79" i="39"/>
  <c r="Y79" i="39"/>
  <c r="X79" i="39"/>
  <c r="W79" i="39"/>
  <c r="V79" i="39"/>
  <c r="U79" i="39"/>
  <c r="T79" i="39"/>
  <c r="O79" i="39"/>
  <c r="N79" i="39"/>
  <c r="M79" i="39"/>
  <c r="L79" i="39"/>
  <c r="K79" i="39"/>
  <c r="J79" i="39"/>
  <c r="I79" i="39"/>
  <c r="H79" i="39"/>
  <c r="G79" i="39"/>
  <c r="F79" i="39"/>
  <c r="E79" i="39"/>
  <c r="D79" i="39"/>
  <c r="C79" i="39"/>
  <c r="B79" i="39"/>
  <c r="CI78" i="39"/>
  <c r="CH78" i="39"/>
  <c r="CG78" i="39"/>
  <c r="CF78" i="39"/>
  <c r="CE78" i="39"/>
  <c r="CD78" i="39"/>
  <c r="CC78" i="39"/>
  <c r="CB78" i="39"/>
  <c r="CA78" i="39"/>
  <c r="BZ78" i="39"/>
  <c r="BY78" i="39"/>
  <c r="BX78" i="39"/>
  <c r="BW78" i="39"/>
  <c r="BV78" i="39"/>
  <c r="BQ78" i="39"/>
  <c r="BP78" i="39"/>
  <c r="BO78" i="39"/>
  <c r="BN78" i="39"/>
  <c r="BM78" i="39"/>
  <c r="BL78" i="39"/>
  <c r="BK78" i="39"/>
  <c r="BJ78" i="39"/>
  <c r="BI78" i="39"/>
  <c r="BH78" i="39"/>
  <c r="BG78" i="39"/>
  <c r="BF78" i="39"/>
  <c r="BE78" i="39"/>
  <c r="BD78" i="39"/>
  <c r="AY78" i="39"/>
  <c r="AX78" i="39"/>
  <c r="AW78" i="39"/>
  <c r="AV78" i="39"/>
  <c r="AU78" i="39"/>
  <c r="AT78" i="39"/>
  <c r="AS78" i="39"/>
  <c r="AR78" i="39"/>
  <c r="AQ78" i="39"/>
  <c r="AP78" i="39"/>
  <c r="AO78" i="39"/>
  <c r="AN78" i="39"/>
  <c r="AM78" i="39"/>
  <c r="AL78" i="39"/>
  <c r="AG78" i="39"/>
  <c r="AF78" i="39"/>
  <c r="AE78" i="39"/>
  <c r="AD78" i="39"/>
  <c r="AC78" i="39"/>
  <c r="AB78" i="39"/>
  <c r="AA78" i="39"/>
  <c r="Z78" i="39"/>
  <c r="Y78" i="39"/>
  <c r="X78" i="39"/>
  <c r="W78" i="39"/>
  <c r="V78" i="39"/>
  <c r="U78" i="39"/>
  <c r="T78" i="39"/>
  <c r="O78" i="39"/>
  <c r="N78" i="39"/>
  <c r="M78" i="39"/>
  <c r="L78" i="39"/>
  <c r="K78" i="39"/>
  <c r="J78" i="39"/>
  <c r="I78" i="39"/>
  <c r="H78" i="39"/>
  <c r="G78" i="39"/>
  <c r="F78" i="39"/>
  <c r="E78" i="39"/>
  <c r="D78" i="39"/>
  <c r="C78" i="39"/>
  <c r="B78" i="39"/>
  <c r="CI77" i="39"/>
  <c r="CH77" i="39"/>
  <c r="CG77" i="39"/>
  <c r="CF77" i="39"/>
  <c r="CE77" i="39"/>
  <c r="CD77" i="39"/>
  <c r="CC77" i="39"/>
  <c r="CB77" i="39"/>
  <c r="CA77" i="39"/>
  <c r="BZ77" i="39"/>
  <c r="BY77" i="39"/>
  <c r="BX77" i="39"/>
  <c r="BW77" i="39"/>
  <c r="BV77" i="39"/>
  <c r="BQ77" i="39"/>
  <c r="BP77" i="39"/>
  <c r="BO77" i="39"/>
  <c r="BN77" i="39"/>
  <c r="BM77" i="39"/>
  <c r="BL77" i="39"/>
  <c r="BK77" i="39"/>
  <c r="BJ77" i="39"/>
  <c r="BI77" i="39"/>
  <c r="BH77" i="39"/>
  <c r="BG77" i="39"/>
  <c r="BF77" i="39"/>
  <c r="BE77" i="39"/>
  <c r="BD77" i="39"/>
  <c r="AY77" i="39"/>
  <c r="AX77" i="39"/>
  <c r="AW77" i="39"/>
  <c r="AV77" i="39"/>
  <c r="AU77" i="39"/>
  <c r="AT77" i="39"/>
  <c r="AS77" i="39"/>
  <c r="AR77" i="39"/>
  <c r="AQ77" i="39"/>
  <c r="AP77" i="39"/>
  <c r="AO77" i="39"/>
  <c r="AN77" i="39"/>
  <c r="AM77" i="39"/>
  <c r="AL77" i="39"/>
  <c r="AG77" i="39"/>
  <c r="AF77" i="39"/>
  <c r="AE77" i="39"/>
  <c r="AD77" i="39"/>
  <c r="AC77" i="39"/>
  <c r="AB77" i="39"/>
  <c r="AA77" i="39"/>
  <c r="Z77" i="39"/>
  <c r="Y77" i="39"/>
  <c r="X77" i="39"/>
  <c r="W77" i="39"/>
  <c r="V77" i="39"/>
  <c r="U77" i="39"/>
  <c r="T77" i="39"/>
  <c r="O77" i="39"/>
  <c r="N77" i="39"/>
  <c r="M77" i="39"/>
  <c r="L77" i="39"/>
  <c r="K77" i="39"/>
  <c r="J77" i="39"/>
  <c r="I77" i="39"/>
  <c r="H77" i="39"/>
  <c r="G77" i="39"/>
  <c r="F77" i="39"/>
  <c r="E77" i="39"/>
  <c r="D77" i="39"/>
  <c r="C77" i="39"/>
  <c r="B77" i="39"/>
  <c r="CI76" i="39"/>
  <c r="CH76" i="39"/>
  <c r="CG76" i="39"/>
  <c r="CF76" i="39"/>
  <c r="CE76" i="39"/>
  <c r="CD76" i="39"/>
  <c r="CC76" i="39"/>
  <c r="CB76" i="39"/>
  <c r="CA76" i="39"/>
  <c r="BZ76" i="39"/>
  <c r="BY76" i="39"/>
  <c r="BX76" i="39"/>
  <c r="BW76" i="39"/>
  <c r="BV76" i="39"/>
  <c r="BQ76" i="39"/>
  <c r="BP76" i="39"/>
  <c r="BO76" i="39"/>
  <c r="BN76" i="39"/>
  <c r="BM76" i="39"/>
  <c r="BL76" i="39"/>
  <c r="BK76" i="39"/>
  <c r="BJ76" i="39"/>
  <c r="BI76" i="39"/>
  <c r="BH76" i="39"/>
  <c r="BG76" i="39"/>
  <c r="BF76" i="39"/>
  <c r="BE76" i="39"/>
  <c r="BD76" i="39"/>
  <c r="AY76" i="39"/>
  <c r="AX76" i="39"/>
  <c r="AW76" i="39"/>
  <c r="AV76" i="39"/>
  <c r="AU76" i="39"/>
  <c r="AT76" i="39"/>
  <c r="AS76" i="39"/>
  <c r="AR76" i="39"/>
  <c r="AQ76" i="39"/>
  <c r="AP76" i="39"/>
  <c r="AO76" i="39"/>
  <c r="AN76" i="39"/>
  <c r="AM76" i="39"/>
  <c r="AL76" i="39"/>
  <c r="AG76" i="39"/>
  <c r="AF76" i="39"/>
  <c r="AE76" i="39"/>
  <c r="AD76" i="39"/>
  <c r="AC76" i="39"/>
  <c r="AB76" i="39"/>
  <c r="AA76" i="39"/>
  <c r="Z76" i="39"/>
  <c r="Y76" i="39"/>
  <c r="X76" i="39"/>
  <c r="W76" i="39"/>
  <c r="V76" i="39"/>
  <c r="U76" i="39"/>
  <c r="T76" i="39"/>
  <c r="O76" i="39"/>
  <c r="N76" i="39"/>
  <c r="M76" i="39"/>
  <c r="L76" i="39"/>
  <c r="K76" i="39"/>
  <c r="J76" i="39"/>
  <c r="I76" i="39"/>
  <c r="H76" i="39"/>
  <c r="G76" i="39"/>
  <c r="F76" i="39"/>
  <c r="E76" i="39"/>
  <c r="D76" i="39"/>
  <c r="C76" i="39"/>
  <c r="B76" i="39"/>
  <c r="CI75" i="39"/>
  <c r="CH75" i="39"/>
  <c r="CG75" i="39"/>
  <c r="CF75" i="39"/>
  <c r="CE75" i="39"/>
  <c r="CD75" i="39"/>
  <c r="CC75" i="39"/>
  <c r="CB75" i="39"/>
  <c r="CA75" i="39"/>
  <c r="BZ75" i="39"/>
  <c r="BY75" i="39"/>
  <c r="BX75" i="39"/>
  <c r="BW75" i="39"/>
  <c r="BQ75" i="39"/>
  <c r="BP75" i="39"/>
  <c r="BO75" i="39"/>
  <c r="BN75" i="39"/>
  <c r="BM75" i="39"/>
  <c r="BL75" i="39"/>
  <c r="BK75" i="39"/>
  <c r="BJ75" i="39"/>
  <c r="BI75" i="39"/>
  <c r="BH75" i="39"/>
  <c r="BG75" i="39"/>
  <c r="BF75" i="39"/>
  <c r="BE75" i="39"/>
  <c r="AY75" i="39"/>
  <c r="AX75" i="39"/>
  <c r="AW75" i="39"/>
  <c r="AV75" i="39"/>
  <c r="AU75" i="39"/>
  <c r="AT75" i="39"/>
  <c r="AS75" i="39"/>
  <c r="AR75" i="39"/>
  <c r="AQ75" i="39"/>
  <c r="AP75" i="39"/>
  <c r="AO75" i="39"/>
  <c r="AN75" i="39"/>
  <c r="AM75" i="39"/>
  <c r="AG75" i="39"/>
  <c r="AF75" i="39"/>
  <c r="AE75" i="39"/>
  <c r="AD75" i="39"/>
  <c r="AC75" i="39"/>
  <c r="AB75" i="39"/>
  <c r="AA75" i="39"/>
  <c r="Z75" i="39"/>
  <c r="Y75" i="39"/>
  <c r="X75" i="39"/>
  <c r="W75" i="39"/>
  <c r="V75" i="39"/>
  <c r="U75" i="39"/>
  <c r="O75" i="39"/>
  <c r="N75" i="39"/>
  <c r="M75" i="39"/>
  <c r="L75" i="39"/>
  <c r="K75" i="39"/>
  <c r="J75" i="39"/>
  <c r="I75" i="39"/>
  <c r="H75" i="39"/>
  <c r="G75" i="39"/>
  <c r="F75" i="39"/>
  <c r="E75" i="39"/>
  <c r="D75" i="39"/>
  <c r="C75" i="39"/>
  <c r="BV74" i="39"/>
  <c r="BD74" i="39"/>
  <c r="AL74" i="39"/>
  <c r="T74" i="39"/>
  <c r="B74" i="39"/>
  <c r="BV72" i="39"/>
  <c r="BD72" i="39"/>
  <c r="AL72" i="39"/>
  <c r="T72" i="39"/>
  <c r="B72" i="39"/>
  <c r="CI70" i="39"/>
  <c r="CH70" i="39"/>
  <c r="CG70" i="39"/>
  <c r="CF70" i="39"/>
  <c r="CE70" i="39"/>
  <c r="CD70" i="39"/>
  <c r="CC70" i="39"/>
  <c r="CB70" i="39"/>
  <c r="CA70" i="39"/>
  <c r="BZ70" i="39"/>
  <c r="BY70" i="39"/>
  <c r="BX70" i="39"/>
  <c r="BW70" i="39"/>
  <c r="BQ70" i="39"/>
  <c r="BP70" i="39"/>
  <c r="BO70" i="39"/>
  <c r="BN70" i="39"/>
  <c r="BM70" i="39"/>
  <c r="BL70" i="39"/>
  <c r="BK70" i="39"/>
  <c r="BJ70" i="39"/>
  <c r="BI70" i="39"/>
  <c r="BH70" i="39"/>
  <c r="BG70" i="39"/>
  <c r="BF70" i="39"/>
  <c r="BE70" i="39"/>
  <c r="AY70" i="39"/>
  <c r="AX70" i="39"/>
  <c r="AW70" i="39"/>
  <c r="AV70" i="39"/>
  <c r="AU70" i="39"/>
  <c r="AT70" i="39"/>
  <c r="AS70" i="39"/>
  <c r="AR70" i="39"/>
  <c r="AQ70" i="39"/>
  <c r="AP70" i="39"/>
  <c r="AO70" i="39"/>
  <c r="AN70" i="39"/>
  <c r="AM70" i="39"/>
  <c r="AG70" i="39"/>
  <c r="AF70" i="39"/>
  <c r="AE70" i="39"/>
  <c r="AD70" i="39"/>
  <c r="AC70" i="39"/>
  <c r="AB70" i="39"/>
  <c r="AA70" i="39"/>
  <c r="Z70" i="39"/>
  <c r="Y70" i="39"/>
  <c r="X70" i="39"/>
  <c r="W70" i="39"/>
  <c r="V70" i="39"/>
  <c r="U70" i="39"/>
  <c r="O70" i="39"/>
  <c r="N70" i="39"/>
  <c r="M70" i="39"/>
  <c r="L70" i="39"/>
  <c r="K70" i="39"/>
  <c r="J70" i="39"/>
  <c r="I70" i="39"/>
  <c r="H70" i="39"/>
  <c r="G70" i="39"/>
  <c r="F70" i="39"/>
  <c r="E70" i="39"/>
  <c r="D70" i="39"/>
  <c r="C70" i="39"/>
  <c r="CI69" i="39"/>
  <c r="CH69" i="39"/>
  <c r="CG69" i="39"/>
  <c r="CF69" i="39"/>
  <c r="CE69" i="39"/>
  <c r="CD69" i="39"/>
  <c r="CC69" i="39"/>
  <c r="CB69" i="39"/>
  <c r="CA69" i="39"/>
  <c r="BZ69" i="39"/>
  <c r="BY69" i="39"/>
  <c r="BX69" i="39"/>
  <c r="BW69" i="39"/>
  <c r="BV69" i="39"/>
  <c r="BQ69" i="39"/>
  <c r="BP69" i="39"/>
  <c r="BO69" i="39"/>
  <c r="BN69" i="39"/>
  <c r="BM69" i="39"/>
  <c r="BL69" i="39"/>
  <c r="BK69" i="39"/>
  <c r="BJ69" i="39"/>
  <c r="BI69" i="39"/>
  <c r="BH69" i="39"/>
  <c r="BG69" i="39"/>
  <c r="BF69" i="39"/>
  <c r="BE69" i="39"/>
  <c r="BD69" i="39"/>
  <c r="AY69" i="39"/>
  <c r="AX69" i="39"/>
  <c r="AW69" i="39"/>
  <c r="AV69" i="39"/>
  <c r="AU69" i="39"/>
  <c r="AT69" i="39"/>
  <c r="AS69" i="39"/>
  <c r="AR69" i="39"/>
  <c r="AQ69" i="39"/>
  <c r="AP69" i="39"/>
  <c r="AO69" i="39"/>
  <c r="AN69" i="39"/>
  <c r="AM69" i="39"/>
  <c r="AL69" i="39"/>
  <c r="AG69" i="39"/>
  <c r="AF69" i="39"/>
  <c r="AE69" i="39"/>
  <c r="AD69" i="39"/>
  <c r="AC69" i="39"/>
  <c r="AB69" i="39"/>
  <c r="AA69" i="39"/>
  <c r="Z69" i="39"/>
  <c r="Y69" i="39"/>
  <c r="X69" i="39"/>
  <c r="W69" i="39"/>
  <c r="V69" i="39"/>
  <c r="U69" i="39"/>
  <c r="T69" i="39"/>
  <c r="O69" i="39"/>
  <c r="N69" i="39"/>
  <c r="M69" i="39"/>
  <c r="L69" i="39"/>
  <c r="K69" i="39"/>
  <c r="J69" i="39"/>
  <c r="I69" i="39"/>
  <c r="H69" i="39"/>
  <c r="G69" i="39"/>
  <c r="F69" i="39"/>
  <c r="E69" i="39"/>
  <c r="D69" i="39"/>
  <c r="C69" i="39"/>
  <c r="B69" i="39"/>
  <c r="CI68" i="39"/>
  <c r="CH68" i="39"/>
  <c r="CG68" i="39"/>
  <c r="CF68" i="39"/>
  <c r="CE68" i="39"/>
  <c r="CD68" i="39"/>
  <c r="CC68" i="39"/>
  <c r="CB68" i="39"/>
  <c r="CA68" i="39"/>
  <c r="BZ68" i="39"/>
  <c r="BY68" i="39"/>
  <c r="BX68" i="39"/>
  <c r="BW68" i="39"/>
  <c r="BV68" i="39"/>
  <c r="BQ68" i="39"/>
  <c r="BP68" i="39"/>
  <c r="BO68" i="39"/>
  <c r="BN68" i="39"/>
  <c r="BM68" i="39"/>
  <c r="BL68" i="39"/>
  <c r="BK68" i="39"/>
  <c r="BJ68" i="39"/>
  <c r="BI68" i="39"/>
  <c r="BH68" i="39"/>
  <c r="BG68" i="39"/>
  <c r="BF68" i="39"/>
  <c r="BE68" i="39"/>
  <c r="BD68" i="39"/>
  <c r="AY68" i="39"/>
  <c r="AX68" i="39"/>
  <c r="AW68" i="39"/>
  <c r="AV68" i="39"/>
  <c r="AU68" i="39"/>
  <c r="AT68" i="39"/>
  <c r="AS68" i="39"/>
  <c r="AR68" i="39"/>
  <c r="AQ68" i="39"/>
  <c r="AP68" i="39"/>
  <c r="AO68" i="39"/>
  <c r="AN68" i="39"/>
  <c r="AM68" i="39"/>
  <c r="AL68" i="39"/>
  <c r="AG68" i="39"/>
  <c r="AF68" i="39"/>
  <c r="AE68" i="39"/>
  <c r="AD68" i="39"/>
  <c r="AC68" i="39"/>
  <c r="AB68" i="39"/>
  <c r="AA68" i="39"/>
  <c r="Z68" i="39"/>
  <c r="Y68" i="39"/>
  <c r="X68" i="39"/>
  <c r="W68" i="39"/>
  <c r="V68" i="39"/>
  <c r="U68" i="39"/>
  <c r="T68" i="39"/>
  <c r="O68" i="39"/>
  <c r="N68" i="39"/>
  <c r="M68" i="39"/>
  <c r="L68" i="39"/>
  <c r="K68" i="39"/>
  <c r="J68" i="39"/>
  <c r="I68" i="39"/>
  <c r="H68" i="39"/>
  <c r="G68" i="39"/>
  <c r="F68" i="39"/>
  <c r="E68" i="39"/>
  <c r="D68" i="39"/>
  <c r="C68" i="39"/>
  <c r="B68" i="39"/>
  <c r="CI67" i="39"/>
  <c r="CH67" i="39"/>
  <c r="CG67" i="39"/>
  <c r="CF67" i="39"/>
  <c r="CE67" i="39"/>
  <c r="CD67" i="39"/>
  <c r="CC67" i="39"/>
  <c r="CB67" i="39"/>
  <c r="CA67" i="39"/>
  <c r="BZ67" i="39"/>
  <c r="BY67" i="39"/>
  <c r="BX67" i="39"/>
  <c r="BW67" i="39"/>
  <c r="BV67" i="39"/>
  <c r="BQ67" i="39"/>
  <c r="BP67" i="39"/>
  <c r="BO67" i="39"/>
  <c r="BN67" i="39"/>
  <c r="BM67" i="39"/>
  <c r="BL67" i="39"/>
  <c r="BK67" i="39"/>
  <c r="BJ67" i="39"/>
  <c r="BI67" i="39"/>
  <c r="BH67" i="39"/>
  <c r="BG67" i="39"/>
  <c r="BF67" i="39"/>
  <c r="BE67" i="39"/>
  <c r="BD67" i="39"/>
  <c r="AY67" i="39"/>
  <c r="AX67" i="39"/>
  <c r="AW67" i="39"/>
  <c r="AV67" i="39"/>
  <c r="AU67" i="39"/>
  <c r="AT67" i="39"/>
  <c r="AS67" i="39"/>
  <c r="AR67" i="39"/>
  <c r="AQ67" i="39"/>
  <c r="AP67" i="39"/>
  <c r="AO67" i="39"/>
  <c r="AN67" i="39"/>
  <c r="AM67" i="39"/>
  <c r="AL67" i="39"/>
  <c r="AG67" i="39"/>
  <c r="AF67" i="39"/>
  <c r="AE67" i="39"/>
  <c r="AD67" i="39"/>
  <c r="AC67" i="39"/>
  <c r="AB67" i="39"/>
  <c r="AA67" i="39"/>
  <c r="Z67" i="39"/>
  <c r="Y67" i="39"/>
  <c r="X67" i="39"/>
  <c r="W67" i="39"/>
  <c r="V67" i="39"/>
  <c r="U67" i="39"/>
  <c r="T67" i="39"/>
  <c r="O67" i="39"/>
  <c r="N67" i="39"/>
  <c r="M67" i="39"/>
  <c r="L67" i="39"/>
  <c r="K67" i="39"/>
  <c r="J67" i="39"/>
  <c r="I67" i="39"/>
  <c r="H67" i="39"/>
  <c r="G67" i="39"/>
  <c r="F67" i="39"/>
  <c r="E67" i="39"/>
  <c r="D67" i="39"/>
  <c r="C67" i="39"/>
  <c r="B67" i="39"/>
  <c r="CI66" i="39"/>
  <c r="CH66" i="39"/>
  <c r="CG66" i="39"/>
  <c r="CF66" i="39"/>
  <c r="CE66" i="39"/>
  <c r="CD66" i="39"/>
  <c r="CC66" i="39"/>
  <c r="CB66" i="39"/>
  <c r="CA66" i="39"/>
  <c r="BZ66" i="39"/>
  <c r="BY66" i="39"/>
  <c r="BX66" i="39"/>
  <c r="BW66" i="39"/>
  <c r="BV66" i="39"/>
  <c r="BQ66" i="39"/>
  <c r="BP66" i="39"/>
  <c r="BO66" i="39"/>
  <c r="BN66" i="39"/>
  <c r="BM66" i="39"/>
  <c r="BL66" i="39"/>
  <c r="BK66" i="39"/>
  <c r="BJ66" i="39"/>
  <c r="BI66" i="39"/>
  <c r="BH66" i="39"/>
  <c r="BG66" i="39"/>
  <c r="BF66" i="39"/>
  <c r="BE66" i="39"/>
  <c r="BD66" i="39"/>
  <c r="AY66" i="39"/>
  <c r="AX66" i="39"/>
  <c r="AW66" i="39"/>
  <c r="AV66" i="39"/>
  <c r="AU66" i="39"/>
  <c r="AT66" i="39"/>
  <c r="AS66" i="39"/>
  <c r="AR66" i="39"/>
  <c r="AQ66" i="39"/>
  <c r="AP66" i="39"/>
  <c r="AO66" i="39"/>
  <c r="AN66" i="39"/>
  <c r="AM66" i="39"/>
  <c r="AL66" i="39"/>
  <c r="AG66" i="39"/>
  <c r="AF66" i="39"/>
  <c r="AE66" i="39"/>
  <c r="AD66" i="39"/>
  <c r="AC66" i="39"/>
  <c r="AB66" i="39"/>
  <c r="AA66" i="39"/>
  <c r="Z66" i="39"/>
  <c r="Y66" i="39"/>
  <c r="X66" i="39"/>
  <c r="W66" i="39"/>
  <c r="V66" i="39"/>
  <c r="U66" i="39"/>
  <c r="T66" i="39"/>
  <c r="O66" i="39"/>
  <c r="N66" i="39"/>
  <c r="M66" i="39"/>
  <c r="L66" i="39"/>
  <c r="K66" i="39"/>
  <c r="J66" i="39"/>
  <c r="I66" i="39"/>
  <c r="H66" i="39"/>
  <c r="G66" i="39"/>
  <c r="F66" i="39"/>
  <c r="E66" i="39"/>
  <c r="D66" i="39"/>
  <c r="C66" i="39"/>
  <c r="B66" i="39"/>
  <c r="CI65" i="39"/>
  <c r="CH65" i="39"/>
  <c r="CG65" i="39"/>
  <c r="CF65" i="39"/>
  <c r="CE65" i="39"/>
  <c r="CD65" i="39"/>
  <c r="CC65" i="39"/>
  <c r="CB65" i="39"/>
  <c r="CA65" i="39"/>
  <c r="BZ65" i="39"/>
  <c r="BY65" i="39"/>
  <c r="BX65" i="39"/>
  <c r="BW65" i="39"/>
  <c r="BV65" i="39"/>
  <c r="BQ65" i="39"/>
  <c r="BP65" i="39"/>
  <c r="BO65" i="39"/>
  <c r="BN65" i="39"/>
  <c r="BM65" i="39"/>
  <c r="BL65" i="39"/>
  <c r="BK65" i="39"/>
  <c r="BJ65" i="39"/>
  <c r="BI65" i="39"/>
  <c r="BH65" i="39"/>
  <c r="BG65" i="39"/>
  <c r="BF65" i="39"/>
  <c r="BE65" i="39"/>
  <c r="BD65" i="39"/>
  <c r="AY65" i="39"/>
  <c r="AX65" i="39"/>
  <c r="AW65" i="39"/>
  <c r="AV65" i="39"/>
  <c r="AU65" i="39"/>
  <c r="AT65" i="39"/>
  <c r="AS65" i="39"/>
  <c r="AR65" i="39"/>
  <c r="AQ65" i="39"/>
  <c r="AP65" i="39"/>
  <c r="AO65" i="39"/>
  <c r="AN65" i="39"/>
  <c r="AM65" i="39"/>
  <c r="AL65" i="39"/>
  <c r="AG65" i="39"/>
  <c r="AF65" i="39"/>
  <c r="AE65" i="39"/>
  <c r="AD65" i="39"/>
  <c r="AC65" i="39"/>
  <c r="AB65" i="39"/>
  <c r="AA65" i="39"/>
  <c r="Z65" i="39"/>
  <c r="Y65" i="39"/>
  <c r="X65" i="39"/>
  <c r="W65" i="39"/>
  <c r="V65" i="39"/>
  <c r="U65" i="39"/>
  <c r="T65" i="39"/>
  <c r="O65" i="39"/>
  <c r="N65" i="39"/>
  <c r="M65" i="39"/>
  <c r="L65" i="39"/>
  <c r="K65" i="39"/>
  <c r="J65" i="39"/>
  <c r="I65" i="39"/>
  <c r="H65" i="39"/>
  <c r="G65" i="39"/>
  <c r="F65" i="39"/>
  <c r="E65" i="39"/>
  <c r="D65" i="39"/>
  <c r="C65" i="39"/>
  <c r="B65" i="39"/>
  <c r="CI64" i="39"/>
  <c r="CH64" i="39"/>
  <c r="CG64" i="39"/>
  <c r="CF64" i="39"/>
  <c r="CE64" i="39"/>
  <c r="CD64" i="39"/>
  <c r="CC64" i="39"/>
  <c r="CB64" i="39"/>
  <c r="CA64" i="39"/>
  <c r="BZ64" i="39"/>
  <c r="BY64" i="39"/>
  <c r="BX64" i="39"/>
  <c r="BW64" i="39"/>
  <c r="BV64" i="39"/>
  <c r="BQ64" i="39"/>
  <c r="BP64" i="39"/>
  <c r="BO64" i="39"/>
  <c r="BN64" i="39"/>
  <c r="BM64" i="39"/>
  <c r="BL64" i="39"/>
  <c r="BK64" i="39"/>
  <c r="BJ64" i="39"/>
  <c r="BI64" i="39"/>
  <c r="BH64" i="39"/>
  <c r="BG64" i="39"/>
  <c r="BF64" i="39"/>
  <c r="BE64" i="39"/>
  <c r="BD64" i="39"/>
  <c r="AY64" i="39"/>
  <c r="AX64" i="39"/>
  <c r="AW64" i="39"/>
  <c r="AV64" i="39"/>
  <c r="AU64" i="39"/>
  <c r="AT64" i="39"/>
  <c r="AS64" i="39"/>
  <c r="AR64" i="39"/>
  <c r="AQ64" i="39"/>
  <c r="AP64" i="39"/>
  <c r="AO64" i="39"/>
  <c r="AN64" i="39"/>
  <c r="AM64" i="39"/>
  <c r="AL64" i="39"/>
  <c r="AG64" i="39"/>
  <c r="AF64" i="39"/>
  <c r="AE64" i="39"/>
  <c r="AD64" i="39"/>
  <c r="AC64" i="39"/>
  <c r="AB64" i="39"/>
  <c r="AA64" i="39"/>
  <c r="Z64" i="39"/>
  <c r="Y64" i="39"/>
  <c r="X64" i="39"/>
  <c r="W64" i="39"/>
  <c r="V64" i="39"/>
  <c r="U64" i="39"/>
  <c r="T64" i="39"/>
  <c r="O64" i="39"/>
  <c r="N64" i="39"/>
  <c r="M64" i="39"/>
  <c r="L64" i="39"/>
  <c r="K64" i="39"/>
  <c r="J64" i="39"/>
  <c r="I64" i="39"/>
  <c r="H64" i="39"/>
  <c r="G64" i="39"/>
  <c r="F64" i="39"/>
  <c r="E64" i="39"/>
  <c r="D64" i="39"/>
  <c r="C64" i="39"/>
  <c r="B64" i="39"/>
  <c r="CI63" i="39"/>
  <c r="CH63" i="39"/>
  <c r="CG63" i="39"/>
  <c r="CF63" i="39"/>
  <c r="CE63" i="39"/>
  <c r="CD63" i="39"/>
  <c r="CC63" i="39"/>
  <c r="CB63" i="39"/>
  <c r="CA63" i="39"/>
  <c r="BZ63" i="39"/>
  <c r="BY63" i="39"/>
  <c r="BX63" i="39"/>
  <c r="BW63" i="39"/>
  <c r="BV63" i="39"/>
  <c r="BQ63" i="39"/>
  <c r="BP63" i="39"/>
  <c r="BO63" i="39"/>
  <c r="BN63" i="39"/>
  <c r="BM63" i="39"/>
  <c r="BL63" i="39"/>
  <c r="BK63" i="39"/>
  <c r="BJ63" i="39"/>
  <c r="BI63" i="39"/>
  <c r="BH63" i="39"/>
  <c r="BG63" i="39"/>
  <c r="BF63" i="39"/>
  <c r="BE63" i="39"/>
  <c r="BD63" i="39"/>
  <c r="AY63" i="39"/>
  <c r="AX63" i="39"/>
  <c r="AW63" i="39"/>
  <c r="AV63" i="39"/>
  <c r="AU63" i="39"/>
  <c r="AT63" i="39"/>
  <c r="AS63" i="39"/>
  <c r="AR63" i="39"/>
  <c r="AQ63" i="39"/>
  <c r="AP63" i="39"/>
  <c r="AO63" i="39"/>
  <c r="AN63" i="39"/>
  <c r="AM63" i="39"/>
  <c r="AL63" i="39"/>
  <c r="AG63" i="39"/>
  <c r="AF63" i="39"/>
  <c r="AE63" i="39"/>
  <c r="AD63" i="39"/>
  <c r="AC63" i="39"/>
  <c r="AB63" i="39"/>
  <c r="AA63" i="39"/>
  <c r="Z63" i="39"/>
  <c r="Y63" i="39"/>
  <c r="X63" i="39"/>
  <c r="W63" i="39"/>
  <c r="V63" i="39"/>
  <c r="U63" i="39"/>
  <c r="T63" i="39"/>
  <c r="O63" i="39"/>
  <c r="N63" i="39"/>
  <c r="M63" i="39"/>
  <c r="L63" i="39"/>
  <c r="K63" i="39"/>
  <c r="J63" i="39"/>
  <c r="I63" i="39"/>
  <c r="H63" i="39"/>
  <c r="G63" i="39"/>
  <c r="F63" i="39"/>
  <c r="E63" i="39"/>
  <c r="D63" i="39"/>
  <c r="C63" i="39"/>
  <c r="B63" i="39"/>
  <c r="CI62" i="39"/>
  <c r="CH62" i="39"/>
  <c r="CG62" i="39"/>
  <c r="CF62" i="39"/>
  <c r="CE62" i="39"/>
  <c r="CD62" i="39"/>
  <c r="CC62" i="39"/>
  <c r="CB62" i="39"/>
  <c r="CA62" i="39"/>
  <c r="BZ62" i="39"/>
  <c r="BY62" i="39"/>
  <c r="BX62" i="39"/>
  <c r="BW62" i="39"/>
  <c r="BV62" i="39"/>
  <c r="BQ62" i="39"/>
  <c r="BP62" i="39"/>
  <c r="BO62" i="39"/>
  <c r="BN62" i="39"/>
  <c r="BM62" i="39"/>
  <c r="BL62" i="39"/>
  <c r="BK62" i="39"/>
  <c r="BJ62" i="39"/>
  <c r="BI62" i="39"/>
  <c r="BH62" i="39"/>
  <c r="BG62" i="39"/>
  <c r="BF62" i="39"/>
  <c r="BE62" i="39"/>
  <c r="BD62" i="39"/>
  <c r="AY62" i="39"/>
  <c r="AX62" i="39"/>
  <c r="AW62" i="39"/>
  <c r="AV62" i="39"/>
  <c r="AU62" i="39"/>
  <c r="AT62" i="39"/>
  <c r="AS62" i="39"/>
  <c r="AR62" i="39"/>
  <c r="AQ62" i="39"/>
  <c r="AP62" i="39"/>
  <c r="AO62" i="39"/>
  <c r="AN62" i="39"/>
  <c r="AM62" i="39"/>
  <c r="AL62" i="39"/>
  <c r="AG62" i="39"/>
  <c r="AF62" i="39"/>
  <c r="AE62" i="39"/>
  <c r="AD62" i="39"/>
  <c r="AC62" i="39"/>
  <c r="AB62" i="39"/>
  <c r="AA62" i="39"/>
  <c r="Z62" i="39"/>
  <c r="Y62" i="39"/>
  <c r="X62" i="39"/>
  <c r="W62" i="39"/>
  <c r="V62" i="39"/>
  <c r="U62" i="39"/>
  <c r="T62" i="39"/>
  <c r="O62" i="39"/>
  <c r="N62" i="39"/>
  <c r="M62" i="39"/>
  <c r="L62" i="39"/>
  <c r="K62" i="39"/>
  <c r="J62" i="39"/>
  <c r="I62" i="39"/>
  <c r="H62" i="39"/>
  <c r="G62" i="39"/>
  <c r="F62" i="39"/>
  <c r="E62" i="39"/>
  <c r="D62" i="39"/>
  <c r="C62" i="39"/>
  <c r="B62" i="39"/>
  <c r="CI61" i="39"/>
  <c r="CH61" i="39"/>
  <c r="CG61" i="39"/>
  <c r="CF61" i="39"/>
  <c r="CE61" i="39"/>
  <c r="CD61" i="39"/>
  <c r="CC61" i="39"/>
  <c r="CB61" i="39"/>
  <c r="CA61" i="39"/>
  <c r="BZ61" i="39"/>
  <c r="BY61" i="39"/>
  <c r="BX61" i="39"/>
  <c r="BW61" i="39"/>
  <c r="BV61" i="39"/>
  <c r="BQ61" i="39"/>
  <c r="BP61" i="39"/>
  <c r="BO61" i="39"/>
  <c r="BN61" i="39"/>
  <c r="BM61" i="39"/>
  <c r="BL61" i="39"/>
  <c r="BK61" i="39"/>
  <c r="BJ61" i="39"/>
  <c r="BI61" i="39"/>
  <c r="BH61" i="39"/>
  <c r="BG61" i="39"/>
  <c r="BF61" i="39"/>
  <c r="BE61" i="39"/>
  <c r="BD61" i="39"/>
  <c r="AY61" i="39"/>
  <c r="AX61" i="39"/>
  <c r="AW61" i="39"/>
  <c r="AV61" i="39"/>
  <c r="AU61" i="39"/>
  <c r="AT61" i="39"/>
  <c r="AS61" i="39"/>
  <c r="AR61" i="39"/>
  <c r="AQ61" i="39"/>
  <c r="AP61" i="39"/>
  <c r="AO61" i="39"/>
  <c r="AN61" i="39"/>
  <c r="AM61" i="39"/>
  <c r="AL61" i="39"/>
  <c r="AG61" i="39"/>
  <c r="AF61" i="39"/>
  <c r="AE61" i="39"/>
  <c r="AD61" i="39"/>
  <c r="AC61" i="39"/>
  <c r="AB61" i="39"/>
  <c r="AA61" i="39"/>
  <c r="Z61" i="39"/>
  <c r="Y61" i="39"/>
  <c r="X61" i="39"/>
  <c r="W61" i="39"/>
  <c r="V61" i="39"/>
  <c r="U61" i="39"/>
  <c r="T61" i="39"/>
  <c r="O61" i="39"/>
  <c r="N61" i="39"/>
  <c r="M61" i="39"/>
  <c r="L61" i="39"/>
  <c r="K61" i="39"/>
  <c r="J61" i="39"/>
  <c r="I61" i="39"/>
  <c r="H61" i="39"/>
  <c r="G61" i="39"/>
  <c r="F61" i="39"/>
  <c r="E61" i="39"/>
  <c r="D61" i="39"/>
  <c r="C61" i="39"/>
  <c r="B61" i="39"/>
  <c r="CI60" i="39"/>
  <c r="CH60" i="39"/>
  <c r="CG60" i="39"/>
  <c r="CF60" i="39"/>
  <c r="CE60" i="39"/>
  <c r="CD60" i="39"/>
  <c r="CC60" i="39"/>
  <c r="CB60" i="39"/>
  <c r="CA60" i="39"/>
  <c r="BZ60" i="39"/>
  <c r="BY60" i="39"/>
  <c r="BX60" i="39"/>
  <c r="BW60" i="39"/>
  <c r="BV60" i="39"/>
  <c r="BQ60" i="39"/>
  <c r="BP60" i="39"/>
  <c r="BO60" i="39"/>
  <c r="BN60" i="39"/>
  <c r="BM60" i="39"/>
  <c r="BL60" i="39"/>
  <c r="BK60" i="39"/>
  <c r="BJ60" i="39"/>
  <c r="BI60" i="39"/>
  <c r="BH60" i="39"/>
  <c r="BG60" i="39"/>
  <c r="BF60" i="39"/>
  <c r="BE60" i="39"/>
  <c r="BD60" i="39"/>
  <c r="AY60" i="39"/>
  <c r="AX60" i="39"/>
  <c r="AW60" i="39"/>
  <c r="AV60" i="39"/>
  <c r="AU60" i="39"/>
  <c r="AT60" i="39"/>
  <c r="AS60" i="39"/>
  <c r="AR60" i="39"/>
  <c r="AQ60" i="39"/>
  <c r="AP60" i="39"/>
  <c r="AO60" i="39"/>
  <c r="AN60" i="39"/>
  <c r="AM60" i="39"/>
  <c r="AL60" i="39"/>
  <c r="AG60" i="39"/>
  <c r="AF60" i="39"/>
  <c r="AE60" i="39"/>
  <c r="AD60" i="39"/>
  <c r="AC60" i="39"/>
  <c r="AB60" i="39"/>
  <c r="AA60" i="39"/>
  <c r="Z60" i="39"/>
  <c r="Y60" i="39"/>
  <c r="X60" i="39"/>
  <c r="W60" i="39"/>
  <c r="V60" i="39"/>
  <c r="U60" i="39"/>
  <c r="T60" i="39"/>
  <c r="O60" i="39"/>
  <c r="N60" i="39"/>
  <c r="M60" i="39"/>
  <c r="L60" i="39"/>
  <c r="K60" i="39"/>
  <c r="J60" i="39"/>
  <c r="I60" i="39"/>
  <c r="H60" i="39"/>
  <c r="G60" i="39"/>
  <c r="F60" i="39"/>
  <c r="E60" i="39"/>
  <c r="D60" i="39"/>
  <c r="C60" i="39"/>
  <c r="B60" i="39"/>
  <c r="CH59" i="39"/>
  <c r="CG59" i="39"/>
  <c r="CF59" i="39"/>
  <c r="CE59" i="39"/>
  <c r="CD59" i="39"/>
  <c r="CC59" i="39"/>
  <c r="CB59" i="39"/>
  <c r="CA59" i="39"/>
  <c r="BZ59" i="39"/>
  <c r="BY59" i="39"/>
  <c r="BX59" i="39"/>
  <c r="BW59" i="39"/>
  <c r="BP59" i="39"/>
  <c r="BO59" i="39"/>
  <c r="BN59" i="39"/>
  <c r="BM59" i="39"/>
  <c r="BL59" i="39"/>
  <c r="BK59" i="39"/>
  <c r="BJ59" i="39"/>
  <c r="BI59" i="39"/>
  <c r="BH59" i="39"/>
  <c r="BG59" i="39"/>
  <c r="BF59" i="39"/>
  <c r="BE59" i="39"/>
  <c r="AX59" i="39"/>
  <c r="AW59" i="39"/>
  <c r="AV59" i="39"/>
  <c r="AU59" i="39"/>
  <c r="AT59" i="39"/>
  <c r="AS59" i="39"/>
  <c r="AR59" i="39"/>
  <c r="AQ59" i="39"/>
  <c r="AP59" i="39"/>
  <c r="AO59" i="39"/>
  <c r="AN59" i="39"/>
  <c r="AM59" i="39"/>
  <c r="AF59" i="39"/>
  <c r="AE59" i="39"/>
  <c r="AD59" i="39"/>
  <c r="AC59" i="39"/>
  <c r="AB59" i="39"/>
  <c r="AA59" i="39"/>
  <c r="Z59" i="39"/>
  <c r="Y59" i="39"/>
  <c r="X59" i="39"/>
  <c r="W59" i="39"/>
  <c r="V59" i="39"/>
  <c r="U59" i="39"/>
  <c r="N59" i="39"/>
  <c r="M59" i="39"/>
  <c r="L59" i="39"/>
  <c r="K59" i="39"/>
  <c r="J59" i="39"/>
  <c r="I59" i="39"/>
  <c r="H59" i="39"/>
  <c r="G59" i="39"/>
  <c r="F59" i="39"/>
  <c r="E59" i="39"/>
  <c r="D59" i="39"/>
  <c r="C59" i="39"/>
  <c r="BV58" i="39"/>
  <c r="BD58" i="39"/>
  <c r="AL58" i="39"/>
  <c r="T58" i="39"/>
  <c r="B58" i="39"/>
  <c r="BV56" i="39"/>
  <c r="BD56" i="39"/>
  <c r="AL56" i="39"/>
  <c r="T56" i="39"/>
  <c r="B56" i="39"/>
  <c r="CH54" i="39"/>
  <c r="CG54" i="39"/>
  <c r="CF54" i="39"/>
  <c r="CE54" i="39"/>
  <c r="CD54" i="39"/>
  <c r="CC54" i="39"/>
  <c r="CB54" i="39"/>
  <c r="CA54" i="39"/>
  <c r="BZ54" i="39"/>
  <c r="BY54" i="39"/>
  <c r="BX54" i="39"/>
  <c r="BV54" i="39"/>
  <c r="BP54" i="39"/>
  <c r="BO54" i="39"/>
  <c r="BN54" i="39"/>
  <c r="BM54" i="39"/>
  <c r="BL54" i="39"/>
  <c r="BK54" i="39"/>
  <c r="BJ54" i="39"/>
  <c r="BI54" i="39"/>
  <c r="BH54" i="39"/>
  <c r="BG54" i="39"/>
  <c r="BF54" i="39"/>
  <c r="BD54" i="39"/>
  <c r="AM54" i="39"/>
  <c r="AL54" i="39"/>
  <c r="U54" i="39"/>
  <c r="T54" i="39"/>
  <c r="B54" i="39"/>
  <c r="CH53" i="39"/>
  <c r="CG53" i="39"/>
  <c r="CF53" i="39"/>
  <c r="CE53" i="39"/>
  <c r="CD53" i="39"/>
  <c r="CC53" i="39"/>
  <c r="CB53" i="39"/>
  <c r="CA53" i="39"/>
  <c r="BZ53" i="39"/>
  <c r="BY53" i="39"/>
  <c r="BX53" i="39"/>
  <c r="BV53" i="39"/>
  <c r="BP53" i="39"/>
  <c r="BO53" i="39"/>
  <c r="BN53" i="39"/>
  <c r="BM53" i="39"/>
  <c r="BL53" i="39"/>
  <c r="BK53" i="39"/>
  <c r="BJ53" i="39"/>
  <c r="BI53" i="39"/>
  <c r="BH53" i="39"/>
  <c r="BG53" i="39"/>
  <c r="BF53" i="39"/>
  <c r="BD53" i="39"/>
  <c r="AM53" i="39"/>
  <c r="AL53" i="39"/>
  <c r="U53" i="39"/>
  <c r="T53" i="39"/>
  <c r="B53" i="39"/>
  <c r="CH52" i="39"/>
  <c r="CG52" i="39"/>
  <c r="CF52" i="39"/>
  <c r="CE52" i="39"/>
  <c r="CD52" i="39"/>
  <c r="CC52" i="39"/>
  <c r="CB52" i="39"/>
  <c r="CA52" i="39"/>
  <c r="BZ52" i="39"/>
  <c r="BY52" i="39"/>
  <c r="BX52" i="39"/>
  <c r="BV52" i="39"/>
  <c r="BP52" i="39"/>
  <c r="BO52" i="39"/>
  <c r="BN52" i="39"/>
  <c r="BM52" i="39"/>
  <c r="BL52" i="39"/>
  <c r="BK52" i="39"/>
  <c r="BJ52" i="39"/>
  <c r="BI52" i="39"/>
  <c r="BH52" i="39"/>
  <c r="BG52" i="39"/>
  <c r="BF52" i="39"/>
  <c r="BD52" i="39"/>
  <c r="AM52" i="39"/>
  <c r="AL52" i="39"/>
  <c r="U52" i="39"/>
  <c r="T52" i="39"/>
  <c r="B52" i="39"/>
  <c r="CH51" i="39"/>
  <c r="CG51" i="39"/>
  <c r="CF51" i="39"/>
  <c r="CE51" i="39"/>
  <c r="CD51" i="39"/>
  <c r="CC51" i="39"/>
  <c r="CB51" i="39"/>
  <c r="CA51" i="39"/>
  <c r="BZ51" i="39"/>
  <c r="BY51" i="39"/>
  <c r="BX51" i="39"/>
  <c r="BV51" i="39"/>
  <c r="BP51" i="39"/>
  <c r="BO51" i="39"/>
  <c r="BN51" i="39"/>
  <c r="BM51" i="39"/>
  <c r="BL51" i="39"/>
  <c r="BK51" i="39"/>
  <c r="BJ51" i="39"/>
  <c r="BI51" i="39"/>
  <c r="BH51" i="39"/>
  <c r="BG51" i="39"/>
  <c r="BF51" i="39"/>
  <c r="BD51" i="39"/>
  <c r="AM51" i="39"/>
  <c r="AL51" i="39"/>
  <c r="U51" i="39"/>
  <c r="T51" i="39"/>
  <c r="B51" i="39"/>
  <c r="CH50" i="39"/>
  <c r="CG50" i="39"/>
  <c r="CF50" i="39"/>
  <c r="CE50" i="39"/>
  <c r="CD50" i="39"/>
  <c r="CC50" i="39"/>
  <c r="CB50" i="39"/>
  <c r="CA50" i="39"/>
  <c r="BZ50" i="39"/>
  <c r="BY50" i="39"/>
  <c r="BX50" i="39"/>
  <c r="BV50" i="39"/>
  <c r="BP50" i="39"/>
  <c r="BO50" i="39"/>
  <c r="BN50" i="39"/>
  <c r="BM50" i="39"/>
  <c r="BL50" i="39"/>
  <c r="BK50" i="39"/>
  <c r="BJ50" i="39"/>
  <c r="BI50" i="39"/>
  <c r="BH50" i="39"/>
  <c r="BG50" i="39"/>
  <c r="BF50" i="39"/>
  <c r="BD50" i="39"/>
  <c r="AM50" i="39"/>
  <c r="AL50" i="39"/>
  <c r="U50" i="39"/>
  <c r="T50" i="39"/>
  <c r="B50" i="39"/>
  <c r="CH49" i="39"/>
  <c r="CG49" i="39"/>
  <c r="CF49" i="39"/>
  <c r="CE49" i="39"/>
  <c r="CD49" i="39"/>
  <c r="CC49" i="39"/>
  <c r="CB49" i="39"/>
  <c r="CA49" i="39"/>
  <c r="BZ49" i="39"/>
  <c r="BY49" i="39"/>
  <c r="BX49" i="39"/>
  <c r="BV49" i="39"/>
  <c r="BP49" i="39"/>
  <c r="BO49" i="39"/>
  <c r="BN49" i="39"/>
  <c r="BM49" i="39"/>
  <c r="BL49" i="39"/>
  <c r="BK49" i="39"/>
  <c r="BJ49" i="39"/>
  <c r="BI49" i="39"/>
  <c r="BH49" i="39"/>
  <c r="BG49" i="39"/>
  <c r="BF49" i="39"/>
  <c r="BD49" i="39"/>
  <c r="AM49" i="39"/>
  <c r="AL49" i="39"/>
  <c r="U49" i="39"/>
  <c r="T49" i="39"/>
  <c r="B49" i="39"/>
  <c r="CH48" i="39"/>
  <c r="CG48" i="39"/>
  <c r="CF48" i="39"/>
  <c r="CE48" i="39"/>
  <c r="CD48" i="39"/>
  <c r="CC48" i="39"/>
  <c r="CB48" i="39"/>
  <c r="CA48" i="39"/>
  <c r="BZ48" i="39"/>
  <c r="BY48" i="39"/>
  <c r="BX48" i="39"/>
  <c r="BV48" i="39"/>
  <c r="BP48" i="39"/>
  <c r="BO48" i="39"/>
  <c r="BN48" i="39"/>
  <c r="BM48" i="39"/>
  <c r="BL48" i="39"/>
  <c r="BK48" i="39"/>
  <c r="BJ48" i="39"/>
  <c r="BI48" i="39"/>
  <c r="BH48" i="39"/>
  <c r="BG48" i="39"/>
  <c r="BF48" i="39"/>
  <c r="BD48" i="39"/>
  <c r="AM48" i="39"/>
  <c r="AL48" i="39"/>
  <c r="U48" i="39"/>
  <c r="T48" i="39"/>
  <c r="B48" i="39"/>
  <c r="CH47" i="39"/>
  <c r="CG47" i="39"/>
  <c r="CF47" i="39"/>
  <c r="CE47" i="39"/>
  <c r="CD47" i="39"/>
  <c r="CC47" i="39"/>
  <c r="CB47" i="39"/>
  <c r="CA47" i="39"/>
  <c r="BZ47" i="39"/>
  <c r="BY47" i="39"/>
  <c r="BX47" i="39"/>
  <c r="BV47" i="39"/>
  <c r="BP47" i="39"/>
  <c r="BO47" i="39"/>
  <c r="BN47" i="39"/>
  <c r="BM47" i="39"/>
  <c r="BL47" i="39"/>
  <c r="BK47" i="39"/>
  <c r="BJ47" i="39"/>
  <c r="BI47" i="39"/>
  <c r="BH47" i="39"/>
  <c r="BG47" i="39"/>
  <c r="BF47" i="39"/>
  <c r="BD47" i="39"/>
  <c r="AM47" i="39"/>
  <c r="AL47" i="39"/>
  <c r="U47" i="39"/>
  <c r="T47" i="39"/>
  <c r="B47" i="39"/>
  <c r="CH46" i="39"/>
  <c r="CG46" i="39"/>
  <c r="CF46" i="39"/>
  <c r="CE46" i="39"/>
  <c r="CD46" i="39"/>
  <c r="CC46" i="39"/>
  <c r="CB46" i="39"/>
  <c r="CA46" i="39"/>
  <c r="BZ46" i="39"/>
  <c r="BY46" i="39"/>
  <c r="BX46" i="39"/>
  <c r="BV46" i="39"/>
  <c r="BP46" i="39"/>
  <c r="BO46" i="39"/>
  <c r="BN46" i="39"/>
  <c r="BM46" i="39"/>
  <c r="BL46" i="39"/>
  <c r="BK46" i="39"/>
  <c r="BJ46" i="39"/>
  <c r="BI46" i="39"/>
  <c r="BH46" i="39"/>
  <c r="BG46" i="39"/>
  <c r="BF46" i="39"/>
  <c r="BD46" i="39"/>
  <c r="AM46" i="39"/>
  <c r="AL46" i="39"/>
  <c r="U46" i="39"/>
  <c r="T46" i="39"/>
  <c r="B46" i="39"/>
  <c r="CH45" i="39"/>
  <c r="CG45" i="39"/>
  <c r="CF45" i="39"/>
  <c r="CE45" i="39"/>
  <c r="CD45" i="39"/>
  <c r="CC45" i="39"/>
  <c r="CB45" i="39"/>
  <c r="CA45" i="39"/>
  <c r="BZ45" i="39"/>
  <c r="BY45" i="39"/>
  <c r="BX45" i="39"/>
  <c r="BV45" i="39"/>
  <c r="BP45" i="39"/>
  <c r="BO45" i="39"/>
  <c r="BN45" i="39"/>
  <c r="BM45" i="39"/>
  <c r="BL45" i="39"/>
  <c r="BK45" i="39"/>
  <c r="BJ45" i="39"/>
  <c r="BI45" i="39"/>
  <c r="BH45" i="39"/>
  <c r="BG45" i="39"/>
  <c r="BF45" i="39"/>
  <c r="BD45" i="39"/>
  <c r="AM45" i="39"/>
  <c r="AL45" i="39"/>
  <c r="U45" i="39"/>
  <c r="T45" i="39"/>
  <c r="B45" i="39"/>
  <c r="CH44" i="39"/>
  <c r="CG44" i="39"/>
  <c r="CF44" i="39"/>
  <c r="CE44" i="39"/>
  <c r="CD44" i="39"/>
  <c r="CC44" i="39"/>
  <c r="CB44" i="39"/>
  <c r="CA44" i="39"/>
  <c r="BZ44" i="39"/>
  <c r="BY44" i="39"/>
  <c r="BX44" i="39"/>
  <c r="BW44" i="39"/>
  <c r="BP44" i="39"/>
  <c r="BO44" i="39"/>
  <c r="BN44" i="39"/>
  <c r="BM44" i="39"/>
  <c r="BL44" i="39"/>
  <c r="BK44" i="39"/>
  <c r="BJ44" i="39"/>
  <c r="BI44" i="39"/>
  <c r="BH44" i="39"/>
  <c r="BG44" i="39"/>
  <c r="BF44" i="39"/>
  <c r="BE44" i="39"/>
  <c r="AX44" i="39"/>
  <c r="AW44" i="39"/>
  <c r="AV44" i="39"/>
  <c r="AU44" i="39"/>
  <c r="AT44" i="39"/>
  <c r="AS44" i="39"/>
  <c r="AR44" i="39"/>
  <c r="AQ44" i="39"/>
  <c r="AP44" i="39"/>
  <c r="AO44" i="39"/>
  <c r="AN44" i="39"/>
  <c r="AM44" i="39"/>
  <c r="AF44" i="39"/>
  <c r="AE44" i="39"/>
  <c r="AD44" i="39"/>
  <c r="AC44" i="39"/>
  <c r="AB44" i="39"/>
  <c r="AA44" i="39"/>
  <c r="Z44" i="39"/>
  <c r="Y44" i="39"/>
  <c r="X44" i="39"/>
  <c r="W44" i="39"/>
  <c r="V44" i="39"/>
  <c r="U44" i="39"/>
  <c r="N44" i="39"/>
  <c r="M44" i="39"/>
  <c r="L44" i="39"/>
  <c r="K44" i="39"/>
  <c r="J44" i="39"/>
  <c r="I44" i="39"/>
  <c r="H44" i="39"/>
  <c r="G44" i="39"/>
  <c r="F44" i="39"/>
  <c r="E44" i="39"/>
  <c r="D44" i="39"/>
  <c r="C44" i="39"/>
  <c r="BV43" i="39"/>
  <c r="BD43" i="39"/>
  <c r="AL43" i="39"/>
  <c r="T43" i="39"/>
  <c r="B43" i="39"/>
  <c r="BV41" i="39"/>
  <c r="BD41" i="39"/>
  <c r="AL41" i="39"/>
  <c r="T41" i="39"/>
  <c r="B41" i="39"/>
  <c r="CI39" i="39"/>
  <c r="CH39" i="39"/>
  <c r="CG39" i="39"/>
  <c r="CF39" i="39"/>
  <c r="CE39" i="39"/>
  <c r="CD39" i="39"/>
  <c r="CC39" i="39"/>
  <c r="CB39" i="39"/>
  <c r="CA39" i="39"/>
  <c r="BZ39" i="39"/>
  <c r="BY39" i="39"/>
  <c r="BX39" i="39"/>
  <c r="BW39" i="39"/>
  <c r="BQ39" i="39"/>
  <c r="BP39" i="39"/>
  <c r="BO39" i="39"/>
  <c r="BN39" i="39"/>
  <c r="BM39" i="39"/>
  <c r="BL39" i="39"/>
  <c r="BK39" i="39"/>
  <c r="BJ39" i="39"/>
  <c r="BI39" i="39"/>
  <c r="BH39" i="39"/>
  <c r="BG39" i="39"/>
  <c r="BF39" i="39"/>
  <c r="BE39" i="39"/>
  <c r="AY39" i="39"/>
  <c r="AX39" i="39"/>
  <c r="AW39" i="39"/>
  <c r="AV39" i="39"/>
  <c r="AU39" i="39"/>
  <c r="AT39" i="39"/>
  <c r="AS39" i="39"/>
  <c r="AR39" i="39"/>
  <c r="AQ39" i="39"/>
  <c r="AP39" i="39"/>
  <c r="AO39" i="39"/>
  <c r="AN39" i="39"/>
  <c r="AM39" i="39"/>
  <c r="AG39" i="39"/>
  <c r="AF39" i="39"/>
  <c r="AE39" i="39"/>
  <c r="AD39" i="39"/>
  <c r="AC39" i="39"/>
  <c r="AB39" i="39"/>
  <c r="AA39" i="39"/>
  <c r="Z39" i="39"/>
  <c r="Y39" i="39"/>
  <c r="X39" i="39"/>
  <c r="W39" i="39"/>
  <c r="V39" i="39"/>
  <c r="U39" i="39"/>
  <c r="O39" i="39"/>
  <c r="N39" i="39"/>
  <c r="M39" i="39"/>
  <c r="L39" i="39"/>
  <c r="K39" i="39"/>
  <c r="J39" i="39"/>
  <c r="I39" i="39"/>
  <c r="H39" i="39"/>
  <c r="G39" i="39"/>
  <c r="F39" i="39"/>
  <c r="E39" i="39"/>
  <c r="D39" i="39"/>
  <c r="C39" i="39"/>
  <c r="CI38" i="39"/>
  <c r="CH38" i="39"/>
  <c r="CG38" i="39"/>
  <c r="CF38" i="39"/>
  <c r="CE38" i="39"/>
  <c r="CD38" i="39"/>
  <c r="CC38" i="39"/>
  <c r="CB38" i="39"/>
  <c r="CA38" i="39"/>
  <c r="BZ38" i="39"/>
  <c r="BY38" i="39"/>
  <c r="BX38" i="39"/>
  <c r="BV38" i="39"/>
  <c r="BQ38" i="39"/>
  <c r="BP38" i="39"/>
  <c r="BO38" i="39"/>
  <c r="BN38" i="39"/>
  <c r="BM38" i="39"/>
  <c r="BL38" i="39"/>
  <c r="BK38" i="39"/>
  <c r="BJ38" i="39"/>
  <c r="BI38" i="39"/>
  <c r="BH38" i="39"/>
  <c r="BG38" i="39"/>
  <c r="BF38" i="39"/>
  <c r="BD38" i="39"/>
  <c r="AY38" i="39"/>
  <c r="AX38" i="39"/>
  <c r="AW38" i="39"/>
  <c r="AV38" i="39"/>
  <c r="AU38" i="39"/>
  <c r="AT38" i="39"/>
  <c r="AS38" i="39"/>
  <c r="AR38" i="39"/>
  <c r="AQ38" i="39"/>
  <c r="AP38" i="39"/>
  <c r="AO38" i="39"/>
  <c r="AN38" i="39"/>
  <c r="AL38" i="39"/>
  <c r="AG38" i="39"/>
  <c r="AF38" i="39"/>
  <c r="AE38" i="39"/>
  <c r="AD38" i="39"/>
  <c r="AC38" i="39"/>
  <c r="AB38" i="39"/>
  <c r="AA38" i="39"/>
  <c r="Z38" i="39"/>
  <c r="Y38" i="39"/>
  <c r="X38" i="39"/>
  <c r="W38" i="39"/>
  <c r="V38" i="39"/>
  <c r="T38" i="39"/>
  <c r="O38" i="39"/>
  <c r="N38" i="39"/>
  <c r="M38" i="39"/>
  <c r="L38" i="39"/>
  <c r="K38" i="39"/>
  <c r="J38" i="39"/>
  <c r="I38" i="39"/>
  <c r="H38" i="39"/>
  <c r="G38" i="39"/>
  <c r="F38" i="39"/>
  <c r="E38" i="39"/>
  <c r="D38" i="39"/>
  <c r="B38" i="39"/>
  <c r="CI37" i="39"/>
  <c r="CH37" i="39"/>
  <c r="CG37" i="39"/>
  <c r="CF37" i="39"/>
  <c r="CE37" i="39"/>
  <c r="CD37" i="39"/>
  <c r="CC37" i="39"/>
  <c r="CB37" i="39"/>
  <c r="CA37" i="39"/>
  <c r="BZ37" i="39"/>
  <c r="BY37" i="39"/>
  <c r="BX37" i="39"/>
  <c r="BV37" i="39"/>
  <c r="BQ37" i="39"/>
  <c r="BP37" i="39"/>
  <c r="BO37" i="39"/>
  <c r="BN37" i="39"/>
  <c r="BM37" i="39"/>
  <c r="BL37" i="39"/>
  <c r="BK37" i="39"/>
  <c r="BJ37" i="39"/>
  <c r="BI37" i="39"/>
  <c r="BH37" i="39"/>
  <c r="BG37" i="39"/>
  <c r="BF37" i="39"/>
  <c r="BD37" i="39"/>
  <c r="AY37" i="39"/>
  <c r="AX37" i="39"/>
  <c r="AW37" i="39"/>
  <c r="AV37" i="39"/>
  <c r="AU37" i="39"/>
  <c r="AT37" i="39"/>
  <c r="AS37" i="39"/>
  <c r="AR37" i="39"/>
  <c r="AQ37" i="39"/>
  <c r="AP37" i="39"/>
  <c r="AO37" i="39"/>
  <c r="AN37" i="39"/>
  <c r="AL37" i="39"/>
  <c r="AG37" i="39"/>
  <c r="AF37" i="39"/>
  <c r="AE37" i="39"/>
  <c r="AD37" i="39"/>
  <c r="AC37" i="39"/>
  <c r="AB37" i="39"/>
  <c r="AA37" i="39"/>
  <c r="Z37" i="39"/>
  <c r="Y37" i="39"/>
  <c r="X37" i="39"/>
  <c r="W37" i="39"/>
  <c r="V37" i="39"/>
  <c r="T37" i="39"/>
  <c r="O37" i="39"/>
  <c r="N37" i="39"/>
  <c r="M37" i="39"/>
  <c r="L37" i="39"/>
  <c r="K37" i="39"/>
  <c r="J37" i="39"/>
  <c r="I37" i="39"/>
  <c r="H37" i="39"/>
  <c r="G37" i="39"/>
  <c r="F37" i="39"/>
  <c r="E37" i="39"/>
  <c r="D37" i="39"/>
  <c r="B37" i="39"/>
  <c r="CI36" i="39"/>
  <c r="CH36" i="39"/>
  <c r="CG36" i="39"/>
  <c r="CF36" i="39"/>
  <c r="CE36" i="39"/>
  <c r="CD36" i="39"/>
  <c r="CC36" i="39"/>
  <c r="CB36" i="39"/>
  <c r="CA36" i="39"/>
  <c r="BZ36" i="39"/>
  <c r="BY36" i="39"/>
  <c r="BX36" i="39"/>
  <c r="BV36" i="39"/>
  <c r="BQ36" i="39"/>
  <c r="BP36" i="39"/>
  <c r="BO36" i="39"/>
  <c r="BN36" i="39"/>
  <c r="BM36" i="39"/>
  <c r="BL36" i="39"/>
  <c r="BK36" i="39"/>
  <c r="BJ36" i="39"/>
  <c r="BI36" i="39"/>
  <c r="BH36" i="39"/>
  <c r="BG36" i="39"/>
  <c r="BF36" i="39"/>
  <c r="BD36" i="39"/>
  <c r="AY36" i="39"/>
  <c r="AX36" i="39"/>
  <c r="AW36" i="39"/>
  <c r="AV36" i="39"/>
  <c r="AU36" i="39"/>
  <c r="AT36" i="39"/>
  <c r="AS36" i="39"/>
  <c r="AR36" i="39"/>
  <c r="AQ36" i="39"/>
  <c r="AP36" i="39"/>
  <c r="AO36" i="39"/>
  <c r="AN36" i="39"/>
  <c r="AL36" i="39"/>
  <c r="AG36" i="39"/>
  <c r="AF36" i="39"/>
  <c r="AE36" i="39"/>
  <c r="AD36" i="39"/>
  <c r="AC36" i="39"/>
  <c r="AB36" i="39"/>
  <c r="AA36" i="39"/>
  <c r="Z36" i="39"/>
  <c r="Y36" i="39"/>
  <c r="X36" i="39"/>
  <c r="W36" i="39"/>
  <c r="V36" i="39"/>
  <c r="T36" i="39"/>
  <c r="O36" i="39"/>
  <c r="N36" i="39"/>
  <c r="M36" i="39"/>
  <c r="L36" i="39"/>
  <c r="K36" i="39"/>
  <c r="J36" i="39"/>
  <c r="I36" i="39"/>
  <c r="H36" i="39"/>
  <c r="G36" i="39"/>
  <c r="F36" i="39"/>
  <c r="E36" i="39"/>
  <c r="D36" i="39"/>
  <c r="B36" i="39"/>
  <c r="CI35" i="39"/>
  <c r="CH35" i="39"/>
  <c r="CG35" i="39"/>
  <c r="CF35" i="39"/>
  <c r="CE35" i="39"/>
  <c r="CD35" i="39"/>
  <c r="CC35" i="39"/>
  <c r="CB35" i="39"/>
  <c r="CA35" i="39"/>
  <c r="BZ35" i="39"/>
  <c r="BY35" i="39"/>
  <c r="BX35" i="39"/>
  <c r="BV35" i="39"/>
  <c r="BQ35" i="39"/>
  <c r="BP35" i="39"/>
  <c r="BO35" i="39"/>
  <c r="BN35" i="39"/>
  <c r="BM35" i="39"/>
  <c r="BL35" i="39"/>
  <c r="BK35" i="39"/>
  <c r="BJ35" i="39"/>
  <c r="BI35" i="39"/>
  <c r="BH35" i="39"/>
  <c r="BG35" i="39"/>
  <c r="BF35" i="39"/>
  <c r="BD35" i="39"/>
  <c r="AY35" i="39"/>
  <c r="AX35" i="39"/>
  <c r="AW35" i="39"/>
  <c r="AV35" i="39"/>
  <c r="AU35" i="39"/>
  <c r="AT35" i="39"/>
  <c r="AS35" i="39"/>
  <c r="AR35" i="39"/>
  <c r="AQ35" i="39"/>
  <c r="AP35" i="39"/>
  <c r="AO35" i="39"/>
  <c r="AN35" i="39"/>
  <c r="AL35" i="39"/>
  <c r="AG35" i="39"/>
  <c r="AF35" i="39"/>
  <c r="AE35" i="39"/>
  <c r="AD35" i="39"/>
  <c r="AC35" i="39"/>
  <c r="AB35" i="39"/>
  <c r="AA35" i="39"/>
  <c r="Z35" i="39"/>
  <c r="Y35" i="39"/>
  <c r="X35" i="39"/>
  <c r="W35" i="39"/>
  <c r="V35" i="39"/>
  <c r="T35" i="39"/>
  <c r="O35" i="39"/>
  <c r="N35" i="39"/>
  <c r="M35" i="39"/>
  <c r="L35" i="39"/>
  <c r="K35" i="39"/>
  <c r="J35" i="39"/>
  <c r="I35" i="39"/>
  <c r="H35" i="39"/>
  <c r="G35" i="39"/>
  <c r="F35" i="39"/>
  <c r="E35" i="39"/>
  <c r="D35" i="39"/>
  <c r="B35" i="39"/>
  <c r="CI34" i="39"/>
  <c r="CH34" i="39"/>
  <c r="CG34" i="39"/>
  <c r="CF34" i="39"/>
  <c r="CE34" i="39"/>
  <c r="CD34" i="39"/>
  <c r="CC34" i="39"/>
  <c r="CB34" i="39"/>
  <c r="CA34" i="39"/>
  <c r="BZ34" i="39"/>
  <c r="BY34" i="39"/>
  <c r="BX34" i="39"/>
  <c r="BV34" i="39"/>
  <c r="BQ34" i="39"/>
  <c r="BP34" i="39"/>
  <c r="BO34" i="39"/>
  <c r="BN34" i="39"/>
  <c r="BM34" i="39"/>
  <c r="BL34" i="39"/>
  <c r="BK34" i="39"/>
  <c r="BJ34" i="39"/>
  <c r="BI34" i="39"/>
  <c r="BH34" i="39"/>
  <c r="BG34" i="39"/>
  <c r="BF34" i="39"/>
  <c r="BD34" i="39"/>
  <c r="AY34" i="39"/>
  <c r="AX34" i="39"/>
  <c r="AW34" i="39"/>
  <c r="AV34" i="39"/>
  <c r="AU34" i="39"/>
  <c r="AT34" i="39"/>
  <c r="AS34" i="39"/>
  <c r="AR34" i="39"/>
  <c r="AQ34" i="39"/>
  <c r="AP34" i="39"/>
  <c r="AO34" i="39"/>
  <c r="AN34" i="39"/>
  <c r="AL34" i="39"/>
  <c r="AG34" i="39"/>
  <c r="AF34" i="39"/>
  <c r="AE34" i="39"/>
  <c r="AD34" i="39"/>
  <c r="AC34" i="39"/>
  <c r="AB34" i="39"/>
  <c r="AA34" i="39"/>
  <c r="Z34" i="39"/>
  <c r="Y34" i="39"/>
  <c r="X34" i="39"/>
  <c r="W34" i="39"/>
  <c r="V34" i="39"/>
  <c r="T34" i="39"/>
  <c r="O34" i="39"/>
  <c r="N34" i="39"/>
  <c r="M34" i="39"/>
  <c r="L34" i="39"/>
  <c r="K34" i="39"/>
  <c r="J34" i="39"/>
  <c r="I34" i="39"/>
  <c r="H34" i="39"/>
  <c r="G34" i="39"/>
  <c r="F34" i="39"/>
  <c r="E34" i="39"/>
  <c r="D34" i="39"/>
  <c r="B34" i="39"/>
  <c r="CI33" i="39"/>
  <c r="CH33" i="39"/>
  <c r="CG33" i="39"/>
  <c r="CF33" i="39"/>
  <c r="CE33" i="39"/>
  <c r="CD33" i="39"/>
  <c r="CC33" i="39"/>
  <c r="CB33" i="39"/>
  <c r="CA33" i="39"/>
  <c r="BZ33" i="39"/>
  <c r="BY33" i="39"/>
  <c r="BX33" i="39"/>
  <c r="BV33" i="39"/>
  <c r="BQ33" i="39"/>
  <c r="BP33" i="39"/>
  <c r="BO33" i="39"/>
  <c r="BN33" i="39"/>
  <c r="BM33" i="39"/>
  <c r="BL33" i="39"/>
  <c r="BK33" i="39"/>
  <c r="BJ33" i="39"/>
  <c r="BI33" i="39"/>
  <c r="BH33" i="39"/>
  <c r="BG33" i="39"/>
  <c r="BF33" i="39"/>
  <c r="BD33" i="39"/>
  <c r="AY33" i="39"/>
  <c r="AX33" i="39"/>
  <c r="AW33" i="39"/>
  <c r="AV33" i="39"/>
  <c r="AU33" i="39"/>
  <c r="AT33" i="39"/>
  <c r="AS33" i="39"/>
  <c r="AR33" i="39"/>
  <c r="AQ33" i="39"/>
  <c r="AP33" i="39"/>
  <c r="AO33" i="39"/>
  <c r="AN33" i="39"/>
  <c r="AL33" i="39"/>
  <c r="AG33" i="39"/>
  <c r="AF33" i="39"/>
  <c r="AE33" i="39"/>
  <c r="AD33" i="39"/>
  <c r="AC33" i="39"/>
  <c r="AB33" i="39"/>
  <c r="AA33" i="39"/>
  <c r="Z33" i="39"/>
  <c r="Y33" i="39"/>
  <c r="X33" i="39"/>
  <c r="W33" i="39"/>
  <c r="V33" i="39"/>
  <c r="T33" i="39"/>
  <c r="O33" i="39"/>
  <c r="N33" i="39"/>
  <c r="M33" i="39"/>
  <c r="L33" i="39"/>
  <c r="K33" i="39"/>
  <c r="J33" i="39"/>
  <c r="I33" i="39"/>
  <c r="H33" i="39"/>
  <c r="G33" i="39"/>
  <c r="F33" i="39"/>
  <c r="E33" i="39"/>
  <c r="D33" i="39"/>
  <c r="B33" i="39"/>
  <c r="CI32" i="39"/>
  <c r="CH32" i="39"/>
  <c r="CG32" i="39"/>
  <c r="CF32" i="39"/>
  <c r="CE32" i="39"/>
  <c r="CD32" i="39"/>
  <c r="CC32" i="39"/>
  <c r="CB32" i="39"/>
  <c r="CA32" i="39"/>
  <c r="BZ32" i="39"/>
  <c r="BY32" i="39"/>
  <c r="BX32" i="39"/>
  <c r="BV32" i="39"/>
  <c r="BQ32" i="39"/>
  <c r="BP32" i="39"/>
  <c r="BO32" i="39"/>
  <c r="BN32" i="39"/>
  <c r="BM32" i="39"/>
  <c r="BL32" i="39"/>
  <c r="BK32" i="39"/>
  <c r="BJ32" i="39"/>
  <c r="BI32" i="39"/>
  <c r="BH32" i="39"/>
  <c r="BG32" i="39"/>
  <c r="BF32" i="39"/>
  <c r="BD32" i="39"/>
  <c r="AY32" i="39"/>
  <c r="AX32" i="39"/>
  <c r="AW32" i="39"/>
  <c r="AV32" i="39"/>
  <c r="AU32" i="39"/>
  <c r="AT32" i="39"/>
  <c r="AS32" i="39"/>
  <c r="AR32" i="39"/>
  <c r="AQ32" i="39"/>
  <c r="AP32" i="39"/>
  <c r="AO32" i="39"/>
  <c r="AN32" i="39"/>
  <c r="AL32" i="39"/>
  <c r="AG32" i="39"/>
  <c r="AF32" i="39"/>
  <c r="AE32" i="39"/>
  <c r="AD32" i="39"/>
  <c r="AC32" i="39"/>
  <c r="AB32" i="39"/>
  <c r="AA32" i="39"/>
  <c r="Z32" i="39"/>
  <c r="Y32" i="39"/>
  <c r="X32" i="39"/>
  <c r="W32" i="39"/>
  <c r="V32" i="39"/>
  <c r="T32" i="39"/>
  <c r="O32" i="39"/>
  <c r="N32" i="39"/>
  <c r="M32" i="39"/>
  <c r="L32" i="39"/>
  <c r="K32" i="39"/>
  <c r="J32" i="39"/>
  <c r="I32" i="39"/>
  <c r="H32" i="39"/>
  <c r="G32" i="39"/>
  <c r="F32" i="39"/>
  <c r="E32" i="39"/>
  <c r="D32" i="39"/>
  <c r="B32" i="39"/>
  <c r="CI31" i="39"/>
  <c r="CH31" i="39"/>
  <c r="CG31" i="39"/>
  <c r="CF31" i="39"/>
  <c r="CE31" i="39"/>
  <c r="CD31" i="39"/>
  <c r="CC31" i="39"/>
  <c r="CB31" i="39"/>
  <c r="CA31" i="39"/>
  <c r="BZ31" i="39"/>
  <c r="BY31" i="39"/>
  <c r="BX31" i="39"/>
  <c r="BV31" i="39"/>
  <c r="BQ31" i="39"/>
  <c r="BP31" i="39"/>
  <c r="BO31" i="39"/>
  <c r="BN31" i="39"/>
  <c r="BM31" i="39"/>
  <c r="BL31" i="39"/>
  <c r="BK31" i="39"/>
  <c r="BJ31" i="39"/>
  <c r="BI31" i="39"/>
  <c r="BH31" i="39"/>
  <c r="BG31" i="39"/>
  <c r="BF31" i="39"/>
  <c r="BD31" i="39"/>
  <c r="AY31" i="39"/>
  <c r="AX31" i="39"/>
  <c r="AW31" i="39"/>
  <c r="AV31" i="39"/>
  <c r="AU31" i="39"/>
  <c r="AT31" i="39"/>
  <c r="AS31" i="39"/>
  <c r="AR31" i="39"/>
  <c r="AQ31" i="39"/>
  <c r="AP31" i="39"/>
  <c r="AO31" i="39"/>
  <c r="AN31" i="39"/>
  <c r="AL31" i="39"/>
  <c r="AG31" i="39"/>
  <c r="AF31" i="39"/>
  <c r="AE31" i="39"/>
  <c r="AD31" i="39"/>
  <c r="AC31" i="39"/>
  <c r="AB31" i="39"/>
  <c r="AA31" i="39"/>
  <c r="Z31" i="39"/>
  <c r="Y31" i="39"/>
  <c r="X31" i="39"/>
  <c r="W31" i="39"/>
  <c r="V31" i="39"/>
  <c r="T31" i="39"/>
  <c r="O31" i="39"/>
  <c r="N31" i="39"/>
  <c r="M31" i="39"/>
  <c r="L31" i="39"/>
  <c r="K31" i="39"/>
  <c r="J31" i="39"/>
  <c r="I31" i="39"/>
  <c r="H31" i="39"/>
  <c r="G31" i="39"/>
  <c r="F31" i="39"/>
  <c r="E31" i="39"/>
  <c r="D31" i="39"/>
  <c r="B31" i="39"/>
  <c r="CI30" i="39"/>
  <c r="CH30" i="39"/>
  <c r="CG30" i="39"/>
  <c r="CF30" i="39"/>
  <c r="CE30" i="39"/>
  <c r="CD30" i="39"/>
  <c r="CC30" i="39"/>
  <c r="CB30" i="39"/>
  <c r="CA30" i="39"/>
  <c r="BZ30" i="39"/>
  <c r="BY30" i="39"/>
  <c r="BX30" i="39"/>
  <c r="BV30" i="39"/>
  <c r="BQ30" i="39"/>
  <c r="BP30" i="39"/>
  <c r="BO30" i="39"/>
  <c r="BN30" i="39"/>
  <c r="BM30" i="39"/>
  <c r="BL30" i="39"/>
  <c r="BK30" i="39"/>
  <c r="BJ30" i="39"/>
  <c r="BI30" i="39"/>
  <c r="BH30" i="39"/>
  <c r="BG30" i="39"/>
  <c r="BF30" i="39"/>
  <c r="BD30" i="39"/>
  <c r="AY30" i="39"/>
  <c r="AX30" i="39"/>
  <c r="AW30" i="39"/>
  <c r="AV30" i="39"/>
  <c r="AU30" i="39"/>
  <c r="AT30" i="39"/>
  <c r="AS30" i="39"/>
  <c r="AR30" i="39"/>
  <c r="AQ30" i="39"/>
  <c r="AP30" i="39"/>
  <c r="AO30" i="39"/>
  <c r="AN30" i="39"/>
  <c r="AL30" i="39"/>
  <c r="AG30" i="39"/>
  <c r="AF30" i="39"/>
  <c r="AE30" i="39"/>
  <c r="AD30" i="39"/>
  <c r="AC30" i="39"/>
  <c r="AB30" i="39"/>
  <c r="AA30" i="39"/>
  <c r="Z30" i="39"/>
  <c r="Y30" i="39"/>
  <c r="X30" i="39"/>
  <c r="W30" i="39"/>
  <c r="V30" i="39"/>
  <c r="T30" i="39"/>
  <c r="O30" i="39"/>
  <c r="N30" i="39"/>
  <c r="M30" i="39"/>
  <c r="L30" i="39"/>
  <c r="K30" i="39"/>
  <c r="J30" i="39"/>
  <c r="I30" i="39"/>
  <c r="H30" i="39"/>
  <c r="G30" i="39"/>
  <c r="F30" i="39"/>
  <c r="E30" i="39"/>
  <c r="D30" i="39"/>
  <c r="B30" i="39"/>
  <c r="CI29" i="39"/>
  <c r="CH29" i="39"/>
  <c r="CG29" i="39"/>
  <c r="CF29" i="39"/>
  <c r="CE29" i="39"/>
  <c r="CD29" i="39"/>
  <c r="CC29" i="39"/>
  <c r="CB29" i="39"/>
  <c r="CA29" i="39"/>
  <c r="BZ29" i="39"/>
  <c r="BY29" i="39"/>
  <c r="BX29" i="39"/>
  <c r="BV29" i="39"/>
  <c r="BQ29" i="39"/>
  <c r="BP29" i="39"/>
  <c r="BO29" i="39"/>
  <c r="BN29" i="39"/>
  <c r="BM29" i="39"/>
  <c r="BL29" i="39"/>
  <c r="BK29" i="39"/>
  <c r="BJ29" i="39"/>
  <c r="BI29" i="39"/>
  <c r="BH29" i="39"/>
  <c r="BG29" i="39"/>
  <c r="BF29" i="39"/>
  <c r="BD29" i="39"/>
  <c r="AY29" i="39"/>
  <c r="AX29" i="39"/>
  <c r="AW29" i="39"/>
  <c r="AV29" i="39"/>
  <c r="AU29" i="39"/>
  <c r="AT29" i="39"/>
  <c r="AS29" i="39"/>
  <c r="AR29" i="39"/>
  <c r="AQ29" i="39"/>
  <c r="AP29" i="39"/>
  <c r="AO29" i="39"/>
  <c r="AN29" i="39"/>
  <c r="AL29" i="39"/>
  <c r="AG29" i="39"/>
  <c r="AF29" i="39"/>
  <c r="AE29" i="39"/>
  <c r="AD29" i="39"/>
  <c r="AC29" i="39"/>
  <c r="AB29" i="39"/>
  <c r="AA29" i="39"/>
  <c r="Z29" i="39"/>
  <c r="Y29" i="39"/>
  <c r="X29" i="39"/>
  <c r="W29" i="39"/>
  <c r="V29" i="39"/>
  <c r="T29" i="39"/>
  <c r="O29" i="39"/>
  <c r="N29" i="39"/>
  <c r="M29" i="39"/>
  <c r="L29" i="39"/>
  <c r="K29" i="39"/>
  <c r="J29" i="39"/>
  <c r="I29" i="39"/>
  <c r="H29" i="39"/>
  <c r="G29" i="39"/>
  <c r="F29" i="39"/>
  <c r="E29" i="39"/>
  <c r="D29" i="39"/>
  <c r="B29" i="39"/>
  <c r="CH28" i="39"/>
  <c r="CG28" i="39"/>
  <c r="CF28" i="39"/>
  <c r="CE28" i="39"/>
  <c r="CD28" i="39"/>
  <c r="CC28" i="39"/>
  <c r="CB28" i="39"/>
  <c r="CA28" i="39"/>
  <c r="BZ28" i="39"/>
  <c r="BY28" i="39"/>
  <c r="BX28" i="39"/>
  <c r="BW28" i="39"/>
  <c r="BP28" i="39"/>
  <c r="BO28" i="39"/>
  <c r="BN28" i="39"/>
  <c r="BM28" i="39"/>
  <c r="BL28" i="39"/>
  <c r="BK28" i="39"/>
  <c r="BJ28" i="39"/>
  <c r="BI28" i="39"/>
  <c r="BH28" i="39"/>
  <c r="BG28" i="39"/>
  <c r="BF28" i="39"/>
  <c r="BE28" i="39"/>
  <c r="AX28" i="39"/>
  <c r="AW28" i="39"/>
  <c r="AV28" i="39"/>
  <c r="AU28" i="39"/>
  <c r="AT28" i="39"/>
  <c r="AS28" i="39"/>
  <c r="AR28" i="39"/>
  <c r="AQ28" i="39"/>
  <c r="AP28" i="39"/>
  <c r="AO28" i="39"/>
  <c r="AN28" i="39"/>
  <c r="AM28" i="39"/>
  <c r="AF28" i="39"/>
  <c r="AE28" i="39"/>
  <c r="AD28" i="39"/>
  <c r="AC28" i="39"/>
  <c r="AB28" i="39"/>
  <c r="AA28" i="39"/>
  <c r="Z28" i="39"/>
  <c r="Y28" i="39"/>
  <c r="X28" i="39"/>
  <c r="W28" i="39"/>
  <c r="V28" i="39"/>
  <c r="U28" i="39"/>
  <c r="N28" i="39"/>
  <c r="M28" i="39"/>
  <c r="L28" i="39"/>
  <c r="K28" i="39"/>
  <c r="J28" i="39"/>
  <c r="I28" i="39"/>
  <c r="H28" i="39"/>
  <c r="G28" i="39"/>
  <c r="F28" i="39"/>
  <c r="E28" i="39"/>
  <c r="D28" i="39"/>
  <c r="C28" i="39"/>
  <c r="BV27" i="39"/>
  <c r="BD27" i="39"/>
  <c r="AL27" i="39"/>
  <c r="T27" i="39"/>
  <c r="B27" i="39"/>
  <c r="BV25" i="39"/>
  <c r="BD25" i="39"/>
  <c r="AL25" i="39"/>
  <c r="T25" i="39"/>
  <c r="B25" i="39"/>
  <c r="B12" i="59"/>
  <c r="AR43" i="53" l="1"/>
  <c r="BG30" i="55"/>
  <c r="BI43" i="53"/>
  <c r="BX30" i="55"/>
  <c r="AM31" i="55"/>
  <c r="AN32" i="55"/>
  <c r="BG32" i="55"/>
  <c r="AQ43" i="53"/>
  <c r="H40" i="55"/>
  <c r="H54" i="53"/>
  <c r="W40" i="55"/>
  <c r="G35" i="55"/>
  <c r="V35" i="55"/>
  <c r="Y49" i="53"/>
  <c r="AN36" i="55"/>
  <c r="H48" i="53"/>
  <c r="H34" i="55"/>
  <c r="BH43" i="53"/>
  <c r="AP43" i="53"/>
  <c r="G53" i="53"/>
  <c r="V39" i="55"/>
  <c r="G39" i="55"/>
  <c r="H52" i="53"/>
  <c r="W38" i="55"/>
  <c r="H38" i="55"/>
  <c r="AN34" i="55"/>
  <c r="G33" i="55"/>
  <c r="G47" i="53"/>
  <c r="Y43" i="53"/>
  <c r="AM33" i="55"/>
  <c r="AO34" i="55"/>
  <c r="AM37" i="55"/>
  <c r="X50" i="53"/>
  <c r="H46" i="53"/>
  <c r="H32" i="55"/>
  <c r="Z43" i="53"/>
  <c r="AN33" i="55"/>
  <c r="F37" i="55"/>
  <c r="F51" i="53"/>
  <c r="AR49" i="53"/>
  <c r="BG36" i="55"/>
  <c r="I50" i="53"/>
  <c r="I36" i="55"/>
  <c r="X36" i="55"/>
  <c r="Y51" i="53"/>
  <c r="AN38" i="55"/>
  <c r="E46" i="55"/>
  <c r="F45" i="53"/>
  <c r="F31" i="55"/>
  <c r="BE32" i="55"/>
  <c r="BH49" i="53"/>
  <c r="BW36" i="55"/>
  <c r="BZ49" i="53" s="1"/>
  <c r="H44" i="53"/>
  <c r="H30" i="55"/>
  <c r="BW30" i="55"/>
  <c r="BE34" i="55"/>
  <c r="U46" i="55"/>
  <c r="AM35" i="55"/>
  <c r="AM39" i="55"/>
  <c r="AM38" i="55"/>
  <c r="AM40" i="55"/>
  <c r="AN40" i="55"/>
  <c r="BV36" i="55"/>
  <c r="BY49" i="53" s="1"/>
  <c r="BG49" i="53"/>
  <c r="W53" i="53"/>
  <c r="AL40" i="55"/>
  <c r="BD33" i="55"/>
  <c r="AO46" i="53"/>
  <c r="BD37" i="55"/>
  <c r="AO50" i="53"/>
  <c r="D46" i="55"/>
  <c r="BG45" i="53"/>
  <c r="E54" i="53"/>
  <c r="AO49" i="53"/>
  <c r="AL38" i="55"/>
  <c r="AL39" i="55"/>
  <c r="AL35" i="55"/>
  <c r="AL34" i="55"/>
  <c r="BD30" i="55"/>
  <c r="AO43" i="53"/>
  <c r="T46" i="55"/>
  <c r="W43" i="53"/>
  <c r="AK40" i="55"/>
  <c r="V53" i="53"/>
  <c r="BU39" i="55"/>
  <c r="BF52" i="53"/>
  <c r="AN52" i="53"/>
  <c r="BX51" i="53"/>
  <c r="V51" i="53"/>
  <c r="AN51" i="53"/>
  <c r="BF51" i="53"/>
  <c r="AK37" i="55"/>
  <c r="V50" i="53"/>
  <c r="AK36" i="55"/>
  <c r="BC35" i="55"/>
  <c r="AN48" i="53"/>
  <c r="V48" i="53"/>
  <c r="BC34" i="55"/>
  <c r="V47" i="53"/>
  <c r="BC33" i="55"/>
  <c r="AK32" i="55"/>
  <c r="S46" i="55"/>
  <c r="AK31" i="55"/>
  <c r="V43" i="53"/>
  <c r="AK30" i="55"/>
  <c r="AM53" i="53"/>
  <c r="BB40" i="55"/>
  <c r="U53" i="53"/>
  <c r="BB39" i="55"/>
  <c r="AM52" i="53"/>
  <c r="U52" i="53"/>
  <c r="AJ38" i="55"/>
  <c r="AJ37" i="55"/>
  <c r="AJ36" i="55"/>
  <c r="BB35" i="55"/>
  <c r="AM48" i="53"/>
  <c r="U48" i="53"/>
  <c r="AM47" i="53"/>
  <c r="BB34" i="55"/>
  <c r="U47" i="53"/>
  <c r="BB33" i="55"/>
  <c r="BB32" i="55"/>
  <c r="AM45" i="53"/>
  <c r="U45" i="53"/>
  <c r="BB31" i="55"/>
  <c r="AM44" i="53"/>
  <c r="U44" i="53"/>
  <c r="AJ30" i="55"/>
  <c r="BG431" i="63"/>
  <c r="BI417" i="63"/>
  <c r="BK417" i="63" s="1"/>
  <c r="BM417" i="63" s="1"/>
  <c r="BO417" i="63" s="1"/>
  <c r="BK416" i="63"/>
  <c r="BH431" i="63"/>
  <c r="BJ416" i="63"/>
  <c r="BP418" i="63"/>
  <c r="H443" i="63" s="1"/>
  <c r="BP422" i="63"/>
  <c r="H447" i="63" s="1"/>
  <c r="BP419" i="63"/>
  <c r="H444" i="63" s="1"/>
  <c r="BP420" i="63"/>
  <c r="H445" i="63" s="1"/>
  <c r="BE431" i="63"/>
  <c r="BP421" i="63"/>
  <c r="H446" i="63" s="1"/>
  <c r="BF431" i="63"/>
  <c r="AV418" i="63"/>
  <c r="AX418" i="63" s="1"/>
  <c r="AZ418" i="63" s="1"/>
  <c r="BB418" i="63" s="1"/>
  <c r="AT431" i="63"/>
  <c r="AY417" i="63"/>
  <c r="BA417" i="63" s="1"/>
  <c r="AW420" i="63"/>
  <c r="AY420" i="63" s="1"/>
  <c r="BA420" i="63" s="1"/>
  <c r="BC420" i="63"/>
  <c r="G445" i="63" s="1"/>
  <c r="AX416" i="63"/>
  <c r="AU431" i="63"/>
  <c r="AW416" i="63"/>
  <c r="BC418" i="63"/>
  <c r="G443" i="63" s="1"/>
  <c r="BC421" i="63"/>
  <c r="G446" i="63" s="1"/>
  <c r="AR431" i="63"/>
  <c r="AS431" i="63"/>
  <c r="BC419" i="63"/>
  <c r="G444" i="63" s="1"/>
  <c r="BC422" i="63"/>
  <c r="G447" i="63" s="1"/>
  <c r="AF30" i="63"/>
  <c r="AP41" i="53" s="1"/>
  <c r="F456" i="63"/>
  <c r="F467" i="63" s="1"/>
  <c r="AP431" i="63"/>
  <c r="W418" i="63"/>
  <c r="Y418" i="63" s="1"/>
  <c r="AA418" i="63" s="1"/>
  <c r="U431" i="63"/>
  <c r="V421" i="63"/>
  <c r="X421" i="63" s="1"/>
  <c r="Z421" i="63" s="1"/>
  <c r="AB421" i="63" s="1"/>
  <c r="AC421" i="63"/>
  <c r="E446" i="63" s="1"/>
  <c r="V420" i="63"/>
  <c r="X420" i="63" s="1"/>
  <c r="Z420" i="63" s="1"/>
  <c r="AB420" i="63" s="1"/>
  <c r="AC420" i="63"/>
  <c r="E445" i="63" s="1"/>
  <c r="V417" i="63"/>
  <c r="X417" i="63" s="1"/>
  <c r="Z417" i="63" s="1"/>
  <c r="AB417" i="63" s="1"/>
  <c r="T431" i="63"/>
  <c r="W422" i="63"/>
  <c r="Y422" i="63" s="1"/>
  <c r="AA422" i="63" s="1"/>
  <c r="W431" i="63"/>
  <c r="Y416" i="63"/>
  <c r="X416" i="63"/>
  <c r="AC419" i="63"/>
  <c r="E444" i="63" s="1"/>
  <c r="R431" i="63"/>
  <c r="S431" i="63"/>
  <c r="AC417" i="63"/>
  <c r="E442" i="63" s="1"/>
  <c r="AC418" i="63"/>
  <c r="E443" i="63" s="1"/>
  <c r="F30" i="63"/>
  <c r="F41" i="53" s="1"/>
  <c r="D456" i="63"/>
  <c r="D467" i="63" s="1"/>
  <c r="D469" i="63" s="1"/>
  <c r="D470" i="63" s="1"/>
  <c r="E466" i="63" s="1"/>
  <c r="P431" i="63"/>
  <c r="BI356" i="63"/>
  <c r="BK356" i="63" s="1"/>
  <c r="BM356" i="63" s="1"/>
  <c r="BO356" i="63" s="1"/>
  <c r="BI362" i="63"/>
  <c r="BK362" i="63" s="1"/>
  <c r="BM362" i="63" s="1"/>
  <c r="BO362" i="63" s="1"/>
  <c r="BP362" i="63"/>
  <c r="H387" i="63" s="1"/>
  <c r="BK355" i="63"/>
  <c r="BM355" i="63" s="1"/>
  <c r="BO355" i="63" s="1"/>
  <c r="BM361" i="63"/>
  <c r="BO361" i="63" s="1"/>
  <c r="BP361" i="63"/>
  <c r="H386" i="63" s="1"/>
  <c r="BI369" i="63"/>
  <c r="BK354" i="63"/>
  <c r="BH369" i="63"/>
  <c r="BJ354" i="63"/>
  <c r="BP360" i="63"/>
  <c r="H385" i="63" s="1"/>
  <c r="BI359" i="63"/>
  <c r="BK359" i="63" s="1"/>
  <c r="BM359" i="63" s="1"/>
  <c r="BO359" i="63" s="1"/>
  <c r="BH358" i="63"/>
  <c r="BJ358" i="63" s="1"/>
  <c r="BL358" i="63" s="1"/>
  <c r="BN358" i="63" s="1"/>
  <c r="BG357" i="63"/>
  <c r="BI357" i="63" s="1"/>
  <c r="BK357" i="63" s="1"/>
  <c r="BM357" i="63" s="1"/>
  <c r="BO357" i="63" s="1"/>
  <c r="BE369" i="63"/>
  <c r="BF369" i="63"/>
  <c r="BP356" i="63"/>
  <c r="H381" i="63" s="1"/>
  <c r="AV362" i="63"/>
  <c r="AX362" i="63" s="1"/>
  <c r="AZ362" i="63" s="1"/>
  <c r="BB362" i="63" s="1"/>
  <c r="BA369" i="63"/>
  <c r="AS369" i="63"/>
  <c r="AR369" i="63"/>
  <c r="AR30" i="63" s="1"/>
  <c r="BG41" i="53" s="1"/>
  <c r="AY369" i="63"/>
  <c r="AQ30" i="63"/>
  <c r="BF41" i="53" s="1"/>
  <c r="AH358" i="63"/>
  <c r="AI358" i="63" s="1"/>
  <c r="AJ358" i="63" s="1"/>
  <c r="AK358" i="63" s="1"/>
  <c r="AL358" i="63" s="1"/>
  <c r="AM358" i="63" s="1"/>
  <c r="AN358" i="63" s="1"/>
  <c r="AO358" i="63" s="1"/>
  <c r="AP358" i="63"/>
  <c r="F383" i="63" s="1"/>
  <c r="AH360" i="63"/>
  <c r="AI360" i="63" s="1"/>
  <c r="AJ360" i="63" s="1"/>
  <c r="AK360" i="63" s="1"/>
  <c r="AL360" i="63" s="1"/>
  <c r="AM360" i="63" s="1"/>
  <c r="AN360" i="63" s="1"/>
  <c r="AO360" i="63" s="1"/>
  <c r="AP360" i="63" s="1"/>
  <c r="F385" i="63" s="1"/>
  <c r="AJ359" i="63"/>
  <c r="AK359" i="63" s="1"/>
  <c r="AL359" i="63" s="1"/>
  <c r="AM359" i="63" s="1"/>
  <c r="AN359" i="63" s="1"/>
  <c r="AO359" i="63" s="1"/>
  <c r="AP359" i="63"/>
  <c r="F384" i="63" s="1"/>
  <c r="AH354" i="63"/>
  <c r="AG369" i="63"/>
  <c r="AG30" i="63" s="1"/>
  <c r="AP362" i="63"/>
  <c r="F387" i="63" s="1"/>
  <c r="AG361" i="63"/>
  <c r="AH361" i="63" s="1"/>
  <c r="AI361" i="63" s="1"/>
  <c r="AJ361" i="63" s="1"/>
  <c r="AK361" i="63" s="1"/>
  <c r="AL361" i="63" s="1"/>
  <c r="AM361" i="63" s="1"/>
  <c r="AN361" i="63" s="1"/>
  <c r="AO361" i="63" s="1"/>
  <c r="AK357" i="63"/>
  <c r="AL357" i="63" s="1"/>
  <c r="AM357" i="63" s="1"/>
  <c r="AN357" i="63" s="1"/>
  <c r="AO357" i="63" s="1"/>
  <c r="AI356" i="63"/>
  <c r="AJ356" i="63" s="1"/>
  <c r="AK356" i="63" s="1"/>
  <c r="AL356" i="63" s="1"/>
  <c r="AM356" i="63" s="1"/>
  <c r="AN356" i="63" s="1"/>
  <c r="AO356" i="63" s="1"/>
  <c r="AG355" i="63"/>
  <c r="AH355" i="63" s="1"/>
  <c r="AI355" i="63" s="1"/>
  <c r="AJ355" i="63" s="1"/>
  <c r="AK355" i="63" s="1"/>
  <c r="AL355" i="63" s="1"/>
  <c r="AM355" i="63" s="1"/>
  <c r="AN355" i="63" s="1"/>
  <c r="AO355" i="63" s="1"/>
  <c r="U369" i="63"/>
  <c r="T369" i="63"/>
  <c r="AC357" i="63"/>
  <c r="E382" i="63" s="1"/>
  <c r="AC360" i="63"/>
  <c r="E385" i="63" s="1"/>
  <c r="AC358" i="63"/>
  <c r="E383" i="63" s="1"/>
  <c r="AC356" i="63"/>
  <c r="E381" i="63" s="1"/>
  <c r="AC359" i="63"/>
  <c r="E384" i="63" s="1"/>
  <c r="J362" i="63"/>
  <c r="K362" i="63" s="1"/>
  <c r="L362" i="63" s="1"/>
  <c r="M362" i="63" s="1"/>
  <c r="N362" i="63" s="1"/>
  <c r="O362" i="63" s="1"/>
  <c r="P362" i="63"/>
  <c r="D387" i="63" s="1"/>
  <c r="H361" i="63"/>
  <c r="I361" i="63" s="1"/>
  <c r="J361" i="63" s="1"/>
  <c r="K361" i="63" s="1"/>
  <c r="L361" i="63" s="1"/>
  <c r="M361" i="63" s="1"/>
  <c r="N361" i="63" s="1"/>
  <c r="O361" i="63" s="1"/>
  <c r="H360" i="63"/>
  <c r="I360" i="63" s="1"/>
  <c r="J360" i="63" s="1"/>
  <c r="K360" i="63" s="1"/>
  <c r="L360" i="63" s="1"/>
  <c r="M360" i="63" s="1"/>
  <c r="N360" i="63" s="1"/>
  <c r="O360" i="63" s="1"/>
  <c r="H359" i="63"/>
  <c r="I359" i="63" s="1"/>
  <c r="J359" i="63" s="1"/>
  <c r="K359" i="63" s="1"/>
  <c r="L359" i="63" s="1"/>
  <c r="M359" i="63" s="1"/>
  <c r="N359" i="63" s="1"/>
  <c r="O359" i="63" s="1"/>
  <c r="I356" i="63"/>
  <c r="J356" i="63" s="1"/>
  <c r="K356" i="63" s="1"/>
  <c r="L356" i="63" s="1"/>
  <c r="M356" i="63" s="1"/>
  <c r="N356" i="63" s="1"/>
  <c r="O356" i="63" s="1"/>
  <c r="I358" i="63"/>
  <c r="J358" i="63" s="1"/>
  <c r="K358" i="63" s="1"/>
  <c r="L358" i="63" s="1"/>
  <c r="M358" i="63" s="1"/>
  <c r="N358" i="63" s="1"/>
  <c r="O358" i="63" s="1"/>
  <c r="G357" i="63"/>
  <c r="I355" i="63"/>
  <c r="J355" i="63" s="1"/>
  <c r="K355" i="63" s="1"/>
  <c r="L355" i="63" s="1"/>
  <c r="M355" i="63" s="1"/>
  <c r="N355" i="63" s="1"/>
  <c r="O355" i="63" s="1"/>
  <c r="G369" i="63"/>
  <c r="G30" i="63" s="1"/>
  <c r="H354" i="63"/>
  <c r="BP307" i="63"/>
  <c r="H317" i="63"/>
  <c r="H332" i="63" s="1"/>
  <c r="H343" i="63" s="1"/>
  <c r="AS30" i="63"/>
  <c r="BH41" i="53" s="1"/>
  <c r="G332" i="63"/>
  <c r="G343" i="63" s="1"/>
  <c r="BC307" i="63"/>
  <c r="AE30" i="63"/>
  <c r="AE32" i="63" s="1"/>
  <c r="F332" i="63"/>
  <c r="F343" i="63" s="1"/>
  <c r="AP307" i="63"/>
  <c r="E332" i="63"/>
  <c r="E343" i="63" s="1"/>
  <c r="AC307" i="63"/>
  <c r="P307" i="63"/>
  <c r="D319" i="63"/>
  <c r="D332" i="63" s="1"/>
  <c r="D343" i="63" s="1"/>
  <c r="D345" i="63" s="1"/>
  <c r="D30" i="63"/>
  <c r="D32" i="63" s="1"/>
  <c r="CJ27" i="53"/>
  <c r="H277" i="63"/>
  <c r="H282" i="63" s="1"/>
  <c r="BP31" i="63"/>
  <c r="CJ25" i="53" s="1"/>
  <c r="BP252" i="63"/>
  <c r="BR27" i="53"/>
  <c r="G277" i="63"/>
  <c r="G282" i="63" s="1"/>
  <c r="BC252" i="63"/>
  <c r="BC31" i="63"/>
  <c r="BR25" i="53" s="1"/>
  <c r="AZ27" i="53"/>
  <c r="F277" i="63"/>
  <c r="F282" i="63" s="1"/>
  <c r="AP31" i="63"/>
  <c r="AZ25" i="53" s="1"/>
  <c r="AP252" i="63"/>
  <c r="AH27" i="53"/>
  <c r="AC252" i="63"/>
  <c r="E277" i="63"/>
  <c r="E282" i="63" s="1"/>
  <c r="AC31" i="63"/>
  <c r="AH25" i="53" s="1"/>
  <c r="P27" i="53"/>
  <c r="D277" i="63"/>
  <c r="D282" i="63" s="1"/>
  <c r="P252" i="63"/>
  <c r="P31" i="63"/>
  <c r="P25" i="53" s="1"/>
  <c r="BP245" i="63"/>
  <c r="H270" i="63"/>
  <c r="H281" i="63" s="1"/>
  <c r="G270" i="63"/>
  <c r="G281" i="63" s="1"/>
  <c r="BC245" i="63"/>
  <c r="AP245" i="63"/>
  <c r="F255" i="63"/>
  <c r="F270" i="63" s="1"/>
  <c r="F281" i="63" s="1"/>
  <c r="AC245" i="63"/>
  <c r="E256" i="63"/>
  <c r="E270" i="63"/>
  <c r="E281" i="63" s="1"/>
  <c r="Q30" i="63"/>
  <c r="Q32" i="63" s="1"/>
  <c r="D270" i="63"/>
  <c r="D281" i="63" s="1"/>
  <c r="D283" i="63" s="1"/>
  <c r="P245" i="63"/>
  <c r="H208" i="63"/>
  <c r="H219" i="63" s="1"/>
  <c r="BP183" i="63"/>
  <c r="AV183" i="63"/>
  <c r="AU183" i="63"/>
  <c r="AP183" i="63"/>
  <c r="F194" i="63"/>
  <c r="F208" i="63" s="1"/>
  <c r="F219" i="63" s="1"/>
  <c r="V171" i="63"/>
  <c r="X171" i="63" s="1"/>
  <c r="Z171" i="63" s="1"/>
  <c r="AB171" i="63" s="1"/>
  <c r="X170" i="63"/>
  <c r="Z170" i="63" s="1"/>
  <c r="AB170" i="63" s="1"/>
  <c r="X169" i="63"/>
  <c r="W169" i="63"/>
  <c r="U183" i="63"/>
  <c r="T172" i="63"/>
  <c r="V172" i="63" s="1"/>
  <c r="X172" i="63" s="1"/>
  <c r="Z172" i="63" s="1"/>
  <c r="AB172" i="63" s="1"/>
  <c r="AC173" i="63"/>
  <c r="E198" i="63" s="1"/>
  <c r="R183" i="63"/>
  <c r="R30" i="63" s="1"/>
  <c r="AC171" i="63"/>
  <c r="E196" i="63" s="1"/>
  <c r="S183" i="63"/>
  <c r="S30" i="63" s="1"/>
  <c r="E32" i="63"/>
  <c r="F32" i="63"/>
  <c r="P183" i="63"/>
  <c r="D208" i="63"/>
  <c r="D219" i="63" s="1"/>
  <c r="BH121" i="63"/>
  <c r="BH30" i="63" s="1"/>
  <c r="BP115" i="63"/>
  <c r="H140" i="63" s="1"/>
  <c r="BG121" i="63"/>
  <c r="BP108" i="63"/>
  <c r="H133" i="63" s="1"/>
  <c r="BP111" i="63"/>
  <c r="H136" i="63" s="1"/>
  <c r="BF121" i="63"/>
  <c r="BP109" i="63"/>
  <c r="H134" i="63" s="1"/>
  <c r="BP112" i="63"/>
  <c r="H137" i="63" s="1"/>
  <c r="BP110" i="63"/>
  <c r="H135" i="63" s="1"/>
  <c r="BP113" i="63"/>
  <c r="H138" i="63" s="1"/>
  <c r="BE121" i="63"/>
  <c r="BE30" i="63" s="1"/>
  <c r="BX41" i="53"/>
  <c r="BD32" i="63"/>
  <c r="BC121" i="63"/>
  <c r="G131" i="63"/>
  <c r="G146" i="63" s="1"/>
  <c r="AF32" i="63"/>
  <c r="F131" i="63"/>
  <c r="F146" i="63" s="1"/>
  <c r="AP121" i="63"/>
  <c r="AD121" i="63"/>
  <c r="AD30" i="63" s="1"/>
  <c r="E157" i="63"/>
  <c r="AQ46" i="53" l="1"/>
  <c r="BF33" i="55"/>
  <c r="I54" i="53"/>
  <c r="I40" i="55"/>
  <c r="X40" i="55"/>
  <c r="AQ51" i="53"/>
  <c r="BF38" i="55"/>
  <c r="BH47" i="53"/>
  <c r="BW34" i="55"/>
  <c r="BZ47" i="53" s="1"/>
  <c r="AQ47" i="53"/>
  <c r="BF34" i="55"/>
  <c r="BJ45" i="53"/>
  <c r="BY32" i="55"/>
  <c r="CB45" i="53" s="1"/>
  <c r="H47" i="53"/>
  <c r="H33" i="55"/>
  <c r="W33" i="55"/>
  <c r="BZ43" i="53"/>
  <c r="AA49" i="53"/>
  <c r="AP36" i="55"/>
  <c r="I32" i="55"/>
  <c r="I46" i="53"/>
  <c r="X32" i="55"/>
  <c r="I38" i="55"/>
  <c r="I52" i="53"/>
  <c r="X38" i="55"/>
  <c r="I48" i="53"/>
  <c r="I34" i="55"/>
  <c r="X34" i="55"/>
  <c r="AQ45" i="53"/>
  <c r="BF32" i="55"/>
  <c r="AQ53" i="53"/>
  <c r="BF40" i="55"/>
  <c r="J50" i="53"/>
  <c r="J36" i="55"/>
  <c r="Y36" i="55"/>
  <c r="Z51" i="53"/>
  <c r="AO38" i="55"/>
  <c r="AP44" i="53"/>
  <c r="BE31" i="55"/>
  <c r="AP48" i="53"/>
  <c r="BE35" i="55"/>
  <c r="AM46" i="55"/>
  <c r="I30" i="55"/>
  <c r="I44" i="53"/>
  <c r="X30" i="55"/>
  <c r="AQ49" i="53"/>
  <c r="BF36" i="55"/>
  <c r="CA43" i="53"/>
  <c r="AP53" i="53"/>
  <c r="BE40" i="55"/>
  <c r="BE37" i="55"/>
  <c r="AP50" i="53"/>
  <c r="BJ49" i="53"/>
  <c r="BY36" i="55"/>
  <c r="CB49" i="53" s="1"/>
  <c r="AR47" i="53"/>
  <c r="BG34" i="55"/>
  <c r="W39" i="55"/>
  <c r="H39" i="55"/>
  <c r="H53" i="53"/>
  <c r="AP46" i="53"/>
  <c r="BE33" i="55"/>
  <c r="Y52" i="53"/>
  <c r="AN39" i="55"/>
  <c r="Y48" i="53"/>
  <c r="AN35" i="55"/>
  <c r="AP51" i="53"/>
  <c r="BE38" i="55"/>
  <c r="BH45" i="53"/>
  <c r="BW32" i="55"/>
  <c r="BZ45" i="53" s="1"/>
  <c r="H35" i="55"/>
  <c r="H49" i="53"/>
  <c r="W35" i="55"/>
  <c r="BJ43" i="53"/>
  <c r="BY30" i="55"/>
  <c r="BE39" i="55"/>
  <c r="AP52" i="53"/>
  <c r="G31" i="55"/>
  <c r="F46" i="55"/>
  <c r="G45" i="53"/>
  <c r="V31" i="55"/>
  <c r="G37" i="55"/>
  <c r="V37" i="55"/>
  <c r="G51" i="53"/>
  <c r="Z53" i="53"/>
  <c r="AO40" i="55"/>
  <c r="AO52" i="53"/>
  <c r="BD39" i="55"/>
  <c r="E63" i="53"/>
  <c r="AO51" i="53"/>
  <c r="BD38" i="55"/>
  <c r="BV37" i="55"/>
  <c r="BY50" i="53" s="1"/>
  <c r="BG50" i="53"/>
  <c r="AO47" i="53"/>
  <c r="BD34" i="55"/>
  <c r="BV33" i="55"/>
  <c r="BY46" i="53" s="1"/>
  <c r="BG46" i="53"/>
  <c r="AO48" i="53"/>
  <c r="BD35" i="55"/>
  <c r="AO53" i="53"/>
  <c r="BD40" i="55"/>
  <c r="AL46" i="55"/>
  <c r="BV30" i="55"/>
  <c r="BG43" i="53"/>
  <c r="BD46" i="55"/>
  <c r="AN53" i="53"/>
  <c r="BC40" i="55"/>
  <c r="BX52" i="53"/>
  <c r="AN50" i="53"/>
  <c r="BC37" i="55"/>
  <c r="AN49" i="53"/>
  <c r="BC36" i="55"/>
  <c r="BU35" i="55"/>
  <c r="BF48" i="53"/>
  <c r="BF47" i="53"/>
  <c r="BU34" i="55"/>
  <c r="BF46" i="53"/>
  <c r="BU33" i="55"/>
  <c r="AN45" i="53"/>
  <c r="BC32" i="55"/>
  <c r="AN44" i="53"/>
  <c r="BC31" i="55"/>
  <c r="BC30" i="55"/>
  <c r="AN43" i="53"/>
  <c r="AK46" i="55"/>
  <c r="BE53" i="53"/>
  <c r="BT40" i="55"/>
  <c r="BW53" i="53" s="1"/>
  <c r="BT39" i="55"/>
  <c r="BW52" i="53" s="1"/>
  <c r="BE52" i="53"/>
  <c r="AM51" i="53"/>
  <c r="BB38" i="55"/>
  <c r="BB37" i="55"/>
  <c r="AM50" i="53"/>
  <c r="BB36" i="55"/>
  <c r="AM49" i="53"/>
  <c r="BT35" i="55"/>
  <c r="BW48" i="53" s="1"/>
  <c r="BE48" i="53"/>
  <c r="BE47" i="53"/>
  <c r="BT34" i="55"/>
  <c r="BW47" i="53" s="1"/>
  <c r="BE46" i="53"/>
  <c r="BT33" i="55"/>
  <c r="BW46" i="53" s="1"/>
  <c r="BE45" i="53"/>
  <c r="BT32" i="55"/>
  <c r="BW45" i="53" s="1"/>
  <c r="BT31" i="55"/>
  <c r="BW44" i="53" s="1"/>
  <c r="BE44" i="53"/>
  <c r="AM43" i="53"/>
  <c r="BB30" i="55"/>
  <c r="BP417" i="63"/>
  <c r="H442" i="63" s="1"/>
  <c r="BF30" i="63"/>
  <c r="BZ41" i="53" s="1"/>
  <c r="BL416" i="63"/>
  <c r="BJ431" i="63"/>
  <c r="BI431" i="63"/>
  <c r="BM416" i="63"/>
  <c r="BK431" i="63"/>
  <c r="AW431" i="63"/>
  <c r="AY416" i="63"/>
  <c r="AX431" i="63"/>
  <c r="AZ416" i="63"/>
  <c r="AV431" i="63"/>
  <c r="BC417" i="63"/>
  <c r="G442" i="63" s="1"/>
  <c r="AC422" i="63"/>
  <c r="E447" i="63" s="1"/>
  <c r="Y431" i="63"/>
  <c r="AA416" i="63"/>
  <c r="AA431" i="63" s="1"/>
  <c r="X431" i="63"/>
  <c r="Z416" i="63"/>
  <c r="V431" i="63"/>
  <c r="BK369" i="63"/>
  <c r="BM354" i="63"/>
  <c r="BP355" i="63"/>
  <c r="H380" i="63" s="1"/>
  <c r="BG30" i="63"/>
  <c r="BG32" i="63" s="1"/>
  <c r="BP359" i="63"/>
  <c r="H384" i="63" s="1"/>
  <c r="BJ369" i="63"/>
  <c r="BL354" i="63"/>
  <c r="BG369" i="63"/>
  <c r="BP358" i="63"/>
  <c r="H383" i="63" s="1"/>
  <c r="BP357" i="63"/>
  <c r="H382" i="63" s="1"/>
  <c r="BC362" i="63"/>
  <c r="G387" i="63" s="1"/>
  <c r="AQ32" i="63"/>
  <c r="BC361" i="63"/>
  <c r="G386" i="63" s="1"/>
  <c r="AV369" i="63"/>
  <c r="BC356" i="63"/>
  <c r="G381" i="63" s="1"/>
  <c r="AT369" i="63"/>
  <c r="AT30" i="63" s="1"/>
  <c r="BC355" i="63"/>
  <c r="AU369" i="63"/>
  <c r="BC354" i="63"/>
  <c r="G379" i="63" s="1"/>
  <c r="AU30" i="63"/>
  <c r="BJ41" i="53" s="1"/>
  <c r="AW369" i="63"/>
  <c r="BC360" i="63"/>
  <c r="G385" i="63" s="1"/>
  <c r="AG32" i="63"/>
  <c r="AQ41" i="53"/>
  <c r="AI354" i="63"/>
  <c r="AH369" i="63"/>
  <c r="AH30" i="63" s="1"/>
  <c r="AP355" i="63"/>
  <c r="F380" i="63" s="1"/>
  <c r="AP361" i="63"/>
  <c r="F386" i="63" s="1"/>
  <c r="AP356" i="63"/>
  <c r="F381" i="63" s="1"/>
  <c r="AP357" i="63"/>
  <c r="F382" i="63" s="1"/>
  <c r="U30" i="63"/>
  <c r="Z41" i="53" s="1"/>
  <c r="AC361" i="63"/>
  <c r="E386" i="63" s="1"/>
  <c r="V369" i="63"/>
  <c r="W369" i="63"/>
  <c r="AC362" i="63"/>
  <c r="E387" i="63" s="1"/>
  <c r="P356" i="63"/>
  <c r="D381" i="63" s="1"/>
  <c r="P358" i="63"/>
  <c r="D383" i="63" s="1"/>
  <c r="P359" i="63"/>
  <c r="D384" i="63" s="1"/>
  <c r="P361" i="63"/>
  <c r="D386" i="63" s="1"/>
  <c r="P360" i="63"/>
  <c r="D385" i="63" s="1"/>
  <c r="H357" i="63"/>
  <c r="I357" i="63" s="1"/>
  <c r="J357" i="63" s="1"/>
  <c r="K357" i="63" s="1"/>
  <c r="L357" i="63" s="1"/>
  <c r="M357" i="63" s="1"/>
  <c r="N357" i="63" s="1"/>
  <c r="O357" i="63" s="1"/>
  <c r="P357" i="63"/>
  <c r="D382" i="63" s="1"/>
  <c r="P355" i="63"/>
  <c r="D380" i="63" s="1"/>
  <c r="G32" i="63"/>
  <c r="G41" i="53"/>
  <c r="H369" i="63"/>
  <c r="H30" i="63" s="1"/>
  <c r="I354" i="63"/>
  <c r="AS32" i="63"/>
  <c r="AO41" i="53"/>
  <c r="AO62" i="53" s="1"/>
  <c r="D41" i="53"/>
  <c r="D63" i="53" s="1"/>
  <c r="D65" i="53" s="1"/>
  <c r="E16" i="53" s="1"/>
  <c r="D346" i="63"/>
  <c r="E342" i="63" s="1"/>
  <c r="E345" i="63"/>
  <c r="E346" i="63" s="1"/>
  <c r="F342" i="63" s="1"/>
  <c r="D284" i="63"/>
  <c r="E280" i="63" s="1"/>
  <c r="E283" i="63" s="1"/>
  <c r="E284" i="63" s="1"/>
  <c r="F280" i="63" s="1"/>
  <c r="AR32" i="63"/>
  <c r="V41" i="53"/>
  <c r="V62" i="53" s="1"/>
  <c r="AW183" i="63"/>
  <c r="AX183" i="63"/>
  <c r="W183" i="63"/>
  <c r="Y169" i="63"/>
  <c r="X183" i="63"/>
  <c r="Z169" i="63"/>
  <c r="V183" i="63"/>
  <c r="AC170" i="63"/>
  <c r="E195" i="63" s="1"/>
  <c r="X41" i="53"/>
  <c r="S32" i="63"/>
  <c r="T183" i="63"/>
  <c r="T30" i="63" s="1"/>
  <c r="R32" i="63"/>
  <c r="W41" i="53"/>
  <c r="W62" i="53" s="1"/>
  <c r="AC172" i="63"/>
  <c r="E197" i="63" s="1"/>
  <c r="D221" i="63"/>
  <c r="BI121" i="63"/>
  <c r="BY41" i="53"/>
  <c r="BE32" i="63"/>
  <c r="CB41" i="53"/>
  <c r="BH32" i="63"/>
  <c r="BJ121" i="63"/>
  <c r="BP107" i="63"/>
  <c r="H132" i="63" s="1"/>
  <c r="BF32" i="63"/>
  <c r="BP114" i="63"/>
  <c r="H139" i="63" s="1"/>
  <c r="BP116" i="63"/>
  <c r="H141" i="63" s="1"/>
  <c r="G157" i="63"/>
  <c r="F157" i="63"/>
  <c r="AD32" i="63"/>
  <c r="AN41" i="53"/>
  <c r="E159" i="63"/>
  <c r="E160" i="63"/>
  <c r="F156" i="63" s="1"/>
  <c r="AN37" i="55" l="1"/>
  <c r="Y50" i="53"/>
  <c r="X35" i="55"/>
  <c r="I35" i="55"/>
  <c r="I49" i="53"/>
  <c r="BH53" i="53"/>
  <c r="BW40" i="55"/>
  <c r="BZ53" i="53" s="1"/>
  <c r="J30" i="55"/>
  <c r="Y30" i="55"/>
  <c r="J44" i="53"/>
  <c r="J38" i="55"/>
  <c r="J52" i="53"/>
  <c r="Y38" i="55"/>
  <c r="J54" i="53"/>
  <c r="J40" i="55"/>
  <c r="Y40" i="55"/>
  <c r="G63" i="53"/>
  <c r="BI53" i="53"/>
  <c r="BX40" i="55"/>
  <c r="CA53" i="53" s="1"/>
  <c r="AA45" i="53"/>
  <c r="AP32" i="55"/>
  <c r="BI46" i="53"/>
  <c r="BX33" i="55"/>
  <c r="CA46" i="53" s="1"/>
  <c r="X39" i="55"/>
  <c r="I53" i="53"/>
  <c r="I39" i="55"/>
  <c r="BI45" i="53"/>
  <c r="BX32" i="55"/>
  <c r="CA45" i="53" s="1"/>
  <c r="BH52" i="53"/>
  <c r="BW39" i="55"/>
  <c r="BZ52" i="53" s="1"/>
  <c r="BH51" i="53"/>
  <c r="BW38" i="55"/>
  <c r="BZ51" i="53" s="1"/>
  <c r="Z52" i="53"/>
  <c r="AO39" i="55"/>
  <c r="BW35" i="55"/>
  <c r="BZ48" i="53" s="1"/>
  <c r="BH48" i="53"/>
  <c r="J32" i="55"/>
  <c r="J46" i="53"/>
  <c r="Y32" i="55"/>
  <c r="AQ52" i="53"/>
  <c r="BF39" i="55"/>
  <c r="H31" i="55"/>
  <c r="H45" i="53"/>
  <c r="W31" i="55"/>
  <c r="G46" i="55"/>
  <c r="BI47" i="53"/>
  <c r="BX34" i="55"/>
  <c r="CA47" i="53" s="1"/>
  <c r="AR53" i="53"/>
  <c r="BG40" i="55"/>
  <c r="BJ47" i="53"/>
  <c r="BY34" i="55"/>
  <c r="CB47" i="53" s="1"/>
  <c r="BI49" i="53"/>
  <c r="BX36" i="55"/>
  <c r="CA49" i="53" s="1"/>
  <c r="AS49" i="53"/>
  <c r="BH36" i="55"/>
  <c r="AQ48" i="53"/>
  <c r="BF35" i="55"/>
  <c r="BH44" i="53"/>
  <c r="BW31" i="55"/>
  <c r="BE46" i="55"/>
  <c r="AA47" i="53"/>
  <c r="AP34" i="55"/>
  <c r="CB43" i="53"/>
  <c r="J48" i="53"/>
  <c r="J34" i="55"/>
  <c r="Y34" i="55"/>
  <c r="AR51" i="53"/>
  <c r="BG38" i="55"/>
  <c r="BI51" i="53"/>
  <c r="BX38" i="55"/>
  <c r="CA51" i="53" s="1"/>
  <c r="Z46" i="53"/>
  <c r="AO33" i="55"/>
  <c r="W37" i="55"/>
  <c r="H37" i="55"/>
  <c r="H51" i="53"/>
  <c r="AA43" i="53"/>
  <c r="AP30" i="55"/>
  <c r="Y44" i="53"/>
  <c r="AN31" i="55"/>
  <c r="V46" i="55"/>
  <c r="Z48" i="53"/>
  <c r="AO35" i="55"/>
  <c r="BW33" i="55"/>
  <c r="BZ46" i="53" s="1"/>
  <c r="BH46" i="53"/>
  <c r="AB49" i="53"/>
  <c r="AQ36" i="55"/>
  <c r="AP38" i="55"/>
  <c r="AA51" i="53"/>
  <c r="I47" i="53"/>
  <c r="X33" i="55"/>
  <c r="I33" i="55"/>
  <c r="BW37" i="55"/>
  <c r="BZ50" i="53" s="1"/>
  <c r="BH50" i="53"/>
  <c r="K50" i="53"/>
  <c r="K36" i="55"/>
  <c r="Z36" i="55"/>
  <c r="AA53" i="53"/>
  <c r="AP40" i="55"/>
  <c r="BG47" i="53"/>
  <c r="BV34" i="55"/>
  <c r="BY47" i="53" s="1"/>
  <c r="BG53" i="53"/>
  <c r="BV40" i="55"/>
  <c r="BY53" i="53" s="1"/>
  <c r="BG51" i="53"/>
  <c r="BV38" i="55"/>
  <c r="BG48" i="53"/>
  <c r="BV35" i="55"/>
  <c r="BY48" i="53" s="1"/>
  <c r="E65" i="53"/>
  <c r="F16" i="53" s="1"/>
  <c r="BG52" i="53"/>
  <c r="BV39" i="55"/>
  <c r="BY43" i="53"/>
  <c r="BF53" i="53"/>
  <c r="BU40" i="55"/>
  <c r="BF50" i="53"/>
  <c r="BU37" i="55"/>
  <c r="BF49" i="53"/>
  <c r="BU36" i="55"/>
  <c r="BX48" i="53"/>
  <c r="BX47" i="53"/>
  <c r="BX46" i="53"/>
  <c r="BU32" i="55"/>
  <c r="BF45" i="53"/>
  <c r="BF44" i="53"/>
  <c r="BU31" i="55"/>
  <c r="BU30" i="55"/>
  <c r="BF43" i="53"/>
  <c r="BC46" i="55"/>
  <c r="BT38" i="55"/>
  <c r="BW51" i="53" s="1"/>
  <c r="BE51" i="53"/>
  <c r="BT37" i="55"/>
  <c r="BW50" i="53" s="1"/>
  <c r="BE50" i="53"/>
  <c r="BT36" i="55"/>
  <c r="BW49" i="53" s="1"/>
  <c r="BE49" i="53"/>
  <c r="BE43" i="53"/>
  <c r="BT30" i="55"/>
  <c r="BW43" i="53" s="1"/>
  <c r="BP416" i="63"/>
  <c r="BJ30" i="63"/>
  <c r="BI30" i="63"/>
  <c r="BI32" i="63" s="1"/>
  <c r="BM431" i="63"/>
  <c r="BO416" i="63"/>
  <c r="BO431" i="63" s="1"/>
  <c r="BL431" i="63"/>
  <c r="BN416" i="63"/>
  <c r="BN431" i="63" s="1"/>
  <c r="BB416" i="63"/>
  <c r="BB431" i="63" s="1"/>
  <c r="AZ431" i="63"/>
  <c r="AV30" i="63"/>
  <c r="BK41" i="53" s="1"/>
  <c r="AY431" i="63"/>
  <c r="BA416" i="63"/>
  <c r="Z431" i="63"/>
  <c r="AB416" i="63"/>
  <c r="AB431" i="63" s="1"/>
  <c r="BO354" i="63"/>
  <c r="BO369" i="63" s="1"/>
  <c r="BM369" i="63"/>
  <c r="CA41" i="53"/>
  <c r="BN354" i="63"/>
  <c r="BN369" i="63" s="1"/>
  <c r="BL369" i="63"/>
  <c r="AW30" i="63"/>
  <c r="AW32" i="63" s="1"/>
  <c r="AV32" i="63"/>
  <c r="BI41" i="53"/>
  <c r="AT32" i="63"/>
  <c r="AU32" i="63"/>
  <c r="G380" i="63"/>
  <c r="BC359" i="63"/>
  <c r="G384" i="63" s="1"/>
  <c r="AX369" i="63"/>
  <c r="AX30" i="63" s="1"/>
  <c r="AJ354" i="63"/>
  <c r="AI369" i="63"/>
  <c r="AI30" i="63" s="1"/>
  <c r="AH32" i="63"/>
  <c r="AR41" i="53"/>
  <c r="U32" i="63"/>
  <c r="V30" i="63"/>
  <c r="V32" i="63" s="1"/>
  <c r="W30" i="63"/>
  <c r="AB41" i="53" s="1"/>
  <c r="AA369" i="63"/>
  <c r="Y369" i="63"/>
  <c r="AC355" i="63"/>
  <c r="X369" i="63"/>
  <c r="X30" i="63" s="1"/>
  <c r="J354" i="63"/>
  <c r="I369" i="63"/>
  <c r="I30" i="63" s="1"/>
  <c r="H41" i="53"/>
  <c r="H63" i="53" s="1"/>
  <c r="H32" i="63"/>
  <c r="F345" i="63"/>
  <c r="F346" i="63" s="1"/>
  <c r="G342" i="63" s="1"/>
  <c r="F283" i="63"/>
  <c r="F284" i="63" s="1"/>
  <c r="G280" i="63" s="1"/>
  <c r="BC168" i="63"/>
  <c r="AZ183" i="63"/>
  <c r="BB183" i="63"/>
  <c r="AY183" i="63"/>
  <c r="AY30" i="63" s="1"/>
  <c r="BA183" i="63"/>
  <c r="Y41" i="53"/>
  <c r="Y62" i="53" s="1"/>
  <c r="T32" i="63"/>
  <c r="Z183" i="63"/>
  <c r="AB169" i="63"/>
  <c r="AB183" i="63" s="1"/>
  <c r="Y183" i="63"/>
  <c r="AA169" i="63"/>
  <c r="AA183" i="63" s="1"/>
  <c r="D222" i="63"/>
  <c r="E218" i="63" s="1"/>
  <c r="CD41" i="53"/>
  <c r="BJ32" i="63"/>
  <c r="BL121" i="63"/>
  <c r="BN121" i="63"/>
  <c r="CC41" i="53"/>
  <c r="BK121" i="63"/>
  <c r="BK30" i="63" s="1"/>
  <c r="AN62" i="53"/>
  <c r="F159" i="63"/>
  <c r="AC49" i="53" l="1"/>
  <c r="AR36" i="55"/>
  <c r="Z50" i="53"/>
  <c r="AO37" i="55"/>
  <c r="K48" i="53"/>
  <c r="Z34" i="55"/>
  <c r="K34" i="55"/>
  <c r="K32" i="55"/>
  <c r="Z32" i="55"/>
  <c r="K46" i="53"/>
  <c r="AB43" i="53"/>
  <c r="AQ30" i="55"/>
  <c r="L36" i="55"/>
  <c r="L50" i="53"/>
  <c r="AA36" i="55"/>
  <c r="K30" i="55"/>
  <c r="K44" i="53"/>
  <c r="Z30" i="55"/>
  <c r="Y39" i="55"/>
  <c r="J53" i="53"/>
  <c r="J39" i="55"/>
  <c r="AQ44" i="53"/>
  <c r="BF31" i="55"/>
  <c r="AN46" i="55"/>
  <c r="AS51" i="53"/>
  <c r="BH38" i="55"/>
  <c r="AR46" i="53"/>
  <c r="BG33" i="55"/>
  <c r="AR52" i="53"/>
  <c r="BG39" i="55"/>
  <c r="Z44" i="53"/>
  <c r="AO31" i="55"/>
  <c r="W46" i="55"/>
  <c r="AA52" i="53"/>
  <c r="AP39" i="55"/>
  <c r="AB53" i="53"/>
  <c r="AQ40" i="55"/>
  <c r="BK49" i="53"/>
  <c r="BZ36" i="55"/>
  <c r="CC49" i="53" s="1"/>
  <c r="K54" i="53"/>
  <c r="Z40" i="55"/>
  <c r="K40" i="55"/>
  <c r="BI36" i="55"/>
  <c r="AT49" i="53"/>
  <c r="AS43" i="53"/>
  <c r="BH30" i="55"/>
  <c r="BH34" i="55"/>
  <c r="AS47" i="53"/>
  <c r="I31" i="55"/>
  <c r="I45" i="53"/>
  <c r="X31" i="55"/>
  <c r="H46" i="55"/>
  <c r="AQ38" i="55"/>
  <c r="AB51" i="53"/>
  <c r="Y35" i="55"/>
  <c r="J35" i="55"/>
  <c r="J49" i="53"/>
  <c r="BJ53" i="53"/>
  <c r="BY40" i="55"/>
  <c r="CB53" i="53" s="1"/>
  <c r="BX39" i="55"/>
  <c r="CA52" i="53" s="1"/>
  <c r="BI52" i="53"/>
  <c r="AA48" i="53"/>
  <c r="AP35" i="55"/>
  <c r="BZ44" i="53"/>
  <c r="BW46" i="55"/>
  <c r="K52" i="53"/>
  <c r="Z38" i="55"/>
  <c r="K38" i="55"/>
  <c r="J47" i="53"/>
  <c r="J33" i="55"/>
  <c r="Y33" i="55"/>
  <c r="AR48" i="53"/>
  <c r="BG35" i="55"/>
  <c r="AB45" i="53"/>
  <c r="AQ32" i="55"/>
  <c r="AS45" i="53"/>
  <c r="BH32" i="55"/>
  <c r="AS53" i="53"/>
  <c r="BH40" i="55"/>
  <c r="BJ51" i="53"/>
  <c r="BY38" i="55"/>
  <c r="CB51" i="53" s="1"/>
  <c r="AA46" i="53"/>
  <c r="AP33" i="55"/>
  <c r="I37" i="55"/>
  <c r="I51" i="53"/>
  <c r="X37" i="55"/>
  <c r="AB47" i="53"/>
  <c r="AQ34" i="55"/>
  <c r="BX35" i="55"/>
  <c r="CA48" i="53" s="1"/>
  <c r="BI48" i="53"/>
  <c r="AQ50" i="53"/>
  <c r="BF37" i="55"/>
  <c r="BV46" i="55"/>
  <c r="BY51" i="53"/>
  <c r="BY52" i="53"/>
  <c r="BG62" i="53"/>
  <c r="BX53" i="53"/>
  <c r="BX50" i="53"/>
  <c r="BX49" i="53"/>
  <c r="BX45" i="53"/>
  <c r="BX44" i="53"/>
  <c r="BF62" i="53"/>
  <c r="BX43" i="53"/>
  <c r="BU46" i="55"/>
  <c r="H441" i="63"/>
  <c r="H456" i="63" s="1"/>
  <c r="H467" i="63" s="1"/>
  <c r="BP431" i="63"/>
  <c r="BA431" i="63"/>
  <c r="BA30" i="63" s="1"/>
  <c r="BC416" i="63"/>
  <c r="AC416" i="63"/>
  <c r="BL30" i="63"/>
  <c r="CF41" i="53" s="1"/>
  <c r="BN30" i="63"/>
  <c r="BP354" i="63"/>
  <c r="BL41" i="53"/>
  <c r="BM41" i="53"/>
  <c r="AX32" i="63"/>
  <c r="AZ369" i="63"/>
  <c r="AZ30" i="63" s="1"/>
  <c r="BC358" i="63"/>
  <c r="G383" i="63" s="1"/>
  <c r="AI32" i="63"/>
  <c r="AS41" i="53"/>
  <c r="AJ369" i="63"/>
  <c r="AJ30" i="63" s="1"/>
  <c r="AK354" i="63"/>
  <c r="W32" i="63"/>
  <c r="X32" i="63"/>
  <c r="AC41" i="53"/>
  <c r="AA41" i="53"/>
  <c r="AA30" i="63"/>
  <c r="AA32" i="63" s="1"/>
  <c r="Y30" i="63"/>
  <c r="AD41" i="53" s="1"/>
  <c r="AC354" i="63"/>
  <c r="E379" i="63" s="1"/>
  <c r="Z369" i="63"/>
  <c r="Z30" i="63" s="1"/>
  <c r="AE41" i="53" s="1"/>
  <c r="AB369" i="63"/>
  <c r="AB30" i="63" s="1"/>
  <c r="AB32" i="63" s="1"/>
  <c r="E380" i="63"/>
  <c r="J369" i="63"/>
  <c r="J30" i="63" s="1"/>
  <c r="K354" i="63"/>
  <c r="I32" i="63"/>
  <c r="I41" i="53"/>
  <c r="G345" i="63"/>
  <c r="G346" i="63" s="1"/>
  <c r="H342" i="63" s="1"/>
  <c r="G283" i="63"/>
  <c r="G284" i="63" s="1"/>
  <c r="H280" i="63" s="1"/>
  <c r="AY32" i="63"/>
  <c r="BN41" i="53"/>
  <c r="BC183" i="63"/>
  <c r="G193" i="63"/>
  <c r="G208" i="63" s="1"/>
  <c r="AC169" i="63"/>
  <c r="BM121" i="63"/>
  <c r="BM30" i="63" s="1"/>
  <c r="CE41" i="53"/>
  <c r="BK32" i="63"/>
  <c r="CH41" i="53"/>
  <c r="BN32" i="63"/>
  <c r="F160" i="63"/>
  <c r="G156" i="63" s="1"/>
  <c r="G159" i="63" s="1"/>
  <c r="AB46" i="53" l="1"/>
  <c r="AQ33" i="55"/>
  <c r="K49" i="53"/>
  <c r="K35" i="55"/>
  <c r="Z35" i="55"/>
  <c r="BK47" i="53"/>
  <c r="BZ34" i="55"/>
  <c r="AT43" i="53"/>
  <c r="BI30" i="55"/>
  <c r="AU49" i="53"/>
  <c r="BJ36" i="55"/>
  <c r="BI34" i="55"/>
  <c r="AT47" i="53"/>
  <c r="BK53" i="53"/>
  <c r="BZ40" i="55"/>
  <c r="K33" i="55"/>
  <c r="K47" i="53"/>
  <c r="Z33" i="55"/>
  <c r="AB48" i="53"/>
  <c r="AQ35" i="55"/>
  <c r="L54" i="53"/>
  <c r="AA40" i="55"/>
  <c r="L40" i="55"/>
  <c r="AS52" i="53"/>
  <c r="BH39" i="55"/>
  <c r="AC43" i="53"/>
  <c r="AR30" i="55"/>
  <c r="BK43" i="53"/>
  <c r="BZ30" i="55"/>
  <c r="AR40" i="55"/>
  <c r="AC53" i="53"/>
  <c r="BK51" i="53"/>
  <c r="BZ38" i="55"/>
  <c r="CC51" i="53" s="1"/>
  <c r="AP37" i="55"/>
  <c r="AA50" i="53"/>
  <c r="AS48" i="53"/>
  <c r="BH35" i="55"/>
  <c r="BI38" i="55"/>
  <c r="AT51" i="53"/>
  <c r="L30" i="55"/>
  <c r="L44" i="53"/>
  <c r="AA30" i="55"/>
  <c r="AR44" i="53"/>
  <c r="BG31" i="55"/>
  <c r="AO46" i="55"/>
  <c r="BJ46" i="53"/>
  <c r="BY33" i="55"/>
  <c r="J37" i="55"/>
  <c r="J51" i="53"/>
  <c r="Y37" i="55"/>
  <c r="BK45" i="53"/>
  <c r="BZ32" i="55"/>
  <c r="Z62" i="53"/>
  <c r="AC45" i="53"/>
  <c r="AR32" i="55"/>
  <c r="AS46" i="53"/>
  <c r="BH33" i="55"/>
  <c r="BI44" i="53"/>
  <c r="BX31" i="55"/>
  <c r="BF46" i="55"/>
  <c r="AD49" i="53"/>
  <c r="AS36" i="55"/>
  <c r="L32" i="55"/>
  <c r="L46" i="53"/>
  <c r="AA32" i="55"/>
  <c r="AT45" i="53"/>
  <c r="BI32" i="55"/>
  <c r="AA44" i="53"/>
  <c r="AP31" i="55"/>
  <c r="X46" i="55"/>
  <c r="AQ62" i="53"/>
  <c r="L34" i="55"/>
  <c r="L48" i="53"/>
  <c r="AA34" i="55"/>
  <c r="BY39" i="55"/>
  <c r="BJ52" i="53"/>
  <c r="K39" i="55"/>
  <c r="Z39" i="55"/>
  <c r="K53" i="53"/>
  <c r="AB36" i="55"/>
  <c r="M36" i="55"/>
  <c r="M50" i="53"/>
  <c r="AC47" i="53"/>
  <c r="AR34" i="55"/>
  <c r="BX37" i="55"/>
  <c r="BI50" i="53"/>
  <c r="L52" i="53"/>
  <c r="AA38" i="55"/>
  <c r="L38" i="55"/>
  <c r="AR38" i="55"/>
  <c r="AC51" i="53"/>
  <c r="J31" i="55"/>
  <c r="J45" i="53"/>
  <c r="Y31" i="55"/>
  <c r="I46" i="55"/>
  <c r="BL49" i="53"/>
  <c r="CA36" i="55"/>
  <c r="BJ48" i="53"/>
  <c r="BY35" i="55"/>
  <c r="CB48" i="53" s="1"/>
  <c r="AT53" i="53"/>
  <c r="BI40" i="55"/>
  <c r="AB52" i="53"/>
  <c r="AQ39" i="55"/>
  <c r="BG37" i="55"/>
  <c r="AR50" i="53"/>
  <c r="BY62" i="53"/>
  <c r="BX62" i="53"/>
  <c r="BA32" i="63"/>
  <c r="BP41" i="53"/>
  <c r="G441" i="63"/>
  <c r="G456" i="63" s="1"/>
  <c r="G467" i="63" s="1"/>
  <c r="BC431" i="63"/>
  <c r="E441" i="63"/>
  <c r="E456" i="63" s="1"/>
  <c r="E467" i="63" s="1"/>
  <c r="E469" i="63" s="1"/>
  <c r="E470" i="63" s="1"/>
  <c r="F466" i="63" s="1"/>
  <c r="F469" i="63" s="1"/>
  <c r="F470" i="63" s="1"/>
  <c r="G466" i="63" s="1"/>
  <c r="G469" i="63" s="1"/>
  <c r="G470" i="63" s="1"/>
  <c r="H466" i="63" s="1"/>
  <c r="H469" i="63" s="1"/>
  <c r="H470" i="63" s="1"/>
  <c r="AC431" i="63"/>
  <c r="BL32" i="63"/>
  <c r="H379" i="63"/>
  <c r="H394" i="63" s="1"/>
  <c r="H405" i="63" s="1"/>
  <c r="BP369" i="63"/>
  <c r="BO41" i="53"/>
  <c r="AZ32" i="63"/>
  <c r="BC357" i="63"/>
  <c r="BB369" i="63"/>
  <c r="BB30" i="63" s="1"/>
  <c r="BC30" i="63" s="1"/>
  <c r="AJ32" i="63"/>
  <c r="AT41" i="53"/>
  <c r="AK369" i="63"/>
  <c r="AK30" i="63" s="1"/>
  <c r="AL354" i="63"/>
  <c r="E394" i="63"/>
  <c r="E405" i="63" s="1"/>
  <c r="Y32" i="63"/>
  <c r="AF41" i="53"/>
  <c r="AC30" i="63"/>
  <c r="Z32" i="63"/>
  <c r="AG41" i="53"/>
  <c r="AC369" i="63"/>
  <c r="J41" i="53"/>
  <c r="J32" i="63"/>
  <c r="L354" i="63"/>
  <c r="K369" i="63"/>
  <c r="K30" i="63" s="1"/>
  <c r="H345" i="63"/>
  <c r="H346" i="63" s="1"/>
  <c r="H283" i="63"/>
  <c r="H284" i="63" s="1"/>
  <c r="G219" i="63"/>
  <c r="E194" i="63"/>
  <c r="E208" i="63" s="1"/>
  <c r="AC183" i="63"/>
  <c r="BO121" i="63"/>
  <c r="BO30" i="63" s="1"/>
  <c r="BP106" i="63"/>
  <c r="CG41" i="53"/>
  <c r="BM32" i="63"/>
  <c r="G160" i="63"/>
  <c r="H156" i="63" s="1"/>
  <c r="AC36" i="55" l="1"/>
  <c r="N36" i="55"/>
  <c r="N50" i="53"/>
  <c r="AE49" i="53"/>
  <c r="AT36" i="55"/>
  <c r="BJ44" i="53"/>
  <c r="BY31" i="55"/>
  <c r="BG46" i="55"/>
  <c r="CC43" i="53"/>
  <c r="CB52" i="53"/>
  <c r="BL45" i="53"/>
  <c r="CA32" i="55"/>
  <c r="CD45" i="53" s="1"/>
  <c r="AQ37" i="55"/>
  <c r="AB50" i="53"/>
  <c r="AR62" i="53"/>
  <c r="BH37" i="55"/>
  <c r="AS50" i="53"/>
  <c r="M40" i="55"/>
  <c r="M54" i="53"/>
  <c r="AB40" i="55"/>
  <c r="CC47" i="53"/>
  <c r="BK46" i="53"/>
  <c r="BZ33" i="55"/>
  <c r="CC46" i="53" s="1"/>
  <c r="AD45" i="53"/>
  <c r="AS32" i="55"/>
  <c r="K37" i="55"/>
  <c r="K51" i="53"/>
  <c r="Z37" i="55"/>
  <c r="AD43" i="53"/>
  <c r="AS30" i="55"/>
  <c r="AC48" i="53"/>
  <c r="AR35" i="55"/>
  <c r="AT52" i="53"/>
  <c r="BI39" i="55"/>
  <c r="AB44" i="53"/>
  <c r="AB62" i="53" s="1"/>
  <c r="AQ31" i="55"/>
  <c r="Y46" i="55"/>
  <c r="AD53" i="53"/>
  <c r="AS40" i="55"/>
  <c r="BL53" i="53"/>
  <c r="CA40" i="55"/>
  <c r="CD53" i="53" s="1"/>
  <c r="K31" i="55"/>
  <c r="K45" i="53"/>
  <c r="Z31" i="55"/>
  <c r="J46" i="55"/>
  <c r="AU47" i="53"/>
  <c r="BJ34" i="55"/>
  <c r="AD47" i="53"/>
  <c r="AS34" i="55"/>
  <c r="AA35" i="55"/>
  <c r="L49" i="53"/>
  <c r="L35" i="55"/>
  <c r="CB46" i="53"/>
  <c r="M44" i="53"/>
  <c r="M30" i="55"/>
  <c r="AB30" i="55"/>
  <c r="AT48" i="53"/>
  <c r="BI35" i="55"/>
  <c r="CA50" i="53"/>
  <c r="BL47" i="53"/>
  <c r="CA34" i="55"/>
  <c r="CD47" i="53" s="1"/>
  <c r="M32" i="55"/>
  <c r="M46" i="53"/>
  <c r="AB32" i="55"/>
  <c r="BJ38" i="55"/>
  <c r="AU51" i="53"/>
  <c r="M34" i="55"/>
  <c r="M48" i="53"/>
  <c r="AB34" i="55"/>
  <c r="AV49" i="53"/>
  <c r="BK36" i="55"/>
  <c r="AU45" i="53"/>
  <c r="BJ32" i="55"/>
  <c r="AU43" i="53"/>
  <c r="BJ30" i="55"/>
  <c r="BM49" i="53"/>
  <c r="CB36" i="55"/>
  <c r="CE49" i="53" s="1"/>
  <c r="AT46" i="53"/>
  <c r="BI33" i="55"/>
  <c r="AR33" i="55"/>
  <c r="AC46" i="53"/>
  <c r="BL43" i="53"/>
  <c r="CA30" i="55"/>
  <c r="BL51" i="53"/>
  <c r="CA38" i="55"/>
  <c r="M38" i="55"/>
  <c r="M52" i="53"/>
  <c r="AB38" i="55"/>
  <c r="CD49" i="53"/>
  <c r="AS38" i="55"/>
  <c r="AD51" i="53"/>
  <c r="AC52" i="53"/>
  <c r="AR39" i="55"/>
  <c r="CA44" i="53"/>
  <c r="BX46" i="55"/>
  <c r="CC45" i="53"/>
  <c r="BK48" i="53"/>
  <c r="BZ35" i="55"/>
  <c r="CC48" i="53" s="1"/>
  <c r="AU53" i="53"/>
  <c r="BJ40" i="55"/>
  <c r="BK52" i="53"/>
  <c r="BZ39" i="55"/>
  <c r="CC52" i="53" s="1"/>
  <c r="L33" i="55"/>
  <c r="L47" i="53"/>
  <c r="AA33" i="55"/>
  <c r="BY37" i="55"/>
  <c r="CB50" i="53" s="1"/>
  <c r="BJ50" i="53"/>
  <c r="L39" i="55"/>
  <c r="AA39" i="55"/>
  <c r="L53" i="53"/>
  <c r="AS44" i="53"/>
  <c r="BH31" i="55"/>
  <c r="AP46" i="55"/>
  <c r="BI62" i="53"/>
  <c r="CC53" i="53"/>
  <c r="AH41" i="53"/>
  <c r="AC32" i="63"/>
  <c r="G382" i="63"/>
  <c r="G394" i="63" s="1"/>
  <c r="BC369" i="63"/>
  <c r="BB32" i="63"/>
  <c r="BC32" i="63" s="1"/>
  <c r="BQ41" i="53"/>
  <c r="BR41" i="53" s="1"/>
  <c r="AL369" i="63"/>
  <c r="AL30" i="63" s="1"/>
  <c r="AM354" i="63"/>
  <c r="AK32" i="63"/>
  <c r="AU41" i="53"/>
  <c r="M354" i="63"/>
  <c r="L369" i="63"/>
  <c r="L30" i="63" s="1"/>
  <c r="J63" i="53"/>
  <c r="K41" i="53"/>
  <c r="K63" i="53" s="1"/>
  <c r="K32" i="63"/>
  <c r="E219" i="63"/>
  <c r="E17" i="63"/>
  <c r="CI41" i="53"/>
  <c r="CJ41" i="53" s="1"/>
  <c r="BO32" i="63"/>
  <c r="BP32" i="63" s="1"/>
  <c r="BP30" i="63"/>
  <c r="H131" i="63"/>
  <c r="H146" i="63" s="1"/>
  <c r="BP121" i="63"/>
  <c r="M33" i="55" l="1"/>
  <c r="M47" i="53"/>
  <c r="AB33" i="55"/>
  <c r="AU52" i="53"/>
  <c r="BJ39" i="55"/>
  <c r="N34" i="55"/>
  <c r="N48" i="53"/>
  <c r="AC34" i="55"/>
  <c r="BL48" i="53"/>
  <c r="CA35" i="55"/>
  <c r="CD48" i="53" s="1"/>
  <c r="AD48" i="53"/>
  <c r="AS35" i="55"/>
  <c r="AU48" i="53"/>
  <c r="BJ35" i="55"/>
  <c r="CB44" i="53"/>
  <c r="CB62" i="53" s="1"/>
  <c r="BY46" i="55"/>
  <c r="BJ62" i="53"/>
  <c r="BM43" i="53"/>
  <c r="CB30" i="55"/>
  <c r="CA62" i="53"/>
  <c r="BK50" i="53"/>
  <c r="BZ37" i="55"/>
  <c r="CC50" i="53" s="1"/>
  <c r="CD51" i="53"/>
  <c r="BM51" i="53"/>
  <c r="CB38" i="55"/>
  <c r="CE51" i="53" s="1"/>
  <c r="AT50" i="53"/>
  <c r="BI37" i="55"/>
  <c r="BM53" i="53"/>
  <c r="CB40" i="55"/>
  <c r="BK38" i="55"/>
  <c r="AV51" i="53"/>
  <c r="CD43" i="53"/>
  <c r="AE43" i="53"/>
  <c r="AT30" i="55"/>
  <c r="AV47" i="53"/>
  <c r="BK34" i="55"/>
  <c r="AV43" i="53"/>
  <c r="BK30" i="55"/>
  <c r="BK44" i="53"/>
  <c r="BZ31" i="55"/>
  <c r="BH46" i="55"/>
  <c r="AD52" i="53"/>
  <c r="AS39" i="55"/>
  <c r="AE45" i="53"/>
  <c r="AT32" i="55"/>
  <c r="N44" i="53"/>
  <c r="N30" i="55"/>
  <c r="AC30" i="55"/>
  <c r="AB39" i="55"/>
  <c r="M39" i="55"/>
  <c r="M53" i="53"/>
  <c r="BM45" i="53"/>
  <c r="CB32" i="55"/>
  <c r="AV53" i="53"/>
  <c r="BK40" i="55"/>
  <c r="AE53" i="53"/>
  <c r="AT40" i="55"/>
  <c r="AW49" i="53"/>
  <c r="BL36" i="55"/>
  <c r="N32" i="55"/>
  <c r="N46" i="53"/>
  <c r="AC32" i="55"/>
  <c r="CB34" i="55"/>
  <c r="CE47" i="53" s="1"/>
  <c r="BM47" i="53"/>
  <c r="AC50" i="53"/>
  <c r="AR37" i="55"/>
  <c r="L45" i="53"/>
  <c r="L31" i="55"/>
  <c r="AA31" i="55"/>
  <c r="K46" i="55"/>
  <c r="AU46" i="53"/>
  <c r="BJ33" i="55"/>
  <c r="N40" i="55"/>
  <c r="O40" i="55" s="1"/>
  <c r="N54" i="53"/>
  <c r="AC40" i="55"/>
  <c r="AT38" i="55"/>
  <c r="AE51" i="53"/>
  <c r="BN49" i="53"/>
  <c r="CC36" i="55"/>
  <c r="CF49" i="53" s="1"/>
  <c r="AT44" i="53"/>
  <c r="AT62" i="53" s="1"/>
  <c r="BI31" i="55"/>
  <c r="AQ46" i="55"/>
  <c r="L37" i="55"/>
  <c r="L51" i="53"/>
  <c r="AA37" i="55"/>
  <c r="O50" i="53"/>
  <c r="P50" i="53" s="1"/>
  <c r="C26" i="45" s="1"/>
  <c r="AD36" i="55"/>
  <c r="O36" i="55"/>
  <c r="BL46" i="53"/>
  <c r="CA33" i="55"/>
  <c r="AC44" i="53"/>
  <c r="AC62" i="53" s="1"/>
  <c r="AR31" i="55"/>
  <c r="Z46" i="55"/>
  <c r="AV45" i="53"/>
  <c r="BK32" i="55"/>
  <c r="AF49" i="53"/>
  <c r="AU36" i="55"/>
  <c r="AS33" i="55"/>
  <c r="AD46" i="53"/>
  <c r="N38" i="55"/>
  <c r="AC38" i="55"/>
  <c r="N52" i="53"/>
  <c r="AE47" i="53"/>
  <c r="AT34" i="55"/>
  <c r="AB35" i="55"/>
  <c r="M49" i="53"/>
  <c r="M35" i="55"/>
  <c r="BL52" i="53"/>
  <c r="CA39" i="55"/>
  <c r="CD52" i="53" s="1"/>
  <c r="G405" i="63"/>
  <c r="G17" i="63"/>
  <c r="AV41" i="53"/>
  <c r="AL32" i="63"/>
  <c r="AM369" i="63"/>
  <c r="AM30" i="63" s="1"/>
  <c r="AN354" i="63"/>
  <c r="L41" i="53"/>
  <c r="L32" i="63"/>
  <c r="M369" i="63"/>
  <c r="M30" i="63" s="1"/>
  <c r="N354" i="63"/>
  <c r="E221" i="63"/>
  <c r="E222" i="63"/>
  <c r="F218" i="63" s="1"/>
  <c r="F221" i="63" s="1"/>
  <c r="H157" i="63"/>
  <c r="H159" i="63" s="1"/>
  <c r="H17" i="63"/>
  <c r="AV46" i="53" l="1"/>
  <c r="BK33" i="55"/>
  <c r="N49" i="53"/>
  <c r="N35" i="55"/>
  <c r="AC35" i="55"/>
  <c r="AX49" i="53"/>
  <c r="BM36" i="55"/>
  <c r="CD46" i="53"/>
  <c r="AF43" i="53"/>
  <c r="AU30" i="55"/>
  <c r="CC44" i="53"/>
  <c r="BZ46" i="55"/>
  <c r="O48" i="53"/>
  <c r="P48" i="53" s="1"/>
  <c r="C24" i="45" s="1"/>
  <c r="AD34" i="55"/>
  <c r="O34" i="55"/>
  <c r="BN53" i="53"/>
  <c r="CC40" i="55"/>
  <c r="CF53" i="53" s="1"/>
  <c r="BM52" i="53"/>
  <c r="CB39" i="55"/>
  <c r="CE52" i="53" s="1"/>
  <c r="BN45" i="53"/>
  <c r="CC32" i="55"/>
  <c r="CF45" i="53" s="1"/>
  <c r="AG49" i="53"/>
  <c r="AH49" i="53" s="1"/>
  <c r="D26" i="45" s="1"/>
  <c r="AV36" i="55"/>
  <c r="AW36" i="55" s="1"/>
  <c r="AF45" i="53"/>
  <c r="AU32" i="55"/>
  <c r="AE32" i="55"/>
  <c r="BN43" i="53"/>
  <c r="CC30" i="55"/>
  <c r="CE53" i="53"/>
  <c r="AE46" i="53"/>
  <c r="AT33" i="55"/>
  <c r="CC38" i="55"/>
  <c r="CF51" i="53" s="1"/>
  <c r="BN51" i="53"/>
  <c r="AW47" i="53"/>
  <c r="BL34" i="55"/>
  <c r="CE45" i="53"/>
  <c r="AW45" i="53"/>
  <c r="BL32" i="55"/>
  <c r="BM48" i="53"/>
  <c r="CB35" i="55"/>
  <c r="BL38" i="55"/>
  <c r="AW51" i="53"/>
  <c r="O46" i="53"/>
  <c r="P46" i="53" s="1"/>
  <c r="C22" i="45" s="1"/>
  <c r="AD32" i="55"/>
  <c r="O32" i="55"/>
  <c r="CA37" i="55"/>
  <c r="BL50" i="53"/>
  <c r="N47" i="53"/>
  <c r="N33" i="55"/>
  <c r="AC33" i="55"/>
  <c r="AE48" i="53"/>
  <c r="AT35" i="55"/>
  <c r="O44" i="53"/>
  <c r="P44" i="53" s="1"/>
  <c r="C20" i="45" s="1"/>
  <c r="AD30" i="55"/>
  <c r="AE30" i="55" s="1"/>
  <c r="O30" i="55"/>
  <c r="AD44" i="53"/>
  <c r="AS31" i="55"/>
  <c r="AA46" i="55"/>
  <c r="CC34" i="55"/>
  <c r="CF47" i="53" s="1"/>
  <c r="BN47" i="53"/>
  <c r="AV48" i="53"/>
  <c r="BK35" i="55"/>
  <c r="BO49" i="53"/>
  <c r="CD36" i="55"/>
  <c r="CG49" i="53" s="1"/>
  <c r="BM46" i="53"/>
  <c r="CB33" i="55"/>
  <c r="CE46" i="53" s="1"/>
  <c r="AU44" i="53"/>
  <c r="AU62" i="53" s="1"/>
  <c r="BJ31" i="55"/>
  <c r="AR46" i="55"/>
  <c r="O52" i="53"/>
  <c r="P52" i="53" s="1"/>
  <c r="C28" i="45" s="1"/>
  <c r="AD38" i="55"/>
  <c r="O38" i="55"/>
  <c r="AW43" i="53"/>
  <c r="BL30" i="55"/>
  <c r="CE43" i="53"/>
  <c r="AE36" i="55"/>
  <c r="AF51" i="53"/>
  <c r="AU38" i="55"/>
  <c r="AD50" i="53"/>
  <c r="AS37" i="55"/>
  <c r="M45" i="53"/>
  <c r="M31" i="55"/>
  <c r="AB31" i="55"/>
  <c r="L46" i="55"/>
  <c r="AV52" i="53"/>
  <c r="BK39" i="55"/>
  <c r="M51" i="53"/>
  <c r="M37" i="55"/>
  <c r="AB37" i="55"/>
  <c r="AF53" i="53"/>
  <c r="AU40" i="55"/>
  <c r="AC39" i="55"/>
  <c r="N39" i="55"/>
  <c r="N53" i="53"/>
  <c r="AF47" i="53"/>
  <c r="AU34" i="55"/>
  <c r="AE52" i="53"/>
  <c r="AT39" i="55"/>
  <c r="BL44" i="53"/>
  <c r="BL62" i="53" s="1"/>
  <c r="CA31" i="55"/>
  <c r="BI46" i="55"/>
  <c r="O54" i="53"/>
  <c r="P54" i="53" s="1"/>
  <c r="C30" i="45" s="1"/>
  <c r="AD40" i="55"/>
  <c r="BJ37" i="55"/>
  <c r="AU50" i="53"/>
  <c r="BL40" i="55"/>
  <c r="AW53" i="53"/>
  <c r="AN369" i="63"/>
  <c r="AN30" i="63" s="1"/>
  <c r="AO354" i="63"/>
  <c r="AM32" i="63"/>
  <c r="AW41" i="53"/>
  <c r="N369" i="63"/>
  <c r="N30" i="63" s="1"/>
  <c r="O354" i="63"/>
  <c r="M41" i="53"/>
  <c r="M32" i="63"/>
  <c r="F222" i="63"/>
  <c r="G218" i="63" s="1"/>
  <c r="G221" i="63" s="1"/>
  <c r="H160" i="63"/>
  <c r="AX47" i="53" l="1"/>
  <c r="BM34" i="55"/>
  <c r="O47" i="53"/>
  <c r="P47" i="53" s="1"/>
  <c r="C23" i="45" s="1"/>
  <c r="AD33" i="55"/>
  <c r="O33" i="55"/>
  <c r="BL33" i="55"/>
  <c r="AW46" i="53"/>
  <c r="BP49" i="53"/>
  <c r="CE36" i="55"/>
  <c r="BO45" i="53"/>
  <c r="CD32" i="55"/>
  <c r="BM44" i="53"/>
  <c r="CB31" i="55"/>
  <c r="BJ46" i="55"/>
  <c r="AV44" i="53"/>
  <c r="BK31" i="55"/>
  <c r="AS46" i="55"/>
  <c r="AU35" i="55"/>
  <c r="AF48" i="53"/>
  <c r="BN48" i="53"/>
  <c r="CC35" i="55"/>
  <c r="CF48" i="53" s="1"/>
  <c r="AG51" i="53"/>
  <c r="AH51" i="53" s="1"/>
  <c r="D28" i="45" s="1"/>
  <c r="AV38" i="55"/>
  <c r="AE38" i="55"/>
  <c r="CD50" i="53"/>
  <c r="O49" i="53"/>
  <c r="P49" i="53" s="1"/>
  <c r="C25" i="45" s="1"/>
  <c r="AD35" i="55"/>
  <c r="O35" i="55"/>
  <c r="AW34" i="55"/>
  <c r="N51" i="53"/>
  <c r="AC37" i="55"/>
  <c r="N37" i="55"/>
  <c r="O37" i="55" s="1"/>
  <c r="CB37" i="55"/>
  <c r="CE50" i="53" s="1"/>
  <c r="BM50" i="53"/>
  <c r="AE44" i="53"/>
  <c r="AE62" i="53" s="1"/>
  <c r="AT31" i="55"/>
  <c r="AB46" i="55"/>
  <c r="N45" i="53"/>
  <c r="N31" i="55"/>
  <c r="AC31" i="55"/>
  <c r="M46" i="55"/>
  <c r="AG45" i="53"/>
  <c r="AH45" i="53" s="1"/>
  <c r="D22" i="45" s="1"/>
  <c r="AV32" i="55"/>
  <c r="BO47" i="53"/>
  <c r="CD34" i="55"/>
  <c r="CG47" i="53" s="1"/>
  <c r="AX43" i="53"/>
  <c r="BM30" i="55"/>
  <c r="BN46" i="53"/>
  <c r="CC33" i="55"/>
  <c r="BM38" i="55"/>
  <c r="AX51" i="53"/>
  <c r="AG53" i="53"/>
  <c r="AH53" i="53" s="1"/>
  <c r="D30" i="45" s="1"/>
  <c r="AV40" i="55"/>
  <c r="AE40" i="55"/>
  <c r="AF52" i="53"/>
  <c r="AU39" i="55"/>
  <c r="AG43" i="53"/>
  <c r="AH43" i="53" s="1"/>
  <c r="D20" i="45" s="1"/>
  <c r="AV30" i="55"/>
  <c r="CD44" i="53"/>
  <c r="CD62" i="53" s="1"/>
  <c r="CA46" i="55"/>
  <c r="AX53" i="53"/>
  <c r="BM40" i="55"/>
  <c r="BO43" i="53"/>
  <c r="CD30" i="55"/>
  <c r="AW52" i="53"/>
  <c r="BL39" i="55"/>
  <c r="O53" i="53"/>
  <c r="P53" i="53" s="1"/>
  <c r="C29" i="45" s="1"/>
  <c r="AD39" i="55"/>
  <c r="O39" i="55"/>
  <c r="CF43" i="53"/>
  <c r="BK37" i="55"/>
  <c r="AV50" i="53"/>
  <c r="AT37" i="55"/>
  <c r="AE50" i="53"/>
  <c r="AW48" i="53"/>
  <c r="BL35" i="55"/>
  <c r="CD38" i="55"/>
  <c r="CG51" i="53" s="1"/>
  <c r="BO51" i="53"/>
  <c r="AX45" i="53"/>
  <c r="BM32" i="55"/>
  <c r="AW32" i="55"/>
  <c r="CE48" i="53"/>
  <c r="AG47" i="53"/>
  <c r="AH47" i="53" s="1"/>
  <c r="D24" i="45" s="1"/>
  <c r="AV34" i="55"/>
  <c r="AE34" i="55"/>
  <c r="AY49" i="53"/>
  <c r="AZ49" i="53" s="1"/>
  <c r="E26" i="45" s="1"/>
  <c r="BN36" i="55"/>
  <c r="AU33" i="55"/>
  <c r="AF46" i="53"/>
  <c r="BO53" i="53"/>
  <c r="CD40" i="55"/>
  <c r="BN52" i="53"/>
  <c r="CC39" i="55"/>
  <c r="CF52" i="53" s="1"/>
  <c r="AO369" i="63"/>
  <c r="AO30" i="63" s="1"/>
  <c r="AP354" i="63"/>
  <c r="AX41" i="53"/>
  <c r="AN32" i="63"/>
  <c r="N41" i="53"/>
  <c r="N63" i="53" s="1"/>
  <c r="N32" i="63"/>
  <c r="M63" i="53"/>
  <c r="O369" i="63"/>
  <c r="O30" i="63" s="1"/>
  <c r="P354" i="63"/>
  <c r="G222" i="63"/>
  <c r="H218" i="63" s="1"/>
  <c r="BN50" i="53" l="1"/>
  <c r="CC37" i="55"/>
  <c r="AG46" i="53"/>
  <c r="AH46" i="53" s="1"/>
  <c r="D23" i="45" s="1"/>
  <c r="AV33" i="55"/>
  <c r="AE33" i="55"/>
  <c r="BO46" i="53"/>
  <c r="CD33" i="55"/>
  <c r="CG46" i="53" s="1"/>
  <c r="AY45" i="53"/>
  <c r="AZ45" i="53" s="1"/>
  <c r="E22" i="45" s="1"/>
  <c r="BN32" i="55"/>
  <c r="CE44" i="53"/>
  <c r="CB46" i="55"/>
  <c r="CE34" i="55"/>
  <c r="CH47" i="53" s="1"/>
  <c r="BP47" i="53"/>
  <c r="AW44" i="53"/>
  <c r="BL31" i="55"/>
  <c r="AT46" i="55"/>
  <c r="AV35" i="55"/>
  <c r="AG48" i="53"/>
  <c r="AH48" i="53" s="1"/>
  <c r="D25" i="45" s="1"/>
  <c r="AE35" i="55"/>
  <c r="BQ49" i="53"/>
  <c r="BR49" i="53" s="1"/>
  <c r="F26" i="45" s="1"/>
  <c r="CF36" i="55"/>
  <c r="CI49" i="53" s="1"/>
  <c r="BM62" i="53"/>
  <c r="CG53" i="53"/>
  <c r="BO48" i="53"/>
  <c r="CD35" i="55"/>
  <c r="CE38" i="55"/>
  <c r="BP51" i="53"/>
  <c r="AF44" i="53"/>
  <c r="AU31" i="55"/>
  <c r="AC46" i="55"/>
  <c r="AY51" i="53"/>
  <c r="AZ51" i="53" s="1"/>
  <c r="E28" i="45" s="1"/>
  <c r="BN38" i="55"/>
  <c r="AW38" i="55"/>
  <c r="CG45" i="53"/>
  <c r="CG43" i="53"/>
  <c r="BN44" i="53"/>
  <c r="CC31" i="55"/>
  <c r="BK46" i="55"/>
  <c r="AY43" i="53"/>
  <c r="AZ43" i="53" s="1"/>
  <c r="E20" i="45" s="1"/>
  <c r="BN30" i="55"/>
  <c r="BO30" i="55" s="1"/>
  <c r="AW30" i="55"/>
  <c r="O45" i="53"/>
  <c r="P45" i="53" s="1"/>
  <c r="C21" i="45" s="1"/>
  <c r="AD31" i="55"/>
  <c r="O31" i="55"/>
  <c r="O46" i="55" s="1"/>
  <c r="N46" i="55"/>
  <c r="BP53" i="53"/>
  <c r="CE40" i="55"/>
  <c r="CH53" i="53" s="1"/>
  <c r="CF46" i="53"/>
  <c r="O51" i="53"/>
  <c r="P51" i="53" s="1"/>
  <c r="C27" i="45" s="1"/>
  <c r="AD37" i="55"/>
  <c r="AY47" i="53"/>
  <c r="AZ47" i="53" s="1"/>
  <c r="E24" i="45" s="1"/>
  <c r="BN34" i="55"/>
  <c r="AU37" i="55"/>
  <c r="AF50" i="53"/>
  <c r="BO36" i="55"/>
  <c r="BP45" i="53"/>
  <c r="CE32" i="55"/>
  <c r="CH45" i="53" s="1"/>
  <c r="BM33" i="55"/>
  <c r="AX46" i="53"/>
  <c r="AV39" i="55"/>
  <c r="AG52" i="53"/>
  <c r="AH52" i="53" s="1"/>
  <c r="D29" i="45" s="1"/>
  <c r="AE39" i="55"/>
  <c r="BP43" i="53"/>
  <c r="CE30" i="55"/>
  <c r="CH49" i="53"/>
  <c r="CG36" i="55"/>
  <c r="AW50" i="53"/>
  <c r="BL37" i="55"/>
  <c r="AY53" i="53"/>
  <c r="AZ53" i="53" s="1"/>
  <c r="E30" i="45" s="1"/>
  <c r="BN40" i="55"/>
  <c r="AW40" i="55"/>
  <c r="BO52" i="53"/>
  <c r="CD39" i="55"/>
  <c r="CG52" i="53" s="1"/>
  <c r="AX52" i="53"/>
  <c r="BM39" i="55"/>
  <c r="AX48" i="53"/>
  <c r="BM35" i="55"/>
  <c r="AY41" i="53"/>
  <c r="AZ41" i="53" s="1"/>
  <c r="AO32" i="63"/>
  <c r="AP32" i="63" s="1"/>
  <c r="AP30" i="63"/>
  <c r="F379" i="63"/>
  <c r="F394" i="63" s="1"/>
  <c r="AP369" i="63"/>
  <c r="D379" i="63"/>
  <c r="D394" i="63" s="1"/>
  <c r="P369" i="63"/>
  <c r="O41" i="53"/>
  <c r="P41" i="53" s="1"/>
  <c r="O32" i="63"/>
  <c r="P32" i="63" s="1"/>
  <c r="P30" i="63"/>
  <c r="H221" i="63"/>
  <c r="AX44" i="53" l="1"/>
  <c r="AX62" i="53" s="1"/>
  <c r="BM31" i="55"/>
  <c r="AU46" i="55"/>
  <c r="BP48" i="53"/>
  <c r="CE35" i="55"/>
  <c r="CH48" i="53" s="1"/>
  <c r="BP46" i="53"/>
  <c r="CE33" i="55"/>
  <c r="CF44" i="53"/>
  <c r="CC46" i="55"/>
  <c r="AF62" i="53"/>
  <c r="CD37" i="55"/>
  <c r="CG50" i="53" s="1"/>
  <c r="BO50" i="53"/>
  <c r="CH51" i="53"/>
  <c r="CG38" i="55"/>
  <c r="AY48" i="53"/>
  <c r="AZ48" i="53" s="1"/>
  <c r="E25" i="45" s="1"/>
  <c r="BN35" i="55"/>
  <c r="AW35" i="55"/>
  <c r="BP52" i="53"/>
  <c r="CE39" i="55"/>
  <c r="CH52" i="53" s="1"/>
  <c r="CG48" i="53"/>
  <c r="AY52" i="53"/>
  <c r="AZ52" i="53" s="1"/>
  <c r="E29" i="45" s="1"/>
  <c r="BN39" i="55"/>
  <c r="AW39" i="55"/>
  <c r="BO44" i="53"/>
  <c r="CD31" i="55"/>
  <c r="BL46" i="55"/>
  <c r="CH43" i="53"/>
  <c r="AW62" i="53"/>
  <c r="BQ45" i="53"/>
  <c r="BR45" i="53" s="1"/>
  <c r="F22" i="45" s="1"/>
  <c r="CF32" i="55"/>
  <c r="CI45" i="53" s="1"/>
  <c r="CJ45" i="53" s="1"/>
  <c r="G22" i="45" s="1"/>
  <c r="BO32" i="55"/>
  <c r="AG44" i="53"/>
  <c r="AH44" i="53" s="1"/>
  <c r="D21" i="45" s="1"/>
  <c r="AV31" i="55"/>
  <c r="AE31" i="55"/>
  <c r="AE46" i="55" s="1"/>
  <c r="AD46" i="55"/>
  <c r="AX50" i="53"/>
  <c r="BM37" i="55"/>
  <c r="CF34" i="55"/>
  <c r="BQ47" i="53"/>
  <c r="BR47" i="53" s="1"/>
  <c r="F24" i="45" s="1"/>
  <c r="BO34" i="55"/>
  <c r="AY46" i="53"/>
  <c r="AZ46" i="53" s="1"/>
  <c r="E23" i="45" s="1"/>
  <c r="BN33" i="55"/>
  <c r="BO33" i="55" s="1"/>
  <c r="AW33" i="55"/>
  <c r="BQ43" i="53"/>
  <c r="BR43" i="53" s="1"/>
  <c r="F20" i="45" s="1"/>
  <c r="CF30" i="55"/>
  <c r="CF38" i="55"/>
  <c r="CI51" i="53" s="1"/>
  <c r="BQ51" i="53"/>
  <c r="BR51" i="53" s="1"/>
  <c r="F28" i="45" s="1"/>
  <c r="BO38" i="55"/>
  <c r="CF40" i="55"/>
  <c r="CI53" i="53" s="1"/>
  <c r="CJ53" i="53" s="1"/>
  <c r="G30" i="45" s="1"/>
  <c r="BQ53" i="53"/>
  <c r="BR53" i="53" s="1"/>
  <c r="F30" i="45" s="1"/>
  <c r="BO40" i="55"/>
  <c r="AV37" i="55"/>
  <c r="AG50" i="53"/>
  <c r="AH50" i="53" s="1"/>
  <c r="D27" i="45" s="1"/>
  <c r="AE37" i="55"/>
  <c r="CJ49" i="53"/>
  <c r="G26" i="45" s="1"/>
  <c r="CE62" i="53"/>
  <c r="CF50" i="53"/>
  <c r="F405" i="63"/>
  <c r="F17" i="63"/>
  <c r="D405" i="63"/>
  <c r="D407" i="63" s="1"/>
  <c r="D17" i="63"/>
  <c r="C21" i="44" s="1"/>
  <c r="D21" i="44" s="1"/>
  <c r="H222" i="63"/>
  <c r="CG40" i="55" l="1"/>
  <c r="BN37" i="55"/>
  <c r="AY50" i="53"/>
  <c r="AZ50" i="53" s="1"/>
  <c r="E27" i="45" s="1"/>
  <c r="AW37" i="55"/>
  <c r="CF33" i="55"/>
  <c r="CI46" i="53" s="1"/>
  <c r="CJ46" i="53" s="1"/>
  <c r="G23" i="45" s="1"/>
  <c r="BQ46" i="53"/>
  <c r="BR46" i="53" s="1"/>
  <c r="F23" i="45" s="1"/>
  <c r="CI43" i="53"/>
  <c r="CJ43" i="53" s="1"/>
  <c r="G20" i="45" s="1"/>
  <c r="CG30" i="55"/>
  <c r="CG32" i="55"/>
  <c r="CJ51" i="53"/>
  <c r="G28" i="45" s="1"/>
  <c r="CE37" i="55"/>
  <c r="BP50" i="53"/>
  <c r="CH46" i="53"/>
  <c r="CG44" i="53"/>
  <c r="CG62" i="53" s="1"/>
  <c r="CD46" i="55"/>
  <c r="CI47" i="53"/>
  <c r="CJ47" i="53" s="1"/>
  <c r="G24" i="45" s="1"/>
  <c r="CG34" i="55"/>
  <c r="AY44" i="53"/>
  <c r="AZ44" i="53" s="1"/>
  <c r="E21" i="45" s="1"/>
  <c r="BN31" i="55"/>
  <c r="BO31" i="55" s="1"/>
  <c r="AW31" i="55"/>
  <c r="AW46" i="55" s="1"/>
  <c r="AV46" i="55"/>
  <c r="BO62" i="53"/>
  <c r="BQ48" i="53"/>
  <c r="BR48" i="53" s="1"/>
  <c r="F25" i="45" s="1"/>
  <c r="CF35" i="55"/>
  <c r="BO35" i="55"/>
  <c r="BP44" i="53"/>
  <c r="BP62" i="53" s="1"/>
  <c r="CE31" i="55"/>
  <c r="BM46" i="55"/>
  <c r="BQ52" i="53"/>
  <c r="BR52" i="53" s="1"/>
  <c r="F29" i="45" s="1"/>
  <c r="CF39" i="55"/>
  <c r="BO39" i="55"/>
  <c r="E21" i="44"/>
  <c r="F21" i="44" s="1"/>
  <c r="G21" i="44" s="1"/>
  <c r="D408" i="63"/>
  <c r="E404" i="63" s="1"/>
  <c r="E407" i="63" s="1"/>
  <c r="D21" i="63"/>
  <c r="BO46" i="55" l="1"/>
  <c r="CH44" i="53"/>
  <c r="CE46" i="55"/>
  <c r="CI52" i="53"/>
  <c r="CJ52" i="53" s="1"/>
  <c r="G29" i="45" s="1"/>
  <c r="CG39" i="55"/>
  <c r="CG31" i="55"/>
  <c r="CI48" i="53"/>
  <c r="CJ48" i="53" s="1"/>
  <c r="G25" i="45" s="1"/>
  <c r="CG35" i="55"/>
  <c r="CH50" i="53"/>
  <c r="BQ50" i="53"/>
  <c r="BR50" i="53" s="1"/>
  <c r="F27" i="45" s="1"/>
  <c r="CF37" i="55"/>
  <c r="CI50" i="53" s="1"/>
  <c r="CJ50" i="53" s="1"/>
  <c r="G27" i="45" s="1"/>
  <c r="BO37" i="55"/>
  <c r="BQ44" i="53"/>
  <c r="BR44" i="53" s="1"/>
  <c r="F21" i="45" s="1"/>
  <c r="CF31" i="55"/>
  <c r="BN46" i="55"/>
  <c r="CG33" i="55"/>
  <c r="C35" i="45"/>
  <c r="C37" i="45" s="1"/>
  <c r="C39" i="45" s="1"/>
  <c r="C41" i="45" s="1"/>
  <c r="D25" i="63"/>
  <c r="E408" i="63"/>
  <c r="F404" i="63" s="1"/>
  <c r="F407" i="63" s="1"/>
  <c r="E21" i="63"/>
  <c r="D35" i="45" s="1"/>
  <c r="D37" i="45" s="1"/>
  <c r="D39" i="45" s="1"/>
  <c r="D41" i="45" s="1"/>
  <c r="CG46" i="55" l="1"/>
  <c r="CH62" i="53"/>
  <c r="CG37" i="55"/>
  <c r="CI44" i="53"/>
  <c r="CJ44" i="53" s="1"/>
  <c r="G21" i="45" s="1"/>
  <c r="CF46" i="55"/>
  <c r="C43" i="45"/>
  <c r="C22" i="44"/>
  <c r="C26" i="44" s="1"/>
  <c r="C16" i="54" s="1"/>
  <c r="C34" i="54" s="1"/>
  <c r="E25" i="63"/>
  <c r="F408" i="63"/>
  <c r="G404" i="63" s="1"/>
  <c r="G407" i="63" s="1"/>
  <c r="F21" i="63"/>
  <c r="E35" i="45" s="1"/>
  <c r="E37" i="45" s="1"/>
  <c r="E39" i="45" s="1"/>
  <c r="E41" i="45" s="1"/>
  <c r="G408" i="63" l="1"/>
  <c r="H404" i="63" s="1"/>
  <c r="H407" i="63" s="1"/>
  <c r="G21" i="63"/>
  <c r="F35" i="45" s="1"/>
  <c r="F37" i="45" s="1"/>
  <c r="F39" i="45" s="1"/>
  <c r="F41" i="45" s="1"/>
  <c r="F25" i="63"/>
  <c r="D22" i="44"/>
  <c r="D26" i="44" s="1"/>
  <c r="D16" i="54" s="1"/>
  <c r="D34" i="54" s="1"/>
  <c r="C44" i="45"/>
  <c r="D42" i="45"/>
  <c r="D43" i="45" s="1"/>
  <c r="C19" i="54" l="1"/>
  <c r="F60" i="53"/>
  <c r="C45" i="45"/>
  <c r="E22" i="44"/>
  <c r="E26" i="44" s="1"/>
  <c r="E16" i="54" s="1"/>
  <c r="E34" i="54" s="1"/>
  <c r="G25" i="63"/>
  <c r="D44" i="45"/>
  <c r="E42" i="45"/>
  <c r="E43" i="45" s="1"/>
  <c r="H408" i="63"/>
  <c r="H21" i="63"/>
  <c r="G35" i="45" s="1"/>
  <c r="G37" i="45" s="1"/>
  <c r="G39" i="45" s="1"/>
  <c r="G41" i="45" s="1"/>
  <c r="F42" i="45" l="1"/>
  <c r="F43" i="45" s="1"/>
  <c r="E44" i="45"/>
  <c r="D45" i="45"/>
  <c r="D19" i="54"/>
  <c r="X59" i="53"/>
  <c r="F22" i="44"/>
  <c r="F26" i="44" s="1"/>
  <c r="F16" i="54" s="1"/>
  <c r="F34" i="54" s="1"/>
  <c r="H25" i="63"/>
  <c r="G22" i="44" s="1"/>
  <c r="G26" i="44" s="1"/>
  <c r="G16" i="54" s="1"/>
  <c r="G34" i="54" s="1"/>
  <c r="C50" i="45"/>
  <c r="C52" i="45" s="1"/>
  <c r="C17" i="54"/>
  <c r="O60" i="53"/>
  <c r="O63" i="53" s="1"/>
  <c r="I60" i="53"/>
  <c r="I63" i="53" s="1"/>
  <c r="F63" i="53"/>
  <c r="F65" i="53" s="1"/>
  <c r="G16" i="53" s="1"/>
  <c r="G65" i="53" s="1"/>
  <c r="H16" i="53" s="1"/>
  <c r="H65" i="53" s="1"/>
  <c r="I16" i="53" s="1"/>
  <c r="L60" i="53"/>
  <c r="L63" i="53" s="1"/>
  <c r="I65" i="53" l="1"/>
  <c r="J16" i="53" s="1"/>
  <c r="J65" i="53" s="1"/>
  <c r="K16" i="53" s="1"/>
  <c r="K65" i="53" s="1"/>
  <c r="L16" i="53" s="1"/>
  <c r="L65" i="53" s="1"/>
  <c r="M16" i="53" s="1"/>
  <c r="M65" i="53" s="1"/>
  <c r="N16" i="53" s="1"/>
  <c r="N65" i="53" s="1"/>
  <c r="O16" i="53" s="1"/>
  <c r="O65" i="53" s="1"/>
  <c r="C12" i="44" s="1"/>
  <c r="C18" i="44" s="1"/>
  <c r="P60" i="53"/>
  <c r="P63" i="53" s="1"/>
  <c r="F44" i="45"/>
  <c r="G42" i="45"/>
  <c r="G43" i="45" s="1"/>
  <c r="G44" i="45" s="1"/>
  <c r="D17" i="54"/>
  <c r="D50" i="45"/>
  <c r="C40" i="54"/>
  <c r="C45" i="54"/>
  <c r="C44" i="54"/>
  <c r="AP59" i="53"/>
  <c r="E19" i="54"/>
  <c r="E45" i="45"/>
  <c r="C49" i="44"/>
  <c r="C51" i="44" s="1"/>
  <c r="D49" i="45"/>
  <c r="AA59" i="53"/>
  <c r="AA62" i="53" s="1"/>
  <c r="AD59" i="53"/>
  <c r="AD62" i="53" s="1"/>
  <c r="AG59" i="53"/>
  <c r="AG62" i="53" s="1"/>
  <c r="X62" i="53"/>
  <c r="V16" i="53" l="1"/>
  <c r="V64" i="53" s="1"/>
  <c r="W16" i="53" s="1"/>
  <c r="W64" i="53" s="1"/>
  <c r="X16" i="53" s="1"/>
  <c r="X64" i="53" s="1"/>
  <c r="Y16" i="53" s="1"/>
  <c r="Y64" i="53" s="1"/>
  <c r="Z16" i="53" s="1"/>
  <c r="Z64" i="53" s="1"/>
  <c r="AA16" i="53" s="1"/>
  <c r="AA64" i="53" s="1"/>
  <c r="AB16" i="53" s="1"/>
  <c r="AB64" i="53" s="1"/>
  <c r="AC16" i="53" s="1"/>
  <c r="AC64" i="53" s="1"/>
  <c r="AD16" i="53" s="1"/>
  <c r="AD64" i="53" s="1"/>
  <c r="AE16" i="53" s="1"/>
  <c r="AE64" i="53" s="1"/>
  <c r="AF16" i="53" s="1"/>
  <c r="AF64" i="53" s="1"/>
  <c r="AG16" i="53" s="1"/>
  <c r="AG64" i="53" s="1"/>
  <c r="C11" i="54"/>
  <c r="C53" i="44"/>
  <c r="C27" i="44"/>
  <c r="C6" i="54"/>
  <c r="G19" i="54"/>
  <c r="BZ59" i="53"/>
  <c r="G45" i="45"/>
  <c r="E50" i="45"/>
  <c r="E17" i="54"/>
  <c r="BH59" i="53"/>
  <c r="F19" i="54"/>
  <c r="F45" i="45"/>
  <c r="D52" i="45"/>
  <c r="D45" i="54"/>
  <c r="D44" i="54"/>
  <c r="AP62" i="53"/>
  <c r="AV59" i="53"/>
  <c r="AV62" i="53" s="1"/>
  <c r="AS59" i="53"/>
  <c r="AS62" i="53" s="1"/>
  <c r="AY59" i="53"/>
  <c r="AY62" i="53" s="1"/>
  <c r="AH59" i="53"/>
  <c r="AH62" i="53" s="1"/>
  <c r="D40" i="54"/>
  <c r="AN16" i="53" l="1"/>
  <c r="AN64" i="53" s="1"/>
  <c r="AO16" i="53" s="1"/>
  <c r="AO64" i="53" s="1"/>
  <c r="AP16" i="53" s="1"/>
  <c r="AP64" i="53" s="1"/>
  <c r="AQ16" i="53" s="1"/>
  <c r="AQ64" i="53" s="1"/>
  <c r="AR16" i="53" s="1"/>
  <c r="AR64" i="53" s="1"/>
  <c r="AS16" i="53" s="1"/>
  <c r="AS64" i="53" s="1"/>
  <c r="AT16" i="53" s="1"/>
  <c r="AT64" i="53" s="1"/>
  <c r="AU16" i="53" s="1"/>
  <c r="AU64" i="53" s="1"/>
  <c r="AV16" i="53" s="1"/>
  <c r="AV64" i="53" s="1"/>
  <c r="AW16" i="53" s="1"/>
  <c r="AW64" i="53" s="1"/>
  <c r="AX16" i="53" s="1"/>
  <c r="AX64" i="53" s="1"/>
  <c r="AY16" i="53" s="1"/>
  <c r="AY64" i="53" s="1"/>
  <c r="D12" i="44"/>
  <c r="D18" i="44" s="1"/>
  <c r="BZ62" i="53"/>
  <c r="CI59" i="53"/>
  <c r="CI62" i="53" s="1"/>
  <c r="CC59" i="53"/>
  <c r="CC62" i="53" s="1"/>
  <c r="CF59" i="53"/>
  <c r="CF62" i="53" s="1"/>
  <c r="C28" i="54"/>
  <c r="C27" i="54"/>
  <c r="C10" i="54"/>
  <c r="J6" i="44"/>
  <c r="D49" i="44"/>
  <c r="D51" i="44" s="1"/>
  <c r="E49" i="45"/>
  <c r="E52" i="45" s="1"/>
  <c r="C39" i="54"/>
  <c r="C48" i="54"/>
  <c r="AZ59" i="53"/>
  <c r="AZ62" i="53" s="1"/>
  <c r="F17" i="54"/>
  <c r="F50" i="45"/>
  <c r="E45" i="54"/>
  <c r="E44" i="54"/>
  <c r="E40" i="54"/>
  <c r="BH62" i="53"/>
  <c r="BK59" i="53"/>
  <c r="BK62" i="53" s="1"/>
  <c r="BQ59" i="53"/>
  <c r="BQ62" i="53" s="1"/>
  <c r="BN59" i="53"/>
  <c r="BN62" i="53" s="1"/>
  <c r="G17" i="54"/>
  <c r="G50" i="45"/>
  <c r="E49" i="44" l="1"/>
  <c r="E51" i="44" s="1"/>
  <c r="F49" i="45"/>
  <c r="F52" i="45" s="1"/>
  <c r="D53" i="44"/>
  <c r="D11" i="54"/>
  <c r="D6" i="54"/>
  <c r="D27" i="44"/>
  <c r="C38" i="54"/>
  <c r="C35" i="54"/>
  <c r="C46" i="54"/>
  <c r="C47" i="54"/>
  <c r="BR59" i="53"/>
  <c r="BR62" i="53" s="1"/>
  <c r="G45" i="54"/>
  <c r="G40" i="54"/>
  <c r="G44" i="54"/>
  <c r="CJ59" i="53"/>
  <c r="CJ62" i="53" s="1"/>
  <c r="F45" i="54"/>
  <c r="F40" i="54"/>
  <c r="F44" i="54"/>
  <c r="E12" i="44"/>
  <c r="E18" i="44" s="1"/>
  <c r="BF16" i="53"/>
  <c r="BF64" i="53" s="1"/>
  <c r="BG16" i="53" s="1"/>
  <c r="BG64" i="53" s="1"/>
  <c r="BH16" i="53" s="1"/>
  <c r="BH64" i="53" s="1"/>
  <c r="BI16" i="53" s="1"/>
  <c r="BI64" i="53" s="1"/>
  <c r="BJ16" i="53" s="1"/>
  <c r="BJ64" i="53" s="1"/>
  <c r="BK16" i="53" s="1"/>
  <c r="BK64" i="53" s="1"/>
  <c r="BL16" i="53" s="1"/>
  <c r="BL64" i="53" s="1"/>
  <c r="BM16" i="53" s="1"/>
  <c r="BM64" i="53" s="1"/>
  <c r="BN16" i="53" s="1"/>
  <c r="BN64" i="53" s="1"/>
  <c r="BO16" i="53" s="1"/>
  <c r="BO64" i="53" s="1"/>
  <c r="BP16" i="53" s="1"/>
  <c r="BP64" i="53" s="1"/>
  <c r="BQ16" i="53" s="1"/>
  <c r="BQ64" i="53" s="1"/>
  <c r="BX16" i="53" l="1"/>
  <c r="BX64" i="53" s="1"/>
  <c r="BY16" i="53" s="1"/>
  <c r="BY64" i="53" s="1"/>
  <c r="BZ16" i="53" s="1"/>
  <c r="BZ64" i="53" s="1"/>
  <c r="CA16" i="53" s="1"/>
  <c r="CA64" i="53" s="1"/>
  <c r="CB16" i="53" s="1"/>
  <c r="CB64" i="53" s="1"/>
  <c r="CC16" i="53" s="1"/>
  <c r="CC64" i="53" s="1"/>
  <c r="CD16" i="53" s="1"/>
  <c r="CD64" i="53" s="1"/>
  <c r="CE16" i="53" s="1"/>
  <c r="CE64" i="53" s="1"/>
  <c r="CF16" i="53" s="1"/>
  <c r="CF64" i="53" s="1"/>
  <c r="CG16" i="53" s="1"/>
  <c r="CG64" i="53" s="1"/>
  <c r="CH16" i="53" s="1"/>
  <c r="CH64" i="53" s="1"/>
  <c r="CI16" i="53" s="1"/>
  <c r="CI64" i="53" s="1"/>
  <c r="G12" i="44" s="1"/>
  <c r="G18" i="44" s="1"/>
  <c r="F12" i="44"/>
  <c r="F18" i="44" s="1"/>
  <c r="E53" i="44"/>
  <c r="E11" i="54"/>
  <c r="E6" i="54"/>
  <c r="E27" i="44"/>
  <c r="G49" i="45"/>
  <c r="G52" i="45" s="1"/>
  <c r="G49" i="44" s="1"/>
  <c r="G51" i="44" s="1"/>
  <c r="F49" i="44"/>
  <c r="F51" i="44" s="1"/>
  <c r="K6" i="44"/>
  <c r="D10" i="54"/>
  <c r="D28" i="54"/>
  <c r="D27" i="54"/>
  <c r="D39" i="54"/>
  <c r="D48" i="54"/>
  <c r="G11" i="54" l="1"/>
  <c r="G53" i="44"/>
  <c r="G6" i="54"/>
  <c r="G27" i="44"/>
  <c r="D35" i="54"/>
  <c r="D38" i="54"/>
  <c r="D47" i="54"/>
  <c r="D46" i="54"/>
  <c r="L6" i="44"/>
  <c r="E10" i="54"/>
  <c r="E39" i="54"/>
  <c r="E48" i="54"/>
  <c r="F6" i="54"/>
  <c r="F27" i="44"/>
  <c r="F53" i="44"/>
  <c r="F11" i="54"/>
  <c r="E28" i="54"/>
  <c r="E27" i="54"/>
  <c r="F48" i="54" l="1"/>
  <c r="F39" i="54"/>
  <c r="F10" i="54"/>
  <c r="M6" i="44"/>
  <c r="G10" i="54"/>
  <c r="N6" i="44"/>
  <c r="G27" i="54"/>
  <c r="G28" i="54"/>
  <c r="F28" i="54"/>
  <c r="F27" i="54"/>
  <c r="G39" i="54"/>
  <c r="G48" i="54"/>
  <c r="E35" i="54"/>
  <c r="E38" i="54"/>
  <c r="E47" i="54"/>
  <c r="E46" i="54"/>
  <c r="G35" i="54" l="1"/>
  <c r="G38" i="54"/>
  <c r="G47" i="54"/>
  <c r="G46" i="54"/>
  <c r="F35" i="54"/>
  <c r="F38" i="54"/>
  <c r="F47" i="54"/>
  <c r="F46" i="54"/>
</calcChain>
</file>

<file path=xl/sharedStrings.xml><?xml version="1.0" encoding="utf-8"?>
<sst xmlns="http://schemas.openxmlformats.org/spreadsheetml/2006/main" count="2505" uniqueCount="667">
  <si>
    <t>Cost of Goods Sold</t>
  </si>
  <si>
    <t>Assets</t>
  </si>
  <si>
    <t>Accounts Receivable</t>
  </si>
  <si>
    <t>Total Assets</t>
  </si>
  <si>
    <t>Liabilities</t>
  </si>
  <si>
    <t>Capital Cost Allowance</t>
  </si>
  <si>
    <t>Beginning Balance</t>
  </si>
  <si>
    <t>Additions</t>
  </si>
  <si>
    <t>Ending Balance</t>
  </si>
  <si>
    <t>Interest</t>
  </si>
  <si>
    <t>Gross Profit Margin</t>
  </si>
  <si>
    <t>Net Profit Margin</t>
  </si>
  <si>
    <t>Return on Equity</t>
  </si>
  <si>
    <t>Employment Insurance</t>
  </si>
  <si>
    <t>Canada Pension Plan</t>
  </si>
  <si>
    <t>Holiday Pay</t>
  </si>
  <si>
    <t>Ending Inventory</t>
  </si>
  <si>
    <t>Disposals</t>
  </si>
  <si>
    <t>Beginning Retained Earnings</t>
  </si>
  <si>
    <t>Ending Retained Earnings</t>
  </si>
  <si>
    <t>Total Liabilities</t>
  </si>
  <si>
    <t xml:space="preserve"> Employment Insurance</t>
  </si>
  <si>
    <t xml:space="preserve"> Canada Pension Plan</t>
  </si>
  <si>
    <t>Gross Profit</t>
  </si>
  <si>
    <t xml:space="preserve"> Workers Compensation </t>
  </si>
  <si>
    <t>Cash at Month Start</t>
  </si>
  <si>
    <t>Cash at Month End</t>
  </si>
  <si>
    <t>Cash Inflows</t>
  </si>
  <si>
    <t>Total Month Cash Outflows</t>
  </si>
  <si>
    <t xml:space="preserve">   Current Assets</t>
  </si>
  <si>
    <t xml:space="preserve">      Cash</t>
  </si>
  <si>
    <t xml:space="preserve">      Accounts Receivable</t>
  </si>
  <si>
    <t xml:space="preserve">   Fixed Assets</t>
  </si>
  <si>
    <t xml:space="preserve">      Equipment</t>
  </si>
  <si>
    <t xml:space="preserve">   Total Current Assets</t>
  </si>
  <si>
    <t xml:space="preserve">         Less: Accumulated Depreciation</t>
  </si>
  <si>
    <t xml:space="preserve">      Other Current Assets</t>
  </si>
  <si>
    <t xml:space="preserve">   Total Fixed Assets</t>
  </si>
  <si>
    <t xml:space="preserve">      Other Fixed Assets</t>
  </si>
  <si>
    <t xml:space="preserve">   Current Liabilities</t>
  </si>
  <si>
    <t xml:space="preserve">      Other Current Liabilities</t>
  </si>
  <si>
    <t xml:space="preserve">   Total Current Liabilities</t>
  </si>
  <si>
    <t xml:space="preserve">   Long-Term Liabilities</t>
  </si>
  <si>
    <t xml:space="preserve">      Other Long-Term Liabilities</t>
  </si>
  <si>
    <t xml:space="preserve">   Total Long-Term Liabilities</t>
  </si>
  <si>
    <t xml:space="preserve">   Capital Stock</t>
  </si>
  <si>
    <t xml:space="preserve">   Retained Earnings</t>
  </si>
  <si>
    <t xml:space="preserve">   Other Owners' Equity</t>
  </si>
  <si>
    <t xml:space="preserve">   Gross Profit</t>
  </si>
  <si>
    <t>Expenses</t>
  </si>
  <si>
    <t>Total Expenses</t>
  </si>
  <si>
    <t>Net Income</t>
  </si>
  <si>
    <t>Total</t>
  </si>
  <si>
    <t xml:space="preserve">      Merchandise Inventories</t>
  </si>
  <si>
    <t>Schedule start date</t>
  </si>
  <si>
    <t>Loan - addition</t>
  </si>
  <si>
    <t>Interest payment</t>
  </si>
  <si>
    <t>Principal payment</t>
  </si>
  <si>
    <t>Interest rate - annualized</t>
  </si>
  <si>
    <t>Interest rate - month</t>
  </si>
  <si>
    <t>Blended loan payment</t>
  </si>
  <si>
    <t>Loan balance - end of month</t>
  </si>
  <si>
    <t>Loan balance - start of month</t>
  </si>
  <si>
    <t>Loan payment</t>
  </si>
  <si>
    <t>Number of payments in months</t>
  </si>
  <si>
    <t>Interest rate per month</t>
  </si>
  <si>
    <t>Loan - total</t>
  </si>
  <si>
    <t>Operating Loan Schedule - Fashion Importers Inc.</t>
  </si>
  <si>
    <t>Income before Taxes</t>
  </si>
  <si>
    <t>Income before Interest and Taxes</t>
  </si>
  <si>
    <t>From Income Statement</t>
  </si>
  <si>
    <t xml:space="preserve">   Taxes at 35%</t>
  </si>
  <si>
    <t>Sales (excluding PST and GST)</t>
  </si>
  <si>
    <t xml:space="preserve">   Less: Cost of Merchandise</t>
  </si>
  <si>
    <t xml:space="preserve">   Less: Credit Card Charges</t>
  </si>
  <si>
    <t>Shareholders' Equity</t>
  </si>
  <si>
    <t>Total Shareholders' Equity</t>
  </si>
  <si>
    <t>Total Liabilities and Shareholders' Equity</t>
  </si>
  <si>
    <t>Taxes linked to cash flow statement</t>
  </si>
  <si>
    <t>Net Income linked to Balance Sheet</t>
  </si>
  <si>
    <t>Sales is net of refunds</t>
  </si>
  <si>
    <t>Number of Salary Employees</t>
  </si>
  <si>
    <t>Number of Wage Employees</t>
  </si>
  <si>
    <t>Workers' Compensation</t>
  </si>
  <si>
    <t>Total Benefits</t>
  </si>
  <si>
    <t xml:space="preserve">   Loss carry forward</t>
  </si>
  <si>
    <t xml:space="preserve">   Taxable amount</t>
  </si>
  <si>
    <t>Average Wage Rate</t>
  </si>
  <si>
    <t>Total Wages</t>
  </si>
  <si>
    <t xml:space="preserve"> Holiday Pay (wage employees only)</t>
  </si>
  <si>
    <t>Hours for Wage Employees</t>
  </si>
  <si>
    <t>Salaries</t>
  </si>
  <si>
    <t>Wages</t>
  </si>
  <si>
    <t>Benefits</t>
  </si>
  <si>
    <t>Credit Card Charges</t>
  </si>
  <si>
    <t>Total Promotions</t>
  </si>
  <si>
    <t>Formula used so taxes calculated only if income before taxes is greater than zero</t>
  </si>
  <si>
    <t>Annualized interest rate</t>
  </si>
  <si>
    <t>Principal</t>
  </si>
  <si>
    <t>Sales</t>
  </si>
  <si>
    <t>Cost of Merch sold</t>
  </si>
  <si>
    <t>Inventory change</t>
  </si>
  <si>
    <t>Previous inventory</t>
  </si>
  <si>
    <t>Statement of Retained Earnings</t>
  </si>
  <si>
    <t>Plus Net Income (loss)</t>
  </si>
  <si>
    <t>Less Dividends</t>
  </si>
  <si>
    <t>Dividends paid</t>
  </si>
  <si>
    <t>Asset Class:</t>
  </si>
  <si>
    <t>Year</t>
  </si>
  <si>
    <t>Rate:</t>
  </si>
  <si>
    <t>Property Included:</t>
  </si>
  <si>
    <t>Liquidity Ratios</t>
  </si>
  <si>
    <t>Current Assets</t>
  </si>
  <si>
    <t>Current Liabilities</t>
  </si>
  <si>
    <t>Merchandise Inventory (non-liquid)</t>
  </si>
  <si>
    <t>Debt Ratio</t>
  </si>
  <si>
    <t>Debt to Equity Ratio</t>
  </si>
  <si>
    <t>Total Equity</t>
  </si>
  <si>
    <t>Efficiency Ratios</t>
  </si>
  <si>
    <t>Current Ratio = Current Assets / Current Liabilities</t>
  </si>
  <si>
    <t>Quick Ratio = (Current Assets - Non-Liquid Assets) / Current Liabilities</t>
  </si>
  <si>
    <t>Average Collection Period = Accounts Receivable / (Annual Credit Sales / 365)</t>
  </si>
  <si>
    <t>Debt Ratio = Total Liabilities / Total Assets</t>
  </si>
  <si>
    <t>Debt to Equity Ratio = Total Liabilities / Total Equity</t>
  </si>
  <si>
    <t>Annual Credit Sales</t>
  </si>
  <si>
    <t>Average Collection Period (Days)</t>
  </si>
  <si>
    <t>Current Ratio (Times)</t>
  </si>
  <si>
    <t>Quick Ratio (Times)</t>
  </si>
  <si>
    <t>Accounts Receivable Turnover (Times)</t>
  </si>
  <si>
    <t>Accounts Receivable Turnover = Credit Sales / Accounts Receivable</t>
  </si>
  <si>
    <t>Inventory Turnover (Times)</t>
  </si>
  <si>
    <t>Inventory Turnover = Cost of Goods Sold / Inventories</t>
  </si>
  <si>
    <t>Fixed Asset Turnover (Times)</t>
  </si>
  <si>
    <t>Fixed Asset Turnover = Sales / Net Fixed Assets</t>
  </si>
  <si>
    <t>Fixed Assets</t>
  </si>
  <si>
    <t>Total Asset Turnover (Times)</t>
  </si>
  <si>
    <t>Total Asset Turnover = Sales / Total Assets</t>
  </si>
  <si>
    <t>Leverage Ratios</t>
  </si>
  <si>
    <t>Times Interest Earned = EBIT / Annual Interest Expense</t>
  </si>
  <si>
    <t>Taxes</t>
  </si>
  <si>
    <t>Profitability Ratios</t>
  </si>
  <si>
    <t>Gross Profit Margin = Gross Profit / Sales</t>
  </si>
  <si>
    <t>Times Interest Earned Ratio (Times)</t>
  </si>
  <si>
    <t>Operating Profit Margin</t>
  </si>
  <si>
    <t>Operating Profit Margin = Net Operating Income / Sales</t>
  </si>
  <si>
    <t xml:space="preserve">     EBIT (Net Operating Income) = earnings before interest and taxes (and sometimes depreciation and amortization [EBITDA])</t>
  </si>
  <si>
    <t xml:space="preserve">     EBIT (Net Operating Income) = net income + interest + taxes</t>
  </si>
  <si>
    <t>Net Profit Margin = Net Income / Sales</t>
  </si>
  <si>
    <t>Operating Income Return on Investment</t>
  </si>
  <si>
    <t>Operating Income Return on Investment = Net Operating Income / Total Assets</t>
  </si>
  <si>
    <t>Return on Total Assets</t>
  </si>
  <si>
    <t>Return on Total Assets = Net Income / Total Assets</t>
  </si>
  <si>
    <t>Return on Equity = Net Income / Equity</t>
  </si>
  <si>
    <t>Industry</t>
  </si>
  <si>
    <t>Averages</t>
  </si>
  <si>
    <t>Sales (year over year % change)</t>
  </si>
  <si>
    <t>Sales Growth</t>
  </si>
  <si>
    <t>Sales (year over year % change) = (current yr sales - previous) / previous</t>
  </si>
  <si>
    <t>Projected Cash Flow Statement</t>
  </si>
  <si>
    <t>Total Cash Inflows</t>
  </si>
  <si>
    <t>Total Cash Outflows</t>
  </si>
  <si>
    <t>Year 1</t>
  </si>
  <si>
    <t>Year 2</t>
  </si>
  <si>
    <t>Year 3</t>
  </si>
  <si>
    <t>Year 4</t>
  </si>
  <si>
    <t>Year 5</t>
  </si>
  <si>
    <t>Cash Sales</t>
  </si>
  <si>
    <t>Loan amount</t>
  </si>
  <si>
    <t>Term Loan Schedule - Loan #1</t>
  </si>
  <si>
    <t>Expenses incurred at start-up</t>
  </si>
  <si>
    <t>Cash from Receivables Collections</t>
  </si>
  <si>
    <t>Equity Investment</t>
  </si>
  <si>
    <t>Cash from Internal Investment Account</t>
  </si>
  <si>
    <t>Cash to Internal Investment Account</t>
  </si>
  <si>
    <t>Opening Balance</t>
  </si>
  <si>
    <t>Additions from Cash</t>
  </si>
  <si>
    <t>Cash out for Operations</t>
  </si>
  <si>
    <t>Closing Balance</t>
  </si>
  <si>
    <t>Outflows</t>
  </si>
  <si>
    <t>Term Loan Interest</t>
  </si>
  <si>
    <t>Term Loan Principal</t>
  </si>
  <si>
    <t>Expenses Incurred at Start-Up</t>
  </si>
  <si>
    <t>Source and cost explanation</t>
  </si>
  <si>
    <t>Internal Investment Account</t>
  </si>
  <si>
    <t>Divident Payments</t>
  </si>
  <si>
    <t>Dividend Payments to Owners</t>
  </si>
  <si>
    <t>Projected Sales in Units</t>
  </si>
  <si>
    <t>Total Monthly Projected Sales in Units</t>
  </si>
  <si>
    <t>Total Monthly Projected Sales Revenue</t>
  </si>
  <si>
    <t>Payment</t>
  </si>
  <si>
    <t>1. Use this tab for your first term loan. Copy this worksheet if you need other term loans and remember to add the principal and interest payments for all term loans together on cash flow statement.</t>
  </si>
  <si>
    <t>2. Loan schedules might be inserted in the business plan operations section, financial section, or in appendicies.</t>
  </si>
  <si>
    <t>Principal left</t>
  </si>
  <si>
    <t>Owing</t>
  </si>
  <si>
    <t>Totals</t>
  </si>
  <si>
    <t>Payment toward principal</t>
  </si>
  <si>
    <t>Automatic interest payment</t>
  </si>
  <si>
    <t>Operating Loan Schedule</t>
  </si>
  <si>
    <t>1. Include in each month your projected annualized interest rate that will be charged on your operating loan for that month.</t>
  </si>
  <si>
    <t>2. Operating loan schedules might be inserted in the business plan operations section, financial section, or in appendicies.</t>
  </si>
  <si>
    <t>3. Banks are unlikely to approve and set up an operating loan (line of credit) that will enable you to borrow very much unless you assign real property (like land and buildings) as security for the loan.</t>
  </si>
  <si>
    <t>4. You normally need to pay at least the interest owing on the operating loan each month, so this worksheet automatically pays the interest owning on your loan each month.</t>
  </si>
  <si>
    <t>Term Loan Proceeds</t>
  </si>
  <si>
    <t>Operating Loan Proceeds</t>
  </si>
  <si>
    <t>Operating Loan Interest</t>
  </si>
  <si>
    <t>Operating Loan Principal</t>
  </si>
  <si>
    <t>Equipment Purchases</t>
  </si>
  <si>
    <t>Projected Cash Collections</t>
  </si>
  <si>
    <t>Projected Credit Collections</t>
  </si>
  <si>
    <t>Total Projected Cash Collections</t>
  </si>
  <si>
    <t>Total Projected Credit Collections</t>
  </si>
  <si>
    <t>Equity Investments</t>
  </si>
  <si>
    <t>Equity Investments by Owners</t>
  </si>
  <si>
    <t>Wages and Salaries</t>
  </si>
  <si>
    <t>Cash Outflows from Schedules</t>
  </si>
  <si>
    <t>Cash Outflows from Expense Schedule</t>
  </si>
  <si>
    <t>income statement</t>
  </si>
  <si>
    <t>balance sheet</t>
  </si>
  <si>
    <t>balance sheet calculation</t>
  </si>
  <si>
    <t>income statement calculation</t>
  </si>
  <si>
    <t>income statement and balance sheet calculation</t>
  </si>
  <si>
    <t>income statement (transferred from income statement)</t>
  </si>
  <si>
    <t>Equipment Disposals</t>
  </si>
  <si>
    <t>Projected Prices</t>
  </si>
  <si>
    <t>Projected Revenues</t>
  </si>
  <si>
    <t>Revenues</t>
  </si>
  <si>
    <t>Cash Collections</t>
  </si>
  <si>
    <t>Credit Collections</t>
  </si>
  <si>
    <t>Must equal Revenues</t>
  </si>
  <si>
    <t>Accounts receivable generated in year</t>
  </si>
  <si>
    <t>Projected Purchases in Units</t>
  </si>
  <si>
    <t>Projected Unit Costs</t>
  </si>
  <si>
    <t>Projected Merchandise Costs</t>
  </si>
  <si>
    <t>Projected Cash Purchases</t>
  </si>
  <si>
    <t>Projected Credit Purchases</t>
  </si>
  <si>
    <t>Accounts payable generated in year</t>
  </si>
  <si>
    <t>Merchandise Purchases</t>
  </si>
  <si>
    <t>Cash Purchases</t>
  </si>
  <si>
    <t>Credit Purchases</t>
  </si>
  <si>
    <t>Must equal Purchases</t>
  </si>
  <si>
    <t>Cost of Merchandise Sold in Year</t>
  </si>
  <si>
    <t>Total Cost of Merchandise Sold</t>
  </si>
  <si>
    <t>Total Projected Credit Purchases</t>
  </si>
  <si>
    <t>Total Projected Cash Purchases</t>
  </si>
  <si>
    <t>Total Monthly Merchandise Costs</t>
  </si>
  <si>
    <t>Total Monthly Projected Purchases in Units</t>
  </si>
  <si>
    <t>Merchandise bought less sold</t>
  </si>
  <si>
    <t>Net Merchandise Bought</t>
  </si>
  <si>
    <t>Change in inventory during year</t>
  </si>
  <si>
    <t>increase over previous year</t>
  </si>
  <si>
    <t>Depreciation Expense</t>
  </si>
  <si>
    <t>Loan Interest</t>
  </si>
  <si>
    <t>Total Monthly Salaries</t>
  </si>
  <si>
    <t>Average Annual Salary</t>
  </si>
  <si>
    <t>Merchandise Inventory Purchases</t>
  </si>
  <si>
    <t xml:space="preserve">      Investment Account</t>
  </si>
  <si>
    <t>5) Change this template as required to suit your business type, but set up your adjustments to comply with the rule above that says you should never type a particular number twice (always reproduce numbers by formula).</t>
  </si>
  <si>
    <t>The Business Plan Development Guide - Spreadsheet Template</t>
  </si>
  <si>
    <t>Other Expense 12</t>
  </si>
  <si>
    <t>Other Expense 13</t>
  </si>
  <si>
    <t>Other Expense 14</t>
  </si>
  <si>
    <t>Other Expense 15</t>
  </si>
  <si>
    <t>Expense #17</t>
  </si>
  <si>
    <t>Expense #18</t>
  </si>
  <si>
    <t>Expense #19</t>
  </si>
  <si>
    <t>Expense #20</t>
  </si>
  <si>
    <t>Expense #21</t>
  </si>
  <si>
    <t>Expense #22</t>
  </si>
  <si>
    <t>Expense #23</t>
  </si>
  <si>
    <t>Promotional Expenses</t>
  </si>
  <si>
    <t>Promotional Plan</t>
  </si>
  <si>
    <t>Ratio Analysis</t>
  </si>
  <si>
    <t>1) Insert your company name in the blue box. It will be transferred to all other parts of this template.</t>
  </si>
  <si>
    <t>2) Insert the date on which you want your statements and schedules to start.</t>
  </si>
  <si>
    <t>Asset #1</t>
  </si>
  <si>
    <t>Asset #2</t>
  </si>
  <si>
    <t>Asset #3</t>
  </si>
  <si>
    <t>Asset #4</t>
  </si>
  <si>
    <t>Asset #5</t>
  </si>
  <si>
    <t>Asset #6</t>
  </si>
  <si>
    <t>Buildings acquired after 1987 and some additions and alterations</t>
  </si>
  <si>
    <t>Furniture, appliances, tools, machinery, signs, some electronic equipment</t>
  </si>
  <si>
    <t>Machinery and equipment</t>
  </si>
  <si>
    <t>This number transfers to cash flow statement</t>
  </si>
  <si>
    <t>Projected Income Statements</t>
  </si>
  <si>
    <t>The above numbers transfer to income statement</t>
  </si>
  <si>
    <t>Accumulated Depreciation</t>
  </si>
  <si>
    <t>The above numbers transfer to balance sheet</t>
  </si>
  <si>
    <t>Projected Balance Sheets</t>
  </si>
  <si>
    <t>Expenses Incurred prior to Start-Up</t>
  </si>
  <si>
    <t>The above number transfers to cash flow statement</t>
  </si>
  <si>
    <r>
      <t xml:space="preserve">Projected Expenses </t>
    </r>
    <r>
      <rPr>
        <b/>
        <i/>
        <u/>
        <sz val="10"/>
        <rFont val="Arial"/>
        <family val="2"/>
      </rPr>
      <t>other than promotions and human resources</t>
    </r>
  </si>
  <si>
    <t>Numbers from this schedule are transferred to cash flow statement</t>
  </si>
  <si>
    <t>Years 2, 3, 4, and 5 are populated automatically from year 1 titles and numbers. Adjust as necessary.</t>
  </si>
  <si>
    <t>YEAR #1</t>
  </si>
  <si>
    <t>YEAR #2</t>
  </si>
  <si>
    <t>YEAR #3</t>
  </si>
  <si>
    <t>YEAR #4</t>
  </si>
  <si>
    <t>YEAR #5</t>
  </si>
  <si>
    <t>Asset #7</t>
  </si>
  <si>
    <t>Asset #8</t>
  </si>
  <si>
    <t>Asset #9</t>
  </si>
  <si>
    <t>Asset #10</t>
  </si>
  <si>
    <t>Asset #11</t>
  </si>
  <si>
    <t>Asset #12</t>
  </si>
  <si>
    <t>Asset #13</t>
  </si>
  <si>
    <t>Asset #14</t>
  </si>
  <si>
    <t>Asset #15</t>
  </si>
  <si>
    <t>Asset Purchases</t>
  </si>
  <si>
    <t>Asset Disposals</t>
  </si>
  <si>
    <t>Depreciable asset purchases, disposals, and depreciation (CCA) per asset class</t>
  </si>
  <si>
    <t>Building renovations</t>
  </si>
  <si>
    <t>Vehicles</t>
  </si>
  <si>
    <t>Total Purchases</t>
  </si>
  <si>
    <t>Total Disposals</t>
  </si>
  <si>
    <t>Net</t>
  </si>
  <si>
    <t>Data network infrastructure equipment and systems software</t>
  </si>
  <si>
    <t>general purpose data processing equipment and systems software</t>
  </si>
  <si>
    <t>Amount out of Balance</t>
  </si>
  <si>
    <t>Term Loan #2 Principal Payment</t>
  </si>
  <si>
    <t>Term Loan #1 Interest Payment</t>
  </si>
  <si>
    <t>Term Loan #2 Interest Payment</t>
  </si>
  <si>
    <t>Total Term Loan Interest Payments</t>
  </si>
  <si>
    <t>Term Loan #1 Principal Payment</t>
  </si>
  <si>
    <t>Total Term Loan Principal Payments</t>
  </si>
  <si>
    <t>Term Loan #1 Month End Balance</t>
  </si>
  <si>
    <t>Term Loan #2 Month End Balance</t>
  </si>
  <si>
    <t>Total Term Loan Month End Balance</t>
  </si>
  <si>
    <t>Term Loan Schedule - Loan #2</t>
  </si>
  <si>
    <t>Total Loans #1 and #2</t>
  </si>
  <si>
    <t>Loan #2</t>
  </si>
  <si>
    <t>Loan #1</t>
  </si>
  <si>
    <t>Blended loan payment calculation</t>
  </si>
  <si>
    <t>Loan</t>
  </si>
  <si>
    <t>Term Loan #1</t>
  </si>
  <si>
    <t>Term Loan #2</t>
  </si>
  <si>
    <t>Total Loans</t>
  </si>
  <si>
    <t>For 12 months ending:</t>
  </si>
  <si>
    <t>For year ending</t>
  </si>
  <si>
    <t>** ONLY ENTER INFORMATION IN THE BLUE BOXES **</t>
  </si>
  <si>
    <t>Contractors</t>
  </si>
  <si>
    <t>Contractor Labour Costs</t>
  </si>
  <si>
    <t>Labour Cost per Contractor</t>
  </si>
  <si>
    <t>Total Contractor Labour Costs</t>
  </si>
  <si>
    <t>3)  Only ever type a particular number once in the spreadsheet, and thereafter always reproduce that number in any other cells it needs to be in by formula only. For example, if you use a tab like the PromoExpenses tab in this template to record your estimated promotional expenses each month, then always use formlas to transfer those numbers to your cash flow statement (and any other statements where they are needed) rather than typing them into cells in those other statements.</t>
  </si>
  <si>
    <t>4) Only type words, numbers, and formulas into the blue cells - and color the cells in a way that makes sense to you so you can keep track of everything. In this template the blue cells contain words and numbers that you enter directly into the cells. The other cells contain formulas used to generate titles and numbers.</t>
  </si>
  <si>
    <t>cash collections (use next tables if less than 100%)</t>
  </si>
  <si>
    <t>credit collections (use if more than 0%)</t>
  </si>
  <si>
    <t>credit collections in following year</t>
  </si>
  <si>
    <t>cash purchases (use next tables if less than 100%)</t>
  </si>
  <si>
    <t>credit purchases (use if more than 0%)</t>
  </si>
  <si>
    <t>credit purchases in following year</t>
  </si>
  <si>
    <t>Water</t>
  </si>
  <si>
    <t>Electrical</t>
  </si>
  <si>
    <t>Natural Gas</t>
  </si>
  <si>
    <t>Rent</t>
  </si>
  <si>
    <t>Office Supplies</t>
  </si>
  <si>
    <t>Washroom Supplies</t>
  </si>
  <si>
    <t>Staff Room Supplies</t>
  </si>
  <si>
    <t>Cleaning Supplies</t>
  </si>
  <si>
    <t>Insurance - Property</t>
  </si>
  <si>
    <t>Insurance - Vehicle</t>
  </si>
  <si>
    <t>Insurance - Liability</t>
  </si>
  <si>
    <t>Telephone - Landline</t>
  </si>
  <si>
    <t>Telephone - Cell</t>
  </si>
  <si>
    <t>Insurance - Key Person</t>
  </si>
  <si>
    <t>Legal</t>
  </si>
  <si>
    <t>Accounting</t>
  </si>
  <si>
    <t>Internet</t>
  </si>
  <si>
    <t>Music License</t>
  </si>
  <si>
    <t>Business License Renewal</t>
  </si>
  <si>
    <t>Janitorial</t>
  </si>
  <si>
    <t>Snow Removal</t>
  </si>
  <si>
    <t>Banking Fees</t>
  </si>
  <si>
    <t>Vehicle Maintenance</t>
  </si>
  <si>
    <t>Website Maintenance</t>
  </si>
  <si>
    <t>Social Media Maintenance</t>
  </si>
  <si>
    <t>Gasoline</t>
  </si>
  <si>
    <t>Travel</t>
  </si>
  <si>
    <t>Professional Development</t>
  </si>
  <si>
    <t>Health and Safety Training</t>
  </si>
  <si>
    <t>Professional Fees</t>
  </si>
  <si>
    <t>Memberships</t>
  </si>
  <si>
    <t>Subscriptions</t>
  </si>
  <si>
    <t>Trade Show Expenses</t>
  </si>
  <si>
    <t>Security Monitoring</t>
  </si>
  <si>
    <t>Donations</t>
  </si>
  <si>
    <t>Meeting Expenses</t>
  </si>
  <si>
    <t>Hospitality</t>
  </si>
  <si>
    <t>Parking</t>
  </si>
  <si>
    <t>Events</t>
  </si>
  <si>
    <t>Decorations</t>
  </si>
  <si>
    <t>Uniforms</t>
  </si>
  <si>
    <t>Recycling Fees</t>
  </si>
  <si>
    <t>Storage</t>
  </si>
  <si>
    <t>First Aid Supplies</t>
  </si>
  <si>
    <t>Repairs - IT Equipment</t>
  </si>
  <si>
    <t>Repairs - Facility</t>
  </si>
  <si>
    <t>Repairs - Equipment</t>
  </si>
  <si>
    <t>Service - IT Systems</t>
  </si>
  <si>
    <t>Service - Machinery</t>
  </si>
  <si>
    <r>
      <t xml:space="preserve">** </t>
    </r>
    <r>
      <rPr>
        <b/>
        <i/>
        <sz val="10"/>
        <rFont val="Arial"/>
        <family val="2"/>
      </rPr>
      <t>Only enter depreciable assets</t>
    </r>
    <r>
      <rPr>
        <sz val="10"/>
        <rFont val="Arial"/>
        <family val="2"/>
      </rPr>
      <t xml:space="preserve"> in this chart</t>
    </r>
  </si>
  <si>
    <t xml:space="preserve">** Complete entry into all schedules before </t>
  </si>
  <si>
    <t>YEAR 1</t>
  </si>
  <si>
    <t>YEAR 2</t>
  </si>
  <si>
    <t>YEAR 3</t>
  </si>
  <si>
    <t>YEAR 5</t>
  </si>
  <si>
    <t>YEAR 4</t>
  </si>
  <si>
    <t>Note: The next two charts include sample formulas showing</t>
  </si>
  <si>
    <r>
      <t xml:space="preserve">how to include </t>
    </r>
    <r>
      <rPr>
        <b/>
        <sz val="10"/>
        <color rgb="FFFF0000"/>
        <rFont val="Arial"/>
        <family val="2"/>
      </rPr>
      <t>net 30 day terms</t>
    </r>
    <r>
      <rPr>
        <sz val="10"/>
        <rFont val="Arial"/>
        <family val="2"/>
      </rPr>
      <t xml:space="preserve"> (i.e. when your company</t>
    </r>
  </si>
  <si>
    <t>sends a bill to your customer requiring them to pay you</t>
  </si>
  <si>
    <t>within 30 days of its receipt. Change the formulas as needed.</t>
  </si>
  <si>
    <r>
      <t xml:space="preserve">how to include </t>
    </r>
    <r>
      <rPr>
        <b/>
        <sz val="10"/>
        <color rgb="FFFF0000"/>
        <rFont val="Arial"/>
        <family val="2"/>
      </rPr>
      <t>net 30 day payment terms</t>
    </r>
    <r>
      <rPr>
        <sz val="10"/>
        <rFont val="Arial"/>
        <family val="2"/>
      </rPr>
      <t xml:space="preserve"> (i.e. when you</t>
    </r>
  </si>
  <si>
    <t>get a bill requiring you to pay for a purchase within 30 days</t>
  </si>
  <si>
    <t>of purchase. Change the formulas as needed.</t>
  </si>
  <si>
    <t>Reflect seasonality in your sales.</t>
  </si>
  <si>
    <t>Reflect business ramp-up in your sales.</t>
  </si>
  <si>
    <t>Property taxes</t>
  </si>
  <si>
    <t>B/S Current</t>
  </si>
  <si>
    <t>Portion</t>
  </si>
  <si>
    <t>B/S Rest</t>
  </si>
  <si>
    <t>Lee A Swanson -- Creative Commons License CC BY-SA 2017 -- Ebook ISBN: 978-0-88880-614-7 -- Print ISBN: 978-0-88880-620-8</t>
  </si>
  <si>
    <t>Garbage Disposal Service</t>
  </si>
  <si>
    <t>EQUALS inventory change</t>
  </si>
  <si>
    <t>Later years might balance if you make the earliest year balance.</t>
  </si>
  <si>
    <t>1. Make sure all of the formulas are correct.</t>
  </si>
  <si>
    <t>Do the following for every year that your balance sheet is out-of-balance:</t>
  </si>
  <si>
    <t>1. Do the calculations to reconcile all of the remaining numbers on all of the statements.</t>
  </si>
  <si>
    <t>Fixing Balance Sheets that Do Not Balance</t>
  </si>
  <si>
    <t>If correcting any double entry errors didn't make your balance sheet balance, then do the following:</t>
  </si>
  <si>
    <t>Sales cash collections (CF)</t>
  </si>
  <si>
    <t>PLUS sales credit collections (CF)</t>
  </si>
  <si>
    <t>PLUS accounts receivable (B/S)</t>
  </si>
  <si>
    <t>LESS previous year A/R (B/S)</t>
  </si>
  <si>
    <t>LESS cost of merch sold (IS)</t>
  </si>
  <si>
    <t>PLUS previous inventory (BS)</t>
  </si>
  <si>
    <t xml:space="preserve">    Sources for numbers: CF = Cash Flow Statement; BS = Balance Sheet; IS = Income Statement</t>
  </si>
  <si>
    <t>SHOULD EQUAL ending inventory (BS)</t>
  </si>
  <si>
    <t>If fixing any errors in the formulas didn't make your balance sheet balance, then do the following to reconcile most of the numbers:</t>
  </si>
  <si>
    <t xml:space="preserve">    number on your balance sheet.</t>
  </si>
  <si>
    <t>Merchandise Purchases for year</t>
  </si>
  <si>
    <t>Cost of Merchandise Sold for year</t>
  </si>
  <si>
    <t xml:space="preserve">      Accounts Payable - Inventories</t>
  </si>
  <si>
    <t>Change to Accounts Payable</t>
  </si>
  <si>
    <t>Change to Accounts Receivable</t>
  </si>
  <si>
    <t>EQUALS total merchandise purchases</t>
  </si>
  <si>
    <t>PLUS accounts payable - inventories (BS)</t>
  </si>
  <si>
    <t>Cash merchandise purchases (CF)</t>
  </si>
  <si>
    <t>LESS previous accounts payable - inventories (BS)</t>
  </si>
  <si>
    <t>SHOULD EQUAL sales (IS)</t>
  </si>
  <si>
    <t xml:space="preserve">      Current Portion of Long Term Debt</t>
  </si>
  <si>
    <t xml:space="preserve">      Long Term Debt</t>
  </si>
  <si>
    <t>Current portion of long term debt (BS)</t>
  </si>
  <si>
    <t>PLUS long term debt (BS)</t>
  </si>
  <si>
    <t>EQUALS total long term debt owing at year end</t>
  </si>
  <si>
    <t>Long term debt secured during year (CF)</t>
  </si>
  <si>
    <t>LESS long term debt as last year end</t>
  </si>
  <si>
    <t>LESS long term debt principal payments (CF)</t>
  </si>
  <si>
    <t>SHOULD EQUAL long term debt owing</t>
  </si>
  <si>
    <t>Instructions are included througout the template in the boxes shown in this color.</t>
  </si>
  <si>
    <t xml:space="preserve">This will be your year end for your first year in operation --&gt; </t>
  </si>
  <si>
    <r>
      <t xml:space="preserve">6) Before printing/copying these projected statements and schedules, </t>
    </r>
    <r>
      <rPr>
        <b/>
        <i/>
        <sz val="10"/>
        <rFont val="Arial"/>
        <family val="2"/>
      </rPr>
      <t>format cell widths</t>
    </r>
    <r>
      <rPr>
        <sz val="10"/>
        <rFont val="Arial"/>
        <family val="2"/>
      </rPr>
      <t xml:space="preserve">, </t>
    </r>
    <r>
      <rPr>
        <b/>
        <i/>
        <sz val="10"/>
        <rFont val="Arial"/>
        <family val="2"/>
      </rPr>
      <t>colors</t>
    </r>
    <r>
      <rPr>
        <sz val="10"/>
        <rFont val="Arial"/>
        <family val="2"/>
      </rPr>
      <t xml:space="preserve">, </t>
    </r>
    <r>
      <rPr>
        <b/>
        <i/>
        <sz val="10"/>
        <rFont val="Arial"/>
        <family val="2"/>
      </rPr>
      <t>and other features</t>
    </r>
    <r>
      <rPr>
        <sz val="10"/>
        <rFont val="Arial"/>
        <family val="2"/>
      </rPr>
      <t xml:space="preserve"> so that the prints/copies look professionally done. Take out any grid lines (untick the </t>
    </r>
    <r>
      <rPr>
        <b/>
        <i/>
        <sz val="10"/>
        <rFont val="Arial"/>
        <family val="2"/>
      </rPr>
      <t>Gridlines</t>
    </r>
    <r>
      <rPr>
        <sz val="10"/>
        <rFont val="Arial"/>
        <family val="2"/>
      </rPr>
      <t xml:space="preserve"> box in the </t>
    </r>
    <r>
      <rPr>
        <b/>
        <i/>
        <sz val="10"/>
        <rFont val="Arial"/>
        <family val="2"/>
      </rPr>
      <t>View</t>
    </r>
    <r>
      <rPr>
        <sz val="10"/>
        <rFont val="Arial"/>
        <family val="2"/>
      </rPr>
      <t xml:space="preserve"> menu), delete unused rows and columns, and adjust column widths to make your spreadsheet look good. ALWAYS USE A COPY OF YOUR COMPLETED TAB when making big changes - like deleting rows and columns - for the purpose of preparing your spreadsheet for copying to your business plan document.</t>
    </r>
  </si>
  <si>
    <t>Note: You might not need to use this sheet if you've included some</t>
  </si>
  <si>
    <t>Chart #1</t>
  </si>
  <si>
    <t>Chart #2</t>
  </si>
  <si>
    <t>Chart #3</t>
  </si>
  <si>
    <t>Chart #4</t>
  </si>
  <si>
    <t>Chart #5</t>
  </si>
  <si>
    <t>Chart #6</t>
  </si>
  <si>
    <t>Chart #7</t>
  </si>
  <si>
    <t>Chart #8</t>
  </si>
  <si>
    <t>Chart #9</t>
  </si>
  <si>
    <t>Chart #10</t>
  </si>
  <si>
    <t>Chart #11</t>
  </si>
  <si>
    <t>Chart #12</t>
  </si>
  <si>
    <t>Chart #13</t>
  </si>
  <si>
    <t>Chart #14</t>
  </si>
  <si>
    <t>Chart #15</t>
  </si>
  <si>
    <t xml:space="preserve">By default, chart #1 includes your projected unit sales, chart #2 shows your projected unit prices, and your resulting projected revenues will be calculated in chart #3. Reflect sales ramp-up and seasonality as required. </t>
  </si>
  <si>
    <t xml:space="preserve">      Operating Loan</t>
  </si>
  <si>
    <t>Wages and Salaries Summary</t>
  </si>
  <si>
    <t>Ending inventory shown on balance sheet (BS)</t>
  </si>
  <si>
    <t>Sales shown on income statement (IS)</t>
  </si>
  <si>
    <t>Long term debt owing at year end shown on balance sheet</t>
  </si>
  <si>
    <t>1. Check to be sure that any number that is on the cash flow statement that should also be on the income statement is on the income statement.</t>
  </si>
  <si>
    <t>3. Check to be sure that any number that is on the cash flow statement that should also be on the balance sheet is on the balance sheet.</t>
  </si>
  <si>
    <t>4. Check to be sure that any number that is on the income statement that should also be on the balance sheet is on the balance sheet.</t>
  </si>
  <si>
    <t xml:space="preserve">    For example, the year-end rent number on your cash flow statement should be the same as the rent number on your income statement.</t>
  </si>
  <si>
    <t xml:space="preserve">    For example, the year-end equipment purchases number on your cash flow statement should be the same as the equipment purchases </t>
  </si>
  <si>
    <t xml:space="preserve">    For example, the year-end retained earnings number on your income statement should be the same as the retained earnings number on</t>
  </si>
  <si>
    <t xml:space="preserve">    your balance sheet.</t>
  </si>
  <si>
    <t>Change the 15 charts to reflect your financial model. For example, if you intend to calculate your prices using a mark-up formula, change the formulas in chart #2 so your prices are calculated from your per unit costs you insert in chart #8.</t>
  </si>
  <si>
    <t>Chart #4 includes input boxes in which you can indicate the percentage of your sales that you project to collect in cash (including by credit card payments) versus by credit. Chart #5 includes sample formulas you might need to change to reflect your specific credit terms.</t>
  </si>
  <si>
    <t xml:space="preserve">Charts #7 to #11 include a model to calculate merchandise purchases, accounts payable, and inventory. Chart #11 includes a sample formula reflecting credit terms that might differ from what your suppliers might extend to your business. Change those forumulas as needed. </t>
  </si>
  <si>
    <t>20xx</t>
  </si>
  <si>
    <t>Minimum desired end of month balance</t>
  </si>
  <si>
    <t>Maximum desired end of month balance</t>
  </si>
  <si>
    <t>Year #2</t>
  </si>
  <si>
    <t>Year #3</t>
  </si>
  <si>
    <t>Year #1</t>
  </si>
  <si>
    <t>Year #4</t>
  </si>
  <si>
    <t>Year #5</t>
  </si>
  <si>
    <t>The charts for years #1 to #5 are color coded as follows and are placed in the columns to the right</t>
  </si>
  <si>
    <r>
      <t xml:space="preserve">This schedule includes 15 charts </t>
    </r>
    <r>
      <rPr>
        <b/>
        <i/>
        <sz val="10"/>
        <rFont val="Arial"/>
        <family val="2"/>
      </rPr>
      <t>for each year</t>
    </r>
    <r>
      <rPr>
        <sz val="10"/>
        <rFont val="Arial"/>
        <family val="2"/>
      </rPr>
      <t xml:space="preserve"> that reflect a part of the financial model that will work for many types of businesses, but not necessarily yours. If it does not reflect your type of business, adjust them so it does.</t>
    </r>
  </si>
  <si>
    <t>Wi-fi Service</t>
  </si>
  <si>
    <t>Include the recurring expenses in this schedule that are not included in any of the other schedules. Use the tools included with years 2 and reflect the impact of price inflation on your expenses.</t>
  </si>
  <si>
    <t>Common Expenses:</t>
  </si>
  <si>
    <t>The following are some common expenses that might apply to your business. Remember that if you will incur some of these expenses, you will also need to show in the AssetPurchases schedule that you have purchased the equipment associated with</t>
  </si>
  <si>
    <t>those expenses. For example, if you indicate that you will have telephone expenses, you must show that you purchased or leased telephones.</t>
  </si>
  <si>
    <t xml:space="preserve">This schedule includes seven asset category charts in which you input the types of depreciable assets you plan to purchase along with their costs and the sources you used to find those items and their costs. All seven charts are the same except for the asset </t>
  </si>
  <si>
    <t>classes, rates, and lists of property that are included in the blue input boxes. If you need to purchase an asset for which there is no appropriate asset class listed in the charts below, replace the information in the blue boxes at the top of an unused chart with</t>
  </si>
  <si>
    <t xml:space="preserve">Use this schedule to compile your depreciable asset purchases and calcluate their associated depreciation expense and accumulated depreciation amounts. Remember that you might need to replace some of the assets you purchase in the early years. </t>
  </si>
  <si>
    <t xml:space="preserve">the appropriate asset class, rate, and description, and use it. Use the Canada Revenue Agency (CRA) website to see the available asset classes with their associated rates and lists of assets. The numbers in this schedule are transferred to the cash flow, income </t>
  </si>
  <si>
    <t xml:space="preserve">statement, and balance sheet. </t>
  </si>
  <si>
    <r>
      <t xml:space="preserve">** Only enter start-up expenses in this chart. </t>
    </r>
    <r>
      <rPr>
        <b/>
        <i/>
        <sz val="10"/>
        <rFont val="Arial"/>
        <family val="2"/>
      </rPr>
      <t>Do not enter depreciable assets</t>
    </r>
    <r>
      <rPr>
        <sz val="10"/>
        <rFont val="Arial"/>
        <family val="2"/>
      </rPr>
      <t xml:space="preserve"> in this chart</t>
    </r>
  </si>
  <si>
    <r>
      <t xml:space="preserve">Include start-up expenses incurred in your pre-revenue months in this schedule, </t>
    </r>
    <r>
      <rPr>
        <b/>
        <i/>
        <sz val="10"/>
        <rFont val="Arial"/>
        <family val="2"/>
      </rPr>
      <t>unless you included those expenses in the OtherExpenses, PromoExpenses, or in another schedule</t>
    </r>
    <r>
      <rPr>
        <sz val="10"/>
        <rFont val="Arial"/>
        <family val="2"/>
      </rPr>
      <t>. In all cases, include</t>
    </r>
  </si>
  <si>
    <t xml:space="preserve">The following are common assets that businesses need to purchase: building (asset class 1); renovations (asset class 2); furniture (assets class 3); appliances (3); security systems (3); tools (3); sound systems (3); shelving units (3); signs for buildings (3); </t>
  </si>
  <si>
    <t xml:space="preserve">trade show booths (3); vehicles (asset class 10.1); machinery (asset class 8 or 43); telephone systems (asset class 46 or 50); computers (asset class 50); printers and similar equipment (50); and software for inventory control, pricing, accounting, and similar </t>
  </si>
  <si>
    <r>
      <t xml:space="preserve">functions (50). </t>
    </r>
    <r>
      <rPr>
        <b/>
        <i/>
        <sz val="10"/>
        <rFont val="Arial"/>
        <family val="2"/>
      </rPr>
      <t>If you include a depreciable asset in this schedule, do not also input it into another schedule</t>
    </r>
    <r>
      <rPr>
        <sz val="10"/>
        <rFont val="Arial"/>
        <family val="2"/>
      </rPr>
      <t>.</t>
    </r>
  </si>
  <si>
    <t>entries in a single schedule only. The numbers from this schedule are transferred to cash flow statement.</t>
  </si>
  <si>
    <t xml:space="preserve">Common expenses that businesses incur during the pre-revenue start-up period are: rent deposit, keys and installation of new locks, initial promotional materials, initial business license, incorporation fees, </t>
  </si>
  <si>
    <t>lawyer for initial legal work, accountant to set up initial accounting system, and business name search and registration.</t>
  </si>
  <si>
    <t>This schedule is for your promotional expenses. The labels and numbers are transferred to the cash flow statement from which they appear in the income statement. This schedule</t>
  </si>
  <si>
    <t xml:space="preserve">is pre-populated with some common promotional expenses. Replace them with the your own. You should keep track of your information sources in the column to the right of the </t>
  </si>
  <si>
    <t>main part of the schedule. Remember to inflate your numbers in future years as it is usually unrealistic to expect that this year's promotional costs will be the same next year.</t>
  </si>
  <si>
    <t>Sources for costs</t>
  </si>
  <si>
    <t>Use this schedule to record your human resource needs and to calculate the associated costs. In the first set of blue input boxes, insert the current payroll deduction amounts found by accessing the Canada Revenue</t>
  </si>
  <si>
    <t>Agency (CRA) website. Recent rates were as follows: Employment Insurance 1.88%; Canada Pension Plan 4.95%; Workers Compensation 3.12%; and holiday pay (for wage employees only) 5.00%. Use the CRA and</t>
  </si>
  <si>
    <t xml:space="preserve">other resources to learn about the Canadian payroll system for employers. The numbers from this schedule are transferred to cash flow statement. </t>
  </si>
  <si>
    <t>Insert the number of salary employees you will have on staff in each month in the appropriate blue boxes. In the blue boxes below those, type in the average annual salary you will pay your salary employees.</t>
  </si>
  <si>
    <t>Insert the number of wage employees in the appropriate blue boxes. In the boxes below, add the average wage rate you will pay your wage employees. In the box below that, type in the average number of hours each of</t>
  </si>
  <si>
    <t>Sources for salary and wage information</t>
  </si>
  <si>
    <t>your wage employees will work in each month. Remember to include any salary and wage increases you describe in the written part of your plan. Also remember that salary and wage costs generally rise each year.</t>
  </si>
  <si>
    <t>This tab includes cash flow schedules for five years with the numbers automatically inserted from other schedules. You should not normally manually insert any numbers into the cash flow schedule. Numbers and labels from the cash flow schedule transfer to the income statements and balance sheets.</t>
  </si>
  <si>
    <t>This tab includes four schedules located below each of the cash flow statements. Those schedules help you manage cash after all of the other schedules have been completed.</t>
  </si>
  <si>
    <t>Month-End Cash Balance Target Range</t>
  </si>
  <si>
    <r>
      <t xml:space="preserve">The following four schedules help you plan to effectively manage your cash. Use these schedules </t>
    </r>
    <r>
      <rPr>
        <b/>
        <i/>
        <sz val="10"/>
        <rFont val="Arial"/>
        <family val="2"/>
      </rPr>
      <t>after you have completed the other financial schedules</t>
    </r>
    <r>
      <rPr>
        <sz val="10"/>
        <rFont val="Arial"/>
        <family val="2"/>
      </rPr>
      <t xml:space="preserve"> to your initial satisfaction. </t>
    </r>
  </si>
  <si>
    <t>Use the schedule below to add equity investments to your financial model. You can use this schedule to manage your cash by adding investment to your business in months when you need cash. The numbers you add to this schedule will be</t>
  </si>
  <si>
    <t>transferred to the cash flow statement above.</t>
  </si>
  <si>
    <t>The schedule below represents an investment account. When a month-end cash balance is too high in the cash flow statement above, the schedule below can be used to invest the cash for later use. If the investment account has a positive</t>
  </si>
  <si>
    <t>cash balance, money can be taken from it to add to the cash flow statement in months when the month-end cash balance falls below the target range. The closing balance in the schedule below can never be negative an any month. The</t>
  </si>
  <si>
    <t>numbers typed into the blue input cells below will transfer to the cash flow statement above. Any year end closing balance will be reported on the balance sheet as an investment.</t>
  </si>
  <si>
    <t>In months when the cash flow statement includes month-end cash balances exceeding the upper limit of the target range, the excess cash can be used to pay dividends. Use the blue input cells in the schedule below to apply excess cash</t>
  </si>
  <si>
    <t>to dividends. The numbers input in the blue input cells will transfer to the cash flow statement above.</t>
  </si>
  <si>
    <t xml:space="preserve">Cash management is important. You should first establish a month-end cash balance target range (use the next schedule below) and then apply means to ensure that all month-end cash balances fall within that range. For example, you </t>
  </si>
  <si>
    <t>might decide that for your kind of business, it is appropriate to never let your month-end cash balance fall lower than $8,000 (and it can never drop below zero) and never be higher than $15,000. If the month-end cash balance falls outside</t>
  </si>
  <si>
    <t>that range in any particular month, you need to manage your cash by  (1) changing revenues, (2) changing costs, (3) buying or selling assets, (4) investing in the business (use the Equity Investments schedule below), (5) investing excess</t>
  </si>
  <si>
    <t>Use the schedule below to record your month-end cash balance target range in the blue input cells. This is the dollar range within which you want all of your month-end cash balances to fall.</t>
  </si>
  <si>
    <t>cash or infusing cash accumulated in savings into the business (use the Internal Investment Account schedule below), (6) pay excess cash as dividends (use the Dividend Payment schedule below), or (7) taking out a loan (use the TermLoans</t>
  </si>
  <si>
    <t>schedule tab or the 1-5OpLoan schedule tab).</t>
  </si>
  <si>
    <t>Hayai Desire</t>
  </si>
  <si>
    <t>Fresh Produce</t>
  </si>
  <si>
    <t>Dairy Products</t>
  </si>
  <si>
    <t>Organic Grocery</t>
  </si>
  <si>
    <t>Baked Goods</t>
  </si>
  <si>
    <t>Seafood</t>
  </si>
  <si>
    <t>Meat</t>
  </si>
  <si>
    <t>Meat Alternatives</t>
  </si>
  <si>
    <t>Frozen Food</t>
  </si>
  <si>
    <t>Household Essentials</t>
  </si>
  <si>
    <t>Beauty Products</t>
  </si>
  <si>
    <t>Land</t>
  </si>
  <si>
    <t xml:space="preserve">Buildings </t>
  </si>
  <si>
    <t>Leasehold Impovement</t>
  </si>
  <si>
    <t>Research Expenses</t>
  </si>
  <si>
    <t>Chossing to hire market research firms to aid them in the assessment process.</t>
  </si>
  <si>
    <t>Brrowing Costs</t>
  </si>
  <si>
    <t>Starting up business requires an infusion of capital</t>
  </si>
  <si>
    <t>Insurance, License</t>
  </si>
  <si>
    <t>Premit Fees</t>
  </si>
  <si>
    <t>Businesses are expected to have health inspections</t>
  </si>
  <si>
    <t>Authoization to certain business permits</t>
  </si>
  <si>
    <t>Technological Expenses</t>
  </si>
  <si>
    <t>Technological includes cost of a website, information system</t>
  </si>
  <si>
    <t>Equipment and Supplies</t>
  </si>
  <si>
    <t>Advertising and Promotion</t>
  </si>
  <si>
    <t>Employee Expenses</t>
  </si>
  <si>
    <t>Additional Startup cost</t>
  </si>
  <si>
    <t xml:space="preserve">Motor Vehicle expenses </t>
  </si>
  <si>
    <t>Office expenses</t>
  </si>
  <si>
    <t>Uitily bills</t>
  </si>
  <si>
    <t>Business tax</t>
  </si>
  <si>
    <t>Legal and professional fee</t>
  </si>
  <si>
    <t>Marketing</t>
  </si>
  <si>
    <t>Incorporation fees</t>
  </si>
  <si>
    <t>Equipment expenses to the list of startup costs, a decision has to be made to lease or buy.</t>
  </si>
  <si>
    <t>A new company or startup business is unlikely to succeed without promoting itself. However, promoting a business entails much more than placing ads in a local newspaper.</t>
  </si>
  <si>
    <t>Businesses planning to hire employees must plan for wages, salaries, and benefits, also known as the cost of labor.</t>
  </si>
  <si>
    <t> unexpected problems during the business season.</t>
  </si>
  <si>
    <t>Google Search Ads</t>
  </si>
  <si>
    <t>Social Ads</t>
  </si>
  <si>
    <t>Website Ads</t>
  </si>
  <si>
    <t>Facebook Ads</t>
  </si>
  <si>
    <t>Blogs</t>
  </si>
  <si>
    <t>YouTube Ads</t>
  </si>
  <si>
    <t>Twitter Ads</t>
  </si>
  <si>
    <t>Instagram Promos</t>
  </si>
  <si>
    <t>Traggeting Webinars Ads</t>
  </si>
  <si>
    <t>Promo sales events</t>
  </si>
  <si>
    <t>TV sponsorship</t>
  </si>
  <si>
    <t>Display Viral video</t>
  </si>
  <si>
    <t>Mobile Ads</t>
  </si>
  <si>
    <t>Call cnetres</t>
  </si>
  <si>
    <t>PR</t>
  </si>
  <si>
    <t>Plumbing materials</t>
  </si>
  <si>
    <t>Buliding materials</t>
  </si>
  <si>
    <t>Flooring</t>
  </si>
  <si>
    <t>Facility services</t>
  </si>
  <si>
    <t xml:space="preserve">Emergency mangaement </t>
  </si>
  <si>
    <t xml:space="preserve">Sheriffs department </t>
  </si>
  <si>
    <t>Disposition expense</t>
  </si>
  <si>
    <t>Litigation expenses</t>
  </si>
  <si>
    <t>common expenses</t>
  </si>
  <si>
    <t>Property Protection expenses</t>
  </si>
  <si>
    <t>Administration expenses</t>
  </si>
  <si>
    <t>Funitures</t>
  </si>
  <si>
    <t>Fixtures</t>
  </si>
  <si>
    <t>Computer Equipment</t>
  </si>
  <si>
    <t>Signs</t>
  </si>
  <si>
    <t>Goodwill</t>
  </si>
  <si>
    <t>Delivery Truck 1</t>
  </si>
  <si>
    <t>Delivery Truck 2</t>
  </si>
  <si>
    <t>Delivery Truck 3</t>
  </si>
  <si>
    <t>Delivery Truck 4</t>
  </si>
  <si>
    <t>Delivery Truck 5</t>
  </si>
  <si>
    <t>Delivery Truck 6</t>
  </si>
  <si>
    <t>Delivery Truck 7</t>
  </si>
  <si>
    <t>Delivery Truck 8</t>
  </si>
  <si>
    <t>Delivery Truck 9</t>
  </si>
  <si>
    <t>Delivery Truck 10</t>
  </si>
  <si>
    <t>Freight and handling charges</t>
  </si>
  <si>
    <t>Insurance in transit</t>
  </si>
  <si>
    <t>Cost of preparing</t>
  </si>
  <si>
    <t>Equipment testing</t>
  </si>
  <si>
    <t>Repair expenses</t>
  </si>
  <si>
    <t>Oprating expenses</t>
  </si>
  <si>
    <t>Web development</t>
  </si>
  <si>
    <t>Software Modification</t>
  </si>
  <si>
    <t>New Software</t>
  </si>
  <si>
    <t>Software Integration</t>
  </si>
  <si>
    <t>Complexity Of UX/UI design</t>
  </si>
  <si>
    <t xml:space="preserve">Back-End Infrastructure </t>
  </si>
  <si>
    <t xml:space="preserve">Cyber Security </t>
  </si>
  <si>
    <t>Technical service support</t>
  </si>
  <si>
    <t>Develpoment Expenses</t>
  </si>
  <si>
    <t>Property tax</t>
  </si>
  <si>
    <t>Utilities</t>
  </si>
  <si>
    <t>Postal charges</t>
  </si>
  <si>
    <t>Supplies</t>
  </si>
  <si>
    <t>Administration</t>
  </si>
  <si>
    <t>Computer equipment</t>
  </si>
  <si>
    <t>Project Oranization</t>
  </si>
  <si>
    <t>Project plan</t>
  </si>
  <si>
    <t>Streeing Board setup</t>
  </si>
  <si>
    <t>Workshop planning</t>
  </si>
  <si>
    <t>Customer workshop</t>
  </si>
  <si>
    <t>Requirement specification</t>
  </si>
  <si>
    <t>System Specification</t>
  </si>
  <si>
    <t>Mechanical design</t>
  </si>
  <si>
    <t xml:space="preserve">Electrical design </t>
  </si>
  <si>
    <t>Casing design</t>
  </si>
  <si>
    <t>Expernal components</t>
  </si>
  <si>
    <t>Student name: Naazim Changani</t>
  </si>
  <si>
    <t>Student ID: 8762353</t>
  </si>
  <si>
    <t>Course: Entrepreneurship</t>
  </si>
  <si>
    <t>Course code: ENTR8080-22W-Sec1</t>
  </si>
  <si>
    <t>Professor:  Mr. Phillip J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</si>
</sst>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_);[Red]\(&quot;$&quot;#,##0\)"/>
    <numFmt numFmtId="165" formatCode="&quot;$&quot;#,##0.00_);[Red]\(&quot;$&quot;#,##0.00\)"/>
    <numFmt numFmtId="166" formatCode="_(&quot;$&quot;* #,##0.00_);_(&quot;$&quot;* \(#,##0.00\);_(&quot;$&quot;* &quot;-&quot;??_);_(@_)"/>
    <numFmt numFmtId="167" formatCode="_(* #,##0.00_);_(* \(#,##0.00\);_(* &quot;-&quot;??_);_(@_)"/>
    <numFmt numFmtId="168" formatCode="0.0%"/>
    <numFmt numFmtId="169" formatCode="_(* #,##0.0_);_(* \(#,##0.0\);_(* &quot;-&quot;??_);_(@_)"/>
    <numFmt numFmtId="170" formatCode="_(* #,##0_);_(* \(#,##0\);_(* &quot;-&quot;??_);_(@_)"/>
    <numFmt numFmtId="171" formatCode="_(&quot;$&quot;* #,##0_);_(&quot;$&quot;* \(#,##0\);_(&quot;$&quot;* &quot;-&quot;??_);_(@_)"/>
    <numFmt numFmtId="172" formatCode="mmm\-yyyy"/>
    <numFmt numFmtId="173" formatCode="yyyy"/>
    <numFmt numFmtId="174" formatCode="_(* #,##0.0_);_(* \(#,##0.0\);_(* &quot;-&quot;?_);_(@_)"/>
    <numFmt numFmtId="175" formatCode="_-* #,##0_-;\-* #,##0_-;_-* &quot;-&quot;??_-;_-@_-"/>
  </numFmts>
  <fonts count="18" x14ac:knownFonts="1">
    <font>
      <sz val="10"/>
      <name val="Arial"/>
    </font>
    <font>
      <sz val="10"/>
      <name val="Arial"/>
      <family val="2"/>
    </font>
    <font>
      <b/>
      <sz val="10"/>
      <name val="Arial"/>
      <family val="2"/>
    </font>
    <font>
      <sz val="11"/>
      <color rgb="FF006100"/>
      <name val="Calibri"/>
      <family val="2"/>
      <scheme val="minor"/>
    </font>
    <font>
      <b/>
      <sz val="14"/>
      <color rgb="FF006100"/>
      <name val="Calibri"/>
      <family val="2"/>
      <scheme val="minor"/>
    </font>
    <font>
      <b/>
      <sz val="10"/>
      <color rgb="FFC00000"/>
      <name val="Arial"/>
      <family val="2"/>
    </font>
    <font>
      <sz val="10"/>
      <color rgb="FF006100"/>
      <name val="Arial"/>
      <family val="2"/>
    </font>
    <font>
      <sz val="10"/>
      <color rgb="FFFF0000"/>
      <name val="Arial"/>
      <family val="2"/>
    </font>
    <font>
      <b/>
      <i/>
      <sz val="10"/>
      <name val="Arial"/>
      <family val="2"/>
    </font>
    <font>
      <u/>
      <sz val="10"/>
      <color theme="10"/>
      <name val="Arial"/>
      <family val="2"/>
    </font>
    <font>
      <u/>
      <sz val="14"/>
      <color theme="10"/>
      <name val="Arial"/>
      <family val="2"/>
    </font>
    <font>
      <b/>
      <sz val="12"/>
      <name val="Arial"/>
      <family val="2"/>
    </font>
    <font>
      <sz val="11"/>
      <name val="Cambria"/>
      <family val="1"/>
    </font>
    <font>
      <b/>
      <i/>
      <u/>
      <sz val="10"/>
      <name val="Arial"/>
      <family val="2"/>
    </font>
    <font>
      <b/>
      <sz val="22"/>
      <name val="Arial"/>
      <family val="2"/>
    </font>
    <font>
      <b/>
      <u/>
      <sz val="10"/>
      <name val="Arial"/>
      <family val="2"/>
    </font>
    <font>
      <b/>
      <sz val="10"/>
      <color rgb="FFFF0000"/>
      <name val="Arial"/>
      <family val="2"/>
    </font>
    <font>
      <sz val="12"/>
      <name val="Arial"/>
      <family val="2"/>
    </font>
  </fonts>
  <fills count="14">
    <fill>
      <patternFill patternType="none"/>
    </fill>
    <fill>
      <patternFill patternType="gray125"/>
    </fill>
    <fill>
      <patternFill patternType="solid">
        <fgColor rgb="FFC6EFCE"/>
      </patternFill>
    </fill>
    <fill>
      <patternFill patternType="solid">
        <fgColor rgb="FFFFFF9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bgColor indexed="64"/>
      </patternFill>
    </fill>
    <fill>
      <patternFill patternType="solid">
        <fgColor theme="6" tint="0.59999389629810485"/>
        <bgColor indexed="64"/>
      </patternFill>
    </fill>
  </fills>
  <borders count="32">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6">
    <xf numFmtId="0" fontId="0"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9" fillId="0" borderId="0" applyNumberFormat="0" applyFill="0" applyBorder="0" applyAlignment="0" applyProtection="0"/>
  </cellStyleXfs>
  <cellXfs count="368">
    <xf numFmtId="0" fontId="0" fillId="0" borderId="0" xfId="0"/>
    <xf numFmtId="0" fontId="0" fillId="0" borderId="0" xfId="0" applyFill="1"/>
    <xf numFmtId="0" fontId="2" fillId="0" borderId="0" xfId="0" applyFont="1"/>
    <xf numFmtId="170" fontId="0" fillId="0" borderId="0" xfId="0" applyNumberFormat="1"/>
    <xf numFmtId="0" fontId="1" fillId="0" borderId="0" xfId="0" applyFont="1"/>
    <xf numFmtId="0" fontId="4" fillId="0" borderId="0" xfId="4" applyFont="1" applyFill="1"/>
    <xf numFmtId="0" fontId="1" fillId="0" borderId="0" xfId="0" applyFont="1" applyFill="1"/>
    <xf numFmtId="170" fontId="1" fillId="0" borderId="0" xfId="1" applyNumberFormat="1" applyFont="1" applyFill="1"/>
    <xf numFmtId="170" fontId="3" fillId="0" borderId="0" xfId="2" applyNumberFormat="1" applyFont="1" applyFill="1"/>
    <xf numFmtId="14" fontId="1" fillId="0" borderId="0" xfId="0" applyNumberFormat="1" applyFont="1" applyFill="1"/>
    <xf numFmtId="170" fontId="1" fillId="0" borderId="2" xfId="1" applyNumberFormat="1" applyFont="1" applyFill="1" applyBorder="1"/>
    <xf numFmtId="0" fontId="5" fillId="0" borderId="0" xfId="0" applyFont="1"/>
    <xf numFmtId="171" fontId="1" fillId="0" borderId="0" xfId="2" applyNumberFormat="1" applyFont="1" applyFill="1"/>
    <xf numFmtId="171" fontId="1" fillId="0" borderId="0" xfId="0" applyNumberFormat="1" applyFont="1" applyFill="1"/>
    <xf numFmtId="170" fontId="1" fillId="0" borderId="0" xfId="1" applyNumberFormat="1" applyFont="1" applyFill="1" applyBorder="1"/>
    <xf numFmtId="171" fontId="1" fillId="0" borderId="0" xfId="0" applyNumberFormat="1" applyFont="1" applyFill="1" applyBorder="1"/>
    <xf numFmtId="0" fontId="1" fillId="0" borderId="0" xfId="0" applyFont="1" applyFill="1" applyBorder="1"/>
    <xf numFmtId="0" fontId="1" fillId="0" borderId="2" xfId="0" applyFont="1" applyFill="1" applyBorder="1"/>
    <xf numFmtId="10" fontId="1" fillId="0" borderId="0" xfId="3" applyNumberFormat="1" applyFont="1" applyFill="1"/>
    <xf numFmtId="10" fontId="1" fillId="0" borderId="0" xfId="0" applyNumberFormat="1" applyFont="1" applyFill="1"/>
    <xf numFmtId="0" fontId="2" fillId="0" borderId="0" xfId="4" applyFont="1" applyFill="1"/>
    <xf numFmtId="0" fontId="1" fillId="0" borderId="0" xfId="4" applyFont="1" applyFill="1"/>
    <xf numFmtId="172" fontId="1" fillId="0" borderId="0" xfId="4" applyNumberFormat="1" applyFont="1" applyFill="1" applyAlignment="1">
      <alignment horizontal="center" wrapText="1"/>
    </xf>
    <xf numFmtId="0" fontId="1" fillId="0" borderId="0" xfId="4" applyFont="1" applyFill="1" applyAlignment="1">
      <alignment horizontal="center" wrapText="1"/>
    </xf>
    <xf numFmtId="0" fontId="1" fillId="0" borderId="0" xfId="4" quotePrefix="1" applyFont="1" applyFill="1" applyAlignment="1">
      <alignment horizontal="center" wrapText="1"/>
    </xf>
    <xf numFmtId="170" fontId="1" fillId="0" borderId="0" xfId="4" quotePrefix="1" applyNumberFormat="1" applyFont="1" applyFill="1" applyBorder="1" applyAlignment="1">
      <alignment horizontal="center" wrapText="1"/>
    </xf>
    <xf numFmtId="171" fontId="1" fillId="0" borderId="0" xfId="2" applyNumberFormat="1" applyFont="1" applyFill="1" applyBorder="1"/>
    <xf numFmtId="0" fontId="1" fillId="0" borderId="0" xfId="4" quotePrefix="1" applyFont="1" applyFill="1" applyBorder="1" applyAlignment="1">
      <alignment horizontal="center" wrapText="1"/>
    </xf>
    <xf numFmtId="0" fontId="1" fillId="0" borderId="0" xfId="4" applyFont="1" applyFill="1" applyBorder="1"/>
    <xf numFmtId="170" fontId="1" fillId="0" borderId="1" xfId="1" applyNumberFormat="1" applyFont="1" applyFill="1" applyBorder="1"/>
    <xf numFmtId="170" fontId="1" fillId="0" borderId="3" xfId="1" applyNumberFormat="1" applyFont="1" applyFill="1" applyBorder="1"/>
    <xf numFmtId="170" fontId="1" fillId="0" borderId="0" xfId="0" applyNumberFormat="1" applyFont="1"/>
    <xf numFmtId="173" fontId="2" fillId="0" borderId="0" xfId="4" applyNumberFormat="1" applyFont="1" applyFill="1"/>
    <xf numFmtId="170" fontId="1" fillId="0" borderId="0" xfId="0" applyNumberFormat="1" applyFont="1" applyFill="1"/>
    <xf numFmtId="170" fontId="1" fillId="0" borderId="2" xfId="2" applyNumberFormat="1" applyFont="1" applyFill="1" applyBorder="1"/>
    <xf numFmtId="170" fontId="6" fillId="0" borderId="0" xfId="2" applyNumberFormat="1" applyFont="1" applyFill="1"/>
    <xf numFmtId="10" fontId="1" fillId="0" borderId="2" xfId="3" applyNumberFormat="1" applyFont="1" applyFill="1" applyBorder="1"/>
    <xf numFmtId="10" fontId="1" fillId="0" borderId="0" xfId="3" applyNumberFormat="1" applyFont="1" applyFill="1" applyBorder="1"/>
    <xf numFmtId="165" fontId="1" fillId="0" borderId="0" xfId="0" applyNumberFormat="1" applyFont="1"/>
    <xf numFmtId="9" fontId="1" fillId="0" borderId="0" xfId="3" applyFont="1" applyFill="1"/>
    <xf numFmtId="14" fontId="1" fillId="3" borderId="0" xfId="0" applyNumberFormat="1" applyFont="1" applyFill="1"/>
    <xf numFmtId="170" fontId="1" fillId="3" borderId="2" xfId="1" applyNumberFormat="1" applyFont="1" applyFill="1" applyBorder="1"/>
    <xf numFmtId="170" fontId="1" fillId="3" borderId="0" xfId="0" applyNumberFormat="1" applyFont="1" applyFill="1"/>
    <xf numFmtId="0" fontId="1" fillId="3" borderId="0" xfId="0" applyFont="1" applyFill="1"/>
    <xf numFmtId="10" fontId="1" fillId="3" borderId="0" xfId="0" applyNumberFormat="1" applyFont="1" applyFill="1"/>
    <xf numFmtId="0" fontId="2" fillId="3" borderId="0" xfId="4" applyFont="1" applyFill="1"/>
    <xf numFmtId="0" fontId="1" fillId="0" borderId="0" xfId="0" applyFont="1" applyFill="1" applyBorder="1" applyAlignment="1">
      <alignment horizontal="right"/>
    </xf>
    <xf numFmtId="167" fontId="0" fillId="0" borderId="0" xfId="1" applyFont="1"/>
    <xf numFmtId="170" fontId="0" fillId="0" borderId="0" xfId="1" applyNumberFormat="1" applyFont="1"/>
    <xf numFmtId="173" fontId="2" fillId="0" borderId="0" xfId="0" applyNumberFormat="1" applyFont="1"/>
    <xf numFmtId="167" fontId="0" fillId="0" borderId="0" xfId="0" applyNumberFormat="1"/>
    <xf numFmtId="2" fontId="0" fillId="0" borderId="0" xfId="0" applyNumberFormat="1"/>
    <xf numFmtId="168" fontId="0" fillId="0" borderId="0" xfId="3" applyNumberFormat="1" applyFont="1"/>
    <xf numFmtId="0" fontId="2" fillId="0" borderId="0" xfId="0" applyFont="1" applyAlignment="1">
      <alignment horizontal="center"/>
    </xf>
    <xf numFmtId="0" fontId="0" fillId="0" borderId="0" xfId="0" applyAlignment="1">
      <alignment horizontal="center"/>
    </xf>
    <xf numFmtId="2" fontId="0" fillId="0" borderId="0" xfId="0" applyNumberFormat="1" applyAlignment="1">
      <alignment horizontal="right"/>
    </xf>
    <xf numFmtId="168" fontId="1" fillId="0" borderId="0" xfId="3" applyNumberFormat="1" applyFont="1"/>
    <xf numFmtId="0" fontId="1" fillId="0" borderId="6" xfId="4" applyFont="1" applyFill="1" applyBorder="1"/>
    <xf numFmtId="171" fontId="1" fillId="0" borderId="6" xfId="2" applyNumberFormat="1" applyFont="1" applyFill="1" applyBorder="1"/>
    <xf numFmtId="171" fontId="1" fillId="0" borderId="6" xfId="0" applyNumberFormat="1" applyFont="1" applyFill="1" applyBorder="1"/>
    <xf numFmtId="171" fontId="1" fillId="0" borderId="6" xfId="4" quotePrefix="1" applyNumberFormat="1" applyFont="1" applyFill="1" applyBorder="1" applyAlignment="1">
      <alignment horizontal="center" wrapText="1"/>
    </xf>
    <xf numFmtId="172" fontId="1" fillId="0" borderId="6" xfId="4" applyNumberFormat="1" applyFont="1" applyFill="1" applyBorder="1" applyAlignment="1">
      <alignment horizontal="center" wrapText="1"/>
    </xf>
    <xf numFmtId="0" fontId="1" fillId="0" borderId="6" xfId="4" applyFont="1" applyFill="1" applyBorder="1" applyAlignment="1">
      <alignment horizontal="center" wrapText="1"/>
    </xf>
    <xf numFmtId="0" fontId="2" fillId="0" borderId="0" xfId="4" applyFont="1" applyFill="1" applyBorder="1"/>
    <xf numFmtId="0" fontId="1" fillId="0" borderId="0" xfId="0" applyFont="1" applyBorder="1"/>
    <xf numFmtId="0" fontId="0" fillId="0" borderId="0" xfId="0" applyBorder="1"/>
    <xf numFmtId="0" fontId="2" fillId="0" borderId="0" xfId="0" applyFont="1" applyBorder="1"/>
    <xf numFmtId="0" fontId="7" fillId="0" borderId="0" xfId="0" applyFont="1"/>
    <xf numFmtId="14" fontId="2" fillId="0" borderId="0" xfId="4" applyNumberFormat="1" applyFont="1" applyFill="1"/>
    <xf numFmtId="0" fontId="1" fillId="0" borderId="6" xfId="4" quotePrefix="1" applyFont="1" applyFill="1" applyBorder="1" applyAlignment="1">
      <alignment horizontal="center" wrapText="1"/>
    </xf>
    <xf numFmtId="0" fontId="0" fillId="0" borderId="6" xfId="0" applyBorder="1"/>
    <xf numFmtId="0" fontId="2" fillId="0" borderId="0" xfId="0" applyFont="1" applyFill="1"/>
    <xf numFmtId="173" fontId="2" fillId="0" borderId="0" xfId="0" quotePrefix="1" applyNumberFormat="1" applyFont="1" applyFill="1" applyBorder="1" applyAlignment="1">
      <alignment horizontal="center"/>
    </xf>
    <xf numFmtId="173" fontId="2" fillId="0" borderId="0" xfId="4" applyNumberFormat="1" applyFont="1" applyFill="1" applyAlignment="1">
      <alignment horizontal="center"/>
    </xf>
    <xf numFmtId="171" fontId="1" fillId="0" borderId="3" xfId="0" applyNumberFormat="1" applyFont="1" applyFill="1" applyBorder="1"/>
    <xf numFmtId="14" fontId="2" fillId="0" borderId="0" xfId="0" applyNumberFormat="1" applyFont="1"/>
    <xf numFmtId="0" fontId="1" fillId="4" borderId="0" xfId="0" applyFont="1" applyFill="1"/>
    <xf numFmtId="0" fontId="9" fillId="0" borderId="0" xfId="5" applyFill="1"/>
    <xf numFmtId="0" fontId="0" fillId="0" borderId="0" xfId="0" applyAlignment="1">
      <alignment wrapText="1"/>
    </xf>
    <xf numFmtId="170" fontId="0" fillId="0" borderId="2" xfId="0" applyNumberFormat="1" applyBorder="1"/>
    <xf numFmtId="10" fontId="0" fillId="0" borderId="0" xfId="0" applyNumberFormat="1" applyFill="1"/>
    <xf numFmtId="0" fontId="1" fillId="0" borderId="0" xfId="4" applyFont="1" applyFill="1" applyBorder="1" applyAlignment="1">
      <alignment horizontal="center" wrapText="1"/>
    </xf>
    <xf numFmtId="0" fontId="10" fillId="0" borderId="0" xfId="5" applyFont="1"/>
    <xf numFmtId="0" fontId="1" fillId="0" borderId="0" xfId="5" applyFont="1"/>
    <xf numFmtId="0" fontId="0" fillId="0" borderId="0" xfId="0" applyFill="1" applyBorder="1"/>
    <xf numFmtId="9" fontId="1" fillId="0" borderId="0" xfId="0" applyNumberFormat="1" applyFont="1" applyFill="1" applyBorder="1"/>
    <xf numFmtId="173" fontId="1" fillId="0" borderId="0" xfId="4" applyNumberFormat="1" applyFont="1" applyFill="1" applyBorder="1" applyAlignment="1">
      <alignment horizontal="center" wrapText="1"/>
    </xf>
    <xf numFmtId="170" fontId="1" fillId="0" borderId="0" xfId="0" applyNumberFormat="1" applyFont="1" applyFill="1" applyBorder="1"/>
    <xf numFmtId="170" fontId="1" fillId="0" borderId="6" xfId="1" applyNumberFormat="1" applyFont="1" applyFill="1" applyBorder="1"/>
    <xf numFmtId="171" fontId="1" fillId="0" borderId="4" xfId="2" applyNumberFormat="1" applyFont="1" applyFill="1" applyBorder="1"/>
    <xf numFmtId="171" fontId="1" fillId="0" borderId="1" xfId="2" applyNumberFormat="1" applyFont="1" applyFill="1" applyBorder="1"/>
    <xf numFmtId="0" fontId="11" fillId="0" borderId="0" xfId="0" applyFont="1"/>
    <xf numFmtId="0" fontId="12" fillId="0" borderId="0" xfId="0" applyFont="1" applyAlignment="1">
      <alignment horizontal="left" vertical="center"/>
    </xf>
    <xf numFmtId="0" fontId="2" fillId="0" borderId="0" xfId="4" applyFont="1" applyFill="1" applyAlignment="1">
      <alignment horizontal="center"/>
    </xf>
    <xf numFmtId="14" fontId="1" fillId="5" borderId="0" xfId="0" applyNumberFormat="1" applyFont="1" applyFill="1" applyAlignment="1">
      <alignment wrapText="1"/>
    </xf>
    <xf numFmtId="14" fontId="1" fillId="5" borderId="0" xfId="0" applyNumberFormat="1" applyFont="1" applyFill="1" applyAlignment="1">
      <alignment horizontal="left" wrapText="1"/>
    </xf>
    <xf numFmtId="0" fontId="1" fillId="5" borderId="0" xfId="0" applyFont="1" applyFill="1"/>
    <xf numFmtId="170" fontId="1" fillId="5" borderId="2" xfId="1" applyNumberFormat="1" applyFont="1" applyFill="1" applyBorder="1"/>
    <xf numFmtId="173" fontId="2" fillId="0" borderId="0" xfId="4" applyNumberFormat="1" applyFont="1" applyFill="1" applyAlignment="1">
      <alignment horizontal="left"/>
    </xf>
    <xf numFmtId="170" fontId="1" fillId="5" borderId="0" xfId="1" applyNumberFormat="1" applyFont="1" applyFill="1"/>
    <xf numFmtId="9" fontId="1" fillId="5" borderId="0" xfId="0" applyNumberFormat="1" applyFont="1" applyFill="1" applyBorder="1" applyAlignment="1">
      <alignment horizontal="left"/>
    </xf>
    <xf numFmtId="0" fontId="1" fillId="0" borderId="7" xfId="0" applyFont="1" applyBorder="1"/>
    <xf numFmtId="0" fontId="1" fillId="5" borderId="8" xfId="0" applyFont="1" applyFill="1" applyBorder="1" applyAlignment="1">
      <alignment horizontal="left"/>
    </xf>
    <xf numFmtId="0" fontId="1" fillId="0" borderId="10" xfId="0" applyFont="1" applyBorder="1"/>
    <xf numFmtId="0" fontId="0" fillId="0" borderId="10" xfId="0" applyBorder="1"/>
    <xf numFmtId="173" fontId="1" fillId="0" borderId="11" xfId="4" applyNumberFormat="1" applyFont="1" applyFill="1" applyBorder="1" applyAlignment="1">
      <alignment horizontal="center" wrapText="1"/>
    </xf>
    <xf numFmtId="0" fontId="1" fillId="0" borderId="12" xfId="0" applyFont="1" applyBorder="1"/>
    <xf numFmtId="0" fontId="1" fillId="0" borderId="8" xfId="0" applyFont="1" applyFill="1" applyBorder="1"/>
    <xf numFmtId="0" fontId="1" fillId="5" borderId="0" xfId="0" applyFont="1" applyFill="1" applyBorder="1"/>
    <xf numFmtId="0" fontId="1" fillId="5" borderId="10" xfId="0" applyFont="1" applyFill="1" applyBorder="1"/>
    <xf numFmtId="166" fontId="1" fillId="5" borderId="0" xfId="2" applyFont="1" applyFill="1"/>
    <xf numFmtId="166" fontId="1" fillId="0" borderId="0" xfId="2" applyFont="1" applyFill="1" applyBorder="1"/>
    <xf numFmtId="14" fontId="2" fillId="0" borderId="15" xfId="0" applyNumberFormat="1" applyFont="1" applyBorder="1"/>
    <xf numFmtId="166" fontId="0" fillId="0" borderId="16" xfId="0" applyNumberFormat="1" applyBorder="1"/>
    <xf numFmtId="14" fontId="2" fillId="0" borderId="10" xfId="0" applyNumberFormat="1" applyFont="1" applyBorder="1"/>
    <xf numFmtId="170" fontId="0" fillId="0" borderId="0" xfId="0" applyNumberFormat="1" applyBorder="1"/>
    <xf numFmtId="170" fontId="0" fillId="0" borderId="11" xfId="0" applyNumberFormat="1" applyBorder="1"/>
    <xf numFmtId="0" fontId="0" fillId="0" borderId="12" xfId="0" applyBorder="1"/>
    <xf numFmtId="0" fontId="2" fillId="0" borderId="13" xfId="0" applyFont="1" applyBorder="1"/>
    <xf numFmtId="170" fontId="0" fillId="0" borderId="13" xfId="0" applyNumberFormat="1" applyBorder="1"/>
    <xf numFmtId="0" fontId="1" fillId="0" borderId="13" xfId="0" applyFont="1" applyBorder="1"/>
    <xf numFmtId="0" fontId="0" fillId="0" borderId="13" xfId="0" applyBorder="1"/>
    <xf numFmtId="0" fontId="0" fillId="0" borderId="14" xfId="0" applyBorder="1"/>
    <xf numFmtId="0" fontId="2" fillId="0" borderId="17" xfId="0" applyFont="1" applyBorder="1"/>
    <xf numFmtId="14" fontId="2" fillId="0" borderId="7" xfId="0" applyNumberFormat="1" applyFont="1" applyBorder="1"/>
    <xf numFmtId="0" fontId="0" fillId="0" borderId="8" xfId="0" applyBorder="1"/>
    <xf numFmtId="0" fontId="0" fillId="0" borderId="9" xfId="0" applyBorder="1"/>
    <xf numFmtId="175" fontId="1" fillId="0" borderId="2" xfId="1" applyNumberFormat="1" applyFont="1" applyFill="1" applyBorder="1"/>
    <xf numFmtId="170" fontId="1" fillId="0" borderId="2" xfId="0" applyNumberFormat="1" applyFont="1" applyFill="1" applyBorder="1"/>
    <xf numFmtId="169" fontId="1" fillId="5" borderId="2" xfId="1" applyNumberFormat="1" applyFont="1" applyFill="1" applyBorder="1"/>
    <xf numFmtId="167" fontId="1" fillId="5" borderId="2" xfId="1" applyFont="1" applyFill="1" applyBorder="1"/>
    <xf numFmtId="10" fontId="1" fillId="5" borderId="0" xfId="3" applyNumberFormat="1" applyFont="1" applyFill="1"/>
    <xf numFmtId="171" fontId="1" fillId="0" borderId="0" xfId="4" applyNumberFormat="1" applyFont="1" applyFill="1" applyBorder="1"/>
    <xf numFmtId="171" fontId="1" fillId="5" borderId="3" xfId="0" applyNumberFormat="1" applyFont="1" applyFill="1" applyBorder="1"/>
    <xf numFmtId="0" fontId="1" fillId="8" borderId="0" xfId="0" applyFont="1" applyFill="1"/>
    <xf numFmtId="170" fontId="1" fillId="8" borderId="0" xfId="0" applyNumberFormat="1" applyFont="1" applyFill="1"/>
    <xf numFmtId="0" fontId="0" fillId="8" borderId="0" xfId="0" applyFill="1"/>
    <xf numFmtId="0" fontId="1" fillId="9" borderId="0" xfId="0" applyFont="1" applyFill="1"/>
    <xf numFmtId="0" fontId="0" fillId="9" borderId="0" xfId="0" applyFill="1"/>
    <xf numFmtId="0" fontId="1" fillId="6" borderId="0" xfId="0" applyFont="1" applyFill="1"/>
    <xf numFmtId="14" fontId="1" fillId="6" borderId="0" xfId="0" applyNumberFormat="1" applyFont="1" applyFill="1"/>
    <xf numFmtId="0" fontId="1" fillId="10" borderId="0" xfId="0" applyFont="1" applyFill="1"/>
    <xf numFmtId="14" fontId="1" fillId="10" borderId="0" xfId="0" applyNumberFormat="1" applyFont="1" applyFill="1"/>
    <xf numFmtId="0" fontId="1" fillId="11" borderId="0" xfId="0" applyFont="1" applyFill="1"/>
    <xf numFmtId="14" fontId="1" fillId="11" borderId="0" xfId="0" applyNumberFormat="1" applyFont="1" applyFill="1"/>
    <xf numFmtId="170" fontId="1" fillId="9" borderId="0" xfId="0" applyNumberFormat="1" applyFont="1" applyFill="1"/>
    <xf numFmtId="170" fontId="1" fillId="6" borderId="0" xfId="0" applyNumberFormat="1" applyFont="1" applyFill="1"/>
    <xf numFmtId="170" fontId="1" fillId="10" borderId="0" xfId="0" applyNumberFormat="1" applyFont="1" applyFill="1"/>
    <xf numFmtId="170" fontId="1" fillId="11" borderId="0" xfId="0" applyNumberFormat="1" applyFont="1" applyFill="1"/>
    <xf numFmtId="173" fontId="0" fillId="0" borderId="0" xfId="0" applyNumberFormat="1" applyBorder="1" applyAlignment="1">
      <alignment horizontal="center"/>
    </xf>
    <xf numFmtId="14" fontId="2" fillId="0" borderId="0" xfId="0" applyNumberFormat="1" applyFont="1" applyBorder="1"/>
    <xf numFmtId="170" fontId="1" fillId="5" borderId="18" xfId="1" applyNumberFormat="1" applyFont="1" applyFill="1" applyBorder="1"/>
    <xf numFmtId="166" fontId="1" fillId="0" borderId="0" xfId="0" applyNumberFormat="1" applyFont="1" applyFill="1" applyBorder="1"/>
    <xf numFmtId="0" fontId="0" fillId="0" borderId="11" xfId="0" applyBorder="1"/>
    <xf numFmtId="0" fontId="1" fillId="0" borderId="10" xfId="0" applyFont="1" applyFill="1" applyBorder="1"/>
    <xf numFmtId="172" fontId="1" fillId="0" borderId="0" xfId="4" applyNumberFormat="1" applyFont="1" applyFill="1" applyBorder="1" applyAlignment="1">
      <alignment horizontal="center" wrapText="1"/>
    </xf>
    <xf numFmtId="0" fontId="1" fillId="0" borderId="11" xfId="4" applyFont="1" applyFill="1" applyBorder="1" applyAlignment="1">
      <alignment horizontal="center" wrapText="1"/>
    </xf>
    <xf numFmtId="170" fontId="1" fillId="0" borderId="19" xfId="1" applyNumberFormat="1" applyFont="1" applyFill="1" applyBorder="1"/>
    <xf numFmtId="166" fontId="0" fillId="0" borderId="0" xfId="0" applyNumberFormat="1" applyBorder="1"/>
    <xf numFmtId="166" fontId="0" fillId="0" borderId="11" xfId="0" applyNumberFormat="1" applyBorder="1"/>
    <xf numFmtId="170" fontId="1" fillId="5" borderId="20" xfId="1" applyNumberFormat="1" applyFont="1" applyFill="1" applyBorder="1"/>
    <xf numFmtId="170" fontId="1" fillId="5" borderId="21" xfId="1" applyNumberFormat="1" applyFont="1" applyFill="1" applyBorder="1"/>
    <xf numFmtId="170" fontId="1" fillId="0" borderId="20" xfId="1" applyNumberFormat="1" applyFont="1" applyFill="1" applyBorder="1"/>
    <xf numFmtId="170" fontId="1" fillId="0" borderId="22" xfId="1" applyNumberFormat="1" applyFont="1" applyFill="1" applyBorder="1"/>
    <xf numFmtId="170" fontId="0" fillId="0" borderId="19" xfId="0" applyNumberFormat="1" applyBorder="1"/>
    <xf numFmtId="166" fontId="1" fillId="0" borderId="13" xfId="2" applyFont="1" applyFill="1" applyBorder="1"/>
    <xf numFmtId="0" fontId="0" fillId="0" borderId="7" xfId="0" applyBorder="1"/>
    <xf numFmtId="172" fontId="1" fillId="0" borderId="8" xfId="4" applyNumberFormat="1" applyFont="1" applyFill="1" applyBorder="1" applyAlignment="1">
      <alignment horizontal="center" wrapText="1"/>
    </xf>
    <xf numFmtId="0" fontId="1" fillId="0" borderId="8" xfId="4" applyFont="1" applyFill="1" applyBorder="1" applyAlignment="1">
      <alignment horizontal="center" wrapText="1"/>
    </xf>
    <xf numFmtId="0" fontId="1" fillId="0" borderId="9" xfId="4" applyFont="1" applyFill="1" applyBorder="1" applyAlignment="1">
      <alignment horizontal="center" wrapText="1"/>
    </xf>
    <xf numFmtId="170" fontId="1" fillId="0" borderId="23" xfId="1" applyNumberFormat="1" applyFont="1" applyFill="1" applyBorder="1"/>
    <xf numFmtId="170" fontId="1" fillId="0" borderId="24" xfId="1" applyNumberFormat="1" applyFont="1" applyFill="1" applyBorder="1"/>
    <xf numFmtId="165" fontId="1" fillId="0" borderId="2" xfId="0" applyNumberFormat="1" applyFont="1" applyFill="1" applyBorder="1"/>
    <xf numFmtId="0" fontId="5" fillId="0" borderId="0" xfId="0" applyFont="1" applyFill="1" applyBorder="1"/>
    <xf numFmtId="0" fontId="1" fillId="0" borderId="0" xfId="0" applyFont="1" applyFill="1" applyBorder="1" applyAlignment="1">
      <alignment horizontal="center"/>
    </xf>
    <xf numFmtId="170" fontId="1" fillId="5" borderId="0" xfId="0" applyNumberFormat="1" applyFont="1" applyFill="1"/>
    <xf numFmtId="10" fontId="1" fillId="5" borderId="2" xfId="0" quotePrefix="1" applyNumberFormat="1" applyFont="1" applyFill="1" applyBorder="1"/>
    <xf numFmtId="0" fontId="1" fillId="0" borderId="8" xfId="0" applyFont="1" applyBorder="1"/>
    <xf numFmtId="0" fontId="1" fillId="0" borderId="11" xfId="0" applyFont="1" applyBorder="1"/>
    <xf numFmtId="0" fontId="1" fillId="0" borderId="10" xfId="0" applyFont="1" applyBorder="1" applyAlignment="1">
      <alignment horizontal="right"/>
    </xf>
    <xf numFmtId="0" fontId="1" fillId="0" borderId="10" xfId="0" applyFont="1" applyFill="1" applyBorder="1" applyAlignment="1">
      <alignment horizontal="right"/>
    </xf>
    <xf numFmtId="0" fontId="1" fillId="0" borderId="12" xfId="0" applyFont="1" applyFill="1" applyBorder="1" applyAlignment="1">
      <alignment horizontal="right"/>
    </xf>
    <xf numFmtId="0" fontId="1" fillId="0" borderId="0" xfId="0" applyFont="1" applyAlignment="1">
      <alignment horizontal="center"/>
    </xf>
    <xf numFmtId="0" fontId="1" fillId="0" borderId="0" xfId="0" applyFont="1" applyAlignment="1">
      <alignment horizontal="center"/>
    </xf>
    <xf numFmtId="171" fontId="1" fillId="0" borderId="2" xfId="2" applyNumberFormat="1" applyFont="1" applyBorder="1"/>
    <xf numFmtId="164" fontId="1" fillId="0" borderId="2" xfId="0" applyNumberFormat="1" applyFont="1" applyBorder="1"/>
    <xf numFmtId="0" fontId="1" fillId="5" borderId="2" xfId="0" applyFont="1" applyFill="1" applyBorder="1"/>
    <xf numFmtId="10" fontId="1" fillId="5" borderId="2" xfId="0" applyNumberFormat="1" applyFont="1" applyFill="1" applyBorder="1"/>
    <xf numFmtId="0" fontId="11" fillId="9" borderId="0" xfId="0" applyFont="1" applyFill="1"/>
    <xf numFmtId="0" fontId="1" fillId="8" borderId="0" xfId="0" applyFont="1" applyFill="1" applyBorder="1" applyAlignment="1">
      <alignment horizontal="right"/>
    </xf>
    <xf numFmtId="170" fontId="0" fillId="8" borderId="0" xfId="0" applyNumberFormat="1" applyFill="1"/>
    <xf numFmtId="0" fontId="11" fillId="8" borderId="0" xfId="0" applyFont="1" applyFill="1"/>
    <xf numFmtId="0" fontId="0" fillId="8" borderId="10" xfId="0" applyFill="1" applyBorder="1"/>
    <xf numFmtId="0" fontId="0" fillId="9" borderId="10" xfId="0" applyFill="1" applyBorder="1"/>
    <xf numFmtId="164" fontId="1" fillId="0" borderId="0" xfId="0" applyNumberFormat="1" applyFont="1" applyBorder="1"/>
    <xf numFmtId="170" fontId="1" fillId="0" borderId="2" xfId="4" applyNumberFormat="1" applyFont="1" applyFill="1" applyBorder="1" applyAlignment="1">
      <alignment horizontal="center" wrapText="1"/>
    </xf>
    <xf numFmtId="170" fontId="1" fillId="0" borderId="25" xfId="1" applyNumberFormat="1" applyFont="1" applyFill="1" applyBorder="1"/>
    <xf numFmtId="170" fontId="1" fillId="0" borderId="26" xfId="1" applyNumberFormat="1" applyFont="1" applyFill="1" applyBorder="1"/>
    <xf numFmtId="170" fontId="1" fillId="0" borderId="26" xfId="4" applyNumberFormat="1" applyFont="1" applyFill="1" applyBorder="1" applyAlignment="1">
      <alignment horizontal="center" wrapText="1"/>
    </xf>
    <xf numFmtId="170" fontId="1" fillId="0" borderId="27" xfId="4" applyNumberFormat="1" applyFont="1" applyFill="1" applyBorder="1" applyAlignment="1">
      <alignment horizontal="center" wrapText="1"/>
    </xf>
    <xf numFmtId="170" fontId="1" fillId="0" borderId="28" xfId="1" applyNumberFormat="1" applyFont="1" applyFill="1" applyBorder="1"/>
    <xf numFmtId="170" fontId="1" fillId="0" borderId="19" xfId="4" applyNumberFormat="1" applyFont="1" applyFill="1" applyBorder="1" applyAlignment="1">
      <alignment horizontal="center" wrapText="1"/>
    </xf>
    <xf numFmtId="170" fontId="1" fillId="0" borderId="29" xfId="1" applyNumberFormat="1" applyFont="1" applyFill="1" applyBorder="1"/>
    <xf numFmtId="170" fontId="1" fillId="0" borderId="30" xfId="1" applyNumberFormat="1" applyFont="1" applyFill="1" applyBorder="1"/>
    <xf numFmtId="10" fontId="1" fillId="0" borderId="2" xfId="0" applyNumberFormat="1" applyFont="1" applyFill="1" applyBorder="1"/>
    <xf numFmtId="14" fontId="1" fillId="0" borderId="0" xfId="0" applyNumberFormat="1" applyFont="1" applyFill="1" applyAlignment="1">
      <alignment horizontal="left" wrapText="1"/>
    </xf>
    <xf numFmtId="172" fontId="0" fillId="0" borderId="8" xfId="0" applyNumberFormat="1" applyBorder="1" applyAlignment="1">
      <alignment horizontal="center"/>
    </xf>
    <xf numFmtId="172" fontId="0" fillId="0" borderId="9" xfId="0" applyNumberFormat="1" applyBorder="1" applyAlignment="1">
      <alignment horizontal="center"/>
    </xf>
    <xf numFmtId="172" fontId="0" fillId="0" borderId="0" xfId="0" applyNumberFormat="1" applyBorder="1" applyAlignment="1">
      <alignment horizontal="center"/>
    </xf>
    <xf numFmtId="172" fontId="0" fillId="0" borderId="11" xfId="0" applyNumberFormat="1" applyBorder="1" applyAlignment="1">
      <alignment horizontal="center"/>
    </xf>
    <xf numFmtId="0" fontId="1" fillId="0" borderId="0" xfId="0" applyFont="1" applyBorder="1" applyAlignment="1">
      <alignment horizontal="right"/>
    </xf>
    <xf numFmtId="14" fontId="1" fillId="0" borderId="8" xfId="0" applyNumberFormat="1" applyFont="1" applyBorder="1" applyAlignment="1">
      <alignment horizontal="right"/>
    </xf>
    <xf numFmtId="172" fontId="2" fillId="0" borderId="0" xfId="4" applyNumberFormat="1" applyFont="1" applyFill="1" applyAlignment="1">
      <alignment horizontal="left"/>
    </xf>
    <xf numFmtId="172" fontId="1" fillId="0" borderId="0" xfId="4" applyNumberFormat="1" applyFont="1" applyFill="1" applyBorder="1" applyAlignment="1">
      <alignment horizontal="center"/>
    </xf>
    <xf numFmtId="0" fontId="0" fillId="5" borderId="0" xfId="0" applyFill="1"/>
    <xf numFmtId="2" fontId="0" fillId="5" borderId="0" xfId="0" applyNumberFormat="1" applyFill="1" applyAlignment="1">
      <alignment horizontal="right"/>
    </xf>
    <xf numFmtId="168" fontId="0" fillId="5" borderId="0" xfId="3" applyNumberFormat="1" applyFont="1" applyFill="1"/>
    <xf numFmtId="167" fontId="0" fillId="5" borderId="0" xfId="0" applyNumberFormat="1" applyFill="1"/>
    <xf numFmtId="173" fontId="2" fillId="0" borderId="0" xfId="0" applyNumberFormat="1" applyFont="1" applyAlignment="1">
      <alignment horizontal="right"/>
    </xf>
    <xf numFmtId="0" fontId="1" fillId="5" borderId="5" xfId="0" applyFont="1" applyFill="1" applyBorder="1"/>
    <xf numFmtId="0" fontId="1" fillId="5" borderId="0" xfId="4" applyFont="1" applyFill="1"/>
    <xf numFmtId="0" fontId="1" fillId="12" borderId="0" xfId="0" applyFont="1" applyFill="1"/>
    <xf numFmtId="0" fontId="1" fillId="12" borderId="0" xfId="0" applyFont="1" applyFill="1" applyBorder="1"/>
    <xf numFmtId="0" fontId="0" fillId="12" borderId="0" xfId="0" applyFill="1"/>
    <xf numFmtId="0" fontId="2" fillId="8" borderId="0" xfId="0" applyFont="1" applyFill="1"/>
    <xf numFmtId="0" fontId="2" fillId="9" borderId="0" xfId="0" applyFont="1" applyFill="1"/>
    <xf numFmtId="0" fontId="2" fillId="6" borderId="0" xfId="0" applyFont="1" applyFill="1"/>
    <xf numFmtId="0" fontId="2" fillId="10" borderId="0" xfId="0" applyFont="1" applyFill="1"/>
    <xf numFmtId="0" fontId="2" fillId="11" borderId="0" xfId="0" applyFont="1" applyFill="1"/>
    <xf numFmtId="0" fontId="1" fillId="0" borderId="9" xfId="0" applyFont="1" applyFill="1" applyBorder="1"/>
    <xf numFmtId="0" fontId="1" fillId="0" borderId="11" xfId="0" applyFont="1" applyFill="1" applyBorder="1"/>
    <xf numFmtId="0" fontId="1" fillId="0" borderId="14" xfId="0" applyFont="1" applyBorder="1"/>
    <xf numFmtId="170" fontId="1" fillId="0" borderId="0" xfId="0" applyNumberFormat="1" applyFont="1" applyBorder="1"/>
    <xf numFmtId="170" fontId="1" fillId="0" borderId="11" xfId="0" applyNumberFormat="1" applyFont="1" applyBorder="1"/>
    <xf numFmtId="173" fontId="0" fillId="0" borderId="0" xfId="0" applyNumberFormat="1" applyBorder="1"/>
    <xf numFmtId="173" fontId="2" fillId="12" borderId="0" xfId="4" applyNumberFormat="1" applyFont="1" applyFill="1" applyAlignment="1">
      <alignment horizontal="center"/>
    </xf>
    <xf numFmtId="0" fontId="1" fillId="12" borderId="0" xfId="0" applyFont="1" applyFill="1"/>
    <xf numFmtId="0" fontId="2" fillId="12" borderId="0" xfId="0" applyFont="1" applyFill="1"/>
    <xf numFmtId="171" fontId="1" fillId="12" borderId="6" xfId="0" applyNumberFormat="1" applyFont="1" applyFill="1" applyBorder="1"/>
    <xf numFmtId="166" fontId="1" fillId="12" borderId="0" xfId="2" applyFont="1" applyFill="1"/>
    <xf numFmtId="166" fontId="1" fillId="12" borderId="0" xfId="0" applyNumberFormat="1" applyFont="1" applyFill="1"/>
    <xf numFmtId="173" fontId="0" fillId="0" borderId="0" xfId="0" applyNumberFormat="1" applyFill="1" applyBorder="1"/>
    <xf numFmtId="170" fontId="0" fillId="0" borderId="0" xfId="0" applyNumberFormat="1" applyFill="1" applyBorder="1"/>
    <xf numFmtId="170" fontId="0" fillId="0" borderId="0" xfId="1" applyNumberFormat="1" applyFont="1" applyFill="1" applyBorder="1"/>
    <xf numFmtId="167" fontId="1" fillId="0" borderId="0" xfId="0" applyNumberFormat="1" applyFont="1" applyFill="1" applyBorder="1"/>
    <xf numFmtId="171" fontId="0" fillId="0" borderId="0" xfId="0" applyNumberFormat="1" applyFill="1" applyBorder="1"/>
    <xf numFmtId="0" fontId="1" fillId="12" borderId="0" xfId="0" applyFont="1" applyFill="1"/>
    <xf numFmtId="0" fontId="2" fillId="12" borderId="0" xfId="0" applyFont="1" applyFill="1" applyAlignment="1">
      <alignment horizontal="center"/>
    </xf>
    <xf numFmtId="171" fontId="0" fillId="12" borderId="0" xfId="0" applyNumberFormat="1" applyFill="1"/>
    <xf numFmtId="171" fontId="0" fillId="12" borderId="6" xfId="0" applyNumberFormat="1" applyFill="1" applyBorder="1"/>
    <xf numFmtId="166" fontId="0" fillId="12" borderId="0" xfId="0" applyNumberFormat="1" applyFill="1"/>
    <xf numFmtId="166" fontId="1" fillId="12" borderId="6" xfId="2" applyFont="1" applyFill="1" applyBorder="1"/>
    <xf numFmtId="0" fontId="1" fillId="12" borderId="0" xfId="0" applyFont="1" applyFill="1" applyAlignment="1">
      <alignment wrapText="1"/>
    </xf>
    <xf numFmtId="0" fontId="0" fillId="12" borderId="0" xfId="0" applyFill="1" applyAlignment="1">
      <alignment wrapText="1"/>
    </xf>
    <xf numFmtId="0" fontId="1" fillId="12" borderId="0" xfId="0" applyFont="1" applyFill="1" applyAlignment="1">
      <alignment horizontal="right" wrapText="1"/>
    </xf>
    <xf numFmtId="0" fontId="1" fillId="0" borderId="2" xfId="0" applyFont="1" applyBorder="1"/>
    <xf numFmtId="173" fontId="1" fillId="0" borderId="2" xfId="0" applyNumberFormat="1" applyFont="1" applyBorder="1"/>
    <xf numFmtId="170" fontId="1" fillId="0" borderId="2" xfId="0" applyNumberFormat="1" applyFont="1" applyBorder="1"/>
    <xf numFmtId="0" fontId="1" fillId="12" borderId="0" xfId="0" applyFont="1" applyFill="1"/>
    <xf numFmtId="0" fontId="1" fillId="12" borderId="0" xfId="0" applyFont="1" applyFill="1"/>
    <xf numFmtId="0" fontId="0" fillId="0" borderId="0" xfId="0"/>
    <xf numFmtId="0" fontId="12" fillId="0" borderId="0" xfId="0" applyFont="1" applyAlignment="1">
      <alignment horizontal="left" vertical="center"/>
    </xf>
    <xf numFmtId="0" fontId="1" fillId="12" borderId="0" xfId="0" applyFont="1" applyFill="1"/>
    <xf numFmtId="0" fontId="0" fillId="0" borderId="0" xfId="0"/>
    <xf numFmtId="0" fontId="12" fillId="12" borderId="0" xfId="0" applyFont="1" applyFill="1" applyAlignment="1">
      <alignment horizontal="left" vertical="center"/>
    </xf>
    <xf numFmtId="0" fontId="12" fillId="8" borderId="0" xfId="0" applyFont="1" applyFill="1" applyAlignment="1">
      <alignment horizontal="left" vertical="center"/>
    </xf>
    <xf numFmtId="0" fontId="1" fillId="8" borderId="0" xfId="0" applyFont="1" applyFill="1" applyBorder="1"/>
    <xf numFmtId="10" fontId="1" fillId="8" borderId="0" xfId="0" applyNumberFormat="1" applyFont="1" applyFill="1" applyBorder="1"/>
    <xf numFmtId="0" fontId="0" fillId="8" borderId="0" xfId="0" applyFill="1" applyBorder="1"/>
    <xf numFmtId="10" fontId="1" fillId="8" borderId="0" xfId="0" quotePrefix="1" applyNumberFormat="1" applyFont="1" applyFill="1" applyBorder="1"/>
    <xf numFmtId="0" fontId="1" fillId="0" borderId="0" xfId="0" applyFont="1" applyFill="1" applyAlignment="1">
      <alignment horizontal="center"/>
    </xf>
    <xf numFmtId="0" fontId="0" fillId="0" borderId="0" xfId="0"/>
    <xf numFmtId="0" fontId="15" fillId="0" borderId="0" xfId="0" applyFont="1" applyFill="1"/>
    <xf numFmtId="0" fontId="13" fillId="0" borderId="0" xfId="0" applyFont="1" applyFill="1"/>
    <xf numFmtId="0" fontId="0" fillId="0" borderId="2" xfId="0" applyBorder="1"/>
    <xf numFmtId="0" fontId="1" fillId="0" borderId="20" xfId="0" applyFont="1" applyBorder="1"/>
    <xf numFmtId="0" fontId="1" fillId="0" borderId="5" xfId="0" applyFont="1" applyBorder="1"/>
    <xf numFmtId="0" fontId="1" fillId="0" borderId="31" xfId="0" applyFont="1" applyBorder="1"/>
    <xf numFmtId="0" fontId="12" fillId="0" borderId="0" xfId="0" applyFont="1" applyAlignment="1">
      <alignment horizontal="left" vertical="center"/>
    </xf>
    <xf numFmtId="0" fontId="0" fillId="0" borderId="0" xfId="0" applyAlignment="1"/>
    <xf numFmtId="14" fontId="1" fillId="6" borderId="0" xfId="0" applyNumberFormat="1" applyFont="1" applyFill="1" applyAlignment="1"/>
    <xf numFmtId="14" fontId="1" fillId="10" borderId="0" xfId="0" applyNumberFormat="1" applyFont="1" applyFill="1" applyAlignment="1"/>
    <xf numFmtId="14" fontId="1" fillId="11" borderId="0" xfId="0" applyNumberFormat="1" applyFont="1" applyFill="1" applyAlignment="1"/>
    <xf numFmtId="0" fontId="14" fillId="6" borderId="0" xfId="0" applyFont="1" applyFill="1" applyAlignment="1"/>
    <xf numFmtId="0" fontId="1" fillId="6" borderId="0" xfId="0" applyFont="1" applyFill="1" applyAlignment="1"/>
    <xf numFmtId="0" fontId="1" fillId="0" borderId="0" xfId="0" applyFont="1" applyAlignment="1"/>
    <xf numFmtId="0" fontId="1" fillId="0" borderId="0" xfId="0" applyFont="1" applyFill="1" applyAlignment="1"/>
    <xf numFmtId="0" fontId="2" fillId="0" borderId="0" xfId="4" applyFont="1" applyFill="1" applyAlignment="1"/>
    <xf numFmtId="170" fontId="1" fillId="5" borderId="2" xfId="1" applyNumberFormat="1" applyFont="1" applyFill="1" applyBorder="1" applyAlignment="1"/>
    <xf numFmtId="170" fontId="1" fillId="0" borderId="2" xfId="2" applyNumberFormat="1" applyFont="1" applyFill="1" applyBorder="1" applyAlignment="1"/>
    <xf numFmtId="170" fontId="1" fillId="0" borderId="2" xfId="1" applyNumberFormat="1" applyFont="1" applyFill="1" applyBorder="1" applyAlignment="1"/>
    <xf numFmtId="170" fontId="1" fillId="0" borderId="0" xfId="2" applyNumberFormat="1" applyFont="1" applyFill="1" applyBorder="1" applyAlignment="1"/>
    <xf numFmtId="174" fontId="1" fillId="0" borderId="0" xfId="0" applyNumberFormat="1" applyFont="1" applyAlignment="1"/>
    <xf numFmtId="170" fontId="1" fillId="7" borderId="2" xfId="1" applyNumberFormat="1" applyFont="1" applyFill="1" applyBorder="1" applyAlignment="1"/>
    <xf numFmtId="170" fontId="1" fillId="0" borderId="0" xfId="1" applyNumberFormat="1" applyFont="1" applyFill="1" applyBorder="1" applyAlignment="1"/>
    <xf numFmtId="170" fontId="1" fillId="0" borderId="0" xfId="2" applyNumberFormat="1" applyFont="1" applyFill="1" applyAlignment="1"/>
    <xf numFmtId="170" fontId="1" fillId="13" borderId="2" xfId="1" applyNumberFormat="1" applyFont="1" applyFill="1" applyBorder="1" applyAlignment="1"/>
    <xf numFmtId="0" fontId="0" fillId="0" borderId="0" xfId="0" applyFill="1" applyAlignment="1"/>
    <xf numFmtId="0" fontId="0" fillId="6" borderId="0" xfId="0" applyFill="1" applyAlignment="1"/>
    <xf numFmtId="0" fontId="1" fillId="12" borderId="0" xfId="0" applyFont="1" applyFill="1" applyAlignment="1"/>
    <xf numFmtId="0" fontId="1" fillId="8" borderId="0" xfId="0" applyFont="1" applyFill="1" applyAlignment="1"/>
    <xf numFmtId="0" fontId="0" fillId="9" borderId="0" xfId="0" applyFill="1" applyAlignment="1"/>
    <xf numFmtId="0" fontId="2" fillId="0" borderId="0" xfId="0" applyFont="1" applyAlignment="1"/>
    <xf numFmtId="0" fontId="1" fillId="5" borderId="0" xfId="0" applyFont="1" applyFill="1" applyAlignment="1"/>
    <xf numFmtId="0" fontId="0" fillId="8" borderId="0" xfId="0" applyFill="1" applyAlignment="1"/>
    <xf numFmtId="0" fontId="14" fillId="8" borderId="0" xfId="0" applyFont="1" applyFill="1" applyAlignment="1"/>
    <xf numFmtId="14" fontId="1" fillId="8" borderId="0" xfId="0" applyNumberFormat="1" applyFont="1" applyFill="1" applyAlignment="1"/>
    <xf numFmtId="0" fontId="14" fillId="9" borderId="0" xfId="0" applyFont="1" applyFill="1" applyAlignment="1"/>
    <xf numFmtId="14" fontId="1" fillId="9" borderId="0" xfId="0" applyNumberFormat="1" applyFont="1" applyFill="1" applyAlignment="1"/>
    <xf numFmtId="0" fontId="1" fillId="9" borderId="0" xfId="0" applyFont="1" applyFill="1" applyAlignment="1"/>
    <xf numFmtId="0" fontId="0" fillId="10" borderId="0" xfId="0" applyFill="1" applyAlignment="1"/>
    <xf numFmtId="0" fontId="14" fillId="10" borderId="0" xfId="0" applyFont="1" applyFill="1" applyAlignment="1"/>
    <xf numFmtId="0" fontId="1" fillId="10" borderId="0" xfId="0" applyFont="1" applyFill="1" applyAlignment="1"/>
    <xf numFmtId="0" fontId="0" fillId="11" borderId="0" xfId="0" applyFill="1" applyAlignment="1"/>
    <xf numFmtId="0" fontId="14" fillId="11" borderId="0" xfId="0" applyFont="1" applyFill="1" applyAlignment="1"/>
    <xf numFmtId="0" fontId="1" fillId="11" borderId="0" xfId="0" applyFont="1" applyFill="1" applyAlignment="1"/>
    <xf numFmtId="14" fontId="1" fillId="0" borderId="0" xfId="0" applyNumberFormat="1" applyFont="1" applyFill="1" applyAlignment="1"/>
    <xf numFmtId="0" fontId="8" fillId="12" borderId="0" xfId="0" applyFont="1" applyFill="1" applyAlignment="1"/>
    <xf numFmtId="0" fontId="8" fillId="0" borderId="0" xfId="0" applyFont="1" applyFill="1" applyAlignment="1"/>
    <xf numFmtId="0" fontId="0" fillId="12" borderId="0" xfId="0" applyFill="1" applyAlignment="1"/>
    <xf numFmtId="0" fontId="2" fillId="0" borderId="0" xfId="0" applyFont="1" applyFill="1" applyAlignment="1"/>
    <xf numFmtId="14" fontId="2" fillId="0" borderId="0" xfId="4" applyNumberFormat="1" applyFont="1" applyFill="1" applyAlignment="1"/>
    <xf numFmtId="170" fontId="1" fillId="0" borderId="0" xfId="0" applyNumberFormat="1" applyFont="1" applyAlignment="1"/>
    <xf numFmtId="0" fontId="1" fillId="0" borderId="0" xfId="4" applyFont="1" applyFill="1" applyAlignment="1"/>
    <xf numFmtId="172" fontId="1" fillId="0" borderId="0" xfId="4" applyNumberFormat="1" applyFont="1" applyFill="1" applyAlignment="1">
      <alignment horizontal="center"/>
    </xf>
    <xf numFmtId="0" fontId="1" fillId="0" borderId="0" xfId="4" applyFont="1" applyFill="1" applyAlignment="1">
      <alignment horizontal="center"/>
    </xf>
    <xf numFmtId="0" fontId="1" fillId="0" borderId="2" xfId="0" applyFont="1" applyFill="1" applyBorder="1" applyAlignment="1"/>
    <xf numFmtId="0" fontId="1" fillId="0" borderId="2" xfId="4" applyFont="1" applyFill="1" applyBorder="1" applyAlignment="1"/>
    <xf numFmtId="0" fontId="1" fillId="0" borderId="0" xfId="4" applyFont="1" applyFill="1" applyBorder="1" applyAlignment="1">
      <alignment horizontal="center"/>
    </xf>
    <xf numFmtId="9" fontId="1" fillId="0" borderId="0" xfId="0" applyNumberFormat="1" applyFont="1" applyFill="1" applyAlignment="1"/>
    <xf numFmtId="170" fontId="1" fillId="8" borderId="0" xfId="0" applyNumberFormat="1" applyFont="1" applyFill="1" applyAlignment="1"/>
    <xf numFmtId="0" fontId="1" fillId="0" borderId="0" xfId="4" applyFont="1" applyFill="1" applyBorder="1" applyAlignment="1"/>
    <xf numFmtId="9" fontId="0" fillId="5" borderId="0" xfId="0" applyNumberFormat="1" applyFill="1" applyAlignment="1"/>
    <xf numFmtId="0" fontId="1" fillId="4" borderId="0" xfId="0" applyFont="1" applyFill="1" applyAlignment="1"/>
    <xf numFmtId="9" fontId="1" fillId="5" borderId="0" xfId="0" applyNumberFormat="1" applyFont="1" applyFill="1" applyAlignment="1"/>
    <xf numFmtId="9" fontId="1" fillId="5" borderId="0" xfId="0" applyNumberFormat="1" applyFont="1" applyFill="1" applyBorder="1" applyAlignment="1"/>
    <xf numFmtId="0" fontId="1" fillId="0" borderId="0" xfId="0" applyFont="1" applyFill="1" applyBorder="1" applyAlignment="1"/>
    <xf numFmtId="170" fontId="1" fillId="12" borderId="0" xfId="2" applyNumberFormat="1" applyFont="1" applyFill="1" applyAlignment="1"/>
    <xf numFmtId="170" fontId="1" fillId="12" borderId="0" xfId="0" applyNumberFormat="1" applyFont="1" applyFill="1" applyAlignment="1"/>
    <xf numFmtId="9" fontId="1" fillId="0" borderId="0" xfId="3" applyFont="1" applyFill="1" applyAlignment="1"/>
    <xf numFmtId="172" fontId="1" fillId="0" borderId="2" xfId="4" applyNumberFormat="1" applyFont="1" applyFill="1" applyBorder="1" applyAlignment="1">
      <alignment horizontal="center"/>
    </xf>
    <xf numFmtId="170" fontId="1" fillId="0" borderId="6" xfId="0" applyNumberFormat="1" applyFont="1" applyBorder="1" applyAlignment="1"/>
    <xf numFmtId="0" fontId="0" fillId="4" borderId="0" xfId="0" applyFill="1" applyAlignment="1"/>
    <xf numFmtId="9" fontId="1" fillId="4" borderId="0" xfId="0" applyNumberFormat="1" applyFont="1" applyFill="1" applyAlignment="1"/>
    <xf numFmtId="170" fontId="0" fillId="0" borderId="0" xfId="0" applyNumberFormat="1" applyAlignment="1"/>
    <xf numFmtId="170" fontId="0" fillId="0" borderId="6" xfId="0" applyNumberFormat="1" applyBorder="1" applyAlignment="1"/>
    <xf numFmtId="0" fontId="0" fillId="0" borderId="6" xfId="0" applyBorder="1" applyAlignment="1"/>
    <xf numFmtId="0" fontId="1" fillId="5" borderId="0" xfId="0" applyFont="1" applyFill="1" applyAlignment="1">
      <alignment wrapText="1"/>
    </xf>
    <xf numFmtId="0" fontId="1" fillId="0" borderId="0" xfId="0" applyFont="1" applyAlignment="1">
      <alignment wrapText="1"/>
    </xf>
    <xf numFmtId="0" fontId="1" fillId="0" borderId="0" xfId="0" applyFont="1" applyFill="1" applyAlignment="1">
      <alignment wrapText="1"/>
    </xf>
    <xf numFmtId="0" fontId="0" fillId="0" borderId="0" xfId="0" applyFill="1" applyAlignment="1">
      <alignment wrapText="1"/>
    </xf>
    <xf numFmtId="0" fontId="12" fillId="0" borderId="0" xfId="0" applyFont="1" applyAlignment="1">
      <alignment horizontal="left" vertical="center"/>
    </xf>
    <xf numFmtId="0" fontId="1" fillId="12" borderId="0" xfId="0" applyFont="1" applyFill="1" applyAlignment="1"/>
    <xf numFmtId="0" fontId="0" fillId="0" borderId="0" xfId="0" applyAlignment="1"/>
    <xf numFmtId="0" fontId="0" fillId="5" borderId="0" xfId="0" applyFill="1" applyAlignment="1"/>
    <xf numFmtId="0" fontId="0" fillId="12" borderId="0" xfId="0" applyFill="1"/>
    <xf numFmtId="0" fontId="13" fillId="0" borderId="0" xfId="0" applyFont="1" applyFill="1" applyAlignment="1">
      <alignment horizontal="center"/>
    </xf>
    <xf numFmtId="0" fontId="1" fillId="12" borderId="0" xfId="0" applyFont="1" applyFill="1"/>
    <xf numFmtId="0" fontId="0" fillId="5" borderId="0" xfId="0" applyFill="1"/>
    <xf numFmtId="0" fontId="1" fillId="0" borderId="0" xfId="0" applyFont="1" applyFill="1"/>
    <xf numFmtId="0" fontId="12" fillId="12" borderId="0" xfId="0" applyFont="1" applyFill="1" applyAlignment="1">
      <alignment horizontal="left" vertical="center"/>
    </xf>
    <xf numFmtId="0" fontId="2" fillId="0" borderId="0" xfId="4" applyFont="1" applyFill="1" applyBorder="1" applyAlignment="1">
      <alignment horizontal="center"/>
    </xf>
    <xf numFmtId="14" fontId="2" fillId="0" borderId="0" xfId="4" applyNumberFormat="1" applyFont="1" applyFill="1" applyBorder="1" applyAlignment="1">
      <alignment horizontal="center"/>
    </xf>
    <xf numFmtId="0" fontId="2" fillId="12" borderId="0" xfId="0" applyFont="1" applyFill="1" applyAlignment="1">
      <alignment horizontal="center"/>
    </xf>
    <xf numFmtId="0" fontId="1" fillId="12" borderId="0" xfId="0" applyFont="1" applyFill="1" applyAlignment="1">
      <alignment horizontal="center"/>
    </xf>
    <xf numFmtId="14" fontId="2" fillId="0" borderId="0" xfId="4" applyNumberFormat="1" applyFont="1" applyFill="1" applyAlignment="1">
      <alignment horizontal="center"/>
    </xf>
    <xf numFmtId="0" fontId="2" fillId="0" borderId="0" xfId="4" applyFont="1" applyFill="1" applyAlignment="1">
      <alignment horizontal="center"/>
    </xf>
    <xf numFmtId="0" fontId="17" fillId="0" borderId="0" xfId="0" applyFont="1"/>
  </cellXfs>
  <cellStyles count="6">
    <cellStyle name="Comma" xfId="1" builtinId="3"/>
    <cellStyle name="Currency" xfId="2" builtinId="4"/>
    <cellStyle name="Good" xfId="4" builtinId="26"/>
    <cellStyle name="Hyperlink" xfId="5" builtinId="8"/>
    <cellStyle name="Normal" xfId="0" builtinId="0"/>
    <cellStyle name="Percent" xfId="3" builtinId="5"/>
  </cellStyles>
  <dxfs count="1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FFFF66"/>
      <color rgb="FFD42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358958</xdr:colOff>
      <xdr:row>25</xdr:row>
      <xdr:rowOff>3250</xdr:rowOff>
    </xdr:to>
    <xdr:pic>
      <xdr:nvPicPr>
        <xdr:cNvPr id="4" name="Picture 3">
          <a:extLst>
            <a:ext uri="{FF2B5EF4-FFF2-40B4-BE49-F238E27FC236}">
              <a16:creationId xmlns:a16="http://schemas.microsoft.com/office/drawing/2014/main" id="{02BEF5AF-E2CC-46D2-B45C-389535A066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80908" cy="4335944"/>
        </a:xfrm>
        <a:prstGeom prst="rect">
          <a:avLst/>
        </a:prstGeom>
      </xdr:spPr>
    </xdr:pic>
    <xdr:clientData/>
  </xdr:twoCellAnchor>
  <xdr:twoCellAnchor editAs="oneCell">
    <xdr:from>
      <xdr:col>6</xdr:col>
      <xdr:colOff>377850</xdr:colOff>
      <xdr:row>15</xdr:row>
      <xdr:rowOff>100760</xdr:rowOff>
    </xdr:from>
    <xdr:to>
      <xdr:col>14</xdr:col>
      <xdr:colOff>468832</xdr:colOff>
      <xdr:row>24</xdr:row>
      <xdr:rowOff>170032</xdr:rowOff>
    </xdr:to>
    <xdr:pic>
      <xdr:nvPicPr>
        <xdr:cNvPr id="6" name="Picture 5">
          <a:extLst>
            <a:ext uri="{FF2B5EF4-FFF2-40B4-BE49-F238E27FC236}">
              <a16:creationId xmlns:a16="http://schemas.microsoft.com/office/drawing/2014/main" id="{6196B734-F9CA-4E84-A19D-39CA0CFB68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99800" y="2733124"/>
          <a:ext cx="4977858" cy="1599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showGridLines="0" tabSelected="1" zoomScale="121" zoomScaleNormal="121" workbookViewId="0">
      <selection activeCell="N11" sqref="N11"/>
    </sheetView>
  </sheetViews>
  <sheetFormatPr defaultRowHeight="13.2" x14ac:dyDescent="0.25"/>
  <cols>
    <col min="1" max="1" width="52.44140625" customWidth="1"/>
    <col min="2" max="2" width="2.6640625" customWidth="1"/>
  </cols>
  <sheetData>
    <row r="1" spans="1:11" ht="5.25" customHeight="1" x14ac:dyDescent="0.25">
      <c r="A1" s="92"/>
      <c r="B1" s="92"/>
    </row>
    <row r="5" spans="1:11" ht="15" x14ac:dyDescent="0.25">
      <c r="H5" s="367" t="s">
        <v>662</v>
      </c>
      <c r="I5" s="367"/>
      <c r="J5" s="367"/>
      <c r="K5" s="367"/>
    </row>
    <row r="6" spans="1:11" ht="15" x14ac:dyDescent="0.25">
      <c r="H6" s="367"/>
      <c r="I6" s="367"/>
      <c r="J6" s="367"/>
      <c r="K6" s="367"/>
    </row>
    <row r="7" spans="1:11" ht="15" x14ac:dyDescent="0.25">
      <c r="H7" s="367" t="s">
        <v>663</v>
      </c>
      <c r="I7" s="367"/>
      <c r="J7" s="367"/>
      <c r="K7" s="367"/>
    </row>
    <row r="8" spans="1:11" ht="15" x14ac:dyDescent="0.25">
      <c r="H8" s="367"/>
      <c r="I8" s="367"/>
      <c r="J8" s="367"/>
      <c r="K8" s="367"/>
    </row>
    <row r="9" spans="1:11" ht="15" x14ac:dyDescent="0.25">
      <c r="H9" s="367" t="s">
        <v>664</v>
      </c>
      <c r="I9" s="367"/>
      <c r="J9" s="367"/>
      <c r="K9" s="367"/>
    </row>
    <row r="10" spans="1:11" ht="15" x14ac:dyDescent="0.25">
      <c r="H10" s="367"/>
      <c r="I10" s="367"/>
      <c r="J10" s="367"/>
      <c r="K10" s="367"/>
    </row>
    <row r="11" spans="1:11" ht="15" x14ac:dyDescent="0.25">
      <c r="H11" s="367" t="s">
        <v>665</v>
      </c>
      <c r="I11" s="367"/>
      <c r="J11" s="367"/>
      <c r="K11" s="367"/>
    </row>
    <row r="12" spans="1:11" ht="15" x14ac:dyDescent="0.25">
      <c r="H12" s="367"/>
      <c r="I12" s="367"/>
      <c r="J12" s="367"/>
      <c r="K12" s="367"/>
    </row>
    <row r="13" spans="1:11" ht="15" x14ac:dyDescent="0.25">
      <c r="H13" s="367" t="s">
        <v>666</v>
      </c>
      <c r="I13" s="367"/>
      <c r="J13" s="367"/>
      <c r="K13" s="367"/>
    </row>
    <row r="14" spans="1:11" ht="15" x14ac:dyDescent="0.25">
      <c r="H14" s="367"/>
      <c r="I14" s="367"/>
      <c r="J14" s="367"/>
      <c r="K14" s="36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CL491"/>
  <sheetViews>
    <sheetView topLeftCell="A88" zoomScale="91" zoomScaleNormal="91" workbookViewId="0">
      <selection activeCell="P90" sqref="P90"/>
    </sheetView>
  </sheetViews>
  <sheetFormatPr defaultRowHeight="13.2" x14ac:dyDescent="0.25"/>
  <cols>
    <col min="1" max="1" width="3.88671875" customWidth="1"/>
    <col min="2" max="2" width="2.6640625" customWidth="1"/>
    <col min="3" max="3" width="37.88671875" customWidth="1"/>
    <col min="4" max="5" width="12.109375" bestFit="1" customWidth="1"/>
    <col min="6" max="13" width="13.21875" bestFit="1" customWidth="1"/>
    <col min="14" max="15" width="14.21875" bestFit="1" customWidth="1"/>
    <col min="16" max="16" width="13.5546875" bestFit="1" customWidth="1"/>
    <col min="17" max="17" width="45.6640625" bestFit="1" customWidth="1"/>
    <col min="18" max="18" width="9.5546875" bestFit="1" customWidth="1"/>
    <col min="20" max="20" width="36" bestFit="1" customWidth="1"/>
    <col min="21" max="21" width="33.77734375" bestFit="1" customWidth="1"/>
    <col min="22" max="33" width="14.21875" bestFit="1" customWidth="1"/>
    <col min="34" max="34" width="13.5546875" bestFit="1" customWidth="1"/>
    <col min="35" max="35" width="45.6640625" bestFit="1" customWidth="1"/>
    <col min="38" max="38" width="36" bestFit="1" customWidth="1"/>
    <col min="39" max="39" width="33.77734375" bestFit="1" customWidth="1"/>
    <col min="40" max="51" width="14.21875" bestFit="1" customWidth="1"/>
    <col min="52" max="52" width="13.33203125" bestFit="1" customWidth="1"/>
    <col min="53" max="53" width="45.6640625" bestFit="1" customWidth="1"/>
    <col min="56" max="56" width="36" bestFit="1" customWidth="1"/>
    <col min="57" max="57" width="33.77734375" bestFit="1" customWidth="1"/>
    <col min="58" max="59" width="14.21875" bestFit="1" customWidth="1"/>
    <col min="60" max="68" width="15.77734375" bestFit="1" customWidth="1"/>
    <col min="69" max="69" width="15.109375" bestFit="1" customWidth="1"/>
    <col min="70" max="70" width="15.88671875" bestFit="1" customWidth="1"/>
    <col min="71" max="71" width="45.6640625" bestFit="1" customWidth="1"/>
    <col min="74" max="74" width="36" bestFit="1" customWidth="1"/>
    <col min="75" max="75" width="33.77734375" bestFit="1" customWidth="1"/>
    <col min="76" max="77" width="16.109375" bestFit="1" customWidth="1"/>
    <col min="78" max="85" width="16.77734375" bestFit="1" customWidth="1"/>
    <col min="86" max="88" width="17.21875" bestFit="1" customWidth="1"/>
    <col min="89" max="89" width="45.6640625" bestFit="1" customWidth="1"/>
  </cols>
  <sheetData>
    <row r="1" spans="1:90" ht="14.25" customHeight="1" x14ac:dyDescent="0.25">
      <c r="A1" s="351" t="s">
        <v>421</v>
      </c>
      <c r="B1" s="351"/>
      <c r="C1" s="351"/>
      <c r="D1" s="351"/>
      <c r="E1" s="351"/>
      <c r="F1" s="351"/>
      <c r="G1" s="351"/>
      <c r="H1" s="351"/>
      <c r="I1" s="351"/>
    </row>
    <row r="2" spans="1:90" ht="14.25" customHeight="1" x14ac:dyDescent="0.3">
      <c r="B2" s="92"/>
      <c r="C2" s="82"/>
    </row>
    <row r="3" spans="1:90" ht="14.25" customHeight="1" x14ac:dyDescent="0.25">
      <c r="A3" s="358" t="s">
        <v>339</v>
      </c>
      <c r="B3" s="358"/>
      <c r="C3" s="358"/>
      <c r="D3" s="358"/>
    </row>
    <row r="4" spans="1:90" ht="14.25" customHeight="1" x14ac:dyDescent="0.25">
      <c r="A4" s="358" t="s">
        <v>402</v>
      </c>
      <c r="B4" s="358"/>
      <c r="C4" s="358"/>
      <c r="D4" s="358"/>
    </row>
    <row r="5" spans="1:90" x14ac:dyDescent="0.25">
      <c r="C5" s="6"/>
      <c r="D5" s="9"/>
      <c r="E5" s="20"/>
      <c r="F5" s="20"/>
      <c r="G5" s="20"/>
      <c r="H5" s="20"/>
      <c r="I5" s="20"/>
      <c r="J5" s="20"/>
      <c r="K5" s="20"/>
      <c r="L5" s="20"/>
      <c r="M5" s="20"/>
      <c r="N5" s="20"/>
      <c r="O5" s="20"/>
      <c r="P5" s="6"/>
      <c r="Q5" s="4"/>
      <c r="R5" s="4"/>
      <c r="S5" s="4"/>
      <c r="T5" s="4"/>
      <c r="U5" s="4"/>
      <c r="V5" s="4"/>
    </row>
    <row r="6" spans="1:90" s="263" customFormat="1" x14ac:dyDescent="0.25">
      <c r="A6" s="355" t="s">
        <v>533</v>
      </c>
      <c r="B6" s="355"/>
      <c r="C6" s="355"/>
      <c r="D6" s="355"/>
      <c r="E6" s="355"/>
      <c r="F6" s="355"/>
      <c r="G6" s="355"/>
      <c r="H6" s="355"/>
      <c r="I6" s="355"/>
      <c r="J6" s="355"/>
      <c r="K6" s="355"/>
      <c r="L6" s="355"/>
      <c r="M6" s="355"/>
      <c r="N6" s="355"/>
      <c r="O6" s="355"/>
      <c r="P6" s="355"/>
      <c r="Q6" s="355"/>
      <c r="R6" s="4"/>
      <c r="S6" s="4"/>
      <c r="T6" s="4"/>
      <c r="U6" s="4"/>
      <c r="V6" s="4"/>
    </row>
    <row r="7" spans="1:90" x14ac:dyDescent="0.25">
      <c r="A7" s="355" t="s">
        <v>534</v>
      </c>
      <c r="B7" s="355"/>
      <c r="C7" s="355"/>
      <c r="D7" s="355"/>
      <c r="E7" s="355"/>
      <c r="F7" s="355"/>
      <c r="G7" s="355"/>
      <c r="H7" s="355"/>
      <c r="I7" s="355"/>
      <c r="J7" s="355"/>
      <c r="K7" s="355"/>
      <c r="L7" s="355"/>
      <c r="M7" s="355"/>
      <c r="N7" s="355"/>
      <c r="O7" s="355"/>
      <c r="P7" s="355"/>
      <c r="Q7" s="355"/>
      <c r="R7" s="4"/>
      <c r="S7" s="4"/>
      <c r="T7" s="4"/>
      <c r="U7" s="4"/>
      <c r="V7" s="4"/>
    </row>
    <row r="8" spans="1:90" x14ac:dyDescent="0.25">
      <c r="C8" s="6"/>
      <c r="D8" s="9"/>
      <c r="E8" s="20"/>
      <c r="F8" s="20"/>
      <c r="G8" s="20"/>
      <c r="H8" s="20"/>
      <c r="I8" s="20"/>
      <c r="J8" s="20"/>
      <c r="K8" s="20"/>
      <c r="L8" s="20"/>
      <c r="M8" s="20"/>
      <c r="N8" s="20"/>
      <c r="O8" s="20"/>
      <c r="P8" s="6"/>
      <c r="Q8" s="4"/>
      <c r="R8" s="4"/>
      <c r="S8" s="4"/>
      <c r="T8" s="4"/>
      <c r="U8" s="4"/>
      <c r="V8" s="4"/>
    </row>
    <row r="9" spans="1:90" s="263" customFormat="1" x14ac:dyDescent="0.25">
      <c r="A9" s="262" t="s">
        <v>502</v>
      </c>
      <c r="B9" s="262"/>
      <c r="C9" s="262"/>
      <c r="D9" s="262"/>
      <c r="E9" s="262"/>
      <c r="F9" s="134" t="s">
        <v>499</v>
      </c>
      <c r="G9" s="138" t="s">
        <v>497</v>
      </c>
      <c r="H9" s="140" t="s">
        <v>498</v>
      </c>
      <c r="I9" s="142" t="s">
        <v>500</v>
      </c>
      <c r="J9" s="144" t="s">
        <v>501</v>
      </c>
      <c r="K9" s="20"/>
      <c r="L9" s="20"/>
      <c r="M9" s="20"/>
      <c r="N9" s="20"/>
      <c r="O9" s="20"/>
      <c r="P9" s="6"/>
      <c r="Q9" s="4"/>
      <c r="R9" s="4"/>
      <c r="S9" s="4"/>
      <c r="T9" s="4"/>
      <c r="U9" s="4"/>
      <c r="V9" s="4"/>
    </row>
    <row r="10" spans="1:90" x14ac:dyDescent="0.25">
      <c r="C10" s="6"/>
      <c r="D10" s="9"/>
      <c r="E10" s="20"/>
      <c r="F10" s="20"/>
      <c r="G10" s="20"/>
      <c r="H10" s="20"/>
      <c r="I10" s="20"/>
      <c r="J10" s="20"/>
      <c r="K10" s="20"/>
      <c r="L10" s="20"/>
      <c r="M10" s="20"/>
      <c r="N10" s="20"/>
      <c r="O10" s="20"/>
      <c r="P10" s="6"/>
      <c r="Q10" s="4"/>
      <c r="R10" s="4"/>
      <c r="S10" s="4"/>
      <c r="T10" s="4"/>
      <c r="U10" s="4"/>
      <c r="V10" s="4"/>
    </row>
    <row r="11" spans="1:90" x14ac:dyDescent="0.25">
      <c r="A11" s="134"/>
      <c r="B11" s="134"/>
      <c r="C11" s="224" t="s">
        <v>403</v>
      </c>
      <c r="D11" s="134"/>
      <c r="E11" s="134"/>
      <c r="F11" s="134"/>
      <c r="G11" s="134"/>
      <c r="H11" s="134"/>
      <c r="I11" s="134"/>
      <c r="J11" s="134"/>
      <c r="K11" s="134"/>
      <c r="L11" s="134"/>
      <c r="M11" s="134"/>
      <c r="N11" s="134"/>
      <c r="O11" s="134"/>
      <c r="P11" s="134"/>
      <c r="Q11" s="134"/>
      <c r="R11" s="134"/>
      <c r="S11" s="137"/>
      <c r="T11" s="137"/>
      <c r="U11" s="225" t="s">
        <v>404</v>
      </c>
      <c r="V11" s="137"/>
      <c r="W11" s="137"/>
      <c r="X11" s="137"/>
      <c r="Y11" s="137"/>
      <c r="Z11" s="137"/>
      <c r="AA11" s="137"/>
      <c r="AB11" s="137"/>
      <c r="AC11" s="137"/>
      <c r="AD11" s="137"/>
      <c r="AE11" s="137"/>
      <c r="AF11" s="137"/>
      <c r="AG11" s="137"/>
      <c r="AH11" s="137"/>
      <c r="AI11" s="137"/>
      <c r="AJ11" s="137"/>
      <c r="AK11" s="139"/>
      <c r="AL11" s="139"/>
      <c r="AM11" s="226" t="s">
        <v>405</v>
      </c>
      <c r="AN11" s="139"/>
      <c r="AO11" s="139"/>
      <c r="AP11" s="139"/>
      <c r="AQ11" s="139"/>
      <c r="AR11" s="139"/>
      <c r="AS11" s="139"/>
      <c r="AT11" s="139"/>
      <c r="AU11" s="139"/>
      <c r="AV11" s="139"/>
      <c r="AW11" s="139"/>
      <c r="AX11" s="139"/>
      <c r="AY11" s="139"/>
      <c r="AZ11" s="139"/>
      <c r="BA11" s="139"/>
      <c r="BB11" s="139"/>
      <c r="BC11" s="141"/>
      <c r="BD11" s="141"/>
      <c r="BE11" s="227" t="s">
        <v>407</v>
      </c>
      <c r="BF11" s="141"/>
      <c r="BG11" s="141"/>
      <c r="BH11" s="141"/>
      <c r="BI11" s="141"/>
      <c r="BJ11" s="141"/>
      <c r="BK11" s="141"/>
      <c r="BL11" s="141"/>
      <c r="BM11" s="141"/>
      <c r="BN11" s="141"/>
      <c r="BO11" s="141"/>
      <c r="BP11" s="141"/>
      <c r="BQ11" s="141"/>
      <c r="BR11" s="141"/>
      <c r="BS11" s="141"/>
      <c r="BT11" s="141"/>
      <c r="BU11" s="143"/>
      <c r="BV11" s="143"/>
      <c r="BW11" s="228" t="s">
        <v>406</v>
      </c>
      <c r="BX11" s="143"/>
      <c r="BY11" s="143"/>
      <c r="BZ11" s="143"/>
      <c r="CA11" s="143"/>
      <c r="CB11" s="143"/>
      <c r="CC11" s="143"/>
      <c r="CD11" s="143"/>
      <c r="CE11" s="143"/>
      <c r="CF11" s="143"/>
      <c r="CG11" s="143"/>
      <c r="CH11" s="143"/>
      <c r="CI11" s="143"/>
      <c r="CJ11" s="143"/>
      <c r="CK11" s="143"/>
      <c r="CL11" s="143"/>
    </row>
    <row r="12" spans="1:90" x14ac:dyDescent="0.25">
      <c r="A12" s="134"/>
      <c r="C12" s="6"/>
      <c r="D12" s="9"/>
      <c r="E12" s="20"/>
      <c r="F12" s="20"/>
      <c r="G12" s="20"/>
      <c r="H12" s="20"/>
      <c r="I12" s="20"/>
      <c r="J12" s="20"/>
      <c r="K12" s="20"/>
      <c r="L12" s="20"/>
      <c r="M12" s="20"/>
      <c r="N12" s="20"/>
      <c r="O12" s="20"/>
      <c r="P12" s="6"/>
      <c r="Q12" s="4"/>
      <c r="R12" s="134"/>
      <c r="S12" s="137"/>
      <c r="U12" s="4"/>
      <c r="V12" s="39"/>
      <c r="W12" s="13"/>
      <c r="X12" s="13"/>
      <c r="Y12" s="13"/>
      <c r="Z12" s="13"/>
      <c r="AA12" s="13"/>
      <c r="AB12" s="13"/>
      <c r="AC12" s="13"/>
      <c r="AD12" s="13"/>
      <c r="AE12" s="13"/>
      <c r="AF12" s="13"/>
      <c r="AG12" s="13"/>
      <c r="AH12" s="13"/>
      <c r="AI12" s="4"/>
      <c r="AJ12" s="137"/>
      <c r="AK12" s="139"/>
      <c r="AM12" s="4"/>
      <c r="AN12" s="39"/>
      <c r="AO12" s="13"/>
      <c r="AP12" s="13"/>
      <c r="AQ12" s="13"/>
      <c r="AR12" s="13"/>
      <c r="AS12" s="13"/>
      <c r="AT12" s="13"/>
      <c r="AU12" s="13"/>
      <c r="AV12" s="13"/>
      <c r="AW12" s="13"/>
      <c r="AX12" s="13"/>
      <c r="AY12" s="13"/>
      <c r="AZ12" s="13"/>
      <c r="BA12" s="4"/>
      <c r="BB12" s="139"/>
      <c r="BC12" s="141"/>
      <c r="BS12" s="4"/>
      <c r="BT12" s="141"/>
      <c r="BU12" s="143"/>
      <c r="BW12" s="4"/>
      <c r="BX12" s="80"/>
      <c r="BY12" s="13"/>
      <c r="BZ12" s="13"/>
      <c r="CA12" s="13"/>
      <c r="CB12" s="13"/>
      <c r="CC12" s="13"/>
      <c r="CD12" s="13"/>
      <c r="CE12" s="13"/>
      <c r="CF12" s="13"/>
      <c r="CG12" s="13"/>
      <c r="CH12" s="13"/>
      <c r="CI12" s="13"/>
      <c r="CJ12" s="13"/>
      <c r="CK12" s="4"/>
      <c r="CL12" s="143"/>
    </row>
    <row r="13" spans="1:90" x14ac:dyDescent="0.25">
      <c r="A13" s="134"/>
      <c r="B13" s="20" t="s">
        <v>158</v>
      </c>
      <c r="D13" s="6"/>
      <c r="E13" s="20"/>
      <c r="F13" s="20"/>
      <c r="G13" s="20"/>
      <c r="H13" s="20"/>
      <c r="I13" s="20"/>
      <c r="J13" s="20"/>
      <c r="K13" s="20"/>
      <c r="L13" s="20"/>
      <c r="M13" s="20"/>
      <c r="N13" s="20"/>
      <c r="O13" s="20"/>
      <c r="P13" s="6"/>
      <c r="Q13" s="4"/>
      <c r="R13" s="134"/>
      <c r="S13" s="137"/>
      <c r="T13" s="20" t="s">
        <v>158</v>
      </c>
      <c r="V13" s="13"/>
      <c r="W13" s="13"/>
      <c r="X13" s="13"/>
      <c r="Y13" s="13"/>
      <c r="Z13" s="13"/>
      <c r="AA13" s="13"/>
      <c r="AB13" s="13"/>
      <c r="AC13" s="13"/>
      <c r="AD13" s="13"/>
      <c r="AE13" s="13"/>
      <c r="AF13" s="13"/>
      <c r="AG13" s="13"/>
      <c r="AH13" s="13"/>
      <c r="AI13" s="4"/>
      <c r="AJ13" s="137"/>
      <c r="AK13" s="139"/>
      <c r="AL13" s="20" t="s">
        <v>158</v>
      </c>
      <c r="AN13" s="13"/>
      <c r="AO13" s="13"/>
      <c r="AP13" s="13"/>
      <c r="AQ13" s="13"/>
      <c r="AR13" s="13"/>
      <c r="AS13" s="13"/>
      <c r="AT13" s="13"/>
      <c r="AU13" s="13"/>
      <c r="AV13" s="13"/>
      <c r="AW13" s="13"/>
      <c r="AX13" s="13"/>
      <c r="AY13" s="13"/>
      <c r="AZ13" s="13"/>
      <c r="BA13" s="4"/>
      <c r="BB13" s="139"/>
      <c r="BC13" s="141"/>
      <c r="BD13" s="20" t="s">
        <v>158</v>
      </c>
      <c r="BF13" s="13"/>
      <c r="BG13" s="13"/>
      <c r="BH13" s="13"/>
      <c r="BI13" s="13"/>
      <c r="BJ13" s="13"/>
      <c r="BK13" s="13"/>
      <c r="BL13" s="13"/>
      <c r="BM13" s="13"/>
      <c r="BN13" s="13"/>
      <c r="BO13" s="13"/>
      <c r="BP13" s="13"/>
      <c r="BQ13" s="13"/>
      <c r="BR13" s="13"/>
      <c r="BS13" s="4"/>
      <c r="BT13" s="141"/>
      <c r="BU13" s="143"/>
      <c r="BV13" s="20" t="s">
        <v>158</v>
      </c>
      <c r="BX13" s="13"/>
      <c r="BY13" s="13"/>
      <c r="BZ13" s="13"/>
      <c r="CA13" s="13"/>
      <c r="CB13" s="13"/>
      <c r="CC13" s="13"/>
      <c r="CD13" s="13"/>
      <c r="CE13" s="13"/>
      <c r="CF13" s="13"/>
      <c r="CG13" s="13"/>
      <c r="CH13" s="13"/>
      <c r="CI13" s="13"/>
      <c r="CJ13" s="13"/>
      <c r="CK13" s="4"/>
      <c r="CL13" s="143"/>
    </row>
    <row r="14" spans="1:90" x14ac:dyDescent="0.25">
      <c r="A14" s="134"/>
      <c r="B14" s="68" t="str">
        <f>ControlPanel!B9</f>
        <v>Hayai Desire</v>
      </c>
      <c r="D14" s="20"/>
      <c r="E14" s="20"/>
      <c r="F14" s="20"/>
      <c r="G14" s="20"/>
      <c r="H14" s="20"/>
      <c r="I14" s="20"/>
      <c r="J14" s="20"/>
      <c r="K14" s="20"/>
      <c r="L14" s="20"/>
      <c r="M14" s="20"/>
      <c r="N14" s="20"/>
      <c r="O14" s="20"/>
      <c r="P14" s="6"/>
      <c r="Q14" s="4"/>
      <c r="R14" s="134"/>
      <c r="S14" s="137"/>
      <c r="T14" s="68" t="str">
        <f>B14</f>
        <v>Hayai Desire</v>
      </c>
      <c r="V14" s="20"/>
      <c r="W14" s="20"/>
      <c r="X14" s="20"/>
      <c r="Y14" s="20"/>
      <c r="Z14" s="20"/>
      <c r="AA14" s="20"/>
      <c r="AB14" s="20"/>
      <c r="AC14" s="20"/>
      <c r="AD14" s="20"/>
      <c r="AE14" s="20"/>
      <c r="AF14" s="20"/>
      <c r="AG14" s="20"/>
      <c r="AH14" s="6"/>
      <c r="AI14" s="4"/>
      <c r="AJ14" s="137"/>
      <c r="AK14" s="139"/>
      <c r="AL14" s="68" t="str">
        <f>T14</f>
        <v>Hayai Desire</v>
      </c>
      <c r="AN14" s="20"/>
      <c r="AO14" s="20"/>
      <c r="AP14" s="20"/>
      <c r="AQ14" s="20"/>
      <c r="AR14" s="20"/>
      <c r="AS14" s="20"/>
      <c r="AT14" s="20"/>
      <c r="AU14" s="20"/>
      <c r="AV14" s="20"/>
      <c r="AW14" s="20"/>
      <c r="AX14" s="20"/>
      <c r="AY14" s="20"/>
      <c r="AZ14" s="6"/>
      <c r="BA14" s="4"/>
      <c r="BB14" s="139"/>
      <c r="BC14" s="141"/>
      <c r="BD14" s="68" t="str">
        <f>AL14</f>
        <v>Hayai Desire</v>
      </c>
      <c r="BF14" s="20"/>
      <c r="BG14" s="20"/>
      <c r="BH14" s="20"/>
      <c r="BI14" s="20"/>
      <c r="BJ14" s="20"/>
      <c r="BK14" s="20"/>
      <c r="BL14" s="20"/>
      <c r="BM14" s="20"/>
      <c r="BN14" s="20"/>
      <c r="BO14" s="20"/>
      <c r="BP14" s="20"/>
      <c r="BQ14" s="20"/>
      <c r="BR14" s="6"/>
      <c r="BS14" s="4"/>
      <c r="BT14" s="141"/>
      <c r="BU14" s="143"/>
      <c r="BV14" s="68" t="str">
        <f>BD14</f>
        <v>Hayai Desire</v>
      </c>
      <c r="BX14" s="20"/>
      <c r="BY14" s="20"/>
      <c r="BZ14" s="20"/>
      <c r="CA14" s="20"/>
      <c r="CB14" s="20"/>
      <c r="CC14" s="20"/>
      <c r="CD14" s="20"/>
      <c r="CE14" s="20"/>
      <c r="CF14" s="20"/>
      <c r="CG14" s="20"/>
      <c r="CH14" s="20"/>
      <c r="CI14" s="20"/>
      <c r="CJ14" s="6"/>
      <c r="CK14" s="4"/>
      <c r="CL14" s="143"/>
    </row>
    <row r="15" spans="1:90" x14ac:dyDescent="0.25">
      <c r="A15" s="134"/>
      <c r="C15" s="21"/>
      <c r="D15" s="61">
        <f>ControlPanel!B11</f>
        <v>44682</v>
      </c>
      <c r="E15" s="61">
        <f>DATE(YEAR(D15),MONTH(D15)+1,DAY(D15))</f>
        <v>44713</v>
      </c>
      <c r="F15" s="61">
        <f t="shared" ref="F15:O15" si="0">DATE(YEAR(E15),MONTH(E15)+1,DAY(E15))</f>
        <v>44743</v>
      </c>
      <c r="G15" s="61">
        <f t="shared" si="0"/>
        <v>44774</v>
      </c>
      <c r="H15" s="61">
        <f t="shared" si="0"/>
        <v>44805</v>
      </c>
      <c r="I15" s="61">
        <f t="shared" si="0"/>
        <v>44835</v>
      </c>
      <c r="J15" s="61">
        <f t="shared" si="0"/>
        <v>44866</v>
      </c>
      <c r="K15" s="61">
        <f t="shared" si="0"/>
        <v>44896</v>
      </c>
      <c r="L15" s="61">
        <f t="shared" si="0"/>
        <v>44927</v>
      </c>
      <c r="M15" s="61">
        <f t="shared" si="0"/>
        <v>44958</v>
      </c>
      <c r="N15" s="61">
        <f t="shared" si="0"/>
        <v>44986</v>
      </c>
      <c r="O15" s="61">
        <f t="shared" si="0"/>
        <v>45017</v>
      </c>
      <c r="P15" s="62" t="s">
        <v>52</v>
      </c>
      <c r="Q15" s="4"/>
      <c r="R15" s="134"/>
      <c r="S15" s="137"/>
      <c r="U15" s="21"/>
      <c r="V15" s="61">
        <f>DATE(YEAR(O15),MONTH(O15)+1,DAY(O15))</f>
        <v>45047</v>
      </c>
      <c r="W15" s="61">
        <f t="shared" ref="W15:AG15" si="1">DATE(YEAR(V15),MONTH(V15)+1,DAY(V15))</f>
        <v>45078</v>
      </c>
      <c r="X15" s="61">
        <f t="shared" si="1"/>
        <v>45108</v>
      </c>
      <c r="Y15" s="61">
        <f t="shared" si="1"/>
        <v>45139</v>
      </c>
      <c r="Z15" s="61">
        <f t="shared" si="1"/>
        <v>45170</v>
      </c>
      <c r="AA15" s="61">
        <f t="shared" si="1"/>
        <v>45200</v>
      </c>
      <c r="AB15" s="61">
        <f t="shared" si="1"/>
        <v>45231</v>
      </c>
      <c r="AC15" s="61">
        <f t="shared" si="1"/>
        <v>45261</v>
      </c>
      <c r="AD15" s="61">
        <f t="shared" si="1"/>
        <v>45292</v>
      </c>
      <c r="AE15" s="61">
        <f t="shared" si="1"/>
        <v>45323</v>
      </c>
      <c r="AF15" s="61">
        <f t="shared" si="1"/>
        <v>45352</v>
      </c>
      <c r="AG15" s="61">
        <f t="shared" si="1"/>
        <v>45383</v>
      </c>
      <c r="AH15" s="62" t="s">
        <v>52</v>
      </c>
      <c r="AI15" s="4"/>
      <c r="AJ15" s="137"/>
      <c r="AK15" s="139"/>
      <c r="AM15" s="21"/>
      <c r="AN15" s="61">
        <f>DATE(YEAR(AG15),MONTH(AG15)+1,DAY(AG15))</f>
        <v>45413</v>
      </c>
      <c r="AO15" s="61">
        <f t="shared" ref="AO15:AY15" si="2">DATE(YEAR(AN15),MONTH(AN15)+1,DAY(AN15))</f>
        <v>45444</v>
      </c>
      <c r="AP15" s="61">
        <f t="shared" si="2"/>
        <v>45474</v>
      </c>
      <c r="AQ15" s="61">
        <f t="shared" si="2"/>
        <v>45505</v>
      </c>
      <c r="AR15" s="61">
        <f t="shared" si="2"/>
        <v>45536</v>
      </c>
      <c r="AS15" s="61">
        <f t="shared" si="2"/>
        <v>45566</v>
      </c>
      <c r="AT15" s="61">
        <f t="shared" si="2"/>
        <v>45597</v>
      </c>
      <c r="AU15" s="61">
        <f t="shared" si="2"/>
        <v>45627</v>
      </c>
      <c r="AV15" s="61">
        <f t="shared" si="2"/>
        <v>45658</v>
      </c>
      <c r="AW15" s="61">
        <f t="shared" si="2"/>
        <v>45689</v>
      </c>
      <c r="AX15" s="61">
        <f t="shared" si="2"/>
        <v>45717</v>
      </c>
      <c r="AY15" s="61">
        <f t="shared" si="2"/>
        <v>45748</v>
      </c>
      <c r="AZ15" s="62" t="s">
        <v>52</v>
      </c>
      <c r="BA15" s="4"/>
      <c r="BB15" s="139"/>
      <c r="BC15" s="141"/>
      <c r="BE15" s="21"/>
      <c r="BF15" s="61">
        <f>DATE(YEAR(AY15),MONTH(AY15)+1,DAY(AY15))</f>
        <v>45778</v>
      </c>
      <c r="BG15" s="61">
        <f t="shared" ref="BG15:BQ15" si="3">DATE(YEAR(BF15),MONTH(BF15)+1,DAY(BF15))</f>
        <v>45809</v>
      </c>
      <c r="BH15" s="61">
        <f t="shared" si="3"/>
        <v>45839</v>
      </c>
      <c r="BI15" s="61">
        <f t="shared" si="3"/>
        <v>45870</v>
      </c>
      <c r="BJ15" s="61">
        <f t="shared" si="3"/>
        <v>45901</v>
      </c>
      <c r="BK15" s="61">
        <f t="shared" si="3"/>
        <v>45931</v>
      </c>
      <c r="BL15" s="61">
        <f t="shared" si="3"/>
        <v>45962</v>
      </c>
      <c r="BM15" s="61">
        <f t="shared" si="3"/>
        <v>45992</v>
      </c>
      <c r="BN15" s="61">
        <f t="shared" si="3"/>
        <v>46023</v>
      </c>
      <c r="BO15" s="61">
        <f t="shared" si="3"/>
        <v>46054</v>
      </c>
      <c r="BP15" s="61">
        <f t="shared" si="3"/>
        <v>46082</v>
      </c>
      <c r="BQ15" s="61">
        <f t="shared" si="3"/>
        <v>46113</v>
      </c>
      <c r="BR15" s="62" t="s">
        <v>52</v>
      </c>
      <c r="BS15" s="4"/>
      <c r="BT15" s="141"/>
      <c r="BU15" s="143"/>
      <c r="BW15" s="21"/>
      <c r="BX15" s="61">
        <f>DATE(YEAR(BQ15),MONTH(BQ15)+1,DAY(BQ15))</f>
        <v>46143</v>
      </c>
      <c r="BY15" s="61">
        <f t="shared" ref="BY15:CI15" si="4">DATE(YEAR(BX15),MONTH(BX15)+1,DAY(BX15))</f>
        <v>46174</v>
      </c>
      <c r="BZ15" s="61">
        <f t="shared" si="4"/>
        <v>46204</v>
      </c>
      <c r="CA15" s="61">
        <f t="shared" si="4"/>
        <v>46235</v>
      </c>
      <c r="CB15" s="61">
        <f t="shared" si="4"/>
        <v>46266</v>
      </c>
      <c r="CC15" s="61">
        <f t="shared" si="4"/>
        <v>46296</v>
      </c>
      <c r="CD15" s="61">
        <f t="shared" si="4"/>
        <v>46327</v>
      </c>
      <c r="CE15" s="61">
        <f t="shared" si="4"/>
        <v>46357</v>
      </c>
      <c r="CF15" s="61">
        <f t="shared" si="4"/>
        <v>46388</v>
      </c>
      <c r="CG15" s="61">
        <f t="shared" si="4"/>
        <v>46419</v>
      </c>
      <c r="CH15" s="61">
        <f t="shared" si="4"/>
        <v>46447</v>
      </c>
      <c r="CI15" s="61">
        <f t="shared" si="4"/>
        <v>46478</v>
      </c>
      <c r="CJ15" s="62" t="s">
        <v>52</v>
      </c>
      <c r="CK15" s="4"/>
      <c r="CL15" s="143"/>
    </row>
    <row r="16" spans="1:90" x14ac:dyDescent="0.25">
      <c r="A16" s="134"/>
      <c r="B16" s="57" t="s">
        <v>25</v>
      </c>
      <c r="C16" s="70"/>
      <c r="D16" s="58">
        <v>0</v>
      </c>
      <c r="E16" s="58">
        <f t="shared" ref="E16:O16" si="5">D65</f>
        <v>1544924.9993942361</v>
      </c>
      <c r="F16" s="58">
        <f t="shared" si="5"/>
        <v>1171068.3702373048</v>
      </c>
      <c r="G16" s="58">
        <f t="shared" si="5"/>
        <v>-1347656.8061198648</v>
      </c>
      <c r="H16" s="58">
        <f t="shared" si="5"/>
        <v>-5772191.4041501759</v>
      </c>
      <c r="I16" s="58">
        <f t="shared" si="5"/>
        <v>-12080704.301748272</v>
      </c>
      <c r="J16" s="58">
        <f t="shared" si="5"/>
        <v>-20394491.158806786</v>
      </c>
      <c r="K16" s="58">
        <f t="shared" si="5"/>
        <v>-30912921.697037093</v>
      </c>
      <c r="L16" s="58">
        <f t="shared" si="5"/>
        <v>-43960362.865430295</v>
      </c>
      <c r="M16" s="58">
        <f t="shared" si="5"/>
        <v>-59963506.276494123</v>
      </c>
      <c r="N16" s="58">
        <f t="shared" si="5"/>
        <v>-79467255.495610908</v>
      </c>
      <c r="O16" s="58">
        <f t="shared" si="5"/>
        <v>-103204796.18865702</v>
      </c>
      <c r="P16" s="69"/>
      <c r="Q16" s="4"/>
      <c r="R16" s="134"/>
      <c r="S16" s="137"/>
      <c r="T16" s="57" t="s">
        <v>25</v>
      </c>
      <c r="U16" s="70"/>
      <c r="V16" s="58">
        <f>O65</f>
        <v>-132097678.16557765</v>
      </c>
      <c r="W16" s="58">
        <f>V64</f>
        <v>-146180778.51712665</v>
      </c>
      <c r="X16" s="58">
        <f t="shared" ref="X16:AG16" si="6">W64</f>
        <v>-150605884.46843469</v>
      </c>
      <c r="Y16" s="58">
        <f t="shared" si="6"/>
        <v>-155053560.48445064</v>
      </c>
      <c r="Z16" s="58">
        <f t="shared" si="6"/>
        <v>-162579646.0216136</v>
      </c>
      <c r="AA16" s="58">
        <f t="shared" si="6"/>
        <v>-170232535.99652183</v>
      </c>
      <c r="AB16" s="58">
        <f t="shared" si="6"/>
        <v>-181782568.11280474</v>
      </c>
      <c r="AC16" s="58">
        <f t="shared" si="6"/>
        <v>-193917417.01098886</v>
      </c>
      <c r="AD16" s="58">
        <f t="shared" si="6"/>
        <v>-210909150.26726308</v>
      </c>
      <c r="AE16" s="58">
        <f t="shared" si="6"/>
        <v>-229262506.633147</v>
      </c>
      <c r="AF16" s="58">
        <f t="shared" si="6"/>
        <v>-248346870.98007354</v>
      </c>
      <c r="AG16" s="58">
        <f t="shared" si="6"/>
        <v>-262830277.49629703</v>
      </c>
      <c r="AH16" s="69"/>
      <c r="AI16" s="4"/>
      <c r="AJ16" s="137"/>
      <c r="AK16" s="139"/>
      <c r="AL16" s="57" t="s">
        <v>25</v>
      </c>
      <c r="AM16" s="70"/>
      <c r="AN16" s="58">
        <f>AG64</f>
        <v>-283211948.68936348</v>
      </c>
      <c r="AO16" s="58">
        <f>AN64</f>
        <v>-288367832.52838618</v>
      </c>
      <c r="AP16" s="58">
        <f t="shared" ref="AP16:AY16" si="7">AO64</f>
        <v>-292695309.41291356</v>
      </c>
      <c r="AQ16" s="58">
        <f t="shared" si="7"/>
        <v>-299271496.64803869</v>
      </c>
      <c r="AR16" s="58">
        <f t="shared" si="7"/>
        <v>-307783808.08149129</v>
      </c>
      <c r="AS16" s="58">
        <f t="shared" si="7"/>
        <v>-317671009.88824081</v>
      </c>
      <c r="AT16" s="58">
        <f t="shared" si="7"/>
        <v>-328596353.18302196</v>
      </c>
      <c r="AU16" s="58">
        <f t="shared" si="7"/>
        <v>-340306406.70528519</v>
      </c>
      <c r="AV16" s="58">
        <f t="shared" si="7"/>
        <v>-352539752.9333325</v>
      </c>
      <c r="AW16" s="58">
        <f t="shared" si="7"/>
        <v>-364955736.02275288</v>
      </c>
      <c r="AX16" s="58">
        <f t="shared" si="7"/>
        <v>-377065632.65391231</v>
      </c>
      <c r="AY16" s="58">
        <f t="shared" si="7"/>
        <v>-388154243.39301187</v>
      </c>
      <c r="AZ16" s="69"/>
      <c r="BA16" s="4"/>
      <c r="BB16" s="139"/>
      <c r="BC16" s="141"/>
      <c r="BD16" s="57" t="s">
        <v>25</v>
      </c>
      <c r="BE16" s="70"/>
      <c r="BF16" s="58">
        <f>AY64</f>
        <v>-397198424.06897599</v>
      </c>
      <c r="BG16" s="58">
        <f>BF64</f>
        <v>-390726748.30065161</v>
      </c>
      <c r="BH16" s="58">
        <f t="shared" ref="BH16:BQ16" si="8">BG64</f>
        <v>-407997888.03356135</v>
      </c>
      <c r="BI16" s="58">
        <f t="shared" si="8"/>
        <v>-2809931254.7735591</v>
      </c>
      <c r="BJ16" s="58">
        <f t="shared" si="8"/>
        <v>-2814842150.3381438</v>
      </c>
      <c r="BK16" s="58">
        <f t="shared" si="8"/>
        <v>-2784525101.964148</v>
      </c>
      <c r="BL16" s="58">
        <f t="shared" si="8"/>
        <v>-5110453076.3683748</v>
      </c>
      <c r="BM16" s="58">
        <f t="shared" si="8"/>
        <v>-4909334761.7767611</v>
      </c>
      <c r="BN16" s="58">
        <f t="shared" si="8"/>
        <v>-4472001727.5200386</v>
      </c>
      <c r="BO16" s="58">
        <f t="shared" si="8"/>
        <v>-5890184534.2276878</v>
      </c>
      <c r="BP16" s="58">
        <f t="shared" si="8"/>
        <v>-3808059747.2356796</v>
      </c>
      <c r="BQ16" s="58">
        <f t="shared" si="8"/>
        <v>641586823.11814141</v>
      </c>
      <c r="BR16" s="69"/>
      <c r="BS16" s="4"/>
      <c r="BT16" s="141"/>
      <c r="BU16" s="143"/>
      <c r="BV16" s="57" t="s">
        <v>25</v>
      </c>
      <c r="BW16" s="70"/>
      <c r="BX16" s="58">
        <f>BQ64</f>
        <v>7626358349.8467979</v>
      </c>
      <c r="BY16" s="58">
        <f>BX64</f>
        <v>18339043821.09864</v>
      </c>
      <c r="BZ16" s="58">
        <f t="shared" ref="BZ16:CI16" si="9">BY64</f>
        <v>18853164277.82827</v>
      </c>
      <c r="CA16" s="58">
        <f t="shared" si="9"/>
        <v>-45470711325.439888</v>
      </c>
      <c r="CB16" s="58">
        <f t="shared" si="9"/>
        <v>-43537205428.815674</v>
      </c>
      <c r="CC16" s="58">
        <f t="shared" si="9"/>
        <v>-39845227693.499352</v>
      </c>
      <c r="CD16" s="58">
        <f t="shared" si="9"/>
        <v>-98713086585.188126</v>
      </c>
      <c r="CE16" s="58">
        <f t="shared" si="9"/>
        <v>-86649523482.640472</v>
      </c>
      <c r="CF16" s="58">
        <f t="shared" si="9"/>
        <v>-65013163144.582985</v>
      </c>
      <c r="CG16" s="58">
        <f t="shared" si="9"/>
        <v>-91239465076.180664</v>
      </c>
      <c r="CH16" s="58">
        <f t="shared" si="9"/>
        <v>-20737577010.796215</v>
      </c>
      <c r="CI16" s="58">
        <f t="shared" si="9"/>
        <v>106466554823.79041</v>
      </c>
      <c r="CJ16" s="69"/>
      <c r="CK16" s="4"/>
      <c r="CL16" s="143"/>
    </row>
    <row r="17" spans="1:90" x14ac:dyDescent="0.25">
      <c r="A17" s="134"/>
      <c r="C17" s="12"/>
      <c r="D17" s="12"/>
      <c r="E17" s="12"/>
      <c r="F17" s="12"/>
      <c r="G17" s="12"/>
      <c r="H17" s="12"/>
      <c r="I17" s="12"/>
      <c r="J17" s="12"/>
      <c r="K17" s="12"/>
      <c r="L17" s="12"/>
      <c r="M17" s="12"/>
      <c r="N17" s="12"/>
      <c r="O17" s="12"/>
      <c r="P17" s="24"/>
      <c r="Q17" s="4"/>
      <c r="R17" s="134"/>
      <c r="S17" s="137"/>
      <c r="U17" s="12"/>
      <c r="V17" s="12"/>
      <c r="W17" s="12"/>
      <c r="X17" s="12"/>
      <c r="Y17" s="12"/>
      <c r="Z17" s="12"/>
      <c r="AA17" s="12"/>
      <c r="AB17" s="12"/>
      <c r="AC17" s="12"/>
      <c r="AD17" s="12"/>
      <c r="AE17" s="12"/>
      <c r="AF17" s="12"/>
      <c r="AG17" s="12"/>
      <c r="AH17" s="24"/>
      <c r="AI17" s="4"/>
      <c r="AJ17" s="137"/>
      <c r="AK17" s="139"/>
      <c r="AM17" s="12"/>
      <c r="AN17" s="12"/>
      <c r="AO17" s="12"/>
      <c r="AP17" s="12"/>
      <c r="AQ17" s="12"/>
      <c r="AR17" s="12"/>
      <c r="AS17" s="12"/>
      <c r="AT17" s="12"/>
      <c r="AU17" s="12"/>
      <c r="AV17" s="12"/>
      <c r="AW17" s="12"/>
      <c r="AX17" s="12"/>
      <c r="AY17" s="12"/>
      <c r="AZ17" s="24"/>
      <c r="BA17" s="4"/>
      <c r="BB17" s="139"/>
      <c r="BC17" s="141"/>
      <c r="BE17" s="12"/>
      <c r="BF17" s="12"/>
      <c r="BG17" s="12"/>
      <c r="BH17" s="12"/>
      <c r="BI17" s="12"/>
      <c r="BJ17" s="12"/>
      <c r="BK17" s="12"/>
      <c r="BL17" s="12"/>
      <c r="BM17" s="12"/>
      <c r="BN17" s="12"/>
      <c r="BO17" s="12"/>
      <c r="BP17" s="12"/>
      <c r="BQ17" s="12"/>
      <c r="BR17" s="24"/>
      <c r="BS17" s="4"/>
      <c r="BT17" s="141"/>
      <c r="BU17" s="143"/>
      <c r="BW17" s="12"/>
      <c r="BX17" s="12"/>
      <c r="BY17" s="12"/>
      <c r="BZ17" s="12"/>
      <c r="CA17" s="12"/>
      <c r="CB17" s="12"/>
      <c r="CC17" s="12"/>
      <c r="CD17" s="12"/>
      <c r="CE17" s="12"/>
      <c r="CF17" s="12"/>
      <c r="CG17" s="12"/>
      <c r="CH17" s="12"/>
      <c r="CI17" s="12"/>
      <c r="CJ17" s="24"/>
      <c r="CK17" s="4"/>
      <c r="CL17" s="143"/>
    </row>
    <row r="18" spans="1:90" x14ac:dyDescent="0.25">
      <c r="A18" s="134"/>
      <c r="B18" s="21" t="s">
        <v>27</v>
      </c>
      <c r="D18" s="24"/>
      <c r="E18" s="24"/>
      <c r="F18" s="24"/>
      <c r="G18" s="24"/>
      <c r="H18" s="24"/>
      <c r="I18" s="24"/>
      <c r="J18" s="24"/>
      <c r="K18" s="24"/>
      <c r="L18" s="24"/>
      <c r="M18" s="24"/>
      <c r="N18" s="24"/>
      <c r="O18" s="24"/>
      <c r="P18" s="24"/>
      <c r="Q18" s="4"/>
      <c r="R18" s="134"/>
      <c r="S18" s="137"/>
      <c r="T18" s="21" t="s">
        <v>27</v>
      </c>
      <c r="V18" s="24"/>
      <c r="W18" s="24"/>
      <c r="X18" s="24"/>
      <c r="Y18" s="24"/>
      <c r="Z18" s="24"/>
      <c r="AA18" s="24"/>
      <c r="AB18" s="24"/>
      <c r="AC18" s="24"/>
      <c r="AD18" s="24"/>
      <c r="AE18" s="24"/>
      <c r="AF18" s="24"/>
      <c r="AG18" s="24"/>
      <c r="AH18" s="24"/>
      <c r="AI18" s="4"/>
      <c r="AJ18" s="137"/>
      <c r="AK18" s="139"/>
      <c r="AL18" s="21" t="s">
        <v>27</v>
      </c>
      <c r="AN18" s="24"/>
      <c r="AO18" s="24"/>
      <c r="AP18" s="24"/>
      <c r="AQ18" s="24"/>
      <c r="AR18" s="24"/>
      <c r="AS18" s="24"/>
      <c r="AT18" s="24"/>
      <c r="AU18" s="24"/>
      <c r="AV18" s="24"/>
      <c r="AW18" s="24"/>
      <c r="AX18" s="24"/>
      <c r="AY18" s="24"/>
      <c r="AZ18" s="24"/>
      <c r="BA18" s="4"/>
      <c r="BB18" s="139"/>
      <c r="BC18" s="141"/>
      <c r="BD18" s="21" t="s">
        <v>27</v>
      </c>
      <c r="BF18" s="24"/>
      <c r="BG18" s="24"/>
      <c r="BH18" s="24"/>
      <c r="BI18" s="24"/>
      <c r="BJ18" s="24"/>
      <c r="BK18" s="24"/>
      <c r="BL18" s="24"/>
      <c r="BM18" s="24"/>
      <c r="BN18" s="24"/>
      <c r="BO18" s="24"/>
      <c r="BP18" s="24"/>
      <c r="BQ18" s="24"/>
      <c r="BR18" s="24"/>
      <c r="BS18" s="4"/>
      <c r="BT18" s="141"/>
      <c r="BU18" s="143"/>
      <c r="BV18" s="21" t="s">
        <v>27</v>
      </c>
      <c r="BX18" s="24"/>
      <c r="BY18" s="24"/>
      <c r="BZ18" s="24"/>
      <c r="CA18" s="24"/>
      <c r="CB18" s="24"/>
      <c r="CC18" s="24"/>
      <c r="CD18" s="24"/>
      <c r="CE18" s="24"/>
      <c r="CF18" s="24"/>
      <c r="CG18" s="24"/>
      <c r="CH18" s="24"/>
      <c r="CI18" s="24"/>
      <c r="CJ18" s="24"/>
      <c r="CK18" s="4"/>
      <c r="CL18" s="143"/>
    </row>
    <row r="19" spans="1:90" x14ac:dyDescent="0.25">
      <c r="A19" s="134"/>
      <c r="C19" s="6" t="s">
        <v>166</v>
      </c>
      <c r="D19" s="132">
        <f>RevModel!C86</f>
        <v>524186</v>
      </c>
      <c r="E19" s="132">
        <f>RevModel!D86</f>
        <v>576604.6</v>
      </c>
      <c r="F19" s="132">
        <f>RevModel!E86</f>
        <v>691925.52</v>
      </c>
      <c r="G19" s="132">
        <f>RevModel!F86</f>
        <v>830310.62400000007</v>
      </c>
      <c r="H19" s="132">
        <f>RevModel!G86</f>
        <v>996372.74880000018</v>
      </c>
      <c r="I19" s="132">
        <f>RevModel!H86</f>
        <v>1195647.29856</v>
      </c>
      <c r="J19" s="132">
        <f>RevModel!I86</f>
        <v>1434776.7582720001</v>
      </c>
      <c r="K19" s="132">
        <f>RevModel!J86</f>
        <v>1721732.1099263998</v>
      </c>
      <c r="L19" s="132">
        <f>RevModel!K86</f>
        <v>2066078.5319116795</v>
      </c>
      <c r="M19" s="132">
        <f>RevModel!L86</f>
        <v>2479294.2382940156</v>
      </c>
      <c r="N19" s="132">
        <f>RevModel!M86</f>
        <v>2975153.0859528184</v>
      </c>
      <c r="O19" s="132">
        <f>RevModel!N86</f>
        <v>3570183.7031433815</v>
      </c>
      <c r="P19" s="14">
        <f t="shared" ref="P19:P24" si="10">SUM(D19:O19)</f>
        <v>19062265.218860295</v>
      </c>
      <c r="Q19" s="76" t="s">
        <v>219</v>
      </c>
      <c r="R19" s="134"/>
      <c r="S19" s="137"/>
      <c r="U19" s="6" t="s">
        <v>166</v>
      </c>
      <c r="V19" s="132">
        <f>RevModel!U86</f>
        <v>678468</v>
      </c>
      <c r="W19" s="132">
        <f>RevModel!V86</f>
        <v>792084</v>
      </c>
      <c r="X19" s="132">
        <f>RevModel!W86</f>
        <v>971236.8</v>
      </c>
      <c r="Y19" s="132">
        <f>RevModel!X86</f>
        <v>1165484.1600000001</v>
      </c>
      <c r="Z19" s="132">
        <f>RevModel!Y86</f>
        <v>1398580.9920000001</v>
      </c>
      <c r="AA19" s="132">
        <f>RevModel!Z86</f>
        <v>1678297.1904000002</v>
      </c>
      <c r="AB19" s="132">
        <f>RevModel!AA86</f>
        <v>2013956.62848</v>
      </c>
      <c r="AC19" s="132">
        <f>RevModel!AB86</f>
        <v>2416747.9541760003</v>
      </c>
      <c r="AD19" s="132">
        <f>RevModel!AC86</f>
        <v>2900097.5450112</v>
      </c>
      <c r="AE19" s="132">
        <f>RevModel!AD86</f>
        <v>2798510.0695142397</v>
      </c>
      <c r="AF19" s="132">
        <f>RevModel!AE86</f>
        <v>2603067.9093411835</v>
      </c>
      <c r="AG19" s="132">
        <f>RevModel!AF86</f>
        <v>2788287.5126808574</v>
      </c>
      <c r="AH19" s="14">
        <f t="shared" ref="AH19:AH24" si="11">SUM(V19:AG19)</f>
        <v>22204818.761603482</v>
      </c>
      <c r="AI19" s="76" t="s">
        <v>219</v>
      </c>
      <c r="AJ19" s="137"/>
      <c r="AK19" s="139"/>
      <c r="AM19" s="6" t="s">
        <v>166</v>
      </c>
      <c r="AN19" s="132">
        <f>RevModel!AM86</f>
        <v>564070</v>
      </c>
      <c r="AO19" s="132">
        <f>RevModel!AN86</f>
        <v>1259235.9000000001</v>
      </c>
      <c r="AP19" s="132">
        <f>RevModel!AO86</f>
        <v>1637006.6700000002</v>
      </c>
      <c r="AQ19" s="132">
        <f>RevModel!AP86</f>
        <v>2128108.6710000001</v>
      </c>
      <c r="AR19" s="132">
        <f>RevModel!AQ86</f>
        <v>2766541.2723000003</v>
      </c>
      <c r="AS19" s="132">
        <f>RevModel!AR86</f>
        <v>3596503.6539900005</v>
      </c>
      <c r="AT19" s="132">
        <f>RevModel!AS86</f>
        <v>4675454.7501870003</v>
      </c>
      <c r="AU19" s="132">
        <f>RevModel!AT86</f>
        <v>6078091.1752431011</v>
      </c>
      <c r="AV19" s="132">
        <f>RevModel!AU86</f>
        <v>7901518.5278160311</v>
      </c>
      <c r="AW19" s="132">
        <f>RevModel!AV86</f>
        <v>10271974.086160842</v>
      </c>
      <c r="AX19" s="132">
        <f>RevModel!AW86</f>
        <v>13353566.312009094</v>
      </c>
      <c r="AY19" s="132">
        <f>RevModel!AX86</f>
        <v>17359636.205611825</v>
      </c>
      <c r="AZ19" s="14">
        <f t="shared" ref="AZ19:AZ24" si="12">SUM(AN19:AY19)</f>
        <v>71591707.224317893</v>
      </c>
      <c r="BA19" s="76" t="s">
        <v>219</v>
      </c>
      <c r="BB19" s="139"/>
      <c r="BC19" s="141"/>
      <c r="BE19" s="6" t="s">
        <v>166</v>
      </c>
      <c r="BF19" s="132">
        <f>RevModel!BE86</f>
        <v>1259235.9000000001</v>
      </c>
      <c r="BG19" s="132">
        <f>RevModel!BF86</f>
        <v>2644395.39</v>
      </c>
      <c r="BH19" s="132">
        <f>RevModel!BG86</f>
        <v>5553230.3190000001</v>
      </c>
      <c r="BI19" s="132">
        <f>RevModel!BH86</f>
        <v>11661783.6699</v>
      </c>
      <c r="BJ19" s="132">
        <f>RevModel!BI86</f>
        <v>24489745.706789993</v>
      </c>
      <c r="BK19" s="132">
        <f>RevModel!BJ86</f>
        <v>51428465.984258987</v>
      </c>
      <c r="BL19" s="132">
        <f>RevModel!BK86</f>
        <v>107999778.56694387</v>
      </c>
      <c r="BM19" s="132">
        <f>RevModel!BL86</f>
        <v>226799534.99058211</v>
      </c>
      <c r="BN19" s="132">
        <f>RevModel!BM86</f>
        <v>476279023.48022246</v>
      </c>
      <c r="BO19" s="132">
        <f>RevModel!BN86</f>
        <v>1000185949.3084671</v>
      </c>
      <c r="BP19" s="132">
        <f>RevModel!BO86</f>
        <v>2100390493.5477805</v>
      </c>
      <c r="BQ19" s="132">
        <f>RevModel!BP86</f>
        <v>4410820036.4503393</v>
      </c>
      <c r="BR19" s="14">
        <f t="shared" ref="BR19:BR24" si="13">SUM(BF19:BQ19)</f>
        <v>8419511673.3142843</v>
      </c>
      <c r="BS19" s="76" t="s">
        <v>219</v>
      </c>
      <c r="BT19" s="141"/>
      <c r="BU19" s="143"/>
      <c r="BW19" s="6" t="s">
        <v>166</v>
      </c>
      <c r="BX19" s="132">
        <f>RevModel!BW86</f>
        <v>152489163.46104491</v>
      </c>
      <c r="BY19" s="132">
        <f>RevModel!BX86</f>
        <v>274480494.22988081</v>
      </c>
      <c r="BZ19" s="132">
        <f>RevModel!BY86</f>
        <v>494064889.61378551</v>
      </c>
      <c r="CA19" s="132">
        <f>RevModel!BZ86</f>
        <v>889316801.30481386</v>
      </c>
      <c r="CB19" s="132">
        <f>RevModel!CA86</f>
        <v>1600770242.3486648</v>
      </c>
      <c r="CC19" s="132">
        <f>RevModel!CB86</f>
        <v>2881386436.2275963</v>
      </c>
      <c r="CD19" s="132">
        <f>RevModel!CC86</f>
        <v>5186495585.2096729</v>
      </c>
      <c r="CE19" s="132">
        <f>RevModel!CD86</f>
        <v>9335692053.3774109</v>
      </c>
      <c r="CF19" s="132">
        <f>RevModel!CE86</f>
        <v>16804245696.079338</v>
      </c>
      <c r="CG19" s="132">
        <f>RevModel!CF86</f>
        <v>30247642252.94281</v>
      </c>
      <c r="CH19" s="132">
        <f>RevModel!CG86</f>
        <v>54445756055.297058</v>
      </c>
      <c r="CI19" s="132">
        <f>RevModel!CH86</f>
        <v>98002360899.534698</v>
      </c>
      <c r="CJ19" s="14">
        <f t="shared" ref="CJ19:CJ24" si="14">SUM(BX19:CI19)</f>
        <v>220314700569.62677</v>
      </c>
      <c r="CK19" s="76" t="s">
        <v>219</v>
      </c>
      <c r="CL19" s="143"/>
    </row>
    <row r="20" spans="1:90" x14ac:dyDescent="0.25">
      <c r="A20" s="134"/>
      <c r="C20" s="6" t="s">
        <v>170</v>
      </c>
      <c r="D20" s="14">
        <f>RevModel!C102</f>
        <v>0</v>
      </c>
      <c r="E20" s="14">
        <f>RevModel!D102</f>
        <v>1044114</v>
      </c>
      <c r="F20" s="14">
        <f>RevModel!E102</f>
        <v>1148525.4000000001</v>
      </c>
      <c r="G20" s="14">
        <f>RevModel!F102</f>
        <v>1378230.4800000004</v>
      </c>
      <c r="H20" s="14">
        <f>RevModel!G102</f>
        <v>1653876.5759999997</v>
      </c>
      <c r="I20" s="14">
        <f>RevModel!H102</f>
        <v>1984651.8912</v>
      </c>
      <c r="J20" s="14">
        <f>RevModel!I102</f>
        <v>2381582.2694400004</v>
      </c>
      <c r="K20" s="14">
        <f>RevModel!J102</f>
        <v>2857898.7233279999</v>
      </c>
      <c r="L20" s="14">
        <f>RevModel!K102</f>
        <v>3429478.4679935998</v>
      </c>
      <c r="M20" s="14">
        <f>RevModel!L102</f>
        <v>4115374.1615923191</v>
      </c>
      <c r="N20" s="14">
        <f>RevModel!M102</f>
        <v>4938448.993910783</v>
      </c>
      <c r="O20" s="14">
        <f>RevModel!N102</f>
        <v>5926138.7926929388</v>
      </c>
      <c r="P20" s="14">
        <f t="shared" si="10"/>
        <v>30858319.756157644</v>
      </c>
      <c r="Q20" s="76" t="s">
        <v>220</v>
      </c>
      <c r="R20" s="135"/>
      <c r="S20" s="137"/>
      <c r="U20" s="6" t="s">
        <v>170</v>
      </c>
      <c r="V20" s="14">
        <f>RevModel!U102</f>
        <v>7111366.5512315268</v>
      </c>
      <c r="W20" s="14">
        <f>RevModel!V102</f>
        <v>1382292</v>
      </c>
      <c r="X20" s="14">
        <f>RevModel!W102</f>
        <v>1507836</v>
      </c>
      <c r="Y20" s="14">
        <f>RevModel!X102</f>
        <v>1996027.2</v>
      </c>
      <c r="Z20" s="14">
        <f>RevModel!Y102</f>
        <v>2395232.64</v>
      </c>
      <c r="AA20" s="14">
        <f>RevModel!Z102</f>
        <v>2874279.1680000001</v>
      </c>
      <c r="AB20" s="14">
        <f>RevModel!AA102</f>
        <v>3449135.0015999996</v>
      </c>
      <c r="AC20" s="14">
        <f>RevModel!AB102</f>
        <v>4138962.0019199997</v>
      </c>
      <c r="AD20" s="14">
        <f>RevModel!AC102</f>
        <v>4966754.4023040002</v>
      </c>
      <c r="AE20" s="14">
        <f>RevModel!AD102</f>
        <v>5960105.282764799</v>
      </c>
      <c r="AF20" s="14">
        <f>RevModel!AE102</f>
        <v>6618089.0728857582</v>
      </c>
      <c r="AG20" s="14">
        <f>RevModel!AF102</f>
        <v>6755741.6931164125</v>
      </c>
      <c r="AH20" s="14">
        <f t="shared" si="11"/>
        <v>49155821.013822496</v>
      </c>
      <c r="AI20" s="76" t="s">
        <v>220</v>
      </c>
      <c r="AJ20" s="145"/>
      <c r="AK20" s="139"/>
      <c r="AM20" s="6" t="s">
        <v>170</v>
      </c>
      <c r="AN20" s="14">
        <f>RevModel!AM102</f>
        <v>7043942.2566334447</v>
      </c>
      <c r="AO20" s="14">
        <f>RevModel!AN102</f>
        <v>1614730</v>
      </c>
      <c r="AP20" s="14">
        <f>RevModel!AO102</f>
        <v>3033364.1</v>
      </c>
      <c r="AQ20" s="14">
        <f>RevModel!AP102</f>
        <v>3943373.3300000005</v>
      </c>
      <c r="AR20" s="14">
        <f>RevModel!AQ102</f>
        <v>5126385.3290000008</v>
      </c>
      <c r="AS20" s="14">
        <f>RevModel!AR102</f>
        <v>6664300.9276999999</v>
      </c>
      <c r="AT20" s="14">
        <f>RevModel!AS102</f>
        <v>8663591.2060100008</v>
      </c>
      <c r="AU20" s="14">
        <f>RevModel!AT102</f>
        <v>11262668.567813002</v>
      </c>
      <c r="AV20" s="14">
        <f>RevModel!AU102</f>
        <v>14641469.138156902</v>
      </c>
      <c r="AW20" s="14">
        <f>RevModel!AV102</f>
        <v>19033909.879603978</v>
      </c>
      <c r="AX20" s="14">
        <f>RevModel!AW102</f>
        <v>24744082.843485165</v>
      </c>
      <c r="AY20" s="14">
        <f>RevModel!AX102</f>
        <v>32167307.696530718</v>
      </c>
      <c r="AZ20" s="14">
        <f t="shared" si="12"/>
        <v>137939125.27493322</v>
      </c>
      <c r="BA20" s="76" t="s">
        <v>220</v>
      </c>
      <c r="BB20" s="146"/>
      <c r="BC20" s="141"/>
      <c r="BE20" s="6" t="s">
        <v>170</v>
      </c>
      <c r="BF20" s="14">
        <f>RevModel!BE102</f>
        <v>41817500.005489931</v>
      </c>
      <c r="BG20" s="14">
        <f>RevModel!BF102</f>
        <v>3033364.1</v>
      </c>
      <c r="BH20" s="14">
        <f>RevModel!BG102</f>
        <v>6370064.6099999994</v>
      </c>
      <c r="BI20" s="14">
        <f>RevModel!BH102</f>
        <v>13377135.681</v>
      </c>
      <c r="BJ20" s="14">
        <f>RevModel!BI102</f>
        <v>28091984.930099998</v>
      </c>
      <c r="BK20" s="14">
        <f>RevModel!BJ102</f>
        <v>58993168.353209987</v>
      </c>
      <c r="BL20" s="14">
        <f>RevModel!BK102</f>
        <v>123885653.541741</v>
      </c>
      <c r="BM20" s="14">
        <f>RevModel!BL102</f>
        <v>260159872.43765604</v>
      </c>
      <c r="BN20" s="14">
        <f>RevModel!BM102</f>
        <v>546335732.1190778</v>
      </c>
      <c r="BO20" s="14">
        <f>RevModel!BN102</f>
        <v>1147305037.4500632</v>
      </c>
      <c r="BP20" s="14">
        <f>RevModel!BO102</f>
        <v>2409340578.6451321</v>
      </c>
      <c r="BQ20" s="14">
        <f>RevModel!BP102</f>
        <v>5059615215.1547775</v>
      </c>
      <c r="BR20" s="14">
        <f t="shared" si="13"/>
        <v>9698325307.0282478</v>
      </c>
      <c r="BS20" s="76" t="s">
        <v>220</v>
      </c>
      <c r="BT20" s="147"/>
      <c r="BU20" s="143"/>
      <c r="BW20" s="6" t="s">
        <v>170</v>
      </c>
      <c r="BX20" s="14">
        <f>RevModel!BW102</f>
        <v>10625191951.825035</v>
      </c>
      <c r="BY20" s="14">
        <f>RevModel!BX102</f>
        <v>367330024.5662989</v>
      </c>
      <c r="BZ20" s="14">
        <f>RevModel!BY102</f>
        <v>661194044.21933782</v>
      </c>
      <c r="CA20" s="14">
        <f>RevModel!BZ102</f>
        <v>1190149279.5948081</v>
      </c>
      <c r="CB20" s="14">
        <f>RevModel!CA102</f>
        <v>2142268703.2706544</v>
      </c>
      <c r="CC20" s="14">
        <f>RevModel!CB102</f>
        <v>3856083665.8871779</v>
      </c>
      <c r="CD20" s="14">
        <f>RevModel!CC102</f>
        <v>6940950598.596921</v>
      </c>
      <c r="CE20" s="14">
        <f>RevModel!CD102</f>
        <v>12493711077.474457</v>
      </c>
      <c r="CF20" s="14">
        <f>RevModel!CE102</f>
        <v>22488679939.454021</v>
      </c>
      <c r="CG20" s="14">
        <f>RevModel!CF102</f>
        <v>40479623891.017242</v>
      </c>
      <c r="CH20" s="14">
        <f>RevModel!CG102</f>
        <v>72863323003.831039</v>
      </c>
      <c r="CI20" s="14">
        <f>RevModel!CH102</f>
        <v>131153981406.89583</v>
      </c>
      <c r="CJ20" s="14">
        <f t="shared" si="14"/>
        <v>305262487586.63281</v>
      </c>
      <c r="CK20" s="76" t="s">
        <v>220</v>
      </c>
      <c r="CL20" s="148"/>
    </row>
    <row r="21" spans="1:90" x14ac:dyDescent="0.25">
      <c r="A21" s="134"/>
      <c r="C21" s="6" t="s">
        <v>202</v>
      </c>
      <c r="D21" s="14">
        <f>TermLoans!C23</f>
        <v>6003843</v>
      </c>
      <c r="E21" s="14">
        <f>TermLoans!D23</f>
        <v>4402690.0999999996</v>
      </c>
      <c r="F21" s="14">
        <f>TermLoans!E23</f>
        <v>3261883.0699999994</v>
      </c>
      <c r="G21" s="14">
        <f>TermLoans!F23</f>
        <v>2445318.1489999993</v>
      </c>
      <c r="H21" s="14">
        <f>TermLoans!G23</f>
        <v>1857522.7042999996</v>
      </c>
      <c r="I21" s="14">
        <f>TermLoans!H23</f>
        <v>1431485.8930099998</v>
      </c>
      <c r="J21" s="14">
        <f>TermLoans!I23</f>
        <v>1120138.1251069997</v>
      </c>
      <c r="K21" s="14">
        <f>TermLoans!J23</f>
        <v>890384.88757489983</v>
      </c>
      <c r="L21" s="14">
        <f>TermLoans!K23</f>
        <v>718928.80130242987</v>
      </c>
      <c r="M21" s="14">
        <f>TermLoans!L23</f>
        <v>589343.60291170084</v>
      </c>
      <c r="N21" s="14">
        <f>TermLoans!M23</f>
        <v>490024.61983819061</v>
      </c>
      <c r="O21" s="14">
        <f>TermLoans!N23</f>
        <v>412752.92190673342</v>
      </c>
      <c r="P21" s="14">
        <f t="shared" si="10"/>
        <v>23624315.874950945</v>
      </c>
      <c r="Q21" s="76" t="s">
        <v>218</v>
      </c>
      <c r="R21" s="135"/>
      <c r="S21" s="137"/>
      <c r="U21" s="6" t="s">
        <v>202</v>
      </c>
      <c r="V21" s="14">
        <f>TermLoans!P23</f>
        <v>3912753</v>
      </c>
      <c r="W21" s="14">
        <f>TermLoans!Q23</f>
        <v>3521477.7</v>
      </c>
      <c r="X21" s="14">
        <f>TermLoans!R23</f>
        <v>3169329.9300000006</v>
      </c>
      <c r="Y21" s="14">
        <f>TermLoans!S23</f>
        <v>2852396.9370000008</v>
      </c>
      <c r="Z21" s="14">
        <f>TermLoans!T23</f>
        <v>2567157.2433000007</v>
      </c>
      <c r="AA21" s="14">
        <f>TermLoans!U23</f>
        <v>2310441.5189700006</v>
      </c>
      <c r="AB21" s="14">
        <f>TermLoans!V23</f>
        <v>2079397.3670730004</v>
      </c>
      <c r="AC21" s="14">
        <f>TermLoans!W23</f>
        <v>1871457.6303657005</v>
      </c>
      <c r="AD21" s="14">
        <f>TermLoans!X23</f>
        <v>1684311.8673291304</v>
      </c>
      <c r="AE21" s="14">
        <f>TermLoans!Y23</f>
        <v>1515880.6805962175</v>
      </c>
      <c r="AF21" s="14">
        <f>TermLoans!Z23</f>
        <v>1364292.6125365957</v>
      </c>
      <c r="AG21" s="14">
        <f>TermLoans!AA23</f>
        <v>1227863.3512829361</v>
      </c>
      <c r="AH21" s="14">
        <f t="shared" si="11"/>
        <v>28076759.83845358</v>
      </c>
      <c r="AI21" s="76" t="s">
        <v>218</v>
      </c>
      <c r="AJ21" s="145"/>
      <c r="AK21" s="139"/>
      <c r="AM21" s="6" t="s">
        <v>202</v>
      </c>
      <c r="AN21" s="14">
        <f>TermLoans!AC23</f>
        <v>9227864</v>
      </c>
      <c r="AO21" s="14">
        <f>TermLoans!AD23</f>
        <v>4995489.5999999996</v>
      </c>
      <c r="AP21" s="14">
        <f>TermLoans!AE23</f>
        <v>2726679.3600000003</v>
      </c>
      <c r="AQ21" s="14">
        <f>TermLoans!AF23</f>
        <v>1500700.4160000002</v>
      </c>
      <c r="AR21" s="14">
        <f>TermLoans!AG23</f>
        <v>832766.6496</v>
      </c>
      <c r="AS21" s="14">
        <f>TermLoans!AH23</f>
        <v>465833.18975999998</v>
      </c>
      <c r="AT21" s="14">
        <f>TermLoans!AI23</f>
        <v>262586.51385599998</v>
      </c>
      <c r="AU21" s="14">
        <f>TermLoans!AJ23</f>
        <v>149095.20831359999</v>
      </c>
      <c r="AV21" s="14">
        <f>TermLoans!AK23</f>
        <v>85228.774988159988</v>
      </c>
      <c r="AW21" s="14">
        <f>TermLoans!AL23</f>
        <v>49023.089992895992</v>
      </c>
      <c r="AX21" s="14">
        <f>TermLoans!AM23</f>
        <v>28356.766495737593</v>
      </c>
      <c r="AY21" s="14">
        <f>TermLoans!AN23</f>
        <v>0</v>
      </c>
      <c r="AZ21" s="14">
        <f t="shared" si="12"/>
        <v>20323623.569006395</v>
      </c>
      <c r="BA21" s="76" t="s">
        <v>218</v>
      </c>
      <c r="BB21" s="146"/>
      <c r="BC21" s="141"/>
      <c r="BE21" s="6" t="s">
        <v>202</v>
      </c>
      <c r="BF21" s="14">
        <f>TermLoans!AP23</f>
        <v>4516486</v>
      </c>
      <c r="BG21" s="14">
        <f>TermLoans!AQ23</f>
        <v>3063780.2</v>
      </c>
      <c r="BH21" s="14">
        <f>TermLoans!AR23</f>
        <v>2256873.58</v>
      </c>
      <c r="BI21" s="14">
        <f>TermLoans!AS23</f>
        <v>1780921.922</v>
      </c>
      <c r="BJ21" s="14">
        <f>TermLoans!AT23</f>
        <v>1477697.5797999999</v>
      </c>
      <c r="BK21" s="14">
        <f>TermLoans!AU23</f>
        <v>1267361.74682</v>
      </c>
      <c r="BL21" s="14">
        <f>TermLoans!AV23</f>
        <v>1109342.534638</v>
      </c>
      <c r="BM21" s="14">
        <f>TermLoans!AW23</f>
        <v>982766.76242419996</v>
      </c>
      <c r="BN21" s="14">
        <f>TermLoans!AX23</f>
        <v>876669.32680677995</v>
      </c>
      <c r="BO21" s="14">
        <f>TermLoans!AY23</f>
        <v>785092.01443860203</v>
      </c>
      <c r="BP21" s="14">
        <f>TermLoans!AZ23</f>
        <v>704627.62315099186</v>
      </c>
      <c r="BQ21" s="14">
        <f>TermLoans!BA23</f>
        <v>633187.26591401768</v>
      </c>
      <c r="BR21" s="14">
        <f t="shared" si="13"/>
        <v>19454806.5559926</v>
      </c>
      <c r="BS21" s="76" t="s">
        <v>218</v>
      </c>
      <c r="BT21" s="147"/>
      <c r="BU21" s="143"/>
      <c r="BW21" s="6" t="s">
        <v>202</v>
      </c>
      <c r="BX21" s="14">
        <f>TermLoans!BC23</f>
        <v>4633187</v>
      </c>
      <c r="BY21" s="14">
        <f>TermLoans!BD23</f>
        <v>3569623.9</v>
      </c>
      <c r="BZ21" s="14">
        <f>TermLoans!BE23</f>
        <v>2792490.4299999997</v>
      </c>
      <c r="CA21" s="14">
        <f>TermLoans!BF23</f>
        <v>2219121.6310000001</v>
      </c>
      <c r="CB21" s="14">
        <f>TermLoans!BG23</f>
        <v>1791325.6387</v>
      </c>
      <c r="CC21" s="14">
        <f>TermLoans!BH23</f>
        <v>1468074.39439</v>
      </c>
      <c r="CD21" s="14">
        <f>TermLoans!BI23</f>
        <v>1220383.878643</v>
      </c>
      <c r="CE21" s="14">
        <f>TermLoans!BJ23</f>
        <v>1027727.3373631001</v>
      </c>
      <c r="CF21" s="14">
        <f>TermLoans!BK23</f>
        <v>875521.89623587008</v>
      </c>
      <c r="CG21" s="14">
        <f>TermLoans!BL23</f>
        <v>753366.81143863907</v>
      </c>
      <c r="CH21" s="14">
        <f>TermLoans!BM23</f>
        <v>653808.10367322434</v>
      </c>
      <c r="CI21" s="14">
        <f>TermLoans!BN23</f>
        <v>571471.87467081635</v>
      </c>
      <c r="CJ21" s="14">
        <f t="shared" si="14"/>
        <v>21576102.896114647</v>
      </c>
      <c r="CK21" s="76" t="s">
        <v>218</v>
      </c>
      <c r="CL21" s="148"/>
    </row>
    <row r="22" spans="1:90" x14ac:dyDescent="0.25">
      <c r="A22" s="134"/>
      <c r="C22" s="6" t="s">
        <v>203</v>
      </c>
      <c r="D22" s="14">
        <f>'1-5OpLoan'!C14</f>
        <v>200000</v>
      </c>
      <c r="E22" s="14">
        <f>'1-5OpLoan'!D14</f>
        <v>200000</v>
      </c>
      <c r="F22" s="14">
        <f>'1-5OpLoan'!E14</f>
        <v>200000</v>
      </c>
      <c r="G22" s="14">
        <f>'1-5OpLoan'!F14</f>
        <v>200000</v>
      </c>
      <c r="H22" s="14">
        <f>'1-5OpLoan'!G14</f>
        <v>200000</v>
      </c>
      <c r="I22" s="14">
        <f>'1-5OpLoan'!H14</f>
        <v>200000</v>
      </c>
      <c r="J22" s="14">
        <f>'1-5OpLoan'!I14</f>
        <v>200000</v>
      </c>
      <c r="K22" s="14">
        <f>'1-5OpLoan'!J14</f>
        <v>200000</v>
      </c>
      <c r="L22" s="14">
        <f>'1-5OpLoan'!K14</f>
        <v>200000</v>
      </c>
      <c r="M22" s="14">
        <f>'1-5OpLoan'!L14</f>
        <v>200000</v>
      </c>
      <c r="N22" s="14">
        <f>'1-5OpLoan'!M14</f>
        <v>200000</v>
      </c>
      <c r="O22" s="14">
        <f>'1-5OpLoan'!N14</f>
        <v>200000</v>
      </c>
      <c r="P22" s="14">
        <f t="shared" si="10"/>
        <v>2400000</v>
      </c>
      <c r="Q22" s="76" t="s">
        <v>218</v>
      </c>
      <c r="R22" s="135"/>
      <c r="S22" s="137"/>
      <c r="U22" s="6" t="s">
        <v>203</v>
      </c>
      <c r="V22" s="14">
        <f>'1-5OpLoan'!C27</f>
        <v>10000</v>
      </c>
      <c r="W22" s="14">
        <f>'1-5OpLoan'!D27</f>
        <v>10000</v>
      </c>
      <c r="X22" s="14">
        <f>'1-5OpLoan'!E27</f>
        <v>10000</v>
      </c>
      <c r="Y22" s="14">
        <f>'1-5OpLoan'!F27</f>
        <v>10000</v>
      </c>
      <c r="Z22" s="14">
        <f>'1-5OpLoan'!G27</f>
        <v>10000</v>
      </c>
      <c r="AA22" s="14">
        <f>'1-5OpLoan'!H27</f>
        <v>10000</v>
      </c>
      <c r="AB22" s="14">
        <f>'1-5OpLoan'!I27</f>
        <v>10000</v>
      </c>
      <c r="AC22" s="14">
        <f>'1-5OpLoan'!J27</f>
        <v>10000</v>
      </c>
      <c r="AD22" s="14">
        <f>'1-5OpLoan'!K27</f>
        <v>10000</v>
      </c>
      <c r="AE22" s="14">
        <f>'1-5OpLoan'!L27</f>
        <v>10000</v>
      </c>
      <c r="AF22" s="14">
        <f>'1-5OpLoan'!M27</f>
        <v>10000</v>
      </c>
      <c r="AG22" s="14">
        <f>'1-5OpLoan'!N27</f>
        <v>10000</v>
      </c>
      <c r="AH22" s="14">
        <f t="shared" si="11"/>
        <v>120000</v>
      </c>
      <c r="AI22" s="76" t="s">
        <v>218</v>
      </c>
      <c r="AJ22" s="145"/>
      <c r="AK22" s="139"/>
      <c r="AM22" s="6" t="s">
        <v>203</v>
      </c>
      <c r="AN22" s="14">
        <f>'1-5OpLoan'!C40</f>
        <v>20000</v>
      </c>
      <c r="AO22" s="14">
        <f>'1-5OpLoan'!D40</f>
        <v>20000</v>
      </c>
      <c r="AP22" s="14">
        <f>'1-5OpLoan'!E40</f>
        <v>20000</v>
      </c>
      <c r="AQ22" s="14">
        <f>'1-5OpLoan'!F40</f>
        <v>20000</v>
      </c>
      <c r="AR22" s="14">
        <f>'1-5OpLoan'!G40</f>
        <v>20000</v>
      </c>
      <c r="AS22" s="14">
        <f>'1-5OpLoan'!H40</f>
        <v>20000</v>
      </c>
      <c r="AT22" s="14">
        <f>'1-5OpLoan'!I40</f>
        <v>20000</v>
      </c>
      <c r="AU22" s="14">
        <f>'1-5OpLoan'!J40</f>
        <v>20000</v>
      </c>
      <c r="AV22" s="14">
        <f>'1-5OpLoan'!K40</f>
        <v>20000</v>
      </c>
      <c r="AW22" s="14">
        <f>'1-5OpLoan'!L40</f>
        <v>20000</v>
      </c>
      <c r="AX22" s="14">
        <f>'1-5OpLoan'!M40</f>
        <v>20000</v>
      </c>
      <c r="AY22" s="14">
        <f>'1-5OpLoan'!N40</f>
        <v>20000</v>
      </c>
      <c r="AZ22" s="14">
        <f t="shared" si="12"/>
        <v>240000</v>
      </c>
      <c r="BA22" s="76" t="s">
        <v>218</v>
      </c>
      <c r="BB22" s="146"/>
      <c r="BC22" s="141"/>
      <c r="BE22" s="6" t="s">
        <v>203</v>
      </c>
      <c r="BF22" s="14">
        <f>'1-5OpLoan'!C53</f>
        <v>80000</v>
      </c>
      <c r="BG22" s="14">
        <f>'1-5OpLoan'!D53</f>
        <v>80000</v>
      </c>
      <c r="BH22" s="14">
        <f>'1-5OpLoan'!E53</f>
        <v>80000</v>
      </c>
      <c r="BI22" s="14">
        <f>'1-5OpLoan'!F53</f>
        <v>80000</v>
      </c>
      <c r="BJ22" s="14">
        <f>'1-5OpLoan'!G53</f>
        <v>80000</v>
      </c>
      <c r="BK22" s="14">
        <f>'1-5OpLoan'!H53</f>
        <v>80000</v>
      </c>
      <c r="BL22" s="14">
        <f>'1-5OpLoan'!I53</f>
        <v>80000</v>
      </c>
      <c r="BM22" s="14">
        <f>'1-5OpLoan'!J53</f>
        <v>80000</v>
      </c>
      <c r="BN22" s="14">
        <f>'1-5OpLoan'!K53</f>
        <v>80000</v>
      </c>
      <c r="BO22" s="14">
        <f>'1-5OpLoan'!L53</f>
        <v>80000</v>
      </c>
      <c r="BP22" s="14">
        <f>'1-5OpLoan'!M53</f>
        <v>80000</v>
      </c>
      <c r="BQ22" s="14">
        <f>'1-5OpLoan'!N53</f>
        <v>80000</v>
      </c>
      <c r="BR22" s="14">
        <f t="shared" si="13"/>
        <v>960000</v>
      </c>
      <c r="BS22" s="76" t="s">
        <v>218</v>
      </c>
      <c r="BT22" s="147"/>
      <c r="BU22" s="143"/>
      <c r="BW22" s="6" t="s">
        <v>203</v>
      </c>
      <c r="BX22" s="14">
        <f>'1-5OpLoan'!C66</f>
        <v>30000</v>
      </c>
      <c r="BY22" s="14">
        <f>'1-5OpLoan'!D66</f>
        <v>0</v>
      </c>
      <c r="BZ22" s="14">
        <f>'1-5OpLoan'!E66</f>
        <v>0</v>
      </c>
      <c r="CA22" s="14">
        <f>'1-5OpLoan'!F66</f>
        <v>0</v>
      </c>
      <c r="CB22" s="14">
        <f>'1-5OpLoan'!G66</f>
        <v>0</v>
      </c>
      <c r="CC22" s="14">
        <f>'1-5OpLoan'!H66</f>
        <v>0</v>
      </c>
      <c r="CD22" s="14">
        <f>'1-5OpLoan'!I66</f>
        <v>0</v>
      </c>
      <c r="CE22" s="14">
        <f>'1-5OpLoan'!J66</f>
        <v>0</v>
      </c>
      <c r="CF22" s="14">
        <f>'1-5OpLoan'!K66</f>
        <v>0</v>
      </c>
      <c r="CG22" s="14">
        <f>'1-5OpLoan'!L66</f>
        <v>0</v>
      </c>
      <c r="CH22" s="14">
        <f>'1-5OpLoan'!M66</f>
        <v>0</v>
      </c>
      <c r="CI22" s="14">
        <f>'1-5OpLoan'!N66</f>
        <v>0</v>
      </c>
      <c r="CJ22" s="14">
        <f t="shared" si="14"/>
        <v>30000</v>
      </c>
      <c r="CK22" s="76" t="s">
        <v>218</v>
      </c>
      <c r="CL22" s="148"/>
    </row>
    <row r="23" spans="1:90" x14ac:dyDescent="0.25">
      <c r="A23" s="134"/>
      <c r="C23" s="6" t="s">
        <v>171</v>
      </c>
      <c r="D23" s="14">
        <f t="shared" ref="D23:O23" si="15">D89</f>
        <v>20000</v>
      </c>
      <c r="E23" s="14">
        <f t="shared" si="15"/>
        <v>24000</v>
      </c>
      <c r="F23" s="14">
        <f t="shared" si="15"/>
        <v>30000</v>
      </c>
      <c r="G23" s="14">
        <f t="shared" si="15"/>
        <v>45000</v>
      </c>
      <c r="H23" s="14">
        <f t="shared" si="15"/>
        <v>45000</v>
      </c>
      <c r="I23" s="14">
        <f t="shared" si="15"/>
        <v>52000</v>
      </c>
      <c r="J23" s="14">
        <f t="shared" si="15"/>
        <v>60000</v>
      </c>
      <c r="K23" s="14">
        <f t="shared" si="15"/>
        <v>75000</v>
      </c>
      <c r="L23" s="14">
        <f t="shared" si="15"/>
        <v>90000</v>
      </c>
      <c r="M23" s="14">
        <f t="shared" si="15"/>
        <v>100000</v>
      </c>
      <c r="N23" s="14">
        <f t="shared" si="15"/>
        <v>110000</v>
      </c>
      <c r="O23" s="14">
        <f t="shared" si="15"/>
        <v>117500</v>
      </c>
      <c r="P23" s="14">
        <f t="shared" si="10"/>
        <v>768500</v>
      </c>
      <c r="Q23" s="76" t="s">
        <v>218</v>
      </c>
      <c r="R23" s="135"/>
      <c r="S23" s="137"/>
      <c r="U23" s="6" t="s">
        <v>171</v>
      </c>
      <c r="V23" s="14">
        <f>V89</f>
        <v>0</v>
      </c>
      <c r="W23" s="14">
        <f t="shared" ref="W23:AG23" si="16">W89</f>
        <v>0</v>
      </c>
      <c r="X23" s="14">
        <f t="shared" si="16"/>
        <v>0</v>
      </c>
      <c r="Y23" s="14">
        <f t="shared" si="16"/>
        <v>0</v>
      </c>
      <c r="Z23" s="14">
        <f t="shared" si="16"/>
        <v>0</v>
      </c>
      <c r="AA23" s="14">
        <f t="shared" si="16"/>
        <v>0</v>
      </c>
      <c r="AB23" s="14">
        <f t="shared" si="16"/>
        <v>0</v>
      </c>
      <c r="AC23" s="14">
        <f t="shared" si="16"/>
        <v>0</v>
      </c>
      <c r="AD23" s="14">
        <f t="shared" si="16"/>
        <v>0</v>
      </c>
      <c r="AE23" s="14">
        <f t="shared" si="16"/>
        <v>0</v>
      </c>
      <c r="AF23" s="14">
        <f t="shared" si="16"/>
        <v>0</v>
      </c>
      <c r="AG23" s="14">
        <f t="shared" si="16"/>
        <v>0</v>
      </c>
      <c r="AH23" s="14">
        <f t="shared" si="11"/>
        <v>0</v>
      </c>
      <c r="AI23" s="76" t="s">
        <v>218</v>
      </c>
      <c r="AJ23" s="145"/>
      <c r="AK23" s="139"/>
      <c r="AM23" s="6" t="s">
        <v>171</v>
      </c>
      <c r="AN23" s="14">
        <f>AN89</f>
        <v>0</v>
      </c>
      <c r="AO23" s="14">
        <f t="shared" ref="AO23:AY23" si="17">AO89</f>
        <v>0</v>
      </c>
      <c r="AP23" s="14">
        <f t="shared" si="17"/>
        <v>0</v>
      </c>
      <c r="AQ23" s="14">
        <f t="shared" si="17"/>
        <v>0</v>
      </c>
      <c r="AR23" s="14">
        <f t="shared" si="17"/>
        <v>0</v>
      </c>
      <c r="AS23" s="14">
        <f t="shared" si="17"/>
        <v>0</v>
      </c>
      <c r="AT23" s="14">
        <f t="shared" si="17"/>
        <v>0</v>
      </c>
      <c r="AU23" s="14">
        <f t="shared" si="17"/>
        <v>0</v>
      </c>
      <c r="AV23" s="14">
        <f t="shared" si="17"/>
        <v>0</v>
      </c>
      <c r="AW23" s="14">
        <f t="shared" si="17"/>
        <v>0</v>
      </c>
      <c r="AX23" s="14">
        <f t="shared" si="17"/>
        <v>0</v>
      </c>
      <c r="AY23" s="14">
        <f t="shared" si="17"/>
        <v>0</v>
      </c>
      <c r="AZ23" s="14">
        <f t="shared" si="12"/>
        <v>0</v>
      </c>
      <c r="BA23" s="76" t="s">
        <v>218</v>
      </c>
      <c r="BB23" s="146"/>
      <c r="BC23" s="141"/>
      <c r="BE23" s="6" t="s">
        <v>171</v>
      </c>
      <c r="BF23" s="14">
        <f>BF89</f>
        <v>0</v>
      </c>
      <c r="BG23" s="14">
        <f t="shared" ref="BG23:BQ23" si="18">BG89</f>
        <v>0</v>
      </c>
      <c r="BH23" s="14">
        <f t="shared" si="18"/>
        <v>0</v>
      </c>
      <c r="BI23" s="14">
        <f t="shared" si="18"/>
        <v>0</v>
      </c>
      <c r="BJ23" s="14">
        <f t="shared" si="18"/>
        <v>0</v>
      </c>
      <c r="BK23" s="14">
        <f t="shared" si="18"/>
        <v>0</v>
      </c>
      <c r="BL23" s="14">
        <f t="shared" si="18"/>
        <v>0</v>
      </c>
      <c r="BM23" s="14">
        <f t="shared" si="18"/>
        <v>0</v>
      </c>
      <c r="BN23" s="14">
        <f t="shared" si="18"/>
        <v>0</v>
      </c>
      <c r="BO23" s="14">
        <f t="shared" si="18"/>
        <v>0</v>
      </c>
      <c r="BP23" s="14">
        <f t="shared" si="18"/>
        <v>0</v>
      </c>
      <c r="BQ23" s="14">
        <f t="shared" si="18"/>
        <v>0</v>
      </c>
      <c r="BR23" s="14">
        <f t="shared" si="13"/>
        <v>0</v>
      </c>
      <c r="BS23" s="76" t="s">
        <v>218</v>
      </c>
      <c r="BT23" s="147"/>
      <c r="BU23" s="143"/>
      <c r="BW23" s="6" t="s">
        <v>171</v>
      </c>
      <c r="BX23" s="14">
        <f>BX89</f>
        <v>0</v>
      </c>
      <c r="BY23" s="14">
        <f t="shared" ref="BY23:CI23" si="19">BY89</f>
        <v>0</v>
      </c>
      <c r="BZ23" s="14">
        <f t="shared" si="19"/>
        <v>0</v>
      </c>
      <c r="CA23" s="14">
        <f t="shared" si="19"/>
        <v>0</v>
      </c>
      <c r="CB23" s="14">
        <f t="shared" si="19"/>
        <v>0</v>
      </c>
      <c r="CC23" s="14">
        <f t="shared" si="19"/>
        <v>0</v>
      </c>
      <c r="CD23" s="14">
        <f t="shared" si="19"/>
        <v>0</v>
      </c>
      <c r="CE23" s="14">
        <f t="shared" si="19"/>
        <v>0</v>
      </c>
      <c r="CF23" s="14">
        <f t="shared" si="19"/>
        <v>0</v>
      </c>
      <c r="CG23" s="14">
        <f t="shared" si="19"/>
        <v>0</v>
      </c>
      <c r="CH23" s="14">
        <f t="shared" si="19"/>
        <v>0</v>
      </c>
      <c r="CI23" s="14">
        <f t="shared" si="19"/>
        <v>0</v>
      </c>
      <c r="CJ23" s="14">
        <f t="shared" si="14"/>
        <v>0</v>
      </c>
      <c r="CK23" s="76" t="s">
        <v>218</v>
      </c>
      <c r="CL23" s="148"/>
    </row>
    <row r="24" spans="1:90" x14ac:dyDescent="0.25">
      <c r="A24" s="134"/>
      <c r="C24" s="6" t="s">
        <v>172</v>
      </c>
      <c r="D24" s="14">
        <f t="shared" ref="D24:O24" si="20">D100</f>
        <v>2000</v>
      </c>
      <c r="E24" s="14">
        <f t="shared" si="20"/>
        <v>3000</v>
      </c>
      <c r="F24" s="14">
        <f t="shared" si="20"/>
        <v>15000</v>
      </c>
      <c r="G24" s="14">
        <f t="shared" si="20"/>
        <v>10000</v>
      </c>
      <c r="H24" s="14">
        <f t="shared" si="20"/>
        <v>13900</v>
      </c>
      <c r="I24" s="14">
        <f t="shared" si="20"/>
        <v>23000</v>
      </c>
      <c r="J24" s="14">
        <f t="shared" si="20"/>
        <v>12000</v>
      </c>
      <c r="K24" s="14">
        <f t="shared" si="20"/>
        <v>16000</v>
      </c>
      <c r="L24" s="14">
        <f t="shared" si="20"/>
        <v>30000</v>
      </c>
      <c r="M24" s="14">
        <f t="shared" si="20"/>
        <v>23000</v>
      </c>
      <c r="N24" s="14">
        <f t="shared" si="20"/>
        <v>19000</v>
      </c>
      <c r="O24" s="14">
        <f t="shared" si="20"/>
        <v>33000</v>
      </c>
      <c r="P24" s="14">
        <f t="shared" si="10"/>
        <v>199900</v>
      </c>
      <c r="Q24" s="76" t="s">
        <v>218</v>
      </c>
      <c r="R24" s="134"/>
      <c r="S24" s="137"/>
      <c r="U24" s="6" t="s">
        <v>172</v>
      </c>
      <c r="V24" s="14">
        <f t="shared" ref="V24:AG24" si="21">V100</f>
        <v>0</v>
      </c>
      <c r="W24" s="14">
        <f t="shared" si="21"/>
        <v>0</v>
      </c>
      <c r="X24" s="14">
        <f t="shared" si="21"/>
        <v>0</v>
      </c>
      <c r="Y24" s="14">
        <f t="shared" si="21"/>
        <v>0</v>
      </c>
      <c r="Z24" s="14">
        <f t="shared" si="21"/>
        <v>0</v>
      </c>
      <c r="AA24" s="14">
        <f t="shared" si="21"/>
        <v>0</v>
      </c>
      <c r="AB24" s="14">
        <f t="shared" si="21"/>
        <v>0</v>
      </c>
      <c r="AC24" s="14">
        <f t="shared" si="21"/>
        <v>0</v>
      </c>
      <c r="AD24" s="14">
        <f t="shared" si="21"/>
        <v>0</v>
      </c>
      <c r="AE24" s="14">
        <f t="shared" si="21"/>
        <v>0</v>
      </c>
      <c r="AF24" s="14">
        <f t="shared" si="21"/>
        <v>0</v>
      </c>
      <c r="AG24" s="14">
        <f t="shared" si="21"/>
        <v>0</v>
      </c>
      <c r="AH24" s="14">
        <f t="shared" si="11"/>
        <v>0</v>
      </c>
      <c r="AI24" s="76" t="s">
        <v>218</v>
      </c>
      <c r="AJ24" s="137"/>
      <c r="AK24" s="139"/>
      <c r="AM24" s="6" t="s">
        <v>172</v>
      </c>
      <c r="AN24" s="14">
        <f t="shared" ref="AN24:AY24" si="22">AN100</f>
        <v>0</v>
      </c>
      <c r="AO24" s="14">
        <f t="shared" si="22"/>
        <v>0</v>
      </c>
      <c r="AP24" s="14">
        <f t="shared" si="22"/>
        <v>0</v>
      </c>
      <c r="AQ24" s="14">
        <f t="shared" si="22"/>
        <v>0</v>
      </c>
      <c r="AR24" s="14">
        <f t="shared" si="22"/>
        <v>0</v>
      </c>
      <c r="AS24" s="14">
        <f t="shared" si="22"/>
        <v>0</v>
      </c>
      <c r="AT24" s="14">
        <f t="shared" si="22"/>
        <v>0</v>
      </c>
      <c r="AU24" s="14">
        <f t="shared" si="22"/>
        <v>0</v>
      </c>
      <c r="AV24" s="14">
        <f t="shared" si="22"/>
        <v>0</v>
      </c>
      <c r="AW24" s="14">
        <f t="shared" si="22"/>
        <v>0</v>
      </c>
      <c r="AX24" s="14">
        <f t="shared" si="22"/>
        <v>0</v>
      </c>
      <c r="AY24" s="14">
        <f t="shared" si="22"/>
        <v>0</v>
      </c>
      <c r="AZ24" s="14">
        <f t="shared" si="12"/>
        <v>0</v>
      </c>
      <c r="BA24" s="76" t="s">
        <v>218</v>
      </c>
      <c r="BB24" s="139"/>
      <c r="BC24" s="141"/>
      <c r="BE24" s="6" t="s">
        <v>172</v>
      </c>
      <c r="BF24" s="14">
        <f t="shared" ref="BF24:BQ24" si="23">BF100</f>
        <v>0</v>
      </c>
      <c r="BG24" s="14">
        <f t="shared" si="23"/>
        <v>0</v>
      </c>
      <c r="BH24" s="14">
        <f t="shared" si="23"/>
        <v>0</v>
      </c>
      <c r="BI24" s="14">
        <f t="shared" si="23"/>
        <v>0</v>
      </c>
      <c r="BJ24" s="14">
        <f t="shared" si="23"/>
        <v>0</v>
      </c>
      <c r="BK24" s="14">
        <f t="shared" si="23"/>
        <v>0</v>
      </c>
      <c r="BL24" s="14">
        <f t="shared" si="23"/>
        <v>0</v>
      </c>
      <c r="BM24" s="14">
        <f t="shared" si="23"/>
        <v>0</v>
      </c>
      <c r="BN24" s="14">
        <f t="shared" si="23"/>
        <v>0</v>
      </c>
      <c r="BO24" s="14">
        <f t="shared" si="23"/>
        <v>0</v>
      </c>
      <c r="BP24" s="14">
        <f t="shared" si="23"/>
        <v>0</v>
      </c>
      <c r="BQ24" s="14">
        <f t="shared" si="23"/>
        <v>0</v>
      </c>
      <c r="BR24" s="14">
        <f t="shared" si="13"/>
        <v>0</v>
      </c>
      <c r="BS24" s="76" t="s">
        <v>218</v>
      </c>
      <c r="BT24" s="141"/>
      <c r="BU24" s="143"/>
      <c r="BW24" s="6" t="s">
        <v>172</v>
      </c>
      <c r="BX24" s="14">
        <f t="shared" ref="BX24:CI24" si="24">BX100</f>
        <v>0</v>
      </c>
      <c r="BY24" s="14">
        <f t="shared" si="24"/>
        <v>0</v>
      </c>
      <c r="BZ24" s="14">
        <f t="shared" si="24"/>
        <v>0</v>
      </c>
      <c r="CA24" s="14">
        <f t="shared" si="24"/>
        <v>0</v>
      </c>
      <c r="CB24" s="14">
        <f t="shared" si="24"/>
        <v>0</v>
      </c>
      <c r="CC24" s="14">
        <f t="shared" si="24"/>
        <v>0</v>
      </c>
      <c r="CD24" s="14">
        <f t="shared" si="24"/>
        <v>0</v>
      </c>
      <c r="CE24" s="14">
        <f t="shared" si="24"/>
        <v>0</v>
      </c>
      <c r="CF24" s="14">
        <f t="shared" si="24"/>
        <v>0</v>
      </c>
      <c r="CG24" s="14">
        <f t="shared" si="24"/>
        <v>0</v>
      </c>
      <c r="CH24" s="14">
        <f t="shared" si="24"/>
        <v>0</v>
      </c>
      <c r="CI24" s="14">
        <f t="shared" si="24"/>
        <v>0</v>
      </c>
      <c r="CJ24" s="14">
        <f t="shared" si="14"/>
        <v>0</v>
      </c>
      <c r="CK24" s="76" t="s">
        <v>218</v>
      </c>
      <c r="CL24" s="143"/>
    </row>
    <row r="25" spans="1:90" x14ac:dyDescent="0.25">
      <c r="A25" s="134"/>
      <c r="C25" s="6" t="s">
        <v>222</v>
      </c>
      <c r="D25" s="14">
        <f>AssetPurchases!D31</f>
        <v>576000</v>
      </c>
      <c r="E25" s="14">
        <f>AssetPurchases!E31</f>
        <v>576000</v>
      </c>
      <c r="F25" s="14">
        <f>AssetPurchases!F31</f>
        <v>576000</v>
      </c>
      <c r="G25" s="14">
        <f>AssetPurchases!G31</f>
        <v>576000</v>
      </c>
      <c r="H25" s="14">
        <f>AssetPurchases!H31</f>
        <v>576000</v>
      </c>
      <c r="I25" s="14">
        <f>AssetPurchases!I31</f>
        <v>576000</v>
      </c>
      <c r="J25" s="14">
        <f>AssetPurchases!J31</f>
        <v>576000</v>
      </c>
      <c r="K25" s="14">
        <f>AssetPurchases!K31</f>
        <v>576000</v>
      </c>
      <c r="L25" s="14">
        <f>AssetPurchases!L31</f>
        <v>576000</v>
      </c>
      <c r="M25" s="14">
        <f>AssetPurchases!M31</f>
        <v>576000</v>
      </c>
      <c r="N25" s="14">
        <f>AssetPurchases!N31</f>
        <v>576000</v>
      </c>
      <c r="O25" s="14">
        <f>AssetPurchases!O31</f>
        <v>576000</v>
      </c>
      <c r="P25" s="14">
        <f>AssetPurchases!P31</f>
        <v>6912000</v>
      </c>
      <c r="Q25" s="76" t="s">
        <v>218</v>
      </c>
      <c r="R25" s="134"/>
      <c r="S25" s="137"/>
      <c r="U25" s="6" t="s">
        <v>222</v>
      </c>
      <c r="V25" s="14">
        <f>AssetPurchases!Q31</f>
        <v>556400</v>
      </c>
      <c r="W25" s="14">
        <f>AssetPurchases!R31</f>
        <v>556400</v>
      </c>
      <c r="X25" s="14">
        <f>AssetPurchases!S31</f>
        <v>556400</v>
      </c>
      <c r="Y25" s="14">
        <f>AssetPurchases!T31</f>
        <v>556400</v>
      </c>
      <c r="Z25" s="14">
        <f>AssetPurchases!U31</f>
        <v>556400</v>
      </c>
      <c r="AA25" s="14">
        <f>AssetPurchases!V31</f>
        <v>556400</v>
      </c>
      <c r="AB25" s="14">
        <f>AssetPurchases!W31</f>
        <v>556400</v>
      </c>
      <c r="AC25" s="14">
        <f>AssetPurchases!X31</f>
        <v>556400</v>
      </c>
      <c r="AD25" s="14">
        <f>AssetPurchases!Y31</f>
        <v>556400</v>
      </c>
      <c r="AE25" s="14">
        <f>AssetPurchases!Z31</f>
        <v>556400</v>
      </c>
      <c r="AF25" s="14">
        <f>AssetPurchases!AA31</f>
        <v>556400</v>
      </c>
      <c r="AG25" s="14">
        <f>AssetPurchases!AB31</f>
        <v>556400</v>
      </c>
      <c r="AH25" s="14">
        <f>AssetPurchases!AC31</f>
        <v>6676800</v>
      </c>
      <c r="AI25" s="76" t="s">
        <v>218</v>
      </c>
      <c r="AJ25" s="137"/>
      <c r="AK25" s="139"/>
      <c r="AM25" s="6" t="s">
        <v>222</v>
      </c>
      <c r="AN25" s="14">
        <f>AssetPurchases!AD31</f>
        <v>498250</v>
      </c>
      <c r="AO25" s="14">
        <f>AssetPurchases!AE31</f>
        <v>498250</v>
      </c>
      <c r="AP25" s="14">
        <f>AssetPurchases!AF31</f>
        <v>498250</v>
      </c>
      <c r="AQ25" s="14">
        <f>AssetPurchases!AG31</f>
        <v>498250</v>
      </c>
      <c r="AR25" s="14">
        <f>AssetPurchases!AH31</f>
        <v>498250</v>
      </c>
      <c r="AS25" s="14">
        <f>AssetPurchases!AI31</f>
        <v>498250</v>
      </c>
      <c r="AT25" s="14">
        <f>AssetPurchases!AJ31</f>
        <v>498250</v>
      </c>
      <c r="AU25" s="14">
        <f>AssetPurchases!AK31</f>
        <v>498250</v>
      </c>
      <c r="AV25" s="14">
        <f>AssetPurchases!AL31</f>
        <v>498250</v>
      </c>
      <c r="AW25" s="14">
        <f>AssetPurchases!AM31</f>
        <v>498250</v>
      </c>
      <c r="AX25" s="14">
        <f>AssetPurchases!AN31</f>
        <v>498250</v>
      </c>
      <c r="AY25" s="14">
        <f>AssetPurchases!AO31</f>
        <v>498250</v>
      </c>
      <c r="AZ25" s="14">
        <f>AssetPurchases!AP31</f>
        <v>5979000</v>
      </c>
      <c r="BA25" s="76" t="s">
        <v>218</v>
      </c>
      <c r="BB25" s="139"/>
      <c r="BC25" s="141"/>
      <c r="BE25" s="6" t="s">
        <v>222</v>
      </c>
      <c r="BF25" s="14">
        <f>AssetPurchases!AQ31</f>
        <v>500000</v>
      </c>
      <c r="BG25" s="14">
        <f>AssetPurchases!AR31</f>
        <v>500000</v>
      </c>
      <c r="BH25" s="14">
        <f>AssetPurchases!AS31</f>
        <v>500000</v>
      </c>
      <c r="BI25" s="14">
        <f>AssetPurchases!AT31</f>
        <v>500000</v>
      </c>
      <c r="BJ25" s="14">
        <f>AssetPurchases!AU31</f>
        <v>500000</v>
      </c>
      <c r="BK25" s="14">
        <f>AssetPurchases!AV31</f>
        <v>500000</v>
      </c>
      <c r="BL25" s="14">
        <f>AssetPurchases!AW31</f>
        <v>500000</v>
      </c>
      <c r="BM25" s="14">
        <f>AssetPurchases!AX31</f>
        <v>500000</v>
      </c>
      <c r="BN25" s="14">
        <f>AssetPurchases!AY31</f>
        <v>500000</v>
      </c>
      <c r="BO25" s="14">
        <f>AssetPurchases!AZ31</f>
        <v>500000</v>
      </c>
      <c r="BP25" s="14">
        <f>AssetPurchases!BA31</f>
        <v>500000</v>
      </c>
      <c r="BQ25" s="14">
        <f>AssetPurchases!BB31</f>
        <v>500000</v>
      </c>
      <c r="BR25" s="14">
        <f>AssetPurchases!BC31</f>
        <v>6000000</v>
      </c>
      <c r="BS25" s="76" t="s">
        <v>218</v>
      </c>
      <c r="BT25" s="141"/>
      <c r="BU25" s="143"/>
      <c r="BW25" s="6" t="s">
        <v>222</v>
      </c>
      <c r="BX25" s="14">
        <f>AssetPurchases!BD31</f>
        <v>390000</v>
      </c>
      <c r="BY25" s="14">
        <f>AssetPurchases!BE31</f>
        <v>390000</v>
      </c>
      <c r="BZ25" s="14">
        <f>AssetPurchases!BF31</f>
        <v>390000</v>
      </c>
      <c r="CA25" s="14">
        <f>AssetPurchases!BG31</f>
        <v>390000</v>
      </c>
      <c r="CB25" s="14">
        <f>AssetPurchases!BH31</f>
        <v>390000</v>
      </c>
      <c r="CC25" s="14">
        <f>AssetPurchases!BI31</f>
        <v>390000</v>
      </c>
      <c r="CD25" s="14">
        <f>AssetPurchases!BJ31</f>
        <v>390000</v>
      </c>
      <c r="CE25" s="14">
        <f>AssetPurchases!BK31</f>
        <v>390000</v>
      </c>
      <c r="CF25" s="14">
        <f>AssetPurchases!BL31</f>
        <v>390000</v>
      </c>
      <c r="CG25" s="14">
        <f>AssetPurchases!BM31</f>
        <v>390000</v>
      </c>
      <c r="CH25" s="14">
        <f>AssetPurchases!BN31</f>
        <v>390000</v>
      </c>
      <c r="CI25" s="14">
        <f>AssetPurchases!BO31</f>
        <v>390000</v>
      </c>
      <c r="CJ25" s="14">
        <f>AssetPurchases!BP31</f>
        <v>4680000</v>
      </c>
      <c r="CK25" s="76" t="s">
        <v>218</v>
      </c>
      <c r="CL25" s="143"/>
    </row>
    <row r="26" spans="1:90" x14ac:dyDescent="0.25">
      <c r="A26" s="134"/>
      <c r="C26" s="6"/>
      <c r="D26" s="14"/>
      <c r="E26" s="14"/>
      <c r="F26" s="14"/>
      <c r="G26" s="14"/>
      <c r="H26" s="14"/>
      <c r="I26" s="14"/>
      <c r="J26" s="14"/>
      <c r="K26" s="14"/>
      <c r="L26" s="14"/>
      <c r="M26" s="14"/>
      <c r="N26" s="14"/>
      <c r="O26" s="14"/>
      <c r="P26" s="25"/>
      <c r="Q26" s="4"/>
      <c r="R26" s="134"/>
      <c r="S26" s="137"/>
      <c r="U26" s="6"/>
      <c r="V26" s="14"/>
      <c r="W26" s="14"/>
      <c r="X26" s="14"/>
      <c r="Y26" s="14"/>
      <c r="Z26" s="14"/>
      <c r="AA26" s="14"/>
      <c r="AB26" s="14"/>
      <c r="AC26" s="14"/>
      <c r="AD26" s="14"/>
      <c r="AE26" s="14"/>
      <c r="AF26" s="14"/>
      <c r="AG26" s="14"/>
      <c r="AH26" s="25"/>
      <c r="AI26" s="4"/>
      <c r="AJ26" s="137"/>
      <c r="AK26" s="139"/>
      <c r="AM26" s="6"/>
      <c r="AN26" s="14"/>
      <c r="AO26" s="14"/>
      <c r="AP26" s="14"/>
      <c r="AQ26" s="14"/>
      <c r="AR26" s="14"/>
      <c r="AS26" s="14"/>
      <c r="AT26" s="14"/>
      <c r="AU26" s="14"/>
      <c r="AV26" s="14"/>
      <c r="AW26" s="14"/>
      <c r="AX26" s="14"/>
      <c r="AY26" s="14"/>
      <c r="AZ26" s="25"/>
      <c r="BA26" s="4"/>
      <c r="BB26" s="139"/>
      <c r="BC26" s="141"/>
      <c r="BE26" s="6"/>
      <c r="BF26" s="14"/>
      <c r="BG26" s="14"/>
      <c r="BH26" s="14"/>
      <c r="BI26" s="14"/>
      <c r="BJ26" s="14"/>
      <c r="BK26" s="14"/>
      <c r="BL26" s="14"/>
      <c r="BM26" s="14"/>
      <c r="BN26" s="14"/>
      <c r="BO26" s="14"/>
      <c r="BP26" s="14"/>
      <c r="BQ26" s="14"/>
      <c r="BR26" s="25"/>
      <c r="BS26" s="4"/>
      <c r="BT26" s="141"/>
      <c r="BU26" s="143"/>
      <c r="BW26" s="6"/>
      <c r="BX26" s="14"/>
      <c r="BY26" s="14"/>
      <c r="BZ26" s="14"/>
      <c r="CA26" s="14"/>
      <c r="CB26" s="14"/>
      <c r="CC26" s="14"/>
      <c r="CD26" s="14"/>
      <c r="CE26" s="14"/>
      <c r="CF26" s="14"/>
      <c r="CG26" s="14"/>
      <c r="CH26" s="14"/>
      <c r="CI26" s="14"/>
      <c r="CJ26" s="25"/>
      <c r="CK26" s="4"/>
      <c r="CL26" s="143"/>
    </row>
    <row r="27" spans="1:90" x14ac:dyDescent="0.25">
      <c r="A27" s="134"/>
      <c r="B27" s="57" t="s">
        <v>159</v>
      </c>
      <c r="C27" s="70"/>
      <c r="D27" s="58">
        <f t="shared" ref="D27:O27" si="25">SUM(D19:D26)</f>
        <v>7326029</v>
      </c>
      <c r="E27" s="58">
        <f t="shared" si="25"/>
        <v>6826408.6999999993</v>
      </c>
      <c r="F27" s="58">
        <f t="shared" si="25"/>
        <v>5923333.9899999993</v>
      </c>
      <c r="G27" s="58">
        <f t="shared" si="25"/>
        <v>5484859.2529999996</v>
      </c>
      <c r="H27" s="58">
        <f t="shared" si="25"/>
        <v>5342672.029099999</v>
      </c>
      <c r="I27" s="58">
        <f t="shared" si="25"/>
        <v>5462785.0827699993</v>
      </c>
      <c r="J27" s="58">
        <f t="shared" si="25"/>
        <v>5784497.1528190002</v>
      </c>
      <c r="K27" s="58">
        <f t="shared" si="25"/>
        <v>6337015.7208292997</v>
      </c>
      <c r="L27" s="58">
        <f t="shared" si="25"/>
        <v>7110485.8012077091</v>
      </c>
      <c r="M27" s="58">
        <f t="shared" si="25"/>
        <v>8083012.0027980348</v>
      </c>
      <c r="N27" s="58">
        <f t="shared" si="25"/>
        <v>9308626.6997017916</v>
      </c>
      <c r="O27" s="58">
        <f t="shared" si="25"/>
        <v>10835575.417743055</v>
      </c>
      <c r="P27" s="60">
        <f>SUM(D27:O27)</f>
        <v>83825300.84996888</v>
      </c>
      <c r="Q27" s="4"/>
      <c r="R27" s="134"/>
      <c r="S27" s="137"/>
      <c r="T27" s="57" t="s">
        <v>159</v>
      </c>
      <c r="U27" s="70"/>
      <c r="V27" s="58">
        <f>SUM(V19:V26)</f>
        <v>12268987.551231526</v>
      </c>
      <c r="W27" s="58">
        <f t="shared" ref="W27:AG27" si="26">SUM(W19:W26)</f>
        <v>6262253.7000000002</v>
      </c>
      <c r="X27" s="58">
        <f t="shared" si="26"/>
        <v>6214802.7300000004</v>
      </c>
      <c r="Y27" s="58">
        <f t="shared" si="26"/>
        <v>6580308.2970000012</v>
      </c>
      <c r="Z27" s="58">
        <f t="shared" si="26"/>
        <v>6927370.8753000014</v>
      </c>
      <c r="AA27" s="58">
        <f t="shared" si="26"/>
        <v>7429417.8773700008</v>
      </c>
      <c r="AB27" s="58">
        <f t="shared" si="26"/>
        <v>8108888.997153</v>
      </c>
      <c r="AC27" s="58">
        <f t="shared" si="26"/>
        <v>8993567.5864617005</v>
      </c>
      <c r="AD27" s="58">
        <f t="shared" si="26"/>
        <v>10117563.814644331</v>
      </c>
      <c r="AE27" s="58">
        <f t="shared" si="26"/>
        <v>10840896.032875257</v>
      </c>
      <c r="AF27" s="58">
        <f t="shared" si="26"/>
        <v>11151849.594763538</v>
      </c>
      <c r="AG27" s="58">
        <f t="shared" si="26"/>
        <v>11338292.557080206</v>
      </c>
      <c r="AH27" s="60">
        <f>SUM(V27:AG27)</f>
        <v>106234199.61387956</v>
      </c>
      <c r="AI27" s="4"/>
      <c r="AJ27" s="137"/>
      <c r="AK27" s="139"/>
      <c r="AL27" s="57" t="s">
        <v>159</v>
      </c>
      <c r="AM27" s="70"/>
      <c r="AN27" s="58">
        <f>SUM(AN19:AN26)</f>
        <v>17354126.256633446</v>
      </c>
      <c r="AO27" s="58">
        <f t="shared" ref="AO27:AY27" si="27">SUM(AO19:AO26)</f>
        <v>8387705.5</v>
      </c>
      <c r="AP27" s="58">
        <f t="shared" si="27"/>
        <v>7915300.1300000008</v>
      </c>
      <c r="AQ27" s="58">
        <f t="shared" si="27"/>
        <v>8090432.4170000004</v>
      </c>
      <c r="AR27" s="58">
        <f t="shared" si="27"/>
        <v>9243943.2509000003</v>
      </c>
      <c r="AS27" s="58">
        <f t="shared" si="27"/>
        <v>11244887.77145</v>
      </c>
      <c r="AT27" s="58">
        <f t="shared" si="27"/>
        <v>14119882.470053</v>
      </c>
      <c r="AU27" s="58">
        <f t="shared" si="27"/>
        <v>18008104.951369703</v>
      </c>
      <c r="AV27" s="58">
        <f t="shared" si="27"/>
        <v>23146466.440961093</v>
      </c>
      <c r="AW27" s="58">
        <f t="shared" si="27"/>
        <v>29873157.055757716</v>
      </c>
      <c r="AX27" s="58">
        <f t="shared" si="27"/>
        <v>38644255.921989992</v>
      </c>
      <c r="AY27" s="58">
        <f t="shared" si="27"/>
        <v>50045193.90214254</v>
      </c>
      <c r="AZ27" s="60">
        <f>SUM(AN27:AY27)</f>
        <v>236073456.06825745</v>
      </c>
      <c r="BA27" s="4"/>
      <c r="BB27" s="139"/>
      <c r="BC27" s="141"/>
      <c r="BD27" s="57" t="s">
        <v>159</v>
      </c>
      <c r="BE27" s="70"/>
      <c r="BF27" s="58">
        <f>SUM(BF19:BF26)</f>
        <v>48173221.905489929</v>
      </c>
      <c r="BG27" s="58">
        <f t="shared" ref="BG27:BQ27" si="28">SUM(BG19:BG26)</f>
        <v>9321539.6900000013</v>
      </c>
      <c r="BH27" s="58">
        <f t="shared" si="28"/>
        <v>14760168.509</v>
      </c>
      <c r="BI27" s="58">
        <f t="shared" si="28"/>
        <v>27399841.2729</v>
      </c>
      <c r="BJ27" s="58">
        <f t="shared" si="28"/>
        <v>54639428.216689996</v>
      </c>
      <c r="BK27" s="58">
        <f t="shared" si="28"/>
        <v>112268996.08428898</v>
      </c>
      <c r="BL27" s="58">
        <f t="shared" si="28"/>
        <v>233574774.64332286</v>
      </c>
      <c r="BM27" s="58">
        <f t="shared" si="28"/>
        <v>488522174.19066232</v>
      </c>
      <c r="BN27" s="58">
        <f t="shared" si="28"/>
        <v>1024071424.926107</v>
      </c>
      <c r="BO27" s="58">
        <f t="shared" si="28"/>
        <v>2148856078.7729692</v>
      </c>
      <c r="BP27" s="58">
        <f t="shared" si="28"/>
        <v>4511015699.8160639</v>
      </c>
      <c r="BQ27" s="58">
        <f t="shared" si="28"/>
        <v>9471648438.8710327</v>
      </c>
      <c r="BR27" s="60">
        <f>SUM(BF27:BQ27)</f>
        <v>18144251786.898529</v>
      </c>
      <c r="BS27" s="4"/>
      <c r="BT27" s="141"/>
      <c r="BU27" s="143"/>
      <c r="BV27" s="57" t="s">
        <v>159</v>
      </c>
      <c r="BW27" s="70"/>
      <c r="BX27" s="58">
        <f>SUM(BX19:BX26)</f>
        <v>10782734302.286079</v>
      </c>
      <c r="BY27" s="58">
        <f t="shared" ref="BY27:CI27" si="29">SUM(BY19:BY26)</f>
        <v>645770142.69617975</v>
      </c>
      <c r="BZ27" s="58">
        <f t="shared" si="29"/>
        <v>1158441424.2631233</v>
      </c>
      <c r="CA27" s="58">
        <f t="shared" si="29"/>
        <v>2082075202.530622</v>
      </c>
      <c r="CB27" s="58">
        <f t="shared" si="29"/>
        <v>3745220271.258019</v>
      </c>
      <c r="CC27" s="58">
        <f t="shared" si="29"/>
        <v>6739328176.5091648</v>
      </c>
      <c r="CD27" s="58">
        <f t="shared" si="29"/>
        <v>12129056567.685238</v>
      </c>
      <c r="CE27" s="58">
        <f t="shared" si="29"/>
        <v>21830820858.189232</v>
      </c>
      <c r="CF27" s="58">
        <f t="shared" si="29"/>
        <v>39294191157.429588</v>
      </c>
      <c r="CG27" s="58">
        <f t="shared" si="29"/>
        <v>70728409510.771484</v>
      </c>
      <c r="CH27" s="58">
        <f t="shared" si="29"/>
        <v>127310122867.23177</v>
      </c>
      <c r="CI27" s="58">
        <f t="shared" si="29"/>
        <v>229157303778.30521</v>
      </c>
      <c r="CJ27" s="60">
        <f>SUM(BX27:CI27)</f>
        <v>525603474259.15564</v>
      </c>
      <c r="CK27" s="4"/>
      <c r="CL27" s="143"/>
    </row>
    <row r="28" spans="1:90" x14ac:dyDescent="0.25">
      <c r="A28" s="134"/>
      <c r="C28" s="6"/>
      <c r="D28" s="15"/>
      <c r="E28" s="15"/>
      <c r="F28" s="15"/>
      <c r="G28" s="15"/>
      <c r="H28" s="15"/>
      <c r="I28" s="15"/>
      <c r="J28" s="15"/>
      <c r="K28" s="15"/>
      <c r="L28" s="15"/>
      <c r="M28" s="15"/>
      <c r="N28" s="15"/>
      <c r="O28" s="15"/>
      <c r="P28" s="27"/>
      <c r="Q28" s="4"/>
      <c r="R28" s="134"/>
      <c r="S28" s="137"/>
      <c r="U28" s="6"/>
      <c r="V28" s="15"/>
      <c r="W28" s="15"/>
      <c r="X28" s="15"/>
      <c r="Y28" s="15"/>
      <c r="Z28" s="15"/>
      <c r="AA28" s="15"/>
      <c r="AB28" s="15"/>
      <c r="AC28" s="15"/>
      <c r="AD28" s="15"/>
      <c r="AE28" s="15"/>
      <c r="AF28" s="15"/>
      <c r="AG28" s="15"/>
      <c r="AH28" s="27"/>
      <c r="AI28" s="4"/>
      <c r="AJ28" s="137"/>
      <c r="AK28" s="139"/>
      <c r="AM28" s="6"/>
      <c r="AN28" s="15"/>
      <c r="AO28" s="15"/>
      <c r="AP28" s="15"/>
      <c r="AQ28" s="15"/>
      <c r="AR28" s="15"/>
      <c r="AS28" s="15"/>
      <c r="AT28" s="15"/>
      <c r="AU28" s="15"/>
      <c r="AV28" s="15"/>
      <c r="AW28" s="15"/>
      <c r="AX28" s="15"/>
      <c r="AY28" s="15"/>
      <c r="AZ28" s="27"/>
      <c r="BA28" s="4"/>
      <c r="BB28" s="139"/>
      <c r="BC28" s="141"/>
      <c r="BE28" s="6"/>
      <c r="BF28" s="15"/>
      <c r="BG28" s="15"/>
      <c r="BH28" s="15"/>
      <c r="BI28" s="15"/>
      <c r="BJ28" s="15"/>
      <c r="BK28" s="15"/>
      <c r="BL28" s="15"/>
      <c r="BM28" s="15"/>
      <c r="BN28" s="15"/>
      <c r="BO28" s="15"/>
      <c r="BP28" s="15"/>
      <c r="BQ28" s="15"/>
      <c r="BR28" s="27"/>
      <c r="BS28" s="4"/>
      <c r="BT28" s="141"/>
      <c r="BU28" s="143"/>
      <c r="BW28" s="6"/>
      <c r="BX28" s="15"/>
      <c r="BY28" s="15"/>
      <c r="BZ28" s="15"/>
      <c r="CA28" s="15"/>
      <c r="CB28" s="15"/>
      <c r="CC28" s="15"/>
      <c r="CD28" s="15"/>
      <c r="CE28" s="15"/>
      <c r="CF28" s="15"/>
      <c r="CG28" s="15"/>
      <c r="CH28" s="15"/>
      <c r="CI28" s="15"/>
      <c r="CJ28" s="27"/>
      <c r="CK28" s="4"/>
      <c r="CL28" s="143"/>
    </row>
    <row r="29" spans="1:90" x14ac:dyDescent="0.25">
      <c r="A29" s="134"/>
      <c r="B29" s="21" t="s">
        <v>214</v>
      </c>
      <c r="D29" s="28"/>
      <c r="E29" s="28"/>
      <c r="F29" s="28"/>
      <c r="G29" s="28"/>
      <c r="H29" s="28"/>
      <c r="I29" s="28"/>
      <c r="J29" s="28"/>
      <c r="K29" s="28"/>
      <c r="L29" s="28"/>
      <c r="M29" s="28"/>
      <c r="N29" s="28"/>
      <c r="O29" s="28"/>
      <c r="P29" s="27"/>
      <c r="Q29" s="4"/>
      <c r="R29" s="134"/>
      <c r="S29" s="137"/>
      <c r="T29" s="21" t="s">
        <v>214</v>
      </c>
      <c r="V29" s="28"/>
      <c r="W29" s="28"/>
      <c r="X29" s="28"/>
      <c r="Y29" s="28"/>
      <c r="Z29" s="28"/>
      <c r="AA29" s="28"/>
      <c r="AB29" s="28"/>
      <c r="AC29" s="28"/>
      <c r="AD29" s="28"/>
      <c r="AE29" s="28"/>
      <c r="AF29" s="28"/>
      <c r="AG29" s="28"/>
      <c r="AH29" s="27"/>
      <c r="AI29" s="4"/>
      <c r="AJ29" s="137"/>
      <c r="AK29" s="139"/>
      <c r="AL29" s="21" t="s">
        <v>214</v>
      </c>
      <c r="AN29" s="28"/>
      <c r="AO29" s="28"/>
      <c r="AP29" s="28"/>
      <c r="AQ29" s="28"/>
      <c r="AR29" s="28"/>
      <c r="AS29" s="28"/>
      <c r="AT29" s="28"/>
      <c r="AU29" s="28"/>
      <c r="AV29" s="28"/>
      <c r="AW29" s="28"/>
      <c r="AX29" s="28"/>
      <c r="AY29" s="28"/>
      <c r="AZ29" s="27"/>
      <c r="BA29" s="4"/>
      <c r="BB29" s="139"/>
      <c r="BC29" s="141"/>
      <c r="BD29" s="21" t="s">
        <v>214</v>
      </c>
      <c r="BF29" s="28"/>
      <c r="BG29" s="28"/>
      <c r="BH29" s="28"/>
      <c r="BI29" s="28"/>
      <c r="BJ29" s="28"/>
      <c r="BK29" s="28"/>
      <c r="BL29" s="28"/>
      <c r="BM29" s="28"/>
      <c r="BN29" s="28"/>
      <c r="BO29" s="28"/>
      <c r="BP29" s="28"/>
      <c r="BQ29" s="28"/>
      <c r="BR29" s="27"/>
      <c r="BS29" s="4"/>
      <c r="BT29" s="141"/>
      <c r="BU29" s="143"/>
      <c r="BV29" s="21" t="s">
        <v>214</v>
      </c>
      <c r="BX29" s="28"/>
      <c r="BY29" s="28"/>
      <c r="BZ29" s="28"/>
      <c r="CA29" s="28"/>
      <c r="CB29" s="28"/>
      <c r="CC29" s="28"/>
      <c r="CD29" s="28"/>
      <c r="CE29" s="28"/>
      <c r="CF29" s="28"/>
      <c r="CG29" s="28"/>
      <c r="CH29" s="28"/>
      <c r="CI29" s="28"/>
      <c r="CJ29" s="27"/>
      <c r="CK29" s="4"/>
      <c r="CL29" s="143"/>
    </row>
    <row r="30" spans="1:90" x14ac:dyDescent="0.25">
      <c r="A30" s="134"/>
      <c r="B30" s="21"/>
      <c r="C30" s="4" t="s">
        <v>173</v>
      </c>
      <c r="D30" s="132">
        <f t="shared" ref="D30:O30" si="30">D99</f>
        <v>10000</v>
      </c>
      <c r="E30" s="132">
        <f t="shared" si="30"/>
        <v>13000</v>
      </c>
      <c r="F30" s="132">
        <f t="shared" si="30"/>
        <v>20000</v>
      </c>
      <c r="G30" s="132">
        <f t="shared" si="30"/>
        <v>22000</v>
      </c>
      <c r="H30" s="132">
        <f t="shared" si="30"/>
        <v>12000</v>
      </c>
      <c r="I30" s="132">
        <f t="shared" si="30"/>
        <v>33000</v>
      </c>
      <c r="J30" s="132">
        <f t="shared" si="30"/>
        <v>23000</v>
      </c>
      <c r="K30" s="132">
        <f t="shared" si="30"/>
        <v>40000</v>
      </c>
      <c r="L30" s="132">
        <f t="shared" si="30"/>
        <v>59000</v>
      </c>
      <c r="M30" s="132">
        <f t="shared" si="30"/>
        <v>32000</v>
      </c>
      <c r="N30" s="132">
        <f t="shared" si="30"/>
        <v>23000</v>
      </c>
      <c r="O30" s="132">
        <f t="shared" si="30"/>
        <v>47000</v>
      </c>
      <c r="P30" s="25">
        <f>SUM(D30:O30)</f>
        <v>334000</v>
      </c>
      <c r="Q30" s="76" t="s">
        <v>218</v>
      </c>
      <c r="R30" s="134"/>
      <c r="S30" s="137"/>
      <c r="T30" s="21"/>
      <c r="U30" s="4" t="s">
        <v>173</v>
      </c>
      <c r="V30" s="132">
        <f t="shared" ref="V30:AG30" si="31">V99</f>
        <v>0</v>
      </c>
      <c r="W30" s="132">
        <f t="shared" si="31"/>
        <v>0</v>
      </c>
      <c r="X30" s="132">
        <f t="shared" si="31"/>
        <v>0</v>
      </c>
      <c r="Y30" s="132">
        <f t="shared" si="31"/>
        <v>0</v>
      </c>
      <c r="Z30" s="132">
        <f t="shared" si="31"/>
        <v>0</v>
      </c>
      <c r="AA30" s="132">
        <f t="shared" si="31"/>
        <v>0</v>
      </c>
      <c r="AB30" s="132">
        <f t="shared" si="31"/>
        <v>0</v>
      </c>
      <c r="AC30" s="132">
        <f t="shared" si="31"/>
        <v>0</v>
      </c>
      <c r="AD30" s="132">
        <f t="shared" si="31"/>
        <v>0</v>
      </c>
      <c r="AE30" s="132">
        <f t="shared" si="31"/>
        <v>0</v>
      </c>
      <c r="AF30" s="132">
        <f t="shared" si="31"/>
        <v>0</v>
      </c>
      <c r="AG30" s="132">
        <f t="shared" si="31"/>
        <v>0</v>
      </c>
      <c r="AH30" s="25">
        <f>SUM(V30:AG30)</f>
        <v>0</v>
      </c>
      <c r="AI30" s="76" t="s">
        <v>218</v>
      </c>
      <c r="AJ30" s="137"/>
      <c r="AK30" s="139"/>
      <c r="AL30" s="21"/>
      <c r="AM30" s="4" t="s">
        <v>173</v>
      </c>
      <c r="AN30" s="132">
        <f t="shared" ref="AN30:AY30" si="32">AN99</f>
        <v>0</v>
      </c>
      <c r="AO30" s="132">
        <f t="shared" si="32"/>
        <v>0</v>
      </c>
      <c r="AP30" s="132">
        <f t="shared" si="32"/>
        <v>0</v>
      </c>
      <c r="AQ30" s="132">
        <f t="shared" si="32"/>
        <v>0</v>
      </c>
      <c r="AR30" s="132">
        <f t="shared" si="32"/>
        <v>0</v>
      </c>
      <c r="AS30" s="132">
        <f t="shared" si="32"/>
        <v>0</v>
      </c>
      <c r="AT30" s="132">
        <f t="shared" si="32"/>
        <v>0</v>
      </c>
      <c r="AU30" s="132">
        <f t="shared" si="32"/>
        <v>0</v>
      </c>
      <c r="AV30" s="132">
        <f t="shared" si="32"/>
        <v>0</v>
      </c>
      <c r="AW30" s="132">
        <f t="shared" si="32"/>
        <v>0</v>
      </c>
      <c r="AX30" s="132">
        <f t="shared" si="32"/>
        <v>0</v>
      </c>
      <c r="AY30" s="132">
        <f t="shared" si="32"/>
        <v>0</v>
      </c>
      <c r="AZ30" s="25">
        <f>SUM(AN30:AY30)</f>
        <v>0</v>
      </c>
      <c r="BA30" s="76" t="s">
        <v>218</v>
      </c>
      <c r="BB30" s="139"/>
      <c r="BC30" s="141"/>
      <c r="BD30" s="21"/>
      <c r="BE30" s="4" t="s">
        <v>173</v>
      </c>
      <c r="BF30" s="132">
        <f t="shared" ref="BF30:BQ30" si="33">BF99</f>
        <v>0</v>
      </c>
      <c r="BG30" s="132">
        <f t="shared" si="33"/>
        <v>0</v>
      </c>
      <c r="BH30" s="132">
        <f t="shared" si="33"/>
        <v>0</v>
      </c>
      <c r="BI30" s="132">
        <f t="shared" si="33"/>
        <v>0</v>
      </c>
      <c r="BJ30" s="132">
        <f t="shared" si="33"/>
        <v>0</v>
      </c>
      <c r="BK30" s="132">
        <f t="shared" si="33"/>
        <v>0</v>
      </c>
      <c r="BL30" s="132">
        <f t="shared" si="33"/>
        <v>0</v>
      </c>
      <c r="BM30" s="132">
        <f t="shared" si="33"/>
        <v>0</v>
      </c>
      <c r="BN30" s="132">
        <f t="shared" si="33"/>
        <v>0</v>
      </c>
      <c r="BO30" s="132">
        <f t="shared" si="33"/>
        <v>0</v>
      </c>
      <c r="BP30" s="132">
        <f t="shared" si="33"/>
        <v>0</v>
      </c>
      <c r="BQ30" s="132">
        <f t="shared" si="33"/>
        <v>0</v>
      </c>
      <c r="BR30" s="25">
        <f>SUM(BF30:BQ30)</f>
        <v>0</v>
      </c>
      <c r="BS30" s="76" t="s">
        <v>218</v>
      </c>
      <c r="BT30" s="141"/>
      <c r="BU30" s="143"/>
      <c r="BV30" s="21"/>
      <c r="BW30" s="4" t="s">
        <v>173</v>
      </c>
      <c r="BX30" s="132">
        <f t="shared" ref="BX30:CI30" si="34">BX99</f>
        <v>0</v>
      </c>
      <c r="BY30" s="132">
        <f t="shared" si="34"/>
        <v>0</v>
      </c>
      <c r="BZ30" s="132">
        <f t="shared" si="34"/>
        <v>0</v>
      </c>
      <c r="CA30" s="132">
        <f t="shared" si="34"/>
        <v>0</v>
      </c>
      <c r="CB30" s="132">
        <f t="shared" si="34"/>
        <v>0</v>
      </c>
      <c r="CC30" s="132">
        <f t="shared" si="34"/>
        <v>0</v>
      </c>
      <c r="CD30" s="132">
        <f t="shared" si="34"/>
        <v>0</v>
      </c>
      <c r="CE30" s="132">
        <f t="shared" si="34"/>
        <v>0</v>
      </c>
      <c r="CF30" s="132">
        <f t="shared" si="34"/>
        <v>0</v>
      </c>
      <c r="CG30" s="132">
        <f t="shared" si="34"/>
        <v>0</v>
      </c>
      <c r="CH30" s="132">
        <f t="shared" si="34"/>
        <v>0</v>
      </c>
      <c r="CI30" s="132">
        <f t="shared" si="34"/>
        <v>0</v>
      </c>
      <c r="CJ30" s="25">
        <f>SUM(BX30:CI30)</f>
        <v>0</v>
      </c>
      <c r="CK30" s="76" t="s">
        <v>218</v>
      </c>
      <c r="CL30" s="143"/>
    </row>
    <row r="31" spans="1:90" x14ac:dyDescent="0.25">
      <c r="A31" s="134"/>
      <c r="C31" s="21" t="s">
        <v>254</v>
      </c>
      <c r="D31" s="14">
        <f>RevModel!C188+RevModel!C204</f>
        <v>2291890</v>
      </c>
      <c r="E31" s="14">
        <f>RevModel!D188+RevModel!D204</f>
        <v>5353296.9000000004</v>
      </c>
      <c r="F31" s="14">
        <f>RevModel!E188+RevModel!E204</f>
        <v>6477489.2490000017</v>
      </c>
      <c r="G31" s="14">
        <f>RevModel!F188+RevModel!F204</f>
        <v>7837761.9912900031</v>
      </c>
      <c r="H31" s="14">
        <f>RevModel!G188+RevModel!G204</f>
        <v>9483692.0094609056</v>
      </c>
      <c r="I31" s="14">
        <f>RevModel!H188+RevModel!H204</f>
        <v>11475267.331447698</v>
      </c>
      <c r="J31" s="14">
        <f>RevModel!I188+RevModel!I204</f>
        <v>13885073.471051717</v>
      </c>
      <c r="K31" s="14">
        <f>RevModel!J188+RevModel!J204</f>
        <v>16800938.89997258</v>
      </c>
      <c r="L31" s="14">
        <f>RevModel!K188+RevModel!K204</f>
        <v>20329136.068966821</v>
      </c>
      <c r="M31" s="14">
        <f>RevModel!L188+RevModel!L204</f>
        <v>24598254.643449862</v>
      </c>
      <c r="N31" s="14">
        <f>RevModel!M188+RevModel!M204</f>
        <v>29763888.118574336</v>
      </c>
      <c r="O31" s="14">
        <f>RevModel!N188+RevModel!N204</f>
        <v>36014304.623474956</v>
      </c>
      <c r="P31" s="14">
        <f>SUM(D31:O31)</f>
        <v>184310993.30668887</v>
      </c>
      <c r="Q31" s="76" t="s">
        <v>216</v>
      </c>
      <c r="R31" s="134"/>
      <c r="S31" s="137"/>
      <c r="T31" s="21"/>
      <c r="U31" s="21" t="s">
        <v>254</v>
      </c>
      <c r="V31" s="14">
        <f>RevModel!U188+RevModel!U204</f>
        <v>23775991.67204795</v>
      </c>
      <c r="W31" s="14">
        <f>RevModel!V188+RevModel!V204</f>
        <v>6477489.2490000017</v>
      </c>
      <c r="X31" s="14">
        <f>RevModel!W188+RevModel!W204</f>
        <v>7837761.9912900031</v>
      </c>
      <c r="Y31" s="14">
        <f>RevModel!X188+RevModel!X204</f>
        <v>9483692.0094609056</v>
      </c>
      <c r="Z31" s="14">
        <f>RevModel!Y188+RevModel!Y204</f>
        <v>11475267.331447698</v>
      </c>
      <c r="AA31" s="14">
        <f>RevModel!Z188+RevModel!Z204</f>
        <v>13885073.471051717</v>
      </c>
      <c r="AB31" s="14">
        <f>RevModel!AA188+RevModel!AA204</f>
        <v>16800938.89997258</v>
      </c>
      <c r="AC31" s="14">
        <f>RevModel!AB188+RevModel!AB204</f>
        <v>20329136.068966821</v>
      </c>
      <c r="AD31" s="14">
        <f>RevModel!AC188+RevModel!AC204</f>
        <v>24598254.643449862</v>
      </c>
      <c r="AE31" s="14">
        <f>RevModel!AD188+RevModel!AD204</f>
        <v>23575170.741338111</v>
      </c>
      <c r="AF31" s="14">
        <f>RevModel!AE188+RevModel!AE204</f>
        <v>21193223.337492254</v>
      </c>
      <c r="AG31" s="14">
        <f>RevModel!AF188+RevModel!AF204</f>
        <v>24485971.354198817</v>
      </c>
      <c r="AH31" s="25">
        <f>SUM(V31:AG31)</f>
        <v>203917970.76971671</v>
      </c>
      <c r="AI31" s="76" t="s">
        <v>216</v>
      </c>
      <c r="AJ31" s="137"/>
      <c r="AK31" s="139"/>
      <c r="AL31" s="21"/>
      <c r="AM31" s="21" t="s">
        <v>254</v>
      </c>
      <c r="AN31" s="14">
        <f>RevModel!AM188+RevModel!AM204</f>
        <v>17790639.555472977</v>
      </c>
      <c r="AO31" s="14">
        <f>RevModel!AN188+RevModel!AN204</f>
        <v>7837761.9912900031</v>
      </c>
      <c r="AP31" s="14">
        <f>RevModel!AO188+RevModel!AO204</f>
        <v>9483692.0094609056</v>
      </c>
      <c r="AQ31" s="14">
        <f>RevModel!AP188+RevModel!AP204</f>
        <v>11475267.331447698</v>
      </c>
      <c r="AR31" s="14">
        <f>RevModel!AQ188+RevModel!AQ204</f>
        <v>13885073.471051717</v>
      </c>
      <c r="AS31" s="14">
        <f>RevModel!AR188+RevModel!AR204</f>
        <v>16800938.89997258</v>
      </c>
      <c r="AT31" s="14">
        <f>RevModel!AS188+RevModel!AS204</f>
        <v>20329136.068966821</v>
      </c>
      <c r="AU31" s="14">
        <f>RevModel!AT188+RevModel!AT204</f>
        <v>24598254.643449862</v>
      </c>
      <c r="AV31" s="14">
        <f>RevModel!AU188+RevModel!AU204</f>
        <v>29763888.118574336</v>
      </c>
      <c r="AW31" s="14">
        <f>RevModel!AV188+RevModel!AV204</f>
        <v>36014304.623474956</v>
      </c>
      <c r="AX31" s="14">
        <f>RevModel!AW188+RevModel!AW204</f>
        <v>43577308.594404697</v>
      </c>
      <c r="AY31" s="14">
        <f>RevModel!AX188+RevModel!AX204</f>
        <v>52728543.39922969</v>
      </c>
      <c r="AZ31" s="25">
        <f>SUM(AN31:AY31)</f>
        <v>284284808.70679623</v>
      </c>
      <c r="BA31" s="76" t="s">
        <v>216</v>
      </c>
      <c r="BB31" s="139"/>
      <c r="BC31" s="141"/>
      <c r="BD31" s="21"/>
      <c r="BE31" s="21" t="s">
        <v>254</v>
      </c>
      <c r="BF31" s="14">
        <f>RevModel!BE188+RevModel!BE204</f>
        <v>34810429.407045417</v>
      </c>
      <c r="BG31" s="14">
        <f>RevModel!BF188+RevModel!BF204</f>
        <v>9483692.0094609056</v>
      </c>
      <c r="BH31" s="14">
        <f>RevModel!BG188+RevModel!BG204</f>
        <v>11475267.331447698</v>
      </c>
      <c r="BI31" s="14">
        <f>RevModel!BH188+RevModel!BH204</f>
        <v>13885073.471051717</v>
      </c>
      <c r="BJ31" s="14">
        <f>RevModel!BI188+RevModel!BI204</f>
        <v>16800938.89997258</v>
      </c>
      <c r="BK31" s="14">
        <f>RevModel!BJ188+RevModel!BJ204</f>
        <v>20329136.068966821</v>
      </c>
      <c r="BL31" s="14">
        <f>RevModel!BK188+RevModel!BK204</f>
        <v>24598254.643449862</v>
      </c>
      <c r="BM31" s="14">
        <f>RevModel!BL188+RevModel!BL204</f>
        <v>29763888.118574336</v>
      </c>
      <c r="BN31" s="14">
        <f>RevModel!BM188+RevModel!BM204</f>
        <v>36014304.623474956</v>
      </c>
      <c r="BO31" s="14">
        <f>RevModel!BN188+RevModel!BN204</f>
        <v>43577308.594404697</v>
      </c>
      <c r="BP31" s="14">
        <f>RevModel!BO188+RevModel!BO204</f>
        <v>52728543.39922969</v>
      </c>
      <c r="BQ31" s="14">
        <f>RevModel!BP188+RevModel!BP204</f>
        <v>63801537.513067946</v>
      </c>
      <c r="BR31" s="25">
        <f>SUM(BF31:BQ31)</f>
        <v>357268374.08014667</v>
      </c>
      <c r="BS31" s="76" t="s">
        <v>216</v>
      </c>
      <c r="BT31" s="141"/>
      <c r="BU31" s="143"/>
      <c r="BV31" s="21"/>
      <c r="BW31" s="21" t="s">
        <v>254</v>
      </c>
      <c r="BX31" s="14">
        <f>RevModel!BW188+RevModel!BW204</f>
        <v>42120619.58252497</v>
      </c>
      <c r="BY31" s="14">
        <f>RevModel!BX188+RevModel!BX204</f>
        <v>11475267.331447698</v>
      </c>
      <c r="BZ31" s="14">
        <f>RevModel!BY188+RevModel!BY204</f>
        <v>13885073.471051717</v>
      </c>
      <c r="CA31" s="14">
        <f>RevModel!BZ188+RevModel!BZ204</f>
        <v>16800938.89997258</v>
      </c>
      <c r="CB31" s="14">
        <f>RevModel!CA188+RevModel!CA204</f>
        <v>20329136.068966821</v>
      </c>
      <c r="CC31" s="14">
        <f>RevModel!CB188+RevModel!CB204</f>
        <v>24598254.643449862</v>
      </c>
      <c r="CD31" s="14">
        <f>RevModel!CC188+RevModel!CC204</f>
        <v>29763888.118574336</v>
      </c>
      <c r="CE31" s="14">
        <f>RevModel!CD188+RevModel!CD204</f>
        <v>36014304.623474956</v>
      </c>
      <c r="CF31" s="14">
        <f>RevModel!CE188+RevModel!CE204</f>
        <v>43577308.594404697</v>
      </c>
      <c r="CG31" s="14">
        <f>RevModel!CF188+RevModel!CF204</f>
        <v>52728543.39922969</v>
      </c>
      <c r="CH31" s="14">
        <f>RevModel!CG188+RevModel!CG204</f>
        <v>63801537.513067946</v>
      </c>
      <c r="CI31" s="14">
        <f>RevModel!CH188+RevModel!CH204</f>
        <v>77199860.390812218</v>
      </c>
      <c r="CJ31" s="25">
        <f>SUM(BX31:CI31)</f>
        <v>432294732.63697749</v>
      </c>
      <c r="CK31" s="76" t="s">
        <v>216</v>
      </c>
      <c r="CL31" s="143"/>
    </row>
    <row r="32" spans="1:90" x14ac:dyDescent="0.25">
      <c r="A32" s="134"/>
      <c r="C32" s="21" t="s">
        <v>94</v>
      </c>
      <c r="D32" s="14">
        <v>0</v>
      </c>
      <c r="E32" s="14">
        <v>0</v>
      </c>
      <c r="F32" s="14">
        <v>0</v>
      </c>
      <c r="G32" s="14">
        <v>0</v>
      </c>
      <c r="H32" s="14">
        <v>0</v>
      </c>
      <c r="I32" s="14">
        <v>0</v>
      </c>
      <c r="J32" s="14">
        <v>0</v>
      </c>
      <c r="K32" s="14">
        <v>0</v>
      </c>
      <c r="L32" s="14">
        <v>0</v>
      </c>
      <c r="M32" s="14">
        <v>0</v>
      </c>
      <c r="N32" s="14">
        <v>0</v>
      </c>
      <c r="O32" s="14">
        <v>0</v>
      </c>
      <c r="P32" s="14">
        <f>SUM(D32:O32)</f>
        <v>0</v>
      </c>
      <c r="Q32" s="76" t="s">
        <v>216</v>
      </c>
      <c r="R32" s="134"/>
      <c r="S32" s="137"/>
      <c r="U32" s="21" t="s">
        <v>94</v>
      </c>
      <c r="V32" s="14">
        <v>0</v>
      </c>
      <c r="W32" s="14">
        <v>0</v>
      </c>
      <c r="X32" s="14">
        <v>0</v>
      </c>
      <c r="Y32" s="14">
        <v>0</v>
      </c>
      <c r="Z32" s="14">
        <v>0</v>
      </c>
      <c r="AA32" s="14">
        <v>0</v>
      </c>
      <c r="AB32" s="14">
        <v>0</v>
      </c>
      <c r="AC32" s="14">
        <v>0</v>
      </c>
      <c r="AD32" s="14">
        <v>0</v>
      </c>
      <c r="AE32" s="14">
        <v>0</v>
      </c>
      <c r="AF32" s="14">
        <v>0</v>
      </c>
      <c r="AG32" s="14">
        <v>0</v>
      </c>
      <c r="AH32" s="25">
        <f>SUM(V32:AG32)</f>
        <v>0</v>
      </c>
      <c r="AI32" s="76" t="s">
        <v>216</v>
      </c>
      <c r="AJ32" s="137"/>
      <c r="AK32" s="139"/>
      <c r="AM32" s="21" t="s">
        <v>94</v>
      </c>
      <c r="AN32" s="14">
        <v>0</v>
      </c>
      <c r="AO32" s="14">
        <v>0</v>
      </c>
      <c r="AP32" s="14">
        <v>0</v>
      </c>
      <c r="AQ32" s="14">
        <v>0</v>
      </c>
      <c r="AR32" s="14">
        <v>0</v>
      </c>
      <c r="AS32" s="14">
        <v>0</v>
      </c>
      <c r="AT32" s="14">
        <v>0</v>
      </c>
      <c r="AU32" s="14">
        <v>0</v>
      </c>
      <c r="AV32" s="14">
        <v>0</v>
      </c>
      <c r="AW32" s="14">
        <v>0</v>
      </c>
      <c r="AX32" s="14">
        <v>0</v>
      </c>
      <c r="AY32" s="14">
        <v>0</v>
      </c>
      <c r="AZ32" s="25">
        <f>SUM(AN32:AY32)</f>
        <v>0</v>
      </c>
      <c r="BA32" s="76" t="s">
        <v>216</v>
      </c>
      <c r="BB32" s="139"/>
      <c r="BC32" s="141"/>
      <c r="BE32" s="21" t="s">
        <v>94</v>
      </c>
      <c r="BF32" s="14">
        <v>0</v>
      </c>
      <c r="BG32" s="14">
        <v>0</v>
      </c>
      <c r="BH32" s="14">
        <v>0</v>
      </c>
      <c r="BI32" s="14">
        <v>0</v>
      </c>
      <c r="BJ32" s="14">
        <v>0</v>
      </c>
      <c r="BK32" s="14">
        <v>0</v>
      </c>
      <c r="BL32" s="14">
        <v>0</v>
      </c>
      <c r="BM32" s="14">
        <v>0</v>
      </c>
      <c r="BN32" s="14">
        <v>0</v>
      </c>
      <c r="BO32" s="14">
        <v>0</v>
      </c>
      <c r="BP32" s="14">
        <v>0</v>
      </c>
      <c r="BQ32" s="14">
        <v>0</v>
      </c>
      <c r="BR32" s="25">
        <f>SUM(BF32:BQ32)</f>
        <v>0</v>
      </c>
      <c r="BS32" s="76" t="s">
        <v>216</v>
      </c>
      <c r="BT32" s="141"/>
      <c r="BU32" s="143"/>
      <c r="BW32" s="21" t="s">
        <v>94</v>
      </c>
      <c r="BX32" s="14">
        <v>0</v>
      </c>
      <c r="BY32" s="14">
        <v>0</v>
      </c>
      <c r="BZ32" s="14">
        <v>0</v>
      </c>
      <c r="CA32" s="14">
        <v>0</v>
      </c>
      <c r="CB32" s="14">
        <v>0</v>
      </c>
      <c r="CC32" s="14">
        <v>0</v>
      </c>
      <c r="CD32" s="14">
        <v>0</v>
      </c>
      <c r="CE32" s="14">
        <v>0</v>
      </c>
      <c r="CF32" s="14">
        <v>0</v>
      </c>
      <c r="CG32" s="14">
        <v>0</v>
      </c>
      <c r="CH32" s="14">
        <v>0</v>
      </c>
      <c r="CI32" s="14">
        <v>0</v>
      </c>
      <c r="CJ32" s="25">
        <f>SUM(BX32:CI32)</f>
        <v>0</v>
      </c>
      <c r="CK32" s="76" t="s">
        <v>216</v>
      </c>
      <c r="CL32" s="143"/>
    </row>
    <row r="33" spans="1:90" x14ac:dyDescent="0.25">
      <c r="A33" s="134"/>
      <c r="C33" s="21" t="s">
        <v>213</v>
      </c>
      <c r="D33" s="14">
        <f>EmployeeExpenses!C34+EmployeeExpenses!C43</f>
        <v>71990</v>
      </c>
      <c r="E33" s="14">
        <f>EmployeeExpenses!D34+EmployeeExpenses!D43</f>
        <v>71990</v>
      </c>
      <c r="F33" s="14">
        <f>EmployeeExpenses!E34+EmployeeExpenses!E43</f>
        <v>71990</v>
      </c>
      <c r="G33" s="14">
        <f>EmployeeExpenses!F34+EmployeeExpenses!F43</f>
        <v>71990</v>
      </c>
      <c r="H33" s="14">
        <f>EmployeeExpenses!G34+EmployeeExpenses!G43</f>
        <v>71990</v>
      </c>
      <c r="I33" s="14">
        <f>EmployeeExpenses!H34+EmployeeExpenses!H43</f>
        <v>71990</v>
      </c>
      <c r="J33" s="14">
        <f>EmployeeExpenses!I34+EmployeeExpenses!I43</f>
        <v>71990</v>
      </c>
      <c r="K33" s="14">
        <f>EmployeeExpenses!J34+EmployeeExpenses!J43</f>
        <v>71990</v>
      </c>
      <c r="L33" s="14">
        <f>EmployeeExpenses!K34+EmployeeExpenses!K43</f>
        <v>71990</v>
      </c>
      <c r="M33" s="14">
        <f>EmployeeExpenses!L34+EmployeeExpenses!L43</f>
        <v>71990</v>
      </c>
      <c r="N33" s="14">
        <f>EmployeeExpenses!M34+EmployeeExpenses!M43</f>
        <v>71990</v>
      </c>
      <c r="O33" s="14">
        <f>EmployeeExpenses!N34+EmployeeExpenses!N43</f>
        <v>71990</v>
      </c>
      <c r="P33" s="14">
        <f t="shared" ref="P33:P41" si="35">SUM(D33:O33)</f>
        <v>863880</v>
      </c>
      <c r="Q33" s="76" t="s">
        <v>216</v>
      </c>
      <c r="R33" s="134"/>
      <c r="S33" s="137"/>
      <c r="U33" s="21" t="s">
        <v>213</v>
      </c>
      <c r="V33" s="14">
        <f>EmployeeExpenses!C55+EmployeeExpenses!C64</f>
        <v>133358.75</v>
      </c>
      <c r="W33" s="14">
        <f>EmployeeExpenses!D55+EmployeeExpenses!D64</f>
        <v>133358.75</v>
      </c>
      <c r="X33" s="14">
        <f>EmployeeExpenses!E55+EmployeeExpenses!E64</f>
        <v>133358.75</v>
      </c>
      <c r="Y33" s="14">
        <f>EmployeeExpenses!F55+EmployeeExpenses!F64</f>
        <v>133358.75</v>
      </c>
      <c r="Z33" s="14">
        <f>EmployeeExpenses!G55+EmployeeExpenses!G64</f>
        <v>133358.75</v>
      </c>
      <c r="AA33" s="14">
        <f>EmployeeExpenses!H55+EmployeeExpenses!H64</f>
        <v>133358.75</v>
      </c>
      <c r="AB33" s="14">
        <f>EmployeeExpenses!I55+EmployeeExpenses!I64</f>
        <v>133358.75</v>
      </c>
      <c r="AC33" s="14">
        <f>EmployeeExpenses!J55+EmployeeExpenses!J64</f>
        <v>133358.75</v>
      </c>
      <c r="AD33" s="14">
        <f>EmployeeExpenses!K55+EmployeeExpenses!K64</f>
        <v>133358.75</v>
      </c>
      <c r="AE33" s="14">
        <f>EmployeeExpenses!L55+EmployeeExpenses!L64</f>
        <v>133358.75</v>
      </c>
      <c r="AF33" s="14">
        <f>EmployeeExpenses!M55+EmployeeExpenses!M64</f>
        <v>133358.75</v>
      </c>
      <c r="AG33" s="14">
        <f>EmployeeExpenses!N55+EmployeeExpenses!N64</f>
        <v>133358.75</v>
      </c>
      <c r="AH33" s="25">
        <f t="shared" ref="AH33:AH41" si="36">SUM(V33:AG33)</f>
        <v>1600305</v>
      </c>
      <c r="AI33" s="76" t="s">
        <v>216</v>
      </c>
      <c r="AJ33" s="137"/>
      <c r="AK33" s="139"/>
      <c r="AM33" s="21" t="s">
        <v>213</v>
      </c>
      <c r="AN33" s="14">
        <f>EmployeeExpenses!C76+EmployeeExpenses!C85</f>
        <v>262669.5</v>
      </c>
      <c r="AO33" s="14">
        <f>EmployeeExpenses!D76+EmployeeExpenses!D85</f>
        <v>262669.5</v>
      </c>
      <c r="AP33" s="14">
        <f>EmployeeExpenses!E76+EmployeeExpenses!E85</f>
        <v>262669.5</v>
      </c>
      <c r="AQ33" s="14">
        <f>EmployeeExpenses!F76+EmployeeExpenses!F85</f>
        <v>262669.5</v>
      </c>
      <c r="AR33" s="14">
        <f>EmployeeExpenses!G76+EmployeeExpenses!G85</f>
        <v>262669.5</v>
      </c>
      <c r="AS33" s="14">
        <f>EmployeeExpenses!H76+EmployeeExpenses!H85</f>
        <v>262669.5</v>
      </c>
      <c r="AT33" s="14">
        <f>EmployeeExpenses!I76+EmployeeExpenses!I85</f>
        <v>262669.5</v>
      </c>
      <c r="AU33" s="14">
        <f>EmployeeExpenses!J76+EmployeeExpenses!J85</f>
        <v>262669.5</v>
      </c>
      <c r="AV33" s="14">
        <f>EmployeeExpenses!K76+EmployeeExpenses!K85</f>
        <v>262669.5</v>
      </c>
      <c r="AW33" s="14">
        <f>EmployeeExpenses!L76+EmployeeExpenses!L85</f>
        <v>262669.5</v>
      </c>
      <c r="AX33" s="14">
        <f>EmployeeExpenses!M76+EmployeeExpenses!M85</f>
        <v>262669.5</v>
      </c>
      <c r="AY33" s="14">
        <f>EmployeeExpenses!N76+EmployeeExpenses!N85</f>
        <v>262669.5</v>
      </c>
      <c r="AZ33" s="25">
        <f t="shared" ref="AZ33:AZ41" si="37">SUM(AN33:AY33)</f>
        <v>3152034</v>
      </c>
      <c r="BA33" s="76" t="s">
        <v>216</v>
      </c>
      <c r="BB33" s="139"/>
      <c r="BC33" s="141"/>
      <c r="BE33" s="21" t="s">
        <v>213</v>
      </c>
      <c r="BF33" s="14">
        <f>EmployeeExpenses!C97+EmployeeExpenses!C106</f>
        <v>585645.875</v>
      </c>
      <c r="BG33" s="14">
        <f>EmployeeExpenses!D97+EmployeeExpenses!D106</f>
        <v>585645.875</v>
      </c>
      <c r="BH33" s="14">
        <f>EmployeeExpenses!E97+EmployeeExpenses!E106</f>
        <v>585645.875</v>
      </c>
      <c r="BI33" s="14">
        <f>EmployeeExpenses!F97+EmployeeExpenses!F106</f>
        <v>585645.875</v>
      </c>
      <c r="BJ33" s="14">
        <f>EmployeeExpenses!G97+EmployeeExpenses!G106</f>
        <v>585645.875</v>
      </c>
      <c r="BK33" s="14">
        <f>EmployeeExpenses!H97+EmployeeExpenses!H106</f>
        <v>585645.875</v>
      </c>
      <c r="BL33" s="14">
        <f>EmployeeExpenses!I97+EmployeeExpenses!I106</f>
        <v>585645.875</v>
      </c>
      <c r="BM33" s="14">
        <f>EmployeeExpenses!J97+EmployeeExpenses!J106</f>
        <v>585645.875</v>
      </c>
      <c r="BN33" s="14">
        <f>EmployeeExpenses!K97+EmployeeExpenses!K106</f>
        <v>585645.875</v>
      </c>
      <c r="BO33" s="14">
        <f>EmployeeExpenses!L97+EmployeeExpenses!L106</f>
        <v>585645.875</v>
      </c>
      <c r="BP33" s="14">
        <f>EmployeeExpenses!M97+EmployeeExpenses!M106</f>
        <v>585645.875</v>
      </c>
      <c r="BQ33" s="14">
        <f>EmployeeExpenses!N97+EmployeeExpenses!N106</f>
        <v>585645.875</v>
      </c>
      <c r="BR33" s="25">
        <f t="shared" ref="BR33:BR41" si="38">SUM(BF33:BQ33)</f>
        <v>7027750.5</v>
      </c>
      <c r="BS33" s="76" t="s">
        <v>216</v>
      </c>
      <c r="BT33" s="141"/>
      <c r="BU33" s="143"/>
      <c r="BW33" s="21" t="s">
        <v>213</v>
      </c>
      <c r="BX33" s="14">
        <f>EmployeeExpenses!C118+EmployeeExpenses!C127</f>
        <v>1165512.75</v>
      </c>
      <c r="BY33" s="14">
        <f>EmployeeExpenses!D118+EmployeeExpenses!D127</f>
        <v>1194305.71875</v>
      </c>
      <c r="BZ33" s="14">
        <f>EmployeeExpenses!E118+EmployeeExpenses!E127</f>
        <v>1223098.6875</v>
      </c>
      <c r="CA33" s="14">
        <f>EmployeeExpenses!F118+EmployeeExpenses!F127</f>
        <v>1251891.65625</v>
      </c>
      <c r="CB33" s="14">
        <f>EmployeeExpenses!G118+EmployeeExpenses!G127</f>
        <v>1280684.625</v>
      </c>
      <c r="CC33" s="14">
        <f>EmployeeExpenses!H118+EmployeeExpenses!H127</f>
        <v>1309477.59375</v>
      </c>
      <c r="CD33" s="14">
        <f>EmployeeExpenses!I118+EmployeeExpenses!I127</f>
        <v>1338270.5625</v>
      </c>
      <c r="CE33" s="14">
        <f>EmployeeExpenses!J118+EmployeeExpenses!J127</f>
        <v>1367063.53125</v>
      </c>
      <c r="CF33" s="14">
        <f>EmployeeExpenses!K118+EmployeeExpenses!K127</f>
        <v>1395856.5</v>
      </c>
      <c r="CG33" s="14">
        <f>EmployeeExpenses!L118+EmployeeExpenses!L127</f>
        <v>1424649.46875</v>
      </c>
      <c r="CH33" s="14">
        <f>EmployeeExpenses!M118+EmployeeExpenses!M127</f>
        <v>1453442.4375</v>
      </c>
      <c r="CI33" s="14">
        <f>EmployeeExpenses!N118+EmployeeExpenses!N127</f>
        <v>1482235.40625</v>
      </c>
      <c r="CJ33" s="25">
        <f t="shared" ref="CJ33:CJ41" si="39">SUM(BX33:CI33)</f>
        <v>15886488.9375</v>
      </c>
      <c r="CK33" s="76" t="s">
        <v>216</v>
      </c>
      <c r="CL33" s="143"/>
    </row>
    <row r="34" spans="1:90" x14ac:dyDescent="0.25">
      <c r="A34" s="134"/>
      <c r="C34" s="21" t="s">
        <v>93</v>
      </c>
      <c r="D34" s="14">
        <f>EmployeeExpenses!C38+EmployeeExpenses!C48</f>
        <v>105113.83</v>
      </c>
      <c r="E34" s="14">
        <f>EmployeeExpenses!D38+EmployeeExpenses!D48</f>
        <v>105113.83</v>
      </c>
      <c r="F34" s="14">
        <f>EmployeeExpenses!E38+EmployeeExpenses!E48</f>
        <v>105113.83</v>
      </c>
      <c r="G34" s="14">
        <f>EmployeeExpenses!F38+EmployeeExpenses!F48</f>
        <v>105113.83</v>
      </c>
      <c r="H34" s="14">
        <f>EmployeeExpenses!G38+EmployeeExpenses!G48</f>
        <v>105113.83</v>
      </c>
      <c r="I34" s="14">
        <f>EmployeeExpenses!H38+EmployeeExpenses!H48</f>
        <v>105113.83</v>
      </c>
      <c r="J34" s="14">
        <f>EmployeeExpenses!I38+EmployeeExpenses!I48</f>
        <v>105113.83</v>
      </c>
      <c r="K34" s="14">
        <f>EmployeeExpenses!J38+EmployeeExpenses!J48</f>
        <v>105113.83</v>
      </c>
      <c r="L34" s="14">
        <f>EmployeeExpenses!K38+EmployeeExpenses!K48</f>
        <v>105113.83</v>
      </c>
      <c r="M34" s="14">
        <f>EmployeeExpenses!L38+EmployeeExpenses!L48</f>
        <v>105113.83</v>
      </c>
      <c r="N34" s="14">
        <f>EmployeeExpenses!M38+EmployeeExpenses!M48</f>
        <v>105113.83</v>
      </c>
      <c r="O34" s="14">
        <f>EmployeeExpenses!N38+EmployeeExpenses!N48</f>
        <v>105113.83</v>
      </c>
      <c r="P34" s="14">
        <f t="shared" si="35"/>
        <v>1261365.96</v>
      </c>
      <c r="Q34" s="76" t="s">
        <v>216</v>
      </c>
      <c r="R34" s="134"/>
      <c r="S34" s="137"/>
      <c r="U34" s="21" t="s">
        <v>93</v>
      </c>
      <c r="V34" s="14">
        <f>EmployeeExpenses!C59+EmployeeExpenses!C69</f>
        <v>194627.09875</v>
      </c>
      <c r="W34" s="14">
        <f>EmployeeExpenses!D59+EmployeeExpenses!D69</f>
        <v>194627.09875</v>
      </c>
      <c r="X34" s="14">
        <f>EmployeeExpenses!E59+EmployeeExpenses!E69</f>
        <v>194627.09875</v>
      </c>
      <c r="Y34" s="14">
        <f>EmployeeExpenses!F59+EmployeeExpenses!F69</f>
        <v>194627.09875</v>
      </c>
      <c r="Z34" s="14">
        <f>EmployeeExpenses!G59+EmployeeExpenses!G69</f>
        <v>194627.09875</v>
      </c>
      <c r="AA34" s="14">
        <f>EmployeeExpenses!H59+EmployeeExpenses!H69</f>
        <v>194627.09875</v>
      </c>
      <c r="AB34" s="14">
        <f>EmployeeExpenses!I59+EmployeeExpenses!I69</f>
        <v>194627.09875</v>
      </c>
      <c r="AC34" s="14">
        <f>EmployeeExpenses!J59+EmployeeExpenses!J69</f>
        <v>194627.09875</v>
      </c>
      <c r="AD34" s="14">
        <f>EmployeeExpenses!K59+EmployeeExpenses!K69</f>
        <v>194627.09875</v>
      </c>
      <c r="AE34" s="14">
        <f>EmployeeExpenses!L59+EmployeeExpenses!L69</f>
        <v>194627.09875</v>
      </c>
      <c r="AF34" s="14">
        <f>EmployeeExpenses!M59+EmployeeExpenses!M69</f>
        <v>194627.09875</v>
      </c>
      <c r="AG34" s="14">
        <f>EmployeeExpenses!N59+EmployeeExpenses!N69</f>
        <v>194627.09875</v>
      </c>
      <c r="AH34" s="25">
        <f t="shared" si="36"/>
        <v>2335525.1849999996</v>
      </c>
      <c r="AI34" s="76" t="s">
        <v>216</v>
      </c>
      <c r="AJ34" s="137"/>
      <c r="AK34" s="139"/>
      <c r="AM34" s="21" t="s">
        <v>93</v>
      </c>
      <c r="AN34" s="14">
        <f>EmployeeExpenses!C80+EmployeeExpenses!C90</f>
        <v>383113.38150000002</v>
      </c>
      <c r="AO34" s="14">
        <f>EmployeeExpenses!D80+EmployeeExpenses!D90</f>
        <v>383113.38150000002</v>
      </c>
      <c r="AP34" s="14">
        <f>EmployeeExpenses!E80+EmployeeExpenses!E90</f>
        <v>383113.38150000002</v>
      </c>
      <c r="AQ34" s="14">
        <f>EmployeeExpenses!F80+EmployeeExpenses!F90</f>
        <v>383113.38150000002</v>
      </c>
      <c r="AR34" s="14">
        <f>EmployeeExpenses!G80+EmployeeExpenses!G90</f>
        <v>383113.38150000002</v>
      </c>
      <c r="AS34" s="14">
        <f>EmployeeExpenses!H80+EmployeeExpenses!H90</f>
        <v>383113.38150000002</v>
      </c>
      <c r="AT34" s="14">
        <f>EmployeeExpenses!I80+EmployeeExpenses!I90</f>
        <v>383113.38150000002</v>
      </c>
      <c r="AU34" s="14">
        <f>EmployeeExpenses!J80+EmployeeExpenses!J90</f>
        <v>383113.38150000002</v>
      </c>
      <c r="AV34" s="14">
        <f>EmployeeExpenses!K80+EmployeeExpenses!K90</f>
        <v>383113.38150000002</v>
      </c>
      <c r="AW34" s="14">
        <f>EmployeeExpenses!L80+EmployeeExpenses!L90</f>
        <v>383113.38150000002</v>
      </c>
      <c r="AX34" s="14">
        <f>EmployeeExpenses!M80+EmployeeExpenses!M90</f>
        <v>383113.38150000002</v>
      </c>
      <c r="AY34" s="14">
        <f>EmployeeExpenses!N80+EmployeeExpenses!N90</f>
        <v>383113.38150000002</v>
      </c>
      <c r="AZ34" s="25">
        <f t="shared" si="37"/>
        <v>4597360.5780000007</v>
      </c>
      <c r="BA34" s="76" t="s">
        <v>216</v>
      </c>
      <c r="BB34" s="139"/>
      <c r="BC34" s="141"/>
      <c r="BE34" s="21" t="s">
        <v>93</v>
      </c>
      <c r="BF34" s="14">
        <f>EmployeeExpenses!C101+EmployeeExpenses!C111</f>
        <v>853873.22987499996</v>
      </c>
      <c r="BG34" s="14">
        <f>EmployeeExpenses!D101+EmployeeExpenses!D111</f>
        <v>853873.22987499996</v>
      </c>
      <c r="BH34" s="14">
        <f>EmployeeExpenses!E101+EmployeeExpenses!E111</f>
        <v>853873.22987499996</v>
      </c>
      <c r="BI34" s="14">
        <f>EmployeeExpenses!F101+EmployeeExpenses!F111</f>
        <v>853873.22987499996</v>
      </c>
      <c r="BJ34" s="14">
        <f>EmployeeExpenses!G101+EmployeeExpenses!G111</f>
        <v>853873.22987499996</v>
      </c>
      <c r="BK34" s="14">
        <f>EmployeeExpenses!H101+EmployeeExpenses!H111</f>
        <v>853873.22987499996</v>
      </c>
      <c r="BL34" s="14">
        <f>EmployeeExpenses!I101+EmployeeExpenses!I111</f>
        <v>853873.22987499996</v>
      </c>
      <c r="BM34" s="14">
        <f>EmployeeExpenses!J101+EmployeeExpenses!J111</f>
        <v>853873.22987499996</v>
      </c>
      <c r="BN34" s="14">
        <f>EmployeeExpenses!K101+EmployeeExpenses!K111</f>
        <v>853873.22987499996</v>
      </c>
      <c r="BO34" s="14">
        <f>EmployeeExpenses!L101+EmployeeExpenses!L111</f>
        <v>853873.22987499996</v>
      </c>
      <c r="BP34" s="14">
        <f>EmployeeExpenses!M101+EmployeeExpenses!M111</f>
        <v>853873.22987499996</v>
      </c>
      <c r="BQ34" s="14">
        <f>EmployeeExpenses!N101+EmployeeExpenses!N111</f>
        <v>853873.22987499996</v>
      </c>
      <c r="BR34" s="25">
        <f t="shared" si="38"/>
        <v>10246478.7585</v>
      </c>
      <c r="BS34" s="76" t="s">
        <v>216</v>
      </c>
      <c r="BT34" s="141"/>
      <c r="BU34" s="143"/>
      <c r="BW34" s="21" t="s">
        <v>93</v>
      </c>
      <c r="BX34" s="14">
        <f>EmployeeExpenses!C122+EmployeeExpenses!C132</f>
        <v>1698979.7167499999</v>
      </c>
      <c r="BY34" s="14">
        <f>EmployeeExpenses!D122+EmployeeExpenses!D132</f>
        <v>1740931.0722187499</v>
      </c>
      <c r="BZ34" s="14">
        <f>EmployeeExpenses!E122+EmployeeExpenses!E132</f>
        <v>1782882.4276874999</v>
      </c>
      <c r="CA34" s="14">
        <f>EmployeeExpenses!F122+EmployeeExpenses!F132</f>
        <v>1824833.7831562499</v>
      </c>
      <c r="CB34" s="14">
        <f>EmployeeExpenses!G122+EmployeeExpenses!G132</f>
        <v>1866785.1386249999</v>
      </c>
      <c r="CC34" s="14">
        <f>EmployeeExpenses!H122+EmployeeExpenses!H132</f>
        <v>1908736.4940937499</v>
      </c>
      <c r="CD34" s="14">
        <f>EmployeeExpenses!I122+EmployeeExpenses!I132</f>
        <v>1950687.8495624999</v>
      </c>
      <c r="CE34" s="14">
        <f>EmployeeExpenses!J122+EmployeeExpenses!J132</f>
        <v>1992639.2050312499</v>
      </c>
      <c r="CF34" s="14">
        <f>EmployeeExpenses!K122+EmployeeExpenses!K132</f>
        <v>2034590.5604999999</v>
      </c>
      <c r="CG34" s="14">
        <f>EmployeeExpenses!L122+EmployeeExpenses!L132</f>
        <v>2076541.9159687499</v>
      </c>
      <c r="CH34" s="14">
        <f>EmployeeExpenses!M122+EmployeeExpenses!M132</f>
        <v>2118493.2714375001</v>
      </c>
      <c r="CI34" s="14">
        <f>EmployeeExpenses!N122+EmployeeExpenses!N132</f>
        <v>2160444.6269062501</v>
      </c>
      <c r="CJ34" s="25">
        <f t="shared" si="39"/>
        <v>23156546.0619375</v>
      </c>
      <c r="CK34" s="76" t="s">
        <v>216</v>
      </c>
      <c r="CL34" s="143"/>
    </row>
    <row r="35" spans="1:90" x14ac:dyDescent="0.25">
      <c r="A35" s="134"/>
      <c r="C35" s="21" t="s">
        <v>341</v>
      </c>
      <c r="D35" s="14">
        <f>ContractorExpenses!C15</f>
        <v>20.833333333333332</v>
      </c>
      <c r="E35" s="14">
        <f>ContractorExpenses!D15</f>
        <v>20.833333333333332</v>
      </c>
      <c r="F35" s="14">
        <f>ContractorExpenses!E15</f>
        <v>20.833333333333332</v>
      </c>
      <c r="G35" s="14">
        <f>ContractorExpenses!F15</f>
        <v>20.833333333333332</v>
      </c>
      <c r="H35" s="14">
        <f>ContractorExpenses!G15</f>
        <v>20.833333333333332</v>
      </c>
      <c r="I35" s="14">
        <f>ContractorExpenses!H15</f>
        <v>20.833333333333332</v>
      </c>
      <c r="J35" s="14">
        <f>ContractorExpenses!I15</f>
        <v>20.833333333333332</v>
      </c>
      <c r="K35" s="14">
        <f>ContractorExpenses!J15</f>
        <v>20.833333333333332</v>
      </c>
      <c r="L35" s="14">
        <f>ContractorExpenses!K15</f>
        <v>20.833333333333332</v>
      </c>
      <c r="M35" s="14">
        <f>ContractorExpenses!L15</f>
        <v>20.833333333333332</v>
      </c>
      <c r="N35" s="14">
        <f>ContractorExpenses!M15</f>
        <v>20.833333333333332</v>
      </c>
      <c r="O35" s="14">
        <f>ContractorExpenses!N15</f>
        <v>20.833333333333332</v>
      </c>
      <c r="P35" s="14">
        <f t="shared" si="35"/>
        <v>250.00000000000003</v>
      </c>
      <c r="Q35" s="76" t="s">
        <v>216</v>
      </c>
      <c r="R35" s="134"/>
      <c r="S35" s="137"/>
      <c r="U35" s="21" t="s">
        <v>341</v>
      </c>
      <c r="V35" s="14">
        <f>ContractorExpenses!C22</f>
        <v>31.5</v>
      </c>
      <c r="W35" s="14">
        <f>ContractorExpenses!D22</f>
        <v>31.5</v>
      </c>
      <c r="X35" s="14">
        <f>ContractorExpenses!E22</f>
        <v>31.5</v>
      </c>
      <c r="Y35" s="14">
        <f>ContractorExpenses!F22</f>
        <v>31.5</v>
      </c>
      <c r="Z35" s="14">
        <f>ContractorExpenses!G22</f>
        <v>31.5</v>
      </c>
      <c r="AA35" s="14">
        <f>ContractorExpenses!H22</f>
        <v>31.5</v>
      </c>
      <c r="AB35" s="14">
        <f>ContractorExpenses!I22</f>
        <v>31.5</v>
      </c>
      <c r="AC35" s="14">
        <f>ContractorExpenses!J22</f>
        <v>31.5</v>
      </c>
      <c r="AD35" s="14">
        <f>ContractorExpenses!K22</f>
        <v>31.5</v>
      </c>
      <c r="AE35" s="14">
        <f>ContractorExpenses!L22</f>
        <v>31.5</v>
      </c>
      <c r="AF35" s="14">
        <f>ContractorExpenses!M22</f>
        <v>31.5</v>
      </c>
      <c r="AG35" s="14">
        <f>ContractorExpenses!N22</f>
        <v>31.5</v>
      </c>
      <c r="AH35" s="25">
        <f t="shared" si="36"/>
        <v>378</v>
      </c>
      <c r="AI35" s="76" t="s">
        <v>216</v>
      </c>
      <c r="AJ35" s="137"/>
      <c r="AK35" s="139"/>
      <c r="AM35" s="21" t="s">
        <v>341</v>
      </c>
      <c r="AN35" s="14">
        <f>ContractorExpenses!C29</f>
        <v>50</v>
      </c>
      <c r="AO35" s="14">
        <f>ContractorExpenses!D29</f>
        <v>50</v>
      </c>
      <c r="AP35" s="14">
        <f>ContractorExpenses!E29</f>
        <v>50</v>
      </c>
      <c r="AQ35" s="14">
        <f>ContractorExpenses!F29</f>
        <v>50</v>
      </c>
      <c r="AR35" s="14">
        <f>ContractorExpenses!G29</f>
        <v>50</v>
      </c>
      <c r="AS35" s="14">
        <f>ContractorExpenses!H29</f>
        <v>50</v>
      </c>
      <c r="AT35" s="14">
        <f>ContractorExpenses!I29</f>
        <v>50</v>
      </c>
      <c r="AU35" s="14">
        <f>ContractorExpenses!J29</f>
        <v>50</v>
      </c>
      <c r="AV35" s="14">
        <f>ContractorExpenses!K29</f>
        <v>50</v>
      </c>
      <c r="AW35" s="14">
        <f>ContractorExpenses!L29</f>
        <v>50</v>
      </c>
      <c r="AX35" s="14">
        <f>ContractorExpenses!M29</f>
        <v>50</v>
      </c>
      <c r="AY35" s="14">
        <f>ContractorExpenses!N29</f>
        <v>50</v>
      </c>
      <c r="AZ35" s="25">
        <f t="shared" si="37"/>
        <v>600</v>
      </c>
      <c r="BA35" s="76" t="s">
        <v>216</v>
      </c>
      <c r="BB35" s="139"/>
      <c r="BC35" s="141"/>
      <c r="BE35" s="21" t="s">
        <v>341</v>
      </c>
      <c r="BF35" s="14">
        <f>ContractorExpenses!C36</f>
        <v>64.166666666666671</v>
      </c>
      <c r="BG35" s="14">
        <f>ContractorExpenses!D36</f>
        <v>64.166666666666671</v>
      </c>
      <c r="BH35" s="14">
        <f>ContractorExpenses!E36</f>
        <v>64.166666666666671</v>
      </c>
      <c r="BI35" s="14">
        <f>ContractorExpenses!F36</f>
        <v>64.166666666666671</v>
      </c>
      <c r="BJ35" s="14">
        <f>ContractorExpenses!G36</f>
        <v>64.166666666666671</v>
      </c>
      <c r="BK35" s="14">
        <f>ContractorExpenses!H36</f>
        <v>64.166666666666671</v>
      </c>
      <c r="BL35" s="14">
        <f>ContractorExpenses!I36</f>
        <v>64.166666666666671</v>
      </c>
      <c r="BM35" s="14">
        <f>ContractorExpenses!J36</f>
        <v>64.166666666666671</v>
      </c>
      <c r="BN35" s="14">
        <f>ContractorExpenses!K36</f>
        <v>64.166666666666671</v>
      </c>
      <c r="BO35" s="14">
        <f>ContractorExpenses!L36</f>
        <v>64.166666666666671</v>
      </c>
      <c r="BP35" s="14">
        <f>ContractorExpenses!M36</f>
        <v>64.166666666666671</v>
      </c>
      <c r="BQ35" s="14">
        <f>ContractorExpenses!N36</f>
        <v>64.166666666666671</v>
      </c>
      <c r="BR35" s="25">
        <f t="shared" si="38"/>
        <v>769.99999999999989</v>
      </c>
      <c r="BS35" s="76" t="s">
        <v>216</v>
      </c>
      <c r="BT35" s="141"/>
      <c r="BU35" s="143"/>
      <c r="BW35" s="21" t="s">
        <v>341</v>
      </c>
      <c r="BX35" s="14">
        <f>ContractorExpenses!C43</f>
        <v>122.5</v>
      </c>
      <c r="BY35" s="14">
        <f>ContractorExpenses!D43</f>
        <v>122.5</v>
      </c>
      <c r="BZ35" s="14">
        <f>ContractorExpenses!E43</f>
        <v>122.5</v>
      </c>
      <c r="CA35" s="14">
        <f>ContractorExpenses!F43</f>
        <v>122.5</v>
      </c>
      <c r="CB35" s="14">
        <f>ContractorExpenses!G43</f>
        <v>122.5</v>
      </c>
      <c r="CC35" s="14">
        <f>ContractorExpenses!H43</f>
        <v>122.5</v>
      </c>
      <c r="CD35" s="14">
        <f>ContractorExpenses!I43</f>
        <v>122.5</v>
      </c>
      <c r="CE35" s="14">
        <f>ContractorExpenses!J43</f>
        <v>122.5</v>
      </c>
      <c r="CF35" s="14">
        <f>ContractorExpenses!K43</f>
        <v>122.5</v>
      </c>
      <c r="CG35" s="14">
        <f>ContractorExpenses!L43</f>
        <v>122.5</v>
      </c>
      <c r="CH35" s="14">
        <f>ContractorExpenses!M43</f>
        <v>122.5</v>
      </c>
      <c r="CI35" s="14">
        <f>ContractorExpenses!N43</f>
        <v>122.5</v>
      </c>
      <c r="CJ35" s="25">
        <f t="shared" si="39"/>
        <v>1470</v>
      </c>
      <c r="CK35" s="76" t="s">
        <v>216</v>
      </c>
      <c r="CL35" s="143"/>
    </row>
    <row r="36" spans="1:90" x14ac:dyDescent="0.25">
      <c r="A36" s="134"/>
      <c r="C36" s="21" t="s">
        <v>179</v>
      </c>
      <c r="D36" s="14">
        <f>TermLoans!C26</f>
        <v>39400.620000000003</v>
      </c>
      <c r="E36" s="14">
        <f>TermLoans!D26</f>
        <v>67776.167467192208</v>
      </c>
      <c r="F36" s="14">
        <f>TermLoans!E26</f>
        <v>88300.463263834681</v>
      </c>
      <c r="G36" s="14">
        <f>TermLoans!F26</f>
        <v>103208.20052156123</v>
      </c>
      <c r="H36" s="14">
        <f>TermLoans!G26</f>
        <v>114075.37882263455</v>
      </c>
      <c r="I36" s="14">
        <f>TermLoans!H26</f>
        <v>122015.73852573706</v>
      </c>
      <c r="J36" s="14">
        <f>TermLoans!I26</f>
        <v>127818.3821529493</v>
      </c>
      <c r="K36" s="14">
        <f>TermLoans!J26</f>
        <v>132044.21498356955</v>
      </c>
      <c r="L36" s="14">
        <f>TermLoans!K26</f>
        <v>135093.54853033056</v>
      </c>
      <c r="M36" s="14">
        <f>TermLoans!L26</f>
        <v>137253.50852714098</v>
      </c>
      <c r="N36" s="14">
        <f>TermLoans!M26</f>
        <v>138731.29751935531</v>
      </c>
      <c r="O36" s="14">
        <f>TermLoans!N26</f>
        <v>139677.54797582875</v>
      </c>
      <c r="P36" s="14">
        <f t="shared" si="35"/>
        <v>1345395.0682901344</v>
      </c>
      <c r="Q36" s="76" t="s">
        <v>216</v>
      </c>
      <c r="R36" s="134"/>
      <c r="S36" s="137"/>
      <c r="U36" s="21" t="s">
        <v>179</v>
      </c>
      <c r="V36" s="14">
        <f>TermLoans!P26</f>
        <v>163298.54399118287</v>
      </c>
      <c r="W36" s="14">
        <f>TermLoans!Q26</f>
        <v>184127.51864683483</v>
      </c>
      <c r="X36" s="14">
        <f>TermLoans!R26</f>
        <v>202440.87470774204</v>
      </c>
      <c r="Y36" s="14">
        <f>TermLoans!S26</f>
        <v>218487.35640331946</v>
      </c>
      <c r="Z36" s="14">
        <f>TermLoans!T26</f>
        <v>232490.81516170385</v>
      </c>
      <c r="AA36" s="14">
        <f>TermLoans!U26</f>
        <v>244652.69876981172</v>
      </c>
      <c r="AB36" s="14">
        <f>TermLoans!V26</f>
        <v>255154.29161660536</v>
      </c>
      <c r="AC36" s="14">
        <f>TermLoans!W26</f>
        <v>264158.73091124184</v>
      </c>
      <c r="AD36" s="14">
        <f>TermLoans!X26</f>
        <v>271812.82127861085</v>
      </c>
      <c r="AE36" s="14">
        <f>TermLoans!Y26</f>
        <v>278248.66789451765</v>
      </c>
      <c r="AF36" s="14">
        <f>TermLoans!Z26</f>
        <v>283585.14630654117</v>
      </c>
      <c r="AG36" s="14">
        <f>TermLoans!AA26</f>
        <v>287929.22527199495</v>
      </c>
      <c r="AH36" s="25">
        <f t="shared" si="36"/>
        <v>2886386.6909601064</v>
      </c>
      <c r="AI36" s="76" t="s">
        <v>216</v>
      </c>
      <c r="AJ36" s="137"/>
      <c r="AK36" s="139"/>
      <c r="AM36" s="21" t="s">
        <v>179</v>
      </c>
      <c r="AN36" s="14">
        <f>TermLoans!AC26</f>
        <v>342378.30243175616</v>
      </c>
      <c r="AO36" s="14">
        <f>TermLoans!AD26</f>
        <v>369727.93518584885</v>
      </c>
      <c r="AP36" s="14">
        <f>TermLoans!AE26</f>
        <v>382467.05113773013</v>
      </c>
      <c r="AQ36" s="14">
        <f>TermLoans!AF26</f>
        <v>387257.8795086554</v>
      </c>
      <c r="AR36" s="14">
        <f>TermLoans!AG26</f>
        <v>387682.15160167089</v>
      </c>
      <c r="AS36" s="14">
        <f>TermLoans!AH26</f>
        <v>385681.060247513</v>
      </c>
      <c r="AT36" s="14">
        <f>TermLoans!AI26</f>
        <v>382315.35505409352</v>
      </c>
      <c r="AU36" s="14">
        <f>TermLoans!AJ26</f>
        <v>378169.45934534702</v>
      </c>
      <c r="AV36" s="14">
        <f>TermLoans!AK26</f>
        <v>373567.97021728882</v>
      </c>
      <c r="AW36" s="14">
        <f>TermLoans!AL26</f>
        <v>368692.57351618283</v>
      </c>
      <c r="AX36" s="14">
        <f>TermLoans!AM26</f>
        <v>363645.70029585704</v>
      </c>
      <c r="AY36" s="14">
        <f>TermLoans!AN26</f>
        <v>358485.47442543413</v>
      </c>
      <c r="AZ36" s="25">
        <f t="shared" si="37"/>
        <v>4480070.9129673783</v>
      </c>
      <c r="BA36" s="76" t="s">
        <v>216</v>
      </c>
      <c r="BB36" s="139"/>
      <c r="BC36" s="141"/>
      <c r="BE36" s="21" t="s">
        <v>179</v>
      </c>
      <c r="BF36" s="14">
        <f>TermLoans!AP26</f>
        <v>381727.45840795001</v>
      </c>
      <c r="BG36" s="14">
        <f>TermLoans!AQ26</f>
        <v>395759.59692083159</v>
      </c>
      <c r="BH36" s="14">
        <f>TermLoans!AR26</f>
        <v>404572.2759645672</v>
      </c>
      <c r="BI36" s="14">
        <f>TermLoans!AS26</f>
        <v>410219.71334632381</v>
      </c>
      <c r="BJ36" s="14">
        <f>TermLoans!AT26</f>
        <v>413782.12446968188</v>
      </c>
      <c r="BK36" s="14">
        <f>TermLoans!AU26</f>
        <v>415847.39695689973</v>
      </c>
      <c r="BL36" s="14">
        <f>TermLoans!AV26</f>
        <v>416752.46051402728</v>
      </c>
      <c r="BM36" s="14">
        <f>TermLoans!AW26</f>
        <v>416704.45116136741</v>
      </c>
      <c r="BN36" s="14">
        <f>TermLoans!AX26</f>
        <v>415841.72471613594</v>
      </c>
      <c r="BO36" s="14">
        <f>TermLoans!AY26</f>
        <v>414264.75176378945</v>
      </c>
      <c r="BP36" s="14">
        <f>TermLoans!AZ26</f>
        <v>412051.91454999446</v>
      </c>
      <c r="BQ36" s="14">
        <f>TermLoans!BA26</f>
        <v>409267.71989158838</v>
      </c>
      <c r="BR36" s="25">
        <f t="shared" si="38"/>
        <v>4906791.5886631571</v>
      </c>
      <c r="BS36" s="76" t="s">
        <v>216</v>
      </c>
      <c r="BT36" s="141"/>
      <c r="BU36" s="143"/>
      <c r="BW36" s="21" t="s">
        <v>179</v>
      </c>
      <c r="BX36" s="14">
        <f>TermLoans!BC26</f>
        <v>431183.85516044265</v>
      </c>
      <c r="BY36" s="14">
        <f>TermLoans!BD26</f>
        <v>446255.75154949015</v>
      </c>
      <c r="BZ36" s="14">
        <f>TermLoans!BE26</f>
        <v>456279.60462459584</v>
      </c>
      <c r="CA36" s="14">
        <f>TermLoans!BF26</f>
        <v>462536.61494575092</v>
      </c>
      <c r="CB36" s="14">
        <f>TermLoans!BG26</f>
        <v>465945.0882084975</v>
      </c>
      <c r="CC36" s="14">
        <f>TermLoans!BH26</f>
        <v>467167.14510080655</v>
      </c>
      <c r="CD36" s="14">
        <f>TermLoans!BI26</f>
        <v>466683.6339844747</v>
      </c>
      <c r="CE36" s="14">
        <f>TermLoans!BJ26</f>
        <v>464846.76397501328</v>
      </c>
      <c r="CF36" s="14">
        <f>TermLoans!BK26</f>
        <v>461917.12287967303</v>
      </c>
      <c r="CG36" s="14">
        <f>TermLoans!BL26</f>
        <v>458089.74705743452</v>
      </c>
      <c r="CH36" s="14">
        <f>TermLoans!BM26</f>
        <v>453512.51189351233</v>
      </c>
      <c r="CI36" s="14">
        <f>TermLoans!BN26</f>
        <v>448299.13254624262</v>
      </c>
      <c r="CJ36" s="25">
        <f t="shared" si="39"/>
        <v>5482716.9719259329</v>
      </c>
      <c r="CK36" s="76" t="s">
        <v>216</v>
      </c>
      <c r="CL36" s="143"/>
    </row>
    <row r="37" spans="1:90" x14ac:dyDescent="0.25">
      <c r="A37" s="134"/>
      <c r="C37" s="21" t="s">
        <v>180</v>
      </c>
      <c r="D37" s="14">
        <f>TermLoans!C29</f>
        <v>62770.050605763929</v>
      </c>
      <c r="E37" s="14">
        <f>TermLoans!D29</f>
        <v>108801.39002307215</v>
      </c>
      <c r="F37" s="14">
        <f>TermLoans!E29</f>
        <v>142960.59075999903</v>
      </c>
      <c r="G37" s="14">
        <f>TermLoans!F29</f>
        <v>168670.10921874823</v>
      </c>
      <c r="H37" s="14">
        <f>TermLoans!G29</f>
        <v>188339.93724788734</v>
      </c>
      <c r="I37" s="14">
        <f>TermLoans!H29</f>
        <v>203669.91657174507</v>
      </c>
      <c r="J37" s="14">
        <f>TermLoans!I29</f>
        <v>215861.50139963534</v>
      </c>
      <c r="K37" s="14">
        <f>TermLoans!J29</f>
        <v>225766.12051019419</v>
      </c>
      <c r="L37" s="14">
        <f>TermLoans!K29</f>
        <v>233989.14614260514</v>
      </c>
      <c r="M37" s="14">
        <f>TermLoans!L29</f>
        <v>240962.77610952704</v>
      </c>
      <c r="N37" s="14">
        <f>TermLoans!M29</f>
        <v>246997.14477640603</v>
      </c>
      <c r="O37" s="14">
        <f>TermLoans!N29</f>
        <v>252316.18489733059</v>
      </c>
      <c r="P37" s="14">
        <f t="shared" si="35"/>
        <v>2291104.868262914</v>
      </c>
      <c r="Q37" s="76" t="s">
        <v>218</v>
      </c>
      <c r="R37" s="134"/>
      <c r="S37" s="137"/>
      <c r="U37" s="21" t="s">
        <v>180</v>
      </c>
      <c r="V37" s="14">
        <f>TermLoans!P29</f>
        <v>293230.66841024545</v>
      </c>
      <c r="W37" s="14">
        <f>TermLoans!Q29</f>
        <v>330483.62533003563</v>
      </c>
      <c r="X37" s="14">
        <f>TermLoans!R29</f>
        <v>364444.00768702629</v>
      </c>
      <c r="Y37" s="14">
        <f>TermLoans!S29</f>
        <v>395443.89056755695</v>
      </c>
      <c r="Z37" s="14">
        <f>TermLoans!T29</f>
        <v>423782.1599276698</v>
      </c>
      <c r="AA37" s="14">
        <f>TermLoans!U29</f>
        <v>449727.83162620955</v>
      </c>
      <c r="AB37" s="14">
        <f>TermLoans!V29</f>
        <v>473523.03855539864</v>
      </c>
      <c r="AC37" s="14">
        <f>TermLoans!W29</f>
        <v>495385.71905914671</v>
      </c>
      <c r="AD37" s="14">
        <f>TermLoans!X29</f>
        <v>515512.03651032364</v>
      </c>
      <c r="AE37" s="14">
        <f>TermLoans!Y29</f>
        <v>534078.55693110835</v>
      </c>
      <c r="AF37" s="14">
        <f>TermLoans!Z29</f>
        <v>551244.20885210717</v>
      </c>
      <c r="AG37" s="14">
        <f>TermLoans!AA29</f>
        <v>567152.0471863735</v>
      </c>
      <c r="AH37" s="25">
        <f t="shared" si="36"/>
        <v>5394007.7906432031</v>
      </c>
      <c r="AI37" s="76" t="s">
        <v>218</v>
      </c>
      <c r="AJ37" s="137"/>
      <c r="AK37" s="139"/>
      <c r="AM37" s="21" t="s">
        <v>180</v>
      </c>
      <c r="AN37" s="14">
        <f>TermLoans!AC29</f>
        <v>657740.05646914826</v>
      </c>
      <c r="AO37" s="14">
        <f>TermLoans!AD29</f>
        <v>709598.9081444426</v>
      </c>
      <c r="AP37" s="14">
        <f>TermLoans!AE29</f>
        <v>740477.99913212657</v>
      </c>
      <c r="AQ37" s="14">
        <f>TermLoans!AF29</f>
        <v>759904.65306590684</v>
      </c>
      <c r="AR37" s="14">
        <f>TermLoans!AG29</f>
        <v>773034.14942619787</v>
      </c>
      <c r="AS37" s="14">
        <f>TermLoans!AH29</f>
        <v>782679.14138758113</v>
      </c>
      <c r="AT37" s="14">
        <f>TermLoans!AI29</f>
        <v>790387.00671295682</v>
      </c>
      <c r="AU37" s="14">
        <f>TermLoans!AJ29</f>
        <v>797016.10838468734</v>
      </c>
      <c r="AV37" s="14">
        <f>TermLoans!AK29</f>
        <v>803046.47603244113</v>
      </c>
      <c r="AW37" s="14">
        <f>TermLoans!AL29</f>
        <v>808748.6773163171</v>
      </c>
      <c r="AX37" s="14">
        <f>TermLoans!AM29</f>
        <v>814276.37202178116</v>
      </c>
      <c r="AY37" s="14">
        <f>TermLoans!AN29</f>
        <v>819717.46015102509</v>
      </c>
      <c r="AZ37" s="25">
        <f t="shared" si="37"/>
        <v>9256627.0082446113</v>
      </c>
      <c r="BA37" s="76" t="s">
        <v>218</v>
      </c>
      <c r="BB37" s="139"/>
      <c r="BC37" s="141"/>
      <c r="BE37" s="21" t="s">
        <v>180</v>
      </c>
      <c r="BF37" s="14">
        <f>TermLoans!AP29</f>
        <v>867915.54551976675</v>
      </c>
      <c r="BG37" s="14">
        <f>TermLoans!AQ29</f>
        <v>903727.11923199263</v>
      </c>
      <c r="BH37" s="14">
        <f>TermLoans!AR29</f>
        <v>932547.60609534162</v>
      </c>
      <c r="BI37" s="14">
        <f>TermLoans!AS29</f>
        <v>957156.93048220524</v>
      </c>
      <c r="BJ37" s="14">
        <f>TermLoans!AT29</f>
        <v>979019.06117672718</v>
      </c>
      <c r="BK37" s="14">
        <f>TermLoans!AU29</f>
        <v>998932.60443866241</v>
      </c>
      <c r="BL37" s="14">
        <f>TermLoans!AV29</f>
        <v>1017356.839112303</v>
      </c>
      <c r="BM37" s="14">
        <f>TermLoans!AW29</f>
        <v>1034575.3989009195</v>
      </c>
      <c r="BN37" s="14">
        <f>TermLoans!AX29</f>
        <v>1050778.7117526445</v>
      </c>
      <c r="BO37" s="14">
        <f>TermLoans!AY29</f>
        <v>1066105.7579779015</v>
      </c>
      <c r="BP37" s="14">
        <f>TermLoans!AZ29</f>
        <v>1080665.4338908494</v>
      </c>
      <c r="BQ37" s="14">
        <f>TermLoans!BA29</f>
        <v>1094547.6697552595</v>
      </c>
      <c r="BR37" s="25">
        <f t="shared" si="38"/>
        <v>11983328.678334573</v>
      </c>
      <c r="BS37" s="76" t="s">
        <v>218</v>
      </c>
      <c r="BT37" s="141"/>
      <c r="BU37" s="143"/>
      <c r="BW37" s="21" t="s">
        <v>180</v>
      </c>
      <c r="BX37" s="14">
        <f>TermLoans!BC29</f>
        <v>1144574.073529359</v>
      </c>
      <c r="BY37" s="14">
        <f>TermLoans!BD29</f>
        <v>1185584.6814734363</v>
      </c>
      <c r="BZ37" s="14">
        <f>TermLoans!BE29</f>
        <v>1219969.0357342693</v>
      </c>
      <c r="CA37" s="14">
        <f>TermLoans!BF29</f>
        <v>1249433.1794207476</v>
      </c>
      <c r="CB37" s="14">
        <f>TermLoans!BG29</f>
        <v>1275201.381948573</v>
      </c>
      <c r="CC37" s="14">
        <f>TermLoans!BH29</f>
        <v>1298157.6792963701</v>
      </c>
      <c r="CD37" s="14">
        <f>TermLoans!BI29</f>
        <v>1318945.2514488115</v>
      </c>
      <c r="CE37" s="14">
        <f>TermLoans!BJ29</f>
        <v>1338036.255944781</v>
      </c>
      <c r="CF37" s="14">
        <f>TermLoans!BK29</f>
        <v>1355780.9537657858</v>
      </c>
      <c r="CG37" s="14">
        <f>TermLoans!BL29</f>
        <v>1372442.3156225868</v>
      </c>
      <c r="CH37" s="14">
        <f>TermLoans!BM29</f>
        <v>1388220.4427046408</v>
      </c>
      <c r="CI37" s="14">
        <f>TermLoans!BN29</f>
        <v>1403269.8379191468</v>
      </c>
      <c r="CJ37" s="25">
        <f t="shared" si="39"/>
        <v>15549615.088808507</v>
      </c>
      <c r="CK37" s="76" t="s">
        <v>218</v>
      </c>
      <c r="CL37" s="143"/>
    </row>
    <row r="38" spans="1:90" x14ac:dyDescent="0.25">
      <c r="A38" s="134"/>
      <c r="C38" s="21" t="s">
        <v>204</v>
      </c>
      <c r="D38" s="14">
        <f>'1-5OpLoan'!C19</f>
        <v>1041.6666666666665</v>
      </c>
      <c r="E38" s="14">
        <f>'1-5OpLoan'!D19</f>
        <v>1692.7083333333333</v>
      </c>
      <c r="F38" s="14">
        <f>'1-5OpLoan'!E19</f>
        <v>2343.75</v>
      </c>
      <c r="G38" s="14">
        <f>'1-5OpLoan'!F19</f>
        <v>2994.7916666666665</v>
      </c>
      <c r="H38" s="14">
        <f>'1-5OpLoan'!G19</f>
        <v>3645.833333333333</v>
      </c>
      <c r="I38" s="14">
        <f>'1-5OpLoan'!H19</f>
        <v>4296.875</v>
      </c>
      <c r="J38" s="14">
        <f>'1-5OpLoan'!I19</f>
        <v>4947.9166666666661</v>
      </c>
      <c r="K38" s="14">
        <f>'1-5OpLoan'!J19</f>
        <v>5598.958333333333</v>
      </c>
      <c r="L38" s="14">
        <f>'1-5OpLoan'!K19</f>
        <v>6250</v>
      </c>
      <c r="M38" s="14">
        <f>'1-5OpLoan'!L19</f>
        <v>6901.0416666666661</v>
      </c>
      <c r="N38" s="14">
        <f>'1-5OpLoan'!M19</f>
        <v>7552.083333333333</v>
      </c>
      <c r="O38" s="14">
        <f>'1-5OpLoan'!N19</f>
        <v>8203.125</v>
      </c>
      <c r="P38" s="14">
        <f t="shared" si="35"/>
        <v>55468.75</v>
      </c>
      <c r="Q38" s="76" t="s">
        <v>216</v>
      </c>
      <c r="R38" s="134"/>
      <c r="S38" s="137"/>
      <c r="U38" s="21" t="s">
        <v>204</v>
      </c>
      <c r="V38" s="14">
        <f>'1-5OpLoan'!C33</f>
        <v>7864.583333333333</v>
      </c>
      <c r="W38" s="14">
        <f>'1-5OpLoan'!D33</f>
        <v>7552.083333333333</v>
      </c>
      <c r="X38" s="14">
        <f>'1-5OpLoan'!E33</f>
        <v>7239.583333333333</v>
      </c>
      <c r="Y38" s="14">
        <f>'1-5OpLoan'!F33</f>
        <v>6927.083333333333</v>
      </c>
      <c r="Z38" s="14">
        <f>'1-5OpLoan'!G33</f>
        <v>6614.583333333333</v>
      </c>
      <c r="AA38" s="14">
        <f>'1-5OpLoan'!H33</f>
        <v>6302.083333333333</v>
      </c>
      <c r="AB38" s="14">
        <f>'1-5OpLoan'!I33</f>
        <v>5989.583333333333</v>
      </c>
      <c r="AC38" s="14">
        <f>'1-5OpLoan'!J33</f>
        <v>5677.083333333333</v>
      </c>
      <c r="AD38" s="14">
        <f>'1-5OpLoan'!K33</f>
        <v>5364.583333333333</v>
      </c>
      <c r="AE38" s="14">
        <f>'1-5OpLoan'!L33</f>
        <v>5052.083333333333</v>
      </c>
      <c r="AF38" s="14">
        <f>'1-5OpLoan'!M33</f>
        <v>4739.583333333333</v>
      </c>
      <c r="AG38" s="14">
        <f>'1-5OpLoan'!N33</f>
        <v>4427.083333333333</v>
      </c>
      <c r="AH38" s="25">
        <f t="shared" si="36"/>
        <v>73750</v>
      </c>
      <c r="AI38" s="76" t="s">
        <v>216</v>
      </c>
      <c r="AJ38" s="137"/>
      <c r="AK38" s="139"/>
      <c r="AM38" s="21" t="s">
        <v>204</v>
      </c>
      <c r="AN38" s="14">
        <f>'1-5OpLoan'!C46</f>
        <v>4166.6666666666661</v>
      </c>
      <c r="AO38" s="14">
        <f>'1-5OpLoan'!D46</f>
        <v>3854.1666666666665</v>
      </c>
      <c r="AP38" s="14">
        <f>'1-5OpLoan'!E46</f>
        <v>3541.6666666666665</v>
      </c>
      <c r="AQ38" s="14">
        <f>'1-5OpLoan'!F46</f>
        <v>3229.1666666666665</v>
      </c>
      <c r="AR38" s="14">
        <f>'1-5OpLoan'!G46</f>
        <v>2916.6666666666665</v>
      </c>
      <c r="AS38" s="14">
        <f>'1-5OpLoan'!H46</f>
        <v>2604.1666666666665</v>
      </c>
      <c r="AT38" s="14">
        <f>'1-5OpLoan'!I46</f>
        <v>2291.6666666666665</v>
      </c>
      <c r="AU38" s="14">
        <f>'1-5OpLoan'!J46</f>
        <v>1979.1666666666665</v>
      </c>
      <c r="AV38" s="14">
        <f>'1-5OpLoan'!K46</f>
        <v>1666.6666666666665</v>
      </c>
      <c r="AW38" s="14">
        <f>'1-5OpLoan'!L46</f>
        <v>1354.1666666666665</v>
      </c>
      <c r="AX38" s="14">
        <f>'1-5OpLoan'!M46</f>
        <v>1041.6666666666665</v>
      </c>
      <c r="AY38" s="14">
        <f>'1-5OpLoan'!N46</f>
        <v>729.16666666666663</v>
      </c>
      <c r="AZ38" s="25">
        <f t="shared" si="37"/>
        <v>29375.000000000007</v>
      </c>
      <c r="BA38" s="76" t="s">
        <v>216</v>
      </c>
      <c r="BB38" s="139"/>
      <c r="BC38" s="141"/>
      <c r="BE38" s="21" t="s">
        <v>204</v>
      </c>
      <c r="BF38" s="14">
        <f>'1-5OpLoan'!C59</f>
        <v>729.16666666666663</v>
      </c>
      <c r="BG38" s="14">
        <f>'1-5OpLoan'!D59</f>
        <v>833.33333333333326</v>
      </c>
      <c r="BH38" s="14">
        <f>'1-5OpLoan'!E59</f>
        <v>937.5</v>
      </c>
      <c r="BI38" s="14">
        <f>'1-5OpLoan'!F59</f>
        <v>1041.6666666666665</v>
      </c>
      <c r="BJ38" s="14">
        <f>'1-5OpLoan'!G59</f>
        <v>1145.8333333333333</v>
      </c>
      <c r="BK38" s="14">
        <f>'1-5OpLoan'!H59</f>
        <v>1250</v>
      </c>
      <c r="BL38" s="14">
        <f>'1-5OpLoan'!I59</f>
        <v>1354.1666666666665</v>
      </c>
      <c r="BM38" s="14">
        <f>'1-5OpLoan'!J59</f>
        <v>1458.3333333333333</v>
      </c>
      <c r="BN38" s="14">
        <f>'1-5OpLoan'!K59</f>
        <v>1562.5</v>
      </c>
      <c r="BO38" s="14">
        <f>'1-5OpLoan'!L59</f>
        <v>1666.6666666666665</v>
      </c>
      <c r="BP38" s="14">
        <f>'1-5OpLoan'!M59</f>
        <v>1770.8333333333333</v>
      </c>
      <c r="BQ38" s="14">
        <f>'1-5OpLoan'!N59</f>
        <v>1875</v>
      </c>
      <c r="BR38" s="25">
        <f t="shared" si="38"/>
        <v>15625</v>
      </c>
      <c r="BS38" s="76" t="s">
        <v>216</v>
      </c>
      <c r="BT38" s="141"/>
      <c r="BU38" s="143"/>
      <c r="BW38" s="21" t="s">
        <v>204</v>
      </c>
      <c r="BX38" s="14">
        <f>'1-5OpLoan'!C72</f>
        <v>1718.75</v>
      </c>
      <c r="BY38" s="14">
        <f>'1-5OpLoan'!D72</f>
        <v>1588.5416666666665</v>
      </c>
      <c r="BZ38" s="14">
        <f>'1-5OpLoan'!E72</f>
        <v>1458.3333333333333</v>
      </c>
      <c r="CA38" s="14">
        <f>'1-5OpLoan'!F72</f>
        <v>1328.125</v>
      </c>
      <c r="CB38" s="14">
        <f>'1-5OpLoan'!G72</f>
        <v>1197.9166666666665</v>
      </c>
      <c r="CC38" s="14">
        <f>'1-5OpLoan'!H72</f>
        <v>1067.7083333333333</v>
      </c>
      <c r="CD38" s="14">
        <f>'1-5OpLoan'!I72</f>
        <v>937.5</v>
      </c>
      <c r="CE38" s="14">
        <f>'1-5OpLoan'!J72</f>
        <v>807.29166666666663</v>
      </c>
      <c r="CF38" s="14">
        <f>'1-5OpLoan'!K72</f>
        <v>677.08333333333326</v>
      </c>
      <c r="CG38" s="14">
        <f>'1-5OpLoan'!L72</f>
        <v>546.875</v>
      </c>
      <c r="CH38" s="14">
        <f>'1-5OpLoan'!M72</f>
        <v>416.66666666666663</v>
      </c>
      <c r="CI38" s="14">
        <f>'1-5OpLoan'!N72</f>
        <v>286.45833333333331</v>
      </c>
      <c r="CJ38" s="25">
        <f t="shared" si="39"/>
        <v>12031.25</v>
      </c>
      <c r="CK38" s="76" t="s">
        <v>216</v>
      </c>
      <c r="CL38" s="143"/>
    </row>
    <row r="39" spans="1:90" x14ac:dyDescent="0.25">
      <c r="A39" s="134"/>
      <c r="C39" s="21" t="s">
        <v>205</v>
      </c>
      <c r="D39" s="14">
        <f>'1-5OpLoan'!C18</f>
        <v>75000</v>
      </c>
      <c r="E39" s="14">
        <f>'1-5OpLoan'!D18</f>
        <v>75000</v>
      </c>
      <c r="F39" s="14">
        <f>'1-5OpLoan'!E18</f>
        <v>75000</v>
      </c>
      <c r="G39" s="14">
        <f>'1-5OpLoan'!F18</f>
        <v>75000</v>
      </c>
      <c r="H39" s="14">
        <f>'1-5OpLoan'!G18</f>
        <v>75000</v>
      </c>
      <c r="I39" s="14">
        <f>'1-5OpLoan'!H18</f>
        <v>75000</v>
      </c>
      <c r="J39" s="14">
        <f>'1-5OpLoan'!I18</f>
        <v>75000</v>
      </c>
      <c r="K39" s="14">
        <f>'1-5OpLoan'!J18</f>
        <v>75000</v>
      </c>
      <c r="L39" s="14">
        <f>'1-5OpLoan'!K18</f>
        <v>75000</v>
      </c>
      <c r="M39" s="14">
        <f>'1-5OpLoan'!L18</f>
        <v>75000</v>
      </c>
      <c r="N39" s="14">
        <f>'1-5OpLoan'!M18</f>
        <v>75000</v>
      </c>
      <c r="O39" s="14">
        <f>'1-5OpLoan'!N18</f>
        <v>75000</v>
      </c>
      <c r="P39" s="14">
        <f t="shared" si="35"/>
        <v>900000</v>
      </c>
      <c r="Q39" s="76" t="s">
        <v>218</v>
      </c>
      <c r="R39" s="134"/>
      <c r="S39" s="137"/>
      <c r="U39" s="21" t="s">
        <v>205</v>
      </c>
      <c r="V39" s="14">
        <f>'1-5OpLoan'!C31</f>
        <v>70000</v>
      </c>
      <c r="W39" s="14">
        <f>'1-5OpLoan'!D31</f>
        <v>70000</v>
      </c>
      <c r="X39" s="14">
        <f>'1-5OpLoan'!E31</f>
        <v>70000</v>
      </c>
      <c r="Y39" s="14">
        <f>'1-5OpLoan'!F31</f>
        <v>70000</v>
      </c>
      <c r="Z39" s="14">
        <f>'1-5OpLoan'!G31</f>
        <v>70000</v>
      </c>
      <c r="AA39" s="14">
        <f>'1-5OpLoan'!H31</f>
        <v>70000</v>
      </c>
      <c r="AB39" s="14">
        <f>'1-5OpLoan'!I31</f>
        <v>70000</v>
      </c>
      <c r="AC39" s="14">
        <f>'1-5OpLoan'!J31</f>
        <v>70000</v>
      </c>
      <c r="AD39" s="14">
        <f>'1-5OpLoan'!K31</f>
        <v>70000</v>
      </c>
      <c r="AE39" s="14">
        <f>'1-5OpLoan'!L31</f>
        <v>70000</v>
      </c>
      <c r="AF39" s="14">
        <f>'1-5OpLoan'!M31</f>
        <v>70000</v>
      </c>
      <c r="AG39" s="14">
        <f>'1-5OpLoan'!N31</f>
        <v>70000</v>
      </c>
      <c r="AH39" s="25">
        <f t="shared" si="36"/>
        <v>840000</v>
      </c>
      <c r="AI39" s="76" t="s">
        <v>218</v>
      </c>
      <c r="AJ39" s="137"/>
      <c r="AK39" s="139"/>
      <c r="AM39" s="21" t="s">
        <v>205</v>
      </c>
      <c r="AN39" s="14">
        <f>'1-5OpLoan'!C44</f>
        <v>80000</v>
      </c>
      <c r="AO39" s="14">
        <f>'1-5OpLoan'!D44</f>
        <v>80000</v>
      </c>
      <c r="AP39" s="14">
        <f>'1-5OpLoan'!E44</f>
        <v>80000</v>
      </c>
      <c r="AQ39" s="14">
        <f>'1-5OpLoan'!F44</f>
        <v>80000</v>
      </c>
      <c r="AR39" s="14">
        <f>'1-5OpLoan'!G44</f>
        <v>80000</v>
      </c>
      <c r="AS39" s="14">
        <f>'1-5OpLoan'!H44</f>
        <v>80000</v>
      </c>
      <c r="AT39" s="14">
        <f>'1-5OpLoan'!I44</f>
        <v>80000</v>
      </c>
      <c r="AU39" s="14">
        <f>'1-5OpLoan'!J44</f>
        <v>80000</v>
      </c>
      <c r="AV39" s="14">
        <f>'1-5OpLoan'!K44</f>
        <v>80000</v>
      </c>
      <c r="AW39" s="14">
        <f>'1-5OpLoan'!L44</f>
        <v>80000</v>
      </c>
      <c r="AX39" s="14">
        <f>'1-5OpLoan'!M44</f>
        <v>80000</v>
      </c>
      <c r="AY39" s="14">
        <f>'1-5OpLoan'!N44</f>
        <v>80000</v>
      </c>
      <c r="AZ39" s="25">
        <f t="shared" si="37"/>
        <v>960000</v>
      </c>
      <c r="BA39" s="76" t="s">
        <v>218</v>
      </c>
      <c r="BB39" s="139"/>
      <c r="BC39" s="141"/>
      <c r="BE39" s="21" t="s">
        <v>205</v>
      </c>
      <c r="BF39" s="14">
        <f>'1-5OpLoan'!C57</f>
        <v>60000</v>
      </c>
      <c r="BG39" s="14">
        <f>'1-5OpLoan'!D57</f>
        <v>60000</v>
      </c>
      <c r="BH39" s="14">
        <f>'1-5OpLoan'!E57</f>
        <v>60000</v>
      </c>
      <c r="BI39" s="14">
        <f>'1-5OpLoan'!F57</f>
        <v>60000</v>
      </c>
      <c r="BJ39" s="14">
        <f>'1-5OpLoan'!G57</f>
        <v>60000</v>
      </c>
      <c r="BK39" s="14">
        <f>'1-5OpLoan'!H57</f>
        <v>60000</v>
      </c>
      <c r="BL39" s="14">
        <f>'1-5OpLoan'!I57</f>
        <v>60000</v>
      </c>
      <c r="BM39" s="14">
        <f>'1-5OpLoan'!J57</f>
        <v>60000</v>
      </c>
      <c r="BN39" s="14">
        <f>'1-5OpLoan'!K57</f>
        <v>60000</v>
      </c>
      <c r="BO39" s="14">
        <f>'1-5OpLoan'!L57</f>
        <v>60000</v>
      </c>
      <c r="BP39" s="14">
        <f>'1-5OpLoan'!M57</f>
        <v>60000</v>
      </c>
      <c r="BQ39" s="14">
        <f>'1-5OpLoan'!N57</f>
        <v>60000</v>
      </c>
      <c r="BR39" s="25">
        <f t="shared" si="38"/>
        <v>720000</v>
      </c>
      <c r="BS39" s="76" t="s">
        <v>218</v>
      </c>
      <c r="BT39" s="141"/>
      <c r="BU39" s="143"/>
      <c r="BW39" s="21" t="s">
        <v>205</v>
      </c>
      <c r="BX39" s="14">
        <f>'1-5OpLoan'!C70</f>
        <v>25000</v>
      </c>
      <c r="BY39" s="14">
        <f>'1-5OpLoan'!D70</f>
        <v>25000</v>
      </c>
      <c r="BZ39" s="14">
        <f>'1-5OpLoan'!E70</f>
        <v>25000</v>
      </c>
      <c r="CA39" s="14">
        <f>'1-5OpLoan'!F70</f>
        <v>25000</v>
      </c>
      <c r="CB39" s="14">
        <f>'1-5OpLoan'!G70</f>
        <v>25000</v>
      </c>
      <c r="CC39" s="14">
        <f>'1-5OpLoan'!H70</f>
        <v>25000</v>
      </c>
      <c r="CD39" s="14">
        <f>'1-5OpLoan'!I70</f>
        <v>25000</v>
      </c>
      <c r="CE39" s="14">
        <f>'1-5OpLoan'!J70</f>
        <v>25000</v>
      </c>
      <c r="CF39" s="14">
        <f>'1-5OpLoan'!K70</f>
        <v>25000</v>
      </c>
      <c r="CG39" s="14">
        <f>'1-5OpLoan'!L70</f>
        <v>25000</v>
      </c>
      <c r="CH39" s="14">
        <f>'1-5OpLoan'!M70</f>
        <v>25000</v>
      </c>
      <c r="CI39" s="14">
        <f>'1-5OpLoan'!N70</f>
        <v>25000</v>
      </c>
      <c r="CJ39" s="25">
        <f t="shared" si="39"/>
        <v>300000</v>
      </c>
      <c r="CK39" s="76" t="s">
        <v>218</v>
      </c>
      <c r="CL39" s="143"/>
    </row>
    <row r="40" spans="1:90" x14ac:dyDescent="0.25">
      <c r="A40" s="134"/>
      <c r="C40" s="21" t="s">
        <v>269</v>
      </c>
      <c r="D40" s="14">
        <f>PromoExpenses!C28</f>
        <v>246800</v>
      </c>
      <c r="E40" s="14">
        <f>PromoExpenses!D28</f>
        <v>271480</v>
      </c>
      <c r="F40" s="14">
        <f>PromoExpenses!E28</f>
        <v>298628</v>
      </c>
      <c r="G40" s="14">
        <f>PromoExpenses!F28</f>
        <v>328490.8</v>
      </c>
      <c r="H40" s="14">
        <f>PromoExpenses!G28</f>
        <v>361339.88000000012</v>
      </c>
      <c r="I40" s="14">
        <f>PromoExpenses!H28</f>
        <v>397473.86800000013</v>
      </c>
      <c r="J40" s="14">
        <f>PromoExpenses!I28</f>
        <v>437221.25480000023</v>
      </c>
      <c r="K40" s="14">
        <f>PromoExpenses!J28</f>
        <v>480943.38028000022</v>
      </c>
      <c r="L40" s="14">
        <f>PromoExpenses!K28</f>
        <v>529037.71830800024</v>
      </c>
      <c r="M40" s="14">
        <f>PromoExpenses!L28</f>
        <v>581941.49013880047</v>
      </c>
      <c r="N40" s="14">
        <f>PromoExpenses!M28</f>
        <v>640135.63915268064</v>
      </c>
      <c r="O40" s="14">
        <f>PromoExpenses!N28</f>
        <v>704149.20306794858</v>
      </c>
      <c r="P40" s="14">
        <f t="shared" si="35"/>
        <v>5277641.2337474301</v>
      </c>
      <c r="Q40" s="76" t="s">
        <v>216</v>
      </c>
      <c r="R40" s="134"/>
      <c r="S40" s="137"/>
      <c r="U40" s="21" t="s">
        <v>269</v>
      </c>
      <c r="V40" s="14">
        <f>PromoExpenses!C48</f>
        <v>246800</v>
      </c>
      <c r="W40" s="14">
        <f>PromoExpenses!D48</f>
        <v>296160</v>
      </c>
      <c r="X40" s="14">
        <f>PromoExpenses!E48</f>
        <v>355392</v>
      </c>
      <c r="Y40" s="14">
        <f>PromoExpenses!F48</f>
        <v>426470.40000000002</v>
      </c>
      <c r="Z40" s="14">
        <f>PromoExpenses!G48</f>
        <v>511764.48000000004</v>
      </c>
      <c r="AA40" s="14">
        <f>PromoExpenses!H48</f>
        <v>614117.37600000016</v>
      </c>
      <c r="AB40" s="14">
        <f>PromoExpenses!I48</f>
        <v>736940.85119999992</v>
      </c>
      <c r="AC40" s="14">
        <f>PromoExpenses!J48</f>
        <v>884329.02143999981</v>
      </c>
      <c r="AD40" s="14">
        <f>PromoExpenses!K48</f>
        <v>1061194.8257279997</v>
      </c>
      <c r="AE40" s="14">
        <f>PromoExpenses!L48</f>
        <v>1273433.7908735997</v>
      </c>
      <c r="AF40" s="14">
        <f>PromoExpenses!M48</f>
        <v>1528120.5490483195</v>
      </c>
      <c r="AG40" s="14">
        <f>PromoExpenses!N48</f>
        <v>1833744.6588579835</v>
      </c>
      <c r="AH40" s="25">
        <f t="shared" si="36"/>
        <v>9768467.9531479031</v>
      </c>
      <c r="AI40" s="76" t="s">
        <v>216</v>
      </c>
      <c r="AJ40" s="137"/>
      <c r="AK40" s="139"/>
      <c r="AM40" s="21" t="s">
        <v>269</v>
      </c>
      <c r="AN40" s="14">
        <f>PromoExpenses!C68</f>
        <v>296160</v>
      </c>
      <c r="AO40" s="14">
        <f>PromoExpenses!D68</f>
        <v>325776</v>
      </c>
      <c r="AP40" s="14">
        <f>PromoExpenses!E68</f>
        <v>358353.60000000003</v>
      </c>
      <c r="AQ40" s="14">
        <f>PromoExpenses!F68</f>
        <v>394188.96000000008</v>
      </c>
      <c r="AR40" s="14">
        <f>PromoExpenses!G68</f>
        <v>433607.85600000015</v>
      </c>
      <c r="AS40" s="14">
        <f>PromoExpenses!H68</f>
        <v>476968.64160000026</v>
      </c>
      <c r="AT40" s="14">
        <f>PromoExpenses!I68</f>
        <v>524665.50576000032</v>
      </c>
      <c r="AU40" s="14">
        <f>PromoExpenses!J68</f>
        <v>577132.05633600045</v>
      </c>
      <c r="AV40" s="14">
        <f>PromoExpenses!K68</f>
        <v>634845.26196960045</v>
      </c>
      <c r="AW40" s="14">
        <f>PromoExpenses!L68</f>
        <v>698329.78816656047</v>
      </c>
      <c r="AX40" s="14">
        <f>PromoExpenses!M68</f>
        <v>768162.76698321674</v>
      </c>
      <c r="AY40" s="14">
        <f>PromoExpenses!N68</f>
        <v>844979.04368153843</v>
      </c>
      <c r="AZ40" s="25">
        <f t="shared" si="37"/>
        <v>6333169.4804969179</v>
      </c>
      <c r="BA40" s="76" t="s">
        <v>216</v>
      </c>
      <c r="BB40" s="139"/>
      <c r="BC40" s="141"/>
      <c r="BE40" s="21" t="s">
        <v>269</v>
      </c>
      <c r="BF40" s="14">
        <f>PromoExpenses!C88</f>
        <v>325776</v>
      </c>
      <c r="BG40" s="14">
        <f>PromoExpenses!D88</f>
        <v>358353.60000000003</v>
      </c>
      <c r="BH40" s="14">
        <f>PromoExpenses!E88</f>
        <v>394188.96000000008</v>
      </c>
      <c r="BI40" s="14">
        <f>PromoExpenses!F88</f>
        <v>433607.85600000015</v>
      </c>
      <c r="BJ40" s="14">
        <f>PromoExpenses!G88</f>
        <v>476968.64160000026</v>
      </c>
      <c r="BK40" s="14">
        <f>PromoExpenses!H88</f>
        <v>524665.50576000032</v>
      </c>
      <c r="BL40" s="14">
        <f>PromoExpenses!I88</f>
        <v>577132.05633600045</v>
      </c>
      <c r="BM40" s="14">
        <f>PromoExpenses!J88</f>
        <v>634845.26196960045</v>
      </c>
      <c r="BN40" s="14">
        <f>PromoExpenses!K88</f>
        <v>698329.78816656047</v>
      </c>
      <c r="BO40" s="14">
        <f>PromoExpenses!L88</f>
        <v>768162.76698321674</v>
      </c>
      <c r="BP40" s="14">
        <f>PromoExpenses!M88</f>
        <v>844979.04368153843</v>
      </c>
      <c r="BQ40" s="14">
        <f>PromoExpenses!N88</f>
        <v>929476.9480496922</v>
      </c>
      <c r="BR40" s="25">
        <f t="shared" si="38"/>
        <v>6966486.4285466103</v>
      </c>
      <c r="BS40" s="76" t="s">
        <v>216</v>
      </c>
      <c r="BT40" s="141"/>
      <c r="BU40" s="143"/>
      <c r="BW40" s="21" t="s">
        <v>269</v>
      </c>
      <c r="BX40" s="14">
        <f>PromoExpenses!C108</f>
        <v>358353.60000000003</v>
      </c>
      <c r="BY40" s="14">
        <f>PromoExpenses!D108</f>
        <v>394188.96000000008</v>
      </c>
      <c r="BZ40" s="14">
        <f>PromoExpenses!E108</f>
        <v>433607.85600000015</v>
      </c>
      <c r="CA40" s="14">
        <f>PromoExpenses!F108</f>
        <v>476968.64160000026</v>
      </c>
      <c r="CB40" s="14">
        <f>PromoExpenses!G108</f>
        <v>524665.50576000032</v>
      </c>
      <c r="CC40" s="14">
        <f>PromoExpenses!H108</f>
        <v>577132.05633600045</v>
      </c>
      <c r="CD40" s="14">
        <f>PromoExpenses!I108</f>
        <v>634845.26196960045</v>
      </c>
      <c r="CE40" s="14">
        <f>PromoExpenses!J108</f>
        <v>698329.78816656047</v>
      </c>
      <c r="CF40" s="14">
        <f>PromoExpenses!K108</f>
        <v>768162.76698321674</v>
      </c>
      <c r="CG40" s="14">
        <f>PromoExpenses!L108</f>
        <v>844979.04368153843</v>
      </c>
      <c r="CH40" s="14">
        <f>PromoExpenses!M108</f>
        <v>929476.9480496922</v>
      </c>
      <c r="CI40" s="14">
        <f>PromoExpenses!N108</f>
        <v>1022424.6428546617</v>
      </c>
      <c r="CJ40" s="25">
        <f t="shared" si="39"/>
        <v>7663135.071401272</v>
      </c>
      <c r="CK40" s="76" t="s">
        <v>216</v>
      </c>
      <c r="CL40" s="143"/>
    </row>
    <row r="41" spans="1:90" x14ac:dyDescent="0.25">
      <c r="A41" s="134"/>
      <c r="C41" s="21" t="s">
        <v>206</v>
      </c>
      <c r="D41" s="14">
        <f>AssetPurchases!D30</f>
        <v>1054904</v>
      </c>
      <c r="E41" s="14">
        <f>AssetPurchases!E30</f>
        <v>1069304</v>
      </c>
      <c r="F41" s="14">
        <f>AssetPurchases!F30</f>
        <v>1085144</v>
      </c>
      <c r="G41" s="14">
        <f>AssetPurchases!G30</f>
        <v>1102568</v>
      </c>
      <c r="H41" s="14">
        <f>AssetPurchases!H30</f>
        <v>1121734.4000000001</v>
      </c>
      <c r="I41" s="14">
        <f>AssetPurchases!I30</f>
        <v>1142817.44</v>
      </c>
      <c r="J41" s="14">
        <f>AssetPurchases!J30</f>
        <v>1166008.7840000002</v>
      </c>
      <c r="K41" s="14">
        <f>AssetPurchases!K30</f>
        <v>1191519.2624000001</v>
      </c>
      <c r="L41" s="14">
        <f>AssetPurchases!L30</f>
        <v>1219580.7886400002</v>
      </c>
      <c r="M41" s="14">
        <f>AssetPurchases!M30</f>
        <v>1250448.4675040003</v>
      </c>
      <c r="N41" s="14">
        <f>AssetPurchases!N30</f>
        <v>1284402.9142544002</v>
      </c>
      <c r="O41" s="14">
        <f>AssetPurchases!O30</f>
        <v>1321752.8056798405</v>
      </c>
      <c r="P41" s="14">
        <f t="shared" si="35"/>
        <v>14010184.862478241</v>
      </c>
      <c r="Q41" s="76" t="s">
        <v>218</v>
      </c>
      <c r="R41" s="134"/>
      <c r="S41" s="137"/>
      <c r="U41" s="21" t="s">
        <v>206</v>
      </c>
      <c r="V41" s="14">
        <f>AssetPurchases!Q30</f>
        <v>1423440.0862478246</v>
      </c>
      <c r="W41" s="14">
        <f>AssetPurchases!R30</f>
        <v>2945740.3262478244</v>
      </c>
      <c r="X41" s="14">
        <f>AssetPurchases!S30</f>
        <v>1444614.4902478245</v>
      </c>
      <c r="Y41" s="14">
        <f>AssetPurchases!T30</f>
        <v>3119530.4506478254</v>
      </c>
      <c r="Z41" s="14">
        <f>AssetPurchases!U30</f>
        <v>1468716.3070878247</v>
      </c>
      <c r="AA41" s="14">
        <f>AssetPurchases!V30</f>
        <v>3311590.5771718249</v>
      </c>
      <c r="AB41" s="14">
        <f>AssetPurchases!W30</f>
        <v>1496208.4142642245</v>
      </c>
      <c r="AC41" s="14">
        <f>AssetPurchases!X30</f>
        <v>3523934.855865865</v>
      </c>
      <c r="AD41" s="14">
        <f>AssetPurchases!Y30</f>
        <v>1527635.7056276686</v>
      </c>
      <c r="AE41" s="14">
        <f>AssetPurchases!Z30</f>
        <v>3758818.1532456544</v>
      </c>
      <c r="AF41" s="14">
        <f>AssetPurchases!AA30</f>
        <v>1563640.7960254361</v>
      </c>
      <c r="AG41" s="14">
        <f>AssetPurchases!AB30</f>
        <v>4018768.377251198</v>
      </c>
      <c r="AH41" s="25">
        <f t="shared" si="36"/>
        <v>29602638.539930992</v>
      </c>
      <c r="AI41" s="76" t="s">
        <v>218</v>
      </c>
      <c r="AJ41" s="137"/>
      <c r="AK41" s="139"/>
      <c r="AM41" s="21" t="s">
        <v>206</v>
      </c>
      <c r="AN41" s="14">
        <f>AssetPurchases!AD30</f>
        <v>2649647.6331156264</v>
      </c>
      <c r="AO41" s="14">
        <f>AssetPurchases!AE30</f>
        <v>2694841.0017404091</v>
      </c>
      <c r="AP41" s="14">
        <f>AssetPurchases!AF30</f>
        <v>2744553.7072276697</v>
      </c>
      <c r="AQ41" s="14">
        <f>AssetPurchases!AG30</f>
        <v>2799237.6832636567</v>
      </c>
      <c r="AR41" s="14">
        <f>AssetPurchases!AH30</f>
        <v>2859390.0569032421</v>
      </c>
      <c r="AS41" s="14">
        <f>AssetPurchases!AI30</f>
        <v>2925557.6679067863</v>
      </c>
      <c r="AT41" s="14">
        <f>AssetPurchases!AJ30</f>
        <v>2998342.0400106846</v>
      </c>
      <c r="AU41" s="14">
        <f>AssetPurchases!AK30</f>
        <v>3078404.8493249728</v>
      </c>
      <c r="AV41" s="14">
        <f>AssetPurchases!AL30</f>
        <v>3166473.93957069</v>
      </c>
      <c r="AW41" s="14">
        <f>AssetPurchases!AM30</f>
        <v>3263349.9388409788</v>
      </c>
      <c r="AX41" s="14">
        <f>AssetPurchases!AN30</f>
        <v>3369913.5380382966</v>
      </c>
      <c r="AY41" s="14">
        <f>AssetPurchases!AO30</f>
        <v>3487133.497155346</v>
      </c>
      <c r="AZ41" s="25">
        <f t="shared" si="37"/>
        <v>36036845.553098358</v>
      </c>
      <c r="BA41" s="76" t="s">
        <v>218</v>
      </c>
      <c r="BB41" s="139"/>
      <c r="BC41" s="141"/>
      <c r="BE41" s="21" t="s">
        <v>206</v>
      </c>
      <c r="BF41" s="14">
        <f>AssetPurchases!AQ30</f>
        <v>3771940.2879841011</v>
      </c>
      <c r="BG41" s="14">
        <f>AssetPurchases!AR30</f>
        <v>13902940.992421011</v>
      </c>
      <c r="BH41" s="14">
        <f>AssetPurchases!AS30</f>
        <v>3922127.8585157311</v>
      </c>
      <c r="BI41" s="14">
        <f>AssetPurchases!AT30</f>
        <v>15066228.633396335</v>
      </c>
      <c r="BJ41" s="14">
        <f>AssetPurchases!AU30</f>
        <v>4087334.1861005239</v>
      </c>
      <c r="BK41" s="14">
        <f>AssetPurchases!AV30</f>
        <v>16345845.038469188</v>
      </c>
      <c r="BL41" s="14">
        <f>AssetPurchases!AW30</f>
        <v>4269061.1464437963</v>
      </c>
      <c r="BM41" s="14">
        <f>AssetPurchases!AX30</f>
        <v>17753423.084049325</v>
      </c>
      <c r="BN41" s="14">
        <f>AssetPurchases!AY30</f>
        <v>4468960.8028213959</v>
      </c>
      <c r="BO41" s="14">
        <f>AssetPurchases!AZ30</f>
        <v>19301758.934187479</v>
      </c>
      <c r="BP41" s="14">
        <f>AssetPurchases!BA30</f>
        <v>4688850.4248367557</v>
      </c>
      <c r="BQ41" s="14">
        <f>AssetPurchases!BB30</f>
        <v>21004928.369339444</v>
      </c>
      <c r="BR41" s="25">
        <f t="shared" si="38"/>
        <v>128583399.75856507</v>
      </c>
      <c r="BS41" s="76" t="s">
        <v>218</v>
      </c>
      <c r="BT41" s="141"/>
      <c r="BU41" s="143"/>
      <c r="BW41" s="21" t="s">
        <v>206</v>
      </c>
      <c r="BX41" s="14">
        <f>AssetPurchases!BD30</f>
        <v>23059321.206273392</v>
      </c>
      <c r="BY41" s="14">
        <f>AssetPurchases!BE30</f>
        <v>115138651.90944161</v>
      </c>
      <c r="BZ41" s="14">
        <f>AssetPurchases!BF30</f>
        <v>25131163.437582739</v>
      </c>
      <c r="CA41" s="14">
        <f>AssetPurchases!BG30</f>
        <v>126418427.21106775</v>
      </c>
      <c r="CB41" s="14">
        <f>AssetPurchases!BH30</f>
        <v>27410189.892023012</v>
      </c>
      <c r="CC41" s="14">
        <f>AssetPurchases!BI30</f>
        <v>138826180.04285654</v>
      </c>
      <c r="CD41" s="14">
        <f>AssetPurchases!BJ30</f>
        <v>29917118.991907313</v>
      </c>
      <c r="CE41" s="14">
        <f>AssetPurchases!BK30</f>
        <v>152474708.15782422</v>
      </c>
      <c r="CF41" s="14">
        <f>AssetPurchases!BL30</f>
        <v>32674741.001780048</v>
      </c>
      <c r="CG41" s="14">
        <f>AssetPurchases!BM30</f>
        <v>167488089.0842886</v>
      </c>
      <c r="CH41" s="14">
        <f>AssetPurchases!BN30</f>
        <v>35708125.212640062</v>
      </c>
      <c r="CI41" s="14">
        <f>AssetPurchases!BO30</f>
        <v>184002808.10339952</v>
      </c>
      <c r="CJ41" s="25">
        <f t="shared" si="39"/>
        <v>1058249524.2510848</v>
      </c>
      <c r="CK41" s="76" t="s">
        <v>218</v>
      </c>
      <c r="CL41" s="143"/>
    </row>
    <row r="42" spans="1:90" x14ac:dyDescent="0.25">
      <c r="A42" s="134"/>
      <c r="B42" s="21"/>
      <c r="C42" s="21" t="s">
        <v>169</v>
      </c>
      <c r="D42" s="14">
        <f>StUpExp!C41</f>
        <v>1768728</v>
      </c>
      <c r="E42" s="14"/>
      <c r="F42" s="14"/>
      <c r="G42" s="14"/>
      <c r="H42" s="14"/>
      <c r="I42" s="14"/>
      <c r="J42" s="14"/>
      <c r="K42" s="14"/>
      <c r="L42" s="14"/>
      <c r="M42" s="14"/>
      <c r="N42" s="14"/>
      <c r="O42" s="14"/>
      <c r="P42" s="14">
        <f>SUM(D42:O42)</f>
        <v>1768728</v>
      </c>
      <c r="Q42" s="76" t="s">
        <v>216</v>
      </c>
      <c r="R42" s="134"/>
      <c r="S42" s="137"/>
      <c r="T42" s="21" t="s">
        <v>215</v>
      </c>
      <c r="U42" s="21"/>
      <c r="V42" s="14"/>
      <c r="W42" s="14"/>
      <c r="X42" s="14"/>
      <c r="Y42" s="14"/>
      <c r="Z42" s="14"/>
      <c r="AA42" s="14"/>
      <c r="AB42" s="14"/>
      <c r="AC42" s="14"/>
      <c r="AD42" s="14"/>
      <c r="AE42" s="14"/>
      <c r="AF42" s="14"/>
      <c r="AG42" s="14"/>
      <c r="AH42" s="25"/>
      <c r="AI42" s="4"/>
      <c r="AJ42" s="137"/>
      <c r="AK42" s="139"/>
      <c r="AL42" s="21" t="s">
        <v>215</v>
      </c>
      <c r="AM42" s="21"/>
      <c r="AN42" s="14"/>
      <c r="AO42" s="14"/>
      <c r="AP42" s="14"/>
      <c r="AQ42" s="14"/>
      <c r="AR42" s="14"/>
      <c r="AS42" s="14"/>
      <c r="AT42" s="14"/>
      <c r="AU42" s="14"/>
      <c r="AV42" s="14"/>
      <c r="AW42" s="14"/>
      <c r="AX42" s="14"/>
      <c r="AY42" s="14"/>
      <c r="AZ42" s="25"/>
      <c r="BA42" s="4"/>
      <c r="BB42" s="139"/>
      <c r="BC42" s="141"/>
      <c r="BD42" s="21" t="s">
        <v>215</v>
      </c>
      <c r="BE42" s="21"/>
      <c r="BF42" s="14"/>
      <c r="BG42" s="14"/>
      <c r="BH42" s="14"/>
      <c r="BI42" s="14"/>
      <c r="BJ42" s="14"/>
      <c r="BK42" s="14"/>
      <c r="BL42" s="14"/>
      <c r="BM42" s="14"/>
      <c r="BN42" s="14"/>
      <c r="BO42" s="14"/>
      <c r="BP42" s="14"/>
      <c r="BQ42" s="14"/>
      <c r="BR42" s="25"/>
      <c r="BS42" s="4"/>
      <c r="BT42" s="141"/>
      <c r="BU42" s="143"/>
      <c r="BV42" s="21" t="s">
        <v>215</v>
      </c>
      <c r="BW42" s="21"/>
      <c r="BX42" s="14"/>
      <c r="BY42" s="14"/>
      <c r="BZ42" s="14"/>
      <c r="CA42" s="14"/>
      <c r="CB42" s="14"/>
      <c r="CC42" s="14"/>
      <c r="CD42" s="14"/>
      <c r="CE42" s="14"/>
      <c r="CF42" s="14"/>
      <c r="CG42" s="14"/>
      <c r="CH42" s="14"/>
      <c r="CI42" s="14"/>
      <c r="CJ42" s="25"/>
      <c r="CK42" s="4"/>
      <c r="CL42" s="143"/>
    </row>
    <row r="43" spans="1:90" x14ac:dyDescent="0.25">
      <c r="A43" s="134"/>
      <c r="B43" s="21" t="s">
        <v>215</v>
      </c>
      <c r="D43" s="21"/>
      <c r="E43" s="14"/>
      <c r="F43" s="14"/>
      <c r="G43" s="14"/>
      <c r="H43" s="14"/>
      <c r="I43" s="14"/>
      <c r="J43" s="14"/>
      <c r="K43" s="14"/>
      <c r="L43" s="14"/>
      <c r="M43" s="14"/>
      <c r="N43" s="14"/>
      <c r="O43" s="14"/>
      <c r="P43" s="25"/>
      <c r="Q43" s="4"/>
      <c r="R43" s="134"/>
      <c r="S43" s="137"/>
      <c r="T43" s="21"/>
      <c r="U43" s="21" t="str">
        <f>OtherExpenses!R30</f>
        <v>Project Oranization</v>
      </c>
      <c r="V43" s="14">
        <f>OtherExpenses!S30</f>
        <v>7570</v>
      </c>
      <c r="W43" s="14">
        <f>OtherExpenses!T30</f>
        <v>8327</v>
      </c>
      <c r="X43" s="14">
        <f>OtherExpenses!U30</f>
        <v>9159.7000000000007</v>
      </c>
      <c r="Y43" s="14">
        <f>OtherExpenses!V30</f>
        <v>10075.670000000002</v>
      </c>
      <c r="Z43" s="14">
        <f>OtherExpenses!W30</f>
        <v>11083.237000000003</v>
      </c>
      <c r="AA43" s="14">
        <f>OtherExpenses!X30</f>
        <v>12191.560700000004</v>
      </c>
      <c r="AB43" s="14">
        <f>OtherExpenses!Y30</f>
        <v>13410.716770000005</v>
      </c>
      <c r="AC43" s="14">
        <f>OtherExpenses!Z30</f>
        <v>14751.788447000006</v>
      </c>
      <c r="AD43" s="14">
        <f>OtherExpenses!AA30</f>
        <v>16226.967291700008</v>
      </c>
      <c r="AE43" s="14">
        <f>OtherExpenses!AB30</f>
        <v>17849.664020870012</v>
      </c>
      <c r="AF43" s="14">
        <f>OtherExpenses!AC30</f>
        <v>19634.630422957016</v>
      </c>
      <c r="AG43" s="14">
        <f>OtherExpenses!AD30</f>
        <v>21598.093465252718</v>
      </c>
      <c r="AH43" s="25">
        <f t="shared" ref="AH43:AH60" si="40">SUM(V43:AG43)</f>
        <v>161879.02811777979</v>
      </c>
      <c r="AI43" s="76" t="s">
        <v>216</v>
      </c>
      <c r="AJ43" s="137"/>
      <c r="AK43" s="139"/>
      <c r="AL43" s="21"/>
      <c r="AM43" s="21" t="str">
        <f>OtherExpenses!AJ30</f>
        <v>Project Oranization</v>
      </c>
      <c r="AN43" s="14">
        <f>OtherExpenses!AK30</f>
        <v>7570</v>
      </c>
      <c r="AO43" s="14">
        <f>OtherExpenses!AL30</f>
        <v>8327</v>
      </c>
      <c r="AP43" s="14">
        <f>OtherExpenses!AM30</f>
        <v>9159.7000000000007</v>
      </c>
      <c r="AQ43" s="14">
        <f>OtherExpenses!AN30</f>
        <v>10075.670000000002</v>
      </c>
      <c r="AR43" s="14">
        <f>OtherExpenses!AO30</f>
        <v>11083.237000000003</v>
      </c>
      <c r="AS43" s="14">
        <f>OtherExpenses!AP30</f>
        <v>12191.560700000004</v>
      </c>
      <c r="AT43" s="14">
        <f>OtherExpenses!AQ30</f>
        <v>13410.716770000005</v>
      </c>
      <c r="AU43" s="14">
        <f>OtherExpenses!AR30</f>
        <v>14751.788447000006</v>
      </c>
      <c r="AV43" s="14">
        <f>OtherExpenses!AS30</f>
        <v>16226.967291700008</v>
      </c>
      <c r="AW43" s="14">
        <f>OtherExpenses!AT30</f>
        <v>17849.664020870012</v>
      </c>
      <c r="AX43" s="14">
        <f>OtherExpenses!AU30</f>
        <v>19634.630422957016</v>
      </c>
      <c r="AY43" s="14">
        <f>OtherExpenses!AV30</f>
        <v>21598.093465252718</v>
      </c>
      <c r="AZ43" s="25">
        <f t="shared" ref="AZ43:AZ57" si="41">SUM(AN43:AY43)</f>
        <v>161879.02811777979</v>
      </c>
      <c r="BA43" s="76" t="s">
        <v>216</v>
      </c>
      <c r="BB43" s="139"/>
      <c r="BC43" s="141"/>
      <c r="BD43" s="21"/>
      <c r="BE43" s="21" t="str">
        <f>OtherExpenses!BB30</f>
        <v>Project Oranization</v>
      </c>
      <c r="BF43" s="14">
        <f>OtherExpenses!BC30</f>
        <v>7570</v>
      </c>
      <c r="BG43" s="14">
        <f>OtherExpenses!BD30</f>
        <v>8327</v>
      </c>
      <c r="BH43" s="14">
        <f>OtherExpenses!BE30</f>
        <v>9159.7000000000007</v>
      </c>
      <c r="BI43" s="14">
        <f>OtherExpenses!BF30</f>
        <v>10075.670000000002</v>
      </c>
      <c r="BJ43" s="14">
        <f>OtherExpenses!BG30</f>
        <v>11083.237000000003</v>
      </c>
      <c r="BK43" s="14">
        <f>OtherExpenses!BH30</f>
        <v>12191.560700000004</v>
      </c>
      <c r="BL43" s="14">
        <f>OtherExpenses!BI30</f>
        <v>13410.716770000005</v>
      </c>
      <c r="BM43" s="14">
        <f>OtherExpenses!BJ30</f>
        <v>14751.788447000006</v>
      </c>
      <c r="BN43" s="14">
        <f>OtherExpenses!BK30</f>
        <v>16226.967291700008</v>
      </c>
      <c r="BO43" s="14">
        <f>OtherExpenses!BL30</f>
        <v>17849.664020870012</v>
      </c>
      <c r="BP43" s="14">
        <f>OtherExpenses!BM30</f>
        <v>19634.630422957016</v>
      </c>
      <c r="BQ43" s="14">
        <f>OtherExpenses!BN30</f>
        <v>21598.093465252718</v>
      </c>
      <c r="BR43" s="25">
        <f t="shared" ref="BR43:BR57" si="42">SUM(BF43:BQ43)</f>
        <v>161879.02811777979</v>
      </c>
      <c r="BS43" s="76" t="s">
        <v>216</v>
      </c>
      <c r="BT43" s="141"/>
      <c r="BU43" s="143"/>
      <c r="BV43" s="21"/>
      <c r="BW43" s="21" t="str">
        <f>OtherExpenses!BT30</f>
        <v>Project Oranization</v>
      </c>
      <c r="BX43" s="14">
        <f>OtherExpenses!BU30</f>
        <v>7570</v>
      </c>
      <c r="BY43" s="14">
        <f>OtherExpenses!BV30</f>
        <v>8327</v>
      </c>
      <c r="BZ43" s="14">
        <f>OtherExpenses!BW30</f>
        <v>9159.7000000000007</v>
      </c>
      <c r="CA43" s="14">
        <f>OtherExpenses!BX30</f>
        <v>10075.670000000002</v>
      </c>
      <c r="CB43" s="14">
        <f>OtherExpenses!BY30</f>
        <v>11083.237000000003</v>
      </c>
      <c r="CC43" s="14">
        <f>OtherExpenses!BZ30</f>
        <v>12191.560700000004</v>
      </c>
      <c r="CD43" s="14">
        <f>OtherExpenses!CA30</f>
        <v>13410.716770000005</v>
      </c>
      <c r="CE43" s="14">
        <f>OtherExpenses!CB30</f>
        <v>14751.788447000006</v>
      </c>
      <c r="CF43" s="14">
        <f>OtherExpenses!CC30</f>
        <v>16226.967291700008</v>
      </c>
      <c r="CG43" s="14">
        <f>OtherExpenses!CD30</f>
        <v>17849.664020870012</v>
      </c>
      <c r="CH43" s="14">
        <f>OtherExpenses!CE30</f>
        <v>19634.630422957016</v>
      </c>
      <c r="CI43" s="14">
        <f>OtherExpenses!CF30</f>
        <v>21598.093465252718</v>
      </c>
      <c r="CJ43" s="25">
        <f t="shared" ref="CJ43:CJ57" si="43">SUM(BX43:CI43)</f>
        <v>161879.02811777979</v>
      </c>
      <c r="CK43" s="76" t="s">
        <v>216</v>
      </c>
      <c r="CL43" s="143"/>
    </row>
    <row r="44" spans="1:90" x14ac:dyDescent="0.25">
      <c r="A44" s="134"/>
      <c r="B44" s="21"/>
      <c r="C44" s="21" t="str">
        <f>OtherExpenses!B30</f>
        <v>Project Oranization</v>
      </c>
      <c r="D44" s="14">
        <f>OtherExpenses!C30</f>
        <v>7570</v>
      </c>
      <c r="E44" s="14">
        <f>OtherExpenses!D30</f>
        <v>8327</v>
      </c>
      <c r="F44" s="14">
        <f>OtherExpenses!E30</f>
        <v>9159.7000000000007</v>
      </c>
      <c r="G44" s="14">
        <f>OtherExpenses!F30</f>
        <v>10075.670000000002</v>
      </c>
      <c r="H44" s="14">
        <f>OtherExpenses!G30</f>
        <v>11083.237000000003</v>
      </c>
      <c r="I44" s="14">
        <f>OtherExpenses!H30</f>
        <v>12191.560700000004</v>
      </c>
      <c r="J44" s="14">
        <f>OtherExpenses!I30</f>
        <v>13410.716770000005</v>
      </c>
      <c r="K44" s="14">
        <f>OtherExpenses!J30</f>
        <v>14751.788447000006</v>
      </c>
      <c r="L44" s="14">
        <f>OtherExpenses!K30</f>
        <v>16226.967291700008</v>
      </c>
      <c r="M44" s="14">
        <f>OtherExpenses!L30</f>
        <v>17849.664020870012</v>
      </c>
      <c r="N44" s="14">
        <f>OtherExpenses!M30</f>
        <v>19634.630422957016</v>
      </c>
      <c r="O44" s="14">
        <f>OtherExpenses!N30</f>
        <v>21598.093465252718</v>
      </c>
      <c r="P44" s="14">
        <f>SUM(D44:O44)</f>
        <v>161879.02811777979</v>
      </c>
      <c r="Q44" s="76" t="s">
        <v>216</v>
      </c>
      <c r="R44" s="134"/>
      <c r="S44" s="137"/>
      <c r="T44" s="21"/>
      <c r="U44" s="21" t="str">
        <f>OtherExpenses!R31</f>
        <v>Project plan</v>
      </c>
      <c r="V44" s="14">
        <f>OtherExpenses!S31</f>
        <v>3000</v>
      </c>
      <c r="W44" s="14">
        <f>OtherExpenses!T31</f>
        <v>3300.0000000000005</v>
      </c>
      <c r="X44" s="14">
        <f>OtherExpenses!U31</f>
        <v>3630.0000000000009</v>
      </c>
      <c r="Y44" s="14">
        <f>OtherExpenses!V31</f>
        <v>3993.0000000000014</v>
      </c>
      <c r="Z44" s="14">
        <f>OtherExpenses!W31</f>
        <v>4392.300000000002</v>
      </c>
      <c r="AA44" s="14">
        <f>OtherExpenses!X31</f>
        <v>4831.5300000000025</v>
      </c>
      <c r="AB44" s="14">
        <f>OtherExpenses!Y31</f>
        <v>5314.6830000000027</v>
      </c>
      <c r="AC44" s="14">
        <f>OtherExpenses!Z31</f>
        <v>5846.1513000000032</v>
      </c>
      <c r="AD44" s="14">
        <f>OtherExpenses!AA31</f>
        <v>6430.7664300000042</v>
      </c>
      <c r="AE44" s="14">
        <f>OtherExpenses!AB31</f>
        <v>7073.8430730000055</v>
      </c>
      <c r="AF44" s="14">
        <f>OtherExpenses!AC31</f>
        <v>7781.2273803000062</v>
      </c>
      <c r="AG44" s="14">
        <f>OtherExpenses!AD31</f>
        <v>8559.3501183300068</v>
      </c>
      <c r="AH44" s="25">
        <f t="shared" si="40"/>
        <v>64152.851301630028</v>
      </c>
      <c r="AI44" s="76" t="s">
        <v>216</v>
      </c>
      <c r="AJ44" s="137"/>
      <c r="AK44" s="139"/>
      <c r="AL44" s="21"/>
      <c r="AM44" s="21" t="str">
        <f>OtherExpenses!AJ31</f>
        <v>Project plan</v>
      </c>
      <c r="AN44" s="14">
        <f>OtherExpenses!AK31</f>
        <v>3000</v>
      </c>
      <c r="AO44" s="14">
        <f>OtherExpenses!AL31</f>
        <v>3300.0000000000005</v>
      </c>
      <c r="AP44" s="14">
        <f>OtherExpenses!AM31</f>
        <v>3630.0000000000009</v>
      </c>
      <c r="AQ44" s="14">
        <f>OtherExpenses!AN31</f>
        <v>3993.0000000000014</v>
      </c>
      <c r="AR44" s="14">
        <f>OtherExpenses!AO31</f>
        <v>4392.300000000002</v>
      </c>
      <c r="AS44" s="14">
        <f>OtherExpenses!AP31</f>
        <v>4831.5300000000025</v>
      </c>
      <c r="AT44" s="14">
        <f>OtherExpenses!AQ31</f>
        <v>5314.6830000000027</v>
      </c>
      <c r="AU44" s="14">
        <f>OtherExpenses!AR31</f>
        <v>5846.1513000000032</v>
      </c>
      <c r="AV44" s="14">
        <f>OtherExpenses!AS31</f>
        <v>6430.7664300000042</v>
      </c>
      <c r="AW44" s="14">
        <f>OtherExpenses!AT31</f>
        <v>7073.8430730000055</v>
      </c>
      <c r="AX44" s="14">
        <f>OtherExpenses!AU31</f>
        <v>7781.2273803000062</v>
      </c>
      <c r="AY44" s="14">
        <f>OtherExpenses!AV31</f>
        <v>8559.3501183300068</v>
      </c>
      <c r="AZ44" s="25">
        <f t="shared" si="41"/>
        <v>64152.851301630028</v>
      </c>
      <c r="BA44" s="76" t="s">
        <v>216</v>
      </c>
      <c r="BB44" s="139"/>
      <c r="BC44" s="141"/>
      <c r="BD44" s="21"/>
      <c r="BE44" s="21" t="str">
        <f>OtherExpenses!BB31</f>
        <v>Project plan</v>
      </c>
      <c r="BF44" s="14">
        <f>OtherExpenses!BC31</f>
        <v>3000</v>
      </c>
      <c r="BG44" s="14">
        <f>OtherExpenses!BD31</f>
        <v>3300.0000000000005</v>
      </c>
      <c r="BH44" s="14">
        <f>OtherExpenses!BE31</f>
        <v>3630.0000000000009</v>
      </c>
      <c r="BI44" s="14">
        <f>OtherExpenses!BF31</f>
        <v>3993.0000000000014</v>
      </c>
      <c r="BJ44" s="14">
        <f>OtherExpenses!BG31</f>
        <v>4392.300000000002</v>
      </c>
      <c r="BK44" s="14">
        <f>OtherExpenses!BH31</f>
        <v>4831.5300000000025</v>
      </c>
      <c r="BL44" s="14">
        <f>OtherExpenses!BI31</f>
        <v>5314.6830000000027</v>
      </c>
      <c r="BM44" s="14">
        <f>OtherExpenses!BJ31</f>
        <v>5846.1513000000032</v>
      </c>
      <c r="BN44" s="14">
        <f>OtherExpenses!BK31</f>
        <v>6430.7664300000042</v>
      </c>
      <c r="BO44" s="14">
        <f>OtherExpenses!BL31</f>
        <v>7073.8430730000055</v>
      </c>
      <c r="BP44" s="14">
        <f>OtherExpenses!BM31</f>
        <v>7781.2273803000062</v>
      </c>
      <c r="BQ44" s="14">
        <f>OtherExpenses!BN31</f>
        <v>8559.3501183300068</v>
      </c>
      <c r="BR44" s="25">
        <f t="shared" si="42"/>
        <v>64152.851301630028</v>
      </c>
      <c r="BS44" s="76" t="s">
        <v>216</v>
      </c>
      <c r="BT44" s="141"/>
      <c r="BU44" s="143"/>
      <c r="BV44" s="21"/>
      <c r="BW44" s="21" t="str">
        <f>OtherExpenses!BT31</f>
        <v>Project plan</v>
      </c>
      <c r="BX44" s="14">
        <f>OtherExpenses!BU31</f>
        <v>3000</v>
      </c>
      <c r="BY44" s="14">
        <f>OtherExpenses!BV31</f>
        <v>3300.0000000000005</v>
      </c>
      <c r="BZ44" s="14">
        <f>OtherExpenses!BW31</f>
        <v>3630.0000000000009</v>
      </c>
      <c r="CA44" s="14">
        <f>OtherExpenses!BX31</f>
        <v>3993.0000000000014</v>
      </c>
      <c r="CB44" s="14">
        <f>OtherExpenses!BY31</f>
        <v>4392.300000000002</v>
      </c>
      <c r="CC44" s="14">
        <f>OtherExpenses!BZ31</f>
        <v>4831.5300000000025</v>
      </c>
      <c r="CD44" s="14">
        <f>OtherExpenses!CA31</f>
        <v>5314.6830000000027</v>
      </c>
      <c r="CE44" s="14">
        <f>OtherExpenses!CB31</f>
        <v>5846.1513000000032</v>
      </c>
      <c r="CF44" s="14">
        <f>OtherExpenses!CC31</f>
        <v>6430.7664300000042</v>
      </c>
      <c r="CG44" s="14">
        <f>OtherExpenses!CD31</f>
        <v>7073.8430730000055</v>
      </c>
      <c r="CH44" s="14">
        <f>OtherExpenses!CE31</f>
        <v>7781.2273803000062</v>
      </c>
      <c r="CI44" s="14">
        <f>OtherExpenses!CF31</f>
        <v>8559.3501183300068</v>
      </c>
      <c r="CJ44" s="25">
        <f t="shared" si="43"/>
        <v>64152.851301630028</v>
      </c>
      <c r="CK44" s="76" t="s">
        <v>216</v>
      </c>
      <c r="CL44" s="143"/>
    </row>
    <row r="45" spans="1:90" x14ac:dyDescent="0.25">
      <c r="A45" s="134"/>
      <c r="B45" s="21"/>
      <c r="C45" s="21" t="str">
        <f>OtherExpenses!B31</f>
        <v>Project plan</v>
      </c>
      <c r="D45" s="14">
        <f>OtherExpenses!C31</f>
        <v>3000</v>
      </c>
      <c r="E45" s="14">
        <f>OtherExpenses!D31</f>
        <v>3300.0000000000005</v>
      </c>
      <c r="F45" s="14">
        <f>OtherExpenses!E31</f>
        <v>3630.0000000000009</v>
      </c>
      <c r="G45" s="14">
        <f>OtherExpenses!F31</f>
        <v>3993.0000000000014</v>
      </c>
      <c r="H45" s="14">
        <f>OtherExpenses!G31</f>
        <v>4392.300000000002</v>
      </c>
      <c r="I45" s="14">
        <f>OtherExpenses!H31</f>
        <v>4831.5300000000025</v>
      </c>
      <c r="J45" s="14">
        <f>OtherExpenses!I31</f>
        <v>5314.6830000000027</v>
      </c>
      <c r="K45" s="14">
        <f>OtherExpenses!J31</f>
        <v>5846.1513000000032</v>
      </c>
      <c r="L45" s="14">
        <f>OtherExpenses!K31</f>
        <v>6430.7664300000042</v>
      </c>
      <c r="M45" s="14">
        <f>OtherExpenses!L31</f>
        <v>7073.8430730000055</v>
      </c>
      <c r="N45" s="14">
        <f>OtherExpenses!M31</f>
        <v>7781.2273803000062</v>
      </c>
      <c r="O45" s="14">
        <f>OtherExpenses!N31</f>
        <v>8559.3501183300068</v>
      </c>
      <c r="P45" s="14">
        <f>SUM(D45:O45)</f>
        <v>64152.851301630028</v>
      </c>
      <c r="Q45" s="76" t="s">
        <v>216</v>
      </c>
      <c r="R45" s="134"/>
      <c r="S45" s="137"/>
      <c r="T45" s="21"/>
      <c r="U45" s="21" t="str">
        <f>OtherExpenses!R32</f>
        <v>Streeing Board setup</v>
      </c>
      <c r="V45" s="14">
        <f>OtherExpenses!S32</f>
        <v>1600</v>
      </c>
      <c r="W45" s="14">
        <f>OtherExpenses!T32</f>
        <v>1760.0000000000002</v>
      </c>
      <c r="X45" s="14">
        <f>OtherExpenses!U32</f>
        <v>1936.0000000000005</v>
      </c>
      <c r="Y45" s="14">
        <f>OtherExpenses!V32</f>
        <v>2129.6000000000008</v>
      </c>
      <c r="Z45" s="14">
        <f>OtherExpenses!W32</f>
        <v>2342.5600000000013</v>
      </c>
      <c r="AA45" s="14">
        <f>OtherExpenses!X32</f>
        <v>2576.8160000000016</v>
      </c>
      <c r="AB45" s="14">
        <f>OtherExpenses!Y32</f>
        <v>2834.497600000002</v>
      </c>
      <c r="AC45" s="14">
        <f>OtherExpenses!Z32</f>
        <v>3117.9473600000024</v>
      </c>
      <c r="AD45" s="14">
        <f>OtherExpenses!AA32</f>
        <v>3429.7420960000031</v>
      </c>
      <c r="AE45" s="14">
        <f>OtherExpenses!AB32</f>
        <v>3772.7163056000036</v>
      </c>
      <c r="AF45" s="14">
        <f>OtherExpenses!AC32</f>
        <v>4149.9879361600042</v>
      </c>
      <c r="AG45" s="14">
        <f>OtherExpenses!AD32</f>
        <v>4564.9867297760047</v>
      </c>
      <c r="AH45" s="25">
        <f t="shared" si="40"/>
        <v>34214.854027536021</v>
      </c>
      <c r="AI45" s="76" t="s">
        <v>216</v>
      </c>
      <c r="AJ45" s="137"/>
      <c r="AK45" s="139"/>
      <c r="AL45" s="21"/>
      <c r="AM45" s="21" t="str">
        <f>OtherExpenses!AJ32</f>
        <v>Streeing Board setup</v>
      </c>
      <c r="AN45" s="14">
        <f>OtherExpenses!AK32</f>
        <v>1600</v>
      </c>
      <c r="AO45" s="14">
        <f>OtherExpenses!AL32</f>
        <v>1760.0000000000002</v>
      </c>
      <c r="AP45" s="14">
        <f>OtherExpenses!AM32</f>
        <v>1936.0000000000005</v>
      </c>
      <c r="AQ45" s="14">
        <f>OtherExpenses!AN32</f>
        <v>2129.6000000000008</v>
      </c>
      <c r="AR45" s="14">
        <f>OtherExpenses!AO32</f>
        <v>2342.5600000000013</v>
      </c>
      <c r="AS45" s="14">
        <f>OtherExpenses!AP32</f>
        <v>2576.8160000000016</v>
      </c>
      <c r="AT45" s="14">
        <f>OtherExpenses!AQ32</f>
        <v>2834.497600000002</v>
      </c>
      <c r="AU45" s="14">
        <f>OtherExpenses!AR32</f>
        <v>3117.9473600000024</v>
      </c>
      <c r="AV45" s="14">
        <f>OtherExpenses!AS32</f>
        <v>3429.7420960000031</v>
      </c>
      <c r="AW45" s="14">
        <f>OtherExpenses!AT32</f>
        <v>3772.7163056000036</v>
      </c>
      <c r="AX45" s="14">
        <f>OtherExpenses!AU32</f>
        <v>4149.9879361600042</v>
      </c>
      <c r="AY45" s="14">
        <f>OtherExpenses!AV32</f>
        <v>4564.9867297760047</v>
      </c>
      <c r="AZ45" s="25">
        <f t="shared" si="41"/>
        <v>34214.854027536021</v>
      </c>
      <c r="BA45" s="76" t="s">
        <v>216</v>
      </c>
      <c r="BB45" s="139"/>
      <c r="BC45" s="141"/>
      <c r="BD45" s="21"/>
      <c r="BE45" s="21" t="str">
        <f>OtherExpenses!BB32</f>
        <v>Streeing Board setup</v>
      </c>
      <c r="BF45" s="14">
        <f>OtherExpenses!BC32</f>
        <v>1600</v>
      </c>
      <c r="BG45" s="14">
        <f>OtherExpenses!BD32</f>
        <v>1760.0000000000002</v>
      </c>
      <c r="BH45" s="14">
        <f>OtherExpenses!BE32</f>
        <v>1936.0000000000005</v>
      </c>
      <c r="BI45" s="14">
        <f>OtherExpenses!BF32</f>
        <v>2129.6000000000008</v>
      </c>
      <c r="BJ45" s="14">
        <f>OtherExpenses!BG32</f>
        <v>2342.5600000000013</v>
      </c>
      <c r="BK45" s="14">
        <f>OtherExpenses!BH32</f>
        <v>2576.8160000000016</v>
      </c>
      <c r="BL45" s="14">
        <f>OtherExpenses!BI32</f>
        <v>2834.497600000002</v>
      </c>
      <c r="BM45" s="14">
        <f>OtherExpenses!BJ32</f>
        <v>3117.9473600000024</v>
      </c>
      <c r="BN45" s="14">
        <f>OtherExpenses!BK32</f>
        <v>3429.7420960000031</v>
      </c>
      <c r="BO45" s="14">
        <f>OtherExpenses!BL32</f>
        <v>3772.7163056000036</v>
      </c>
      <c r="BP45" s="14">
        <f>OtherExpenses!BM32</f>
        <v>4149.9879361600042</v>
      </c>
      <c r="BQ45" s="14">
        <f>OtherExpenses!BN32</f>
        <v>4564.9867297760047</v>
      </c>
      <c r="BR45" s="25">
        <f t="shared" si="42"/>
        <v>34214.854027536021</v>
      </c>
      <c r="BS45" s="76" t="s">
        <v>216</v>
      </c>
      <c r="BT45" s="141"/>
      <c r="BU45" s="143"/>
      <c r="BV45" s="21"/>
      <c r="BW45" s="21" t="str">
        <f>OtherExpenses!BT32</f>
        <v>Streeing Board setup</v>
      </c>
      <c r="BX45" s="14">
        <f>OtherExpenses!BU32</f>
        <v>1600</v>
      </c>
      <c r="BY45" s="14">
        <f>OtherExpenses!BV32</f>
        <v>1760.0000000000002</v>
      </c>
      <c r="BZ45" s="14">
        <f>OtherExpenses!BW32</f>
        <v>1936.0000000000005</v>
      </c>
      <c r="CA45" s="14">
        <f>OtherExpenses!BX32</f>
        <v>2129.6000000000008</v>
      </c>
      <c r="CB45" s="14">
        <f>OtherExpenses!BY32</f>
        <v>2342.5600000000013</v>
      </c>
      <c r="CC45" s="14">
        <f>OtherExpenses!BZ32</f>
        <v>2576.8160000000016</v>
      </c>
      <c r="CD45" s="14">
        <f>OtherExpenses!CA32</f>
        <v>2834.497600000002</v>
      </c>
      <c r="CE45" s="14">
        <f>OtherExpenses!CB32</f>
        <v>3117.9473600000024</v>
      </c>
      <c r="CF45" s="14">
        <f>OtherExpenses!CC32</f>
        <v>3429.7420960000031</v>
      </c>
      <c r="CG45" s="14">
        <f>OtherExpenses!CD32</f>
        <v>3772.7163056000036</v>
      </c>
      <c r="CH45" s="14">
        <f>OtherExpenses!CE32</f>
        <v>4149.9879361600042</v>
      </c>
      <c r="CI45" s="14">
        <f>OtherExpenses!CF32</f>
        <v>4564.9867297760047</v>
      </c>
      <c r="CJ45" s="25">
        <f t="shared" si="43"/>
        <v>34214.854027536021</v>
      </c>
      <c r="CK45" s="76" t="s">
        <v>216</v>
      </c>
      <c r="CL45" s="143"/>
    </row>
    <row r="46" spans="1:90" x14ac:dyDescent="0.25">
      <c r="A46" s="134"/>
      <c r="C46" s="21" t="str">
        <f>OtherExpenses!B32</f>
        <v>Streeing Board setup</v>
      </c>
      <c r="D46" s="14">
        <f>OtherExpenses!C32</f>
        <v>1600</v>
      </c>
      <c r="E46" s="14">
        <f>OtherExpenses!D32</f>
        <v>1760.0000000000002</v>
      </c>
      <c r="F46" s="14">
        <f>OtherExpenses!E32</f>
        <v>1936.0000000000005</v>
      </c>
      <c r="G46" s="14">
        <f>OtherExpenses!F32</f>
        <v>2129.6000000000008</v>
      </c>
      <c r="H46" s="14">
        <f>OtherExpenses!G32</f>
        <v>2342.5600000000013</v>
      </c>
      <c r="I46" s="14">
        <f>OtherExpenses!H32</f>
        <v>2576.8160000000016</v>
      </c>
      <c r="J46" s="14">
        <f>OtherExpenses!I32</f>
        <v>2834.497600000002</v>
      </c>
      <c r="K46" s="14">
        <f>OtherExpenses!J32</f>
        <v>3117.9473600000024</v>
      </c>
      <c r="L46" s="14">
        <f>OtherExpenses!K32</f>
        <v>3429.7420960000031</v>
      </c>
      <c r="M46" s="14">
        <f>OtherExpenses!L32</f>
        <v>3772.7163056000036</v>
      </c>
      <c r="N46" s="14">
        <f>OtherExpenses!M32</f>
        <v>4149.9879361600042</v>
      </c>
      <c r="O46" s="14">
        <f>OtherExpenses!N32</f>
        <v>4564.9867297760047</v>
      </c>
      <c r="P46" s="14">
        <f>SUM(D46:O46)</f>
        <v>34214.854027536021</v>
      </c>
      <c r="Q46" s="76" t="s">
        <v>216</v>
      </c>
      <c r="R46" s="134"/>
      <c r="S46" s="137"/>
      <c r="T46" s="21"/>
      <c r="U46" s="21" t="str">
        <f>OtherExpenses!R33</f>
        <v>Workshop planning</v>
      </c>
      <c r="V46" s="14">
        <f>OtherExpenses!S33</f>
        <v>2200</v>
      </c>
      <c r="W46" s="14">
        <f>OtherExpenses!T33</f>
        <v>2420</v>
      </c>
      <c r="X46" s="14">
        <f>OtherExpenses!U33</f>
        <v>2662</v>
      </c>
      <c r="Y46" s="14">
        <f>OtherExpenses!V33</f>
        <v>2928.2000000000003</v>
      </c>
      <c r="Z46" s="14">
        <f>OtherExpenses!W33</f>
        <v>3221.0200000000004</v>
      </c>
      <c r="AA46" s="14">
        <f>OtherExpenses!X33</f>
        <v>3543.1220000000008</v>
      </c>
      <c r="AB46" s="14">
        <f>OtherExpenses!Y33</f>
        <v>3897.4342000000011</v>
      </c>
      <c r="AC46" s="14">
        <f>OtherExpenses!Z33</f>
        <v>4287.1776200000013</v>
      </c>
      <c r="AD46" s="14">
        <f>OtherExpenses!AA33</f>
        <v>4715.8953820000015</v>
      </c>
      <c r="AE46" s="14">
        <f>OtherExpenses!AB33</f>
        <v>5187.4849202000023</v>
      </c>
      <c r="AF46" s="14">
        <f>OtherExpenses!AC33</f>
        <v>5706.2334122200027</v>
      </c>
      <c r="AG46" s="14">
        <f>OtherExpenses!AD33</f>
        <v>6276.8567534420035</v>
      </c>
      <c r="AH46" s="25">
        <f t="shared" si="40"/>
        <v>47045.424287862013</v>
      </c>
      <c r="AI46" s="76" t="s">
        <v>216</v>
      </c>
      <c r="AJ46" s="137"/>
      <c r="AK46" s="139"/>
      <c r="AL46" s="21"/>
      <c r="AM46" s="21" t="str">
        <f>OtherExpenses!AJ33</f>
        <v>Workshop planning</v>
      </c>
      <c r="AN46" s="14">
        <f>OtherExpenses!AK33</f>
        <v>2200</v>
      </c>
      <c r="AO46" s="14">
        <f>OtherExpenses!AL33</f>
        <v>2420</v>
      </c>
      <c r="AP46" s="14">
        <f>OtherExpenses!AM33</f>
        <v>2662</v>
      </c>
      <c r="AQ46" s="14">
        <f>OtherExpenses!AN33</f>
        <v>2928.2000000000003</v>
      </c>
      <c r="AR46" s="14">
        <f>OtherExpenses!AO33</f>
        <v>3221.0200000000004</v>
      </c>
      <c r="AS46" s="14">
        <f>OtherExpenses!AP33</f>
        <v>3543.1220000000008</v>
      </c>
      <c r="AT46" s="14">
        <f>OtherExpenses!AQ33</f>
        <v>3897.4342000000011</v>
      </c>
      <c r="AU46" s="14">
        <f>OtherExpenses!AR33</f>
        <v>4287.1776200000013</v>
      </c>
      <c r="AV46" s="14">
        <f>OtherExpenses!AS33</f>
        <v>4715.8953820000015</v>
      </c>
      <c r="AW46" s="14">
        <f>OtherExpenses!AT33</f>
        <v>5187.4849202000023</v>
      </c>
      <c r="AX46" s="14">
        <f>OtherExpenses!AU33</f>
        <v>5706.2334122200027</v>
      </c>
      <c r="AY46" s="14">
        <f>OtherExpenses!AV33</f>
        <v>6276.8567534420035</v>
      </c>
      <c r="AZ46" s="25">
        <f t="shared" si="41"/>
        <v>47045.424287862013</v>
      </c>
      <c r="BA46" s="76" t="s">
        <v>216</v>
      </c>
      <c r="BB46" s="139"/>
      <c r="BC46" s="141"/>
      <c r="BD46" s="21"/>
      <c r="BE46" s="21" t="str">
        <f>OtherExpenses!BB33</f>
        <v>Workshop planning</v>
      </c>
      <c r="BF46" s="14">
        <f>OtherExpenses!BC33</f>
        <v>2200</v>
      </c>
      <c r="BG46" s="14">
        <f>OtherExpenses!BD33</f>
        <v>2420</v>
      </c>
      <c r="BH46" s="14">
        <f>OtherExpenses!BE33</f>
        <v>2662</v>
      </c>
      <c r="BI46" s="14">
        <f>OtherExpenses!BF33</f>
        <v>2928.2000000000003</v>
      </c>
      <c r="BJ46" s="14">
        <f>OtherExpenses!BG33</f>
        <v>3221.0200000000004</v>
      </c>
      <c r="BK46" s="14">
        <f>OtherExpenses!BH33</f>
        <v>3543.1220000000008</v>
      </c>
      <c r="BL46" s="14">
        <f>OtherExpenses!BI33</f>
        <v>3897.4342000000011</v>
      </c>
      <c r="BM46" s="14">
        <f>OtherExpenses!BJ33</f>
        <v>4287.1776200000013</v>
      </c>
      <c r="BN46" s="14">
        <f>OtherExpenses!BK33</f>
        <v>4715.8953820000015</v>
      </c>
      <c r="BO46" s="14">
        <f>OtherExpenses!BL33</f>
        <v>5187.4849202000023</v>
      </c>
      <c r="BP46" s="14">
        <f>OtherExpenses!BM33</f>
        <v>5706.2334122200027</v>
      </c>
      <c r="BQ46" s="14">
        <f>OtherExpenses!BN33</f>
        <v>6276.8567534420035</v>
      </c>
      <c r="BR46" s="25">
        <f t="shared" si="42"/>
        <v>47045.424287862013</v>
      </c>
      <c r="BS46" s="76" t="s">
        <v>216</v>
      </c>
      <c r="BT46" s="141"/>
      <c r="BU46" s="143"/>
      <c r="BV46" s="21"/>
      <c r="BW46" s="21" t="str">
        <f>OtherExpenses!BT33</f>
        <v>Workshop planning</v>
      </c>
      <c r="BX46" s="14">
        <f>OtherExpenses!BU33</f>
        <v>2200</v>
      </c>
      <c r="BY46" s="14">
        <f>OtherExpenses!BV33</f>
        <v>2420</v>
      </c>
      <c r="BZ46" s="14">
        <f>OtherExpenses!BW33</f>
        <v>2662</v>
      </c>
      <c r="CA46" s="14">
        <f>OtherExpenses!BX33</f>
        <v>2928.2000000000003</v>
      </c>
      <c r="CB46" s="14">
        <f>OtherExpenses!BY33</f>
        <v>3221.0200000000004</v>
      </c>
      <c r="CC46" s="14">
        <f>OtherExpenses!BZ33</f>
        <v>3543.1220000000008</v>
      </c>
      <c r="CD46" s="14">
        <f>OtherExpenses!CA33</f>
        <v>3897.4342000000011</v>
      </c>
      <c r="CE46" s="14">
        <f>OtherExpenses!CB33</f>
        <v>4287.1776200000013</v>
      </c>
      <c r="CF46" s="14">
        <f>OtherExpenses!CC33</f>
        <v>4715.8953820000015</v>
      </c>
      <c r="CG46" s="14">
        <f>OtherExpenses!CD33</f>
        <v>5187.4849202000023</v>
      </c>
      <c r="CH46" s="14">
        <f>OtherExpenses!CE33</f>
        <v>5706.2334122200027</v>
      </c>
      <c r="CI46" s="14">
        <f>OtherExpenses!CF33</f>
        <v>6276.8567534420035</v>
      </c>
      <c r="CJ46" s="25">
        <f t="shared" si="43"/>
        <v>47045.424287862013</v>
      </c>
      <c r="CK46" s="76" t="s">
        <v>216</v>
      </c>
      <c r="CL46" s="143"/>
    </row>
    <row r="47" spans="1:90" x14ac:dyDescent="0.25">
      <c r="A47" s="134"/>
      <c r="C47" s="21" t="str">
        <f>OtherExpenses!B33</f>
        <v>Workshop planning</v>
      </c>
      <c r="D47" s="14">
        <f>OtherExpenses!C33</f>
        <v>2200</v>
      </c>
      <c r="E47" s="14">
        <f>OtherExpenses!D33</f>
        <v>2420</v>
      </c>
      <c r="F47" s="14">
        <f>OtherExpenses!E33</f>
        <v>2662</v>
      </c>
      <c r="G47" s="14">
        <f>OtherExpenses!F33</f>
        <v>2928.2000000000003</v>
      </c>
      <c r="H47" s="14">
        <f>OtherExpenses!G33</f>
        <v>3221.0200000000004</v>
      </c>
      <c r="I47" s="14">
        <f>OtherExpenses!H33</f>
        <v>3543.1220000000008</v>
      </c>
      <c r="J47" s="14">
        <f>OtherExpenses!I33</f>
        <v>3897.4342000000011</v>
      </c>
      <c r="K47" s="14">
        <f>OtherExpenses!J33</f>
        <v>4287.1776200000013</v>
      </c>
      <c r="L47" s="14">
        <f>OtherExpenses!K33</f>
        <v>4715.8953820000015</v>
      </c>
      <c r="M47" s="14">
        <f>OtherExpenses!L33</f>
        <v>5187.4849202000023</v>
      </c>
      <c r="N47" s="14">
        <f>OtherExpenses!M33</f>
        <v>5706.2334122200027</v>
      </c>
      <c r="O47" s="14">
        <f>OtherExpenses!N33</f>
        <v>6276.8567534420035</v>
      </c>
      <c r="P47" s="14">
        <f t="shared" ref="P47:P58" si="44">SUM(D47:O47)</f>
        <v>47045.424287862013</v>
      </c>
      <c r="Q47" s="76" t="s">
        <v>216</v>
      </c>
      <c r="R47" s="134"/>
      <c r="S47" s="137"/>
      <c r="T47" s="21"/>
      <c r="U47" s="21" t="str">
        <f>OtherExpenses!R34</f>
        <v>Customer workshop</v>
      </c>
      <c r="V47" s="14">
        <f>OtherExpenses!S34</f>
        <v>770</v>
      </c>
      <c r="W47" s="14">
        <f>OtherExpenses!T34</f>
        <v>847.00000000000011</v>
      </c>
      <c r="X47" s="14">
        <f>OtherExpenses!U34</f>
        <v>931.70000000000016</v>
      </c>
      <c r="Y47" s="14">
        <f>OtherExpenses!V34</f>
        <v>1024.8700000000003</v>
      </c>
      <c r="Z47" s="14">
        <f>OtherExpenses!W34</f>
        <v>1127.3570000000004</v>
      </c>
      <c r="AA47" s="14">
        <f>OtherExpenses!X34</f>
        <v>1240.0927000000006</v>
      </c>
      <c r="AB47" s="14">
        <f>OtherExpenses!Y34</f>
        <v>1364.1019700000008</v>
      </c>
      <c r="AC47" s="14">
        <f>OtherExpenses!Z34</f>
        <v>1500.512167000001</v>
      </c>
      <c r="AD47" s="14">
        <f>OtherExpenses!AA34</f>
        <v>1650.5633837000012</v>
      </c>
      <c r="AE47" s="14">
        <f>OtherExpenses!AB34</f>
        <v>1815.6197220700014</v>
      </c>
      <c r="AF47" s="14">
        <f>OtherExpenses!AC34</f>
        <v>1997.1816942770017</v>
      </c>
      <c r="AG47" s="14">
        <f>OtherExpenses!AD34</f>
        <v>2196.8998637047021</v>
      </c>
      <c r="AH47" s="25">
        <f t="shared" si="40"/>
        <v>16465.898500751711</v>
      </c>
      <c r="AI47" s="76" t="s">
        <v>216</v>
      </c>
      <c r="AJ47" s="137"/>
      <c r="AK47" s="139"/>
      <c r="AL47" s="21"/>
      <c r="AM47" s="21" t="str">
        <f>OtherExpenses!AJ34</f>
        <v>Customer workshop</v>
      </c>
      <c r="AN47" s="14">
        <f>OtherExpenses!AK34</f>
        <v>770</v>
      </c>
      <c r="AO47" s="14">
        <f>OtherExpenses!AL34</f>
        <v>847.00000000000011</v>
      </c>
      <c r="AP47" s="14">
        <f>OtherExpenses!AM34</f>
        <v>931.70000000000016</v>
      </c>
      <c r="AQ47" s="14">
        <f>OtherExpenses!AN34</f>
        <v>1024.8700000000003</v>
      </c>
      <c r="AR47" s="14">
        <f>OtherExpenses!AO34</f>
        <v>1127.3570000000004</v>
      </c>
      <c r="AS47" s="14">
        <f>OtherExpenses!AP34</f>
        <v>1240.0927000000006</v>
      </c>
      <c r="AT47" s="14">
        <f>OtherExpenses!AQ34</f>
        <v>1364.1019700000008</v>
      </c>
      <c r="AU47" s="14">
        <f>OtherExpenses!AR34</f>
        <v>1500.512167000001</v>
      </c>
      <c r="AV47" s="14">
        <f>OtherExpenses!AS34</f>
        <v>1650.5633837000012</v>
      </c>
      <c r="AW47" s="14">
        <f>OtherExpenses!AT34</f>
        <v>1815.6197220700014</v>
      </c>
      <c r="AX47" s="14">
        <f>OtherExpenses!AU34</f>
        <v>1997.1816942770017</v>
      </c>
      <c r="AY47" s="14">
        <f>OtherExpenses!AV34</f>
        <v>2196.8998637047021</v>
      </c>
      <c r="AZ47" s="25">
        <f t="shared" si="41"/>
        <v>16465.898500751711</v>
      </c>
      <c r="BA47" s="76" t="s">
        <v>216</v>
      </c>
      <c r="BB47" s="139"/>
      <c r="BC47" s="141"/>
      <c r="BD47" s="21"/>
      <c r="BE47" s="21" t="str">
        <f>OtherExpenses!BB34</f>
        <v>Customer workshop</v>
      </c>
      <c r="BF47" s="14">
        <f>OtherExpenses!BC34</f>
        <v>770</v>
      </c>
      <c r="BG47" s="14">
        <f>OtherExpenses!BD34</f>
        <v>847.00000000000011</v>
      </c>
      <c r="BH47" s="14">
        <f>OtherExpenses!BE34</f>
        <v>931.70000000000016</v>
      </c>
      <c r="BI47" s="14">
        <f>OtherExpenses!BF34</f>
        <v>1024.8700000000003</v>
      </c>
      <c r="BJ47" s="14">
        <f>OtherExpenses!BG34</f>
        <v>1127.3570000000004</v>
      </c>
      <c r="BK47" s="14">
        <f>OtherExpenses!BH34</f>
        <v>1240.0927000000006</v>
      </c>
      <c r="BL47" s="14">
        <f>OtherExpenses!BI34</f>
        <v>1364.1019700000008</v>
      </c>
      <c r="BM47" s="14">
        <f>OtherExpenses!BJ34</f>
        <v>1500.512167000001</v>
      </c>
      <c r="BN47" s="14">
        <f>OtherExpenses!BK34</f>
        <v>1650.5633837000012</v>
      </c>
      <c r="BO47" s="14">
        <f>OtherExpenses!BL34</f>
        <v>1815.6197220700014</v>
      </c>
      <c r="BP47" s="14">
        <f>OtherExpenses!BM34</f>
        <v>1997.1816942770017</v>
      </c>
      <c r="BQ47" s="14">
        <f>OtherExpenses!BN34</f>
        <v>2196.8998637047021</v>
      </c>
      <c r="BR47" s="25">
        <f t="shared" si="42"/>
        <v>16465.898500751711</v>
      </c>
      <c r="BS47" s="76" t="s">
        <v>216</v>
      </c>
      <c r="BT47" s="141"/>
      <c r="BU47" s="143"/>
      <c r="BV47" s="21"/>
      <c r="BW47" s="21" t="str">
        <f>OtherExpenses!BT34</f>
        <v>Customer workshop</v>
      </c>
      <c r="BX47" s="14">
        <f>OtherExpenses!BU34</f>
        <v>770</v>
      </c>
      <c r="BY47" s="14">
        <f>OtherExpenses!BV34</f>
        <v>847.00000000000011</v>
      </c>
      <c r="BZ47" s="14">
        <f>OtherExpenses!BW34</f>
        <v>931.70000000000016</v>
      </c>
      <c r="CA47" s="14">
        <f>OtherExpenses!BX34</f>
        <v>1024.8700000000003</v>
      </c>
      <c r="CB47" s="14">
        <f>OtherExpenses!BY34</f>
        <v>1127.3570000000004</v>
      </c>
      <c r="CC47" s="14">
        <f>OtherExpenses!BZ34</f>
        <v>1240.0927000000006</v>
      </c>
      <c r="CD47" s="14">
        <f>OtherExpenses!CA34</f>
        <v>1364.1019700000008</v>
      </c>
      <c r="CE47" s="14">
        <f>OtherExpenses!CB34</f>
        <v>1500.512167000001</v>
      </c>
      <c r="CF47" s="14">
        <f>OtherExpenses!CC34</f>
        <v>1650.5633837000012</v>
      </c>
      <c r="CG47" s="14">
        <f>OtherExpenses!CD34</f>
        <v>1815.6197220700014</v>
      </c>
      <c r="CH47" s="14">
        <f>OtherExpenses!CE34</f>
        <v>1997.1816942770017</v>
      </c>
      <c r="CI47" s="14">
        <f>OtherExpenses!CF34</f>
        <v>2196.8998637047021</v>
      </c>
      <c r="CJ47" s="25">
        <f t="shared" si="43"/>
        <v>16465.898500751711</v>
      </c>
      <c r="CK47" s="76" t="s">
        <v>216</v>
      </c>
      <c r="CL47" s="143"/>
    </row>
    <row r="48" spans="1:90" x14ac:dyDescent="0.25">
      <c r="A48" s="134"/>
      <c r="C48" s="21" t="str">
        <f>OtherExpenses!B34</f>
        <v>Customer workshop</v>
      </c>
      <c r="D48" s="14">
        <f>OtherExpenses!C34</f>
        <v>770</v>
      </c>
      <c r="E48" s="14">
        <f>OtherExpenses!D34</f>
        <v>847.00000000000011</v>
      </c>
      <c r="F48" s="14">
        <f>OtherExpenses!E34</f>
        <v>931.70000000000016</v>
      </c>
      <c r="G48" s="14">
        <f>OtherExpenses!F34</f>
        <v>1024.8700000000003</v>
      </c>
      <c r="H48" s="14">
        <f>OtherExpenses!G34</f>
        <v>1127.3570000000004</v>
      </c>
      <c r="I48" s="14">
        <f>OtherExpenses!H34</f>
        <v>1240.0927000000006</v>
      </c>
      <c r="J48" s="14">
        <f>OtherExpenses!I34</f>
        <v>1364.1019700000008</v>
      </c>
      <c r="K48" s="14">
        <f>OtherExpenses!J34</f>
        <v>1500.512167000001</v>
      </c>
      <c r="L48" s="14">
        <f>OtherExpenses!K34</f>
        <v>1650.5633837000012</v>
      </c>
      <c r="M48" s="14">
        <f>OtherExpenses!L34</f>
        <v>1815.6197220700014</v>
      </c>
      <c r="N48" s="14">
        <f>OtherExpenses!M34</f>
        <v>1997.1816942770017</v>
      </c>
      <c r="O48" s="14">
        <f>OtherExpenses!N34</f>
        <v>2196.8998637047021</v>
      </c>
      <c r="P48" s="14">
        <f t="shared" si="44"/>
        <v>16465.898500751711</v>
      </c>
      <c r="Q48" s="76" t="s">
        <v>216</v>
      </c>
      <c r="R48" s="134"/>
      <c r="S48" s="137"/>
      <c r="U48" s="21" t="str">
        <f>OtherExpenses!R35</f>
        <v>Requirement specification</v>
      </c>
      <c r="V48" s="14">
        <f>OtherExpenses!S35</f>
        <v>1390</v>
      </c>
      <c r="W48" s="14">
        <f>OtherExpenses!T35</f>
        <v>1529.0000000000002</v>
      </c>
      <c r="X48" s="14">
        <f>OtherExpenses!U35</f>
        <v>1681.9000000000003</v>
      </c>
      <c r="Y48" s="14">
        <f>OtherExpenses!V35</f>
        <v>1850.0900000000006</v>
      </c>
      <c r="Z48" s="14">
        <f>OtherExpenses!W35</f>
        <v>2035.0990000000008</v>
      </c>
      <c r="AA48" s="14">
        <f>OtherExpenses!X35</f>
        <v>2238.6089000000011</v>
      </c>
      <c r="AB48" s="14">
        <f>OtherExpenses!Y35</f>
        <v>2462.4697900000015</v>
      </c>
      <c r="AC48" s="14">
        <f>OtherExpenses!Z35</f>
        <v>2708.7167690000019</v>
      </c>
      <c r="AD48" s="14">
        <f>OtherExpenses!AA35</f>
        <v>2979.5884459000022</v>
      </c>
      <c r="AE48" s="14">
        <f>OtherExpenses!AB35</f>
        <v>3277.5472904900025</v>
      </c>
      <c r="AF48" s="14">
        <f>OtherExpenses!AC35</f>
        <v>3605.3020195390031</v>
      </c>
      <c r="AG48" s="14">
        <f>OtherExpenses!AD35</f>
        <v>3965.832221492904</v>
      </c>
      <c r="AH48" s="25">
        <f t="shared" si="40"/>
        <v>29724.154436421915</v>
      </c>
      <c r="AI48" s="76" t="s">
        <v>216</v>
      </c>
      <c r="AJ48" s="137"/>
      <c r="AK48" s="139"/>
      <c r="AM48" s="21" t="str">
        <f>OtherExpenses!AJ35</f>
        <v>Requirement specification</v>
      </c>
      <c r="AN48" s="14">
        <f>OtherExpenses!AK35</f>
        <v>1390</v>
      </c>
      <c r="AO48" s="14">
        <f>OtherExpenses!AL35</f>
        <v>1529.0000000000002</v>
      </c>
      <c r="AP48" s="14">
        <f>OtherExpenses!AM35</f>
        <v>1681.9000000000003</v>
      </c>
      <c r="AQ48" s="14">
        <f>OtherExpenses!AN35</f>
        <v>1850.0900000000006</v>
      </c>
      <c r="AR48" s="14">
        <f>OtherExpenses!AO35</f>
        <v>2035.0990000000008</v>
      </c>
      <c r="AS48" s="14">
        <f>OtherExpenses!AP35</f>
        <v>2238.6089000000011</v>
      </c>
      <c r="AT48" s="14">
        <f>OtherExpenses!AQ35</f>
        <v>2462.4697900000015</v>
      </c>
      <c r="AU48" s="14">
        <f>OtherExpenses!AR35</f>
        <v>2708.7167690000019</v>
      </c>
      <c r="AV48" s="14">
        <f>OtherExpenses!AS35</f>
        <v>2979.5884459000022</v>
      </c>
      <c r="AW48" s="14">
        <f>OtherExpenses!AT35</f>
        <v>3277.5472904900025</v>
      </c>
      <c r="AX48" s="14">
        <f>OtherExpenses!AU35</f>
        <v>3605.3020195390031</v>
      </c>
      <c r="AY48" s="14">
        <f>OtherExpenses!AV35</f>
        <v>3965.832221492904</v>
      </c>
      <c r="AZ48" s="25">
        <f t="shared" si="41"/>
        <v>29724.154436421915</v>
      </c>
      <c r="BA48" s="76" t="s">
        <v>216</v>
      </c>
      <c r="BB48" s="139"/>
      <c r="BC48" s="141"/>
      <c r="BE48" s="21" t="str">
        <f>OtherExpenses!BB35</f>
        <v>Requirement specification</v>
      </c>
      <c r="BF48" s="14">
        <f>OtherExpenses!BC35</f>
        <v>1390</v>
      </c>
      <c r="BG48" s="14">
        <f>OtherExpenses!BD35</f>
        <v>1529.0000000000002</v>
      </c>
      <c r="BH48" s="14">
        <f>OtherExpenses!BE35</f>
        <v>1681.9000000000003</v>
      </c>
      <c r="BI48" s="14">
        <f>OtherExpenses!BF35</f>
        <v>1850.0900000000006</v>
      </c>
      <c r="BJ48" s="14">
        <f>OtherExpenses!BG35</f>
        <v>2035.0990000000008</v>
      </c>
      <c r="BK48" s="14">
        <f>OtherExpenses!BH35</f>
        <v>2238.6089000000011</v>
      </c>
      <c r="BL48" s="14">
        <f>OtherExpenses!BI35</f>
        <v>2462.4697900000015</v>
      </c>
      <c r="BM48" s="14">
        <f>OtherExpenses!BJ35</f>
        <v>2708.7167690000019</v>
      </c>
      <c r="BN48" s="14">
        <f>OtherExpenses!BK35</f>
        <v>2979.5884459000022</v>
      </c>
      <c r="BO48" s="14">
        <f>OtherExpenses!BL35</f>
        <v>3277.5472904900025</v>
      </c>
      <c r="BP48" s="14">
        <f>OtherExpenses!BM35</f>
        <v>3605.3020195390031</v>
      </c>
      <c r="BQ48" s="14">
        <f>OtherExpenses!BN35</f>
        <v>3965.832221492904</v>
      </c>
      <c r="BR48" s="25">
        <f t="shared" si="42"/>
        <v>29724.154436421915</v>
      </c>
      <c r="BS48" s="76" t="s">
        <v>216</v>
      </c>
      <c r="BT48" s="141"/>
      <c r="BU48" s="143"/>
      <c r="BW48" s="21" t="str">
        <f>OtherExpenses!BT35</f>
        <v>Requirement specification</v>
      </c>
      <c r="BX48" s="14">
        <f>OtherExpenses!BU35</f>
        <v>1390</v>
      </c>
      <c r="BY48" s="14">
        <f>OtherExpenses!BV35</f>
        <v>1529.0000000000002</v>
      </c>
      <c r="BZ48" s="14">
        <f>OtherExpenses!BW35</f>
        <v>1681.9000000000003</v>
      </c>
      <c r="CA48" s="14">
        <f>OtherExpenses!BX35</f>
        <v>1850.0900000000006</v>
      </c>
      <c r="CB48" s="14">
        <f>OtherExpenses!BY35</f>
        <v>2035.0990000000008</v>
      </c>
      <c r="CC48" s="14">
        <f>OtherExpenses!BZ35</f>
        <v>2238.6089000000011</v>
      </c>
      <c r="CD48" s="14">
        <f>OtherExpenses!CA35</f>
        <v>2462.4697900000015</v>
      </c>
      <c r="CE48" s="14">
        <f>OtherExpenses!CB35</f>
        <v>2708.7167690000019</v>
      </c>
      <c r="CF48" s="14">
        <f>OtherExpenses!CC35</f>
        <v>2979.5884459000022</v>
      </c>
      <c r="CG48" s="14">
        <f>OtherExpenses!CD35</f>
        <v>3277.5472904900025</v>
      </c>
      <c r="CH48" s="14">
        <f>OtherExpenses!CE35</f>
        <v>3605.3020195390031</v>
      </c>
      <c r="CI48" s="14">
        <f>OtherExpenses!CF35</f>
        <v>3965.832221492904</v>
      </c>
      <c r="CJ48" s="25">
        <f t="shared" si="43"/>
        <v>29724.154436421915</v>
      </c>
      <c r="CK48" s="76" t="s">
        <v>216</v>
      </c>
      <c r="CL48" s="143"/>
    </row>
    <row r="49" spans="1:90" x14ac:dyDescent="0.25">
      <c r="A49" s="134"/>
      <c r="C49" s="21" t="str">
        <f>OtherExpenses!B35</f>
        <v>Requirement specification</v>
      </c>
      <c r="D49" s="14">
        <f>OtherExpenses!C35</f>
        <v>1390</v>
      </c>
      <c r="E49" s="14">
        <f>OtherExpenses!D35</f>
        <v>1529.0000000000002</v>
      </c>
      <c r="F49" s="14">
        <f>OtherExpenses!E35</f>
        <v>1681.9000000000003</v>
      </c>
      <c r="G49" s="14">
        <f>OtherExpenses!F35</f>
        <v>1850.0900000000006</v>
      </c>
      <c r="H49" s="14">
        <f>OtherExpenses!G35</f>
        <v>2035.0990000000008</v>
      </c>
      <c r="I49" s="14">
        <f>OtherExpenses!H35</f>
        <v>2238.6089000000011</v>
      </c>
      <c r="J49" s="14">
        <f>OtherExpenses!I35</f>
        <v>2462.4697900000015</v>
      </c>
      <c r="K49" s="14">
        <f>OtherExpenses!J35</f>
        <v>2708.7167690000019</v>
      </c>
      <c r="L49" s="14">
        <f>OtherExpenses!K35</f>
        <v>2979.5884459000022</v>
      </c>
      <c r="M49" s="14">
        <f>OtherExpenses!L35</f>
        <v>3277.5472904900025</v>
      </c>
      <c r="N49" s="14">
        <f>OtherExpenses!M35</f>
        <v>3605.3020195390031</v>
      </c>
      <c r="O49" s="14">
        <f>OtherExpenses!N35</f>
        <v>3965.832221492904</v>
      </c>
      <c r="P49" s="14">
        <f t="shared" si="44"/>
        <v>29724.154436421915</v>
      </c>
      <c r="Q49" s="76" t="s">
        <v>216</v>
      </c>
      <c r="R49" s="134"/>
      <c r="S49" s="137"/>
      <c r="U49" s="21" t="str">
        <f>OtherExpenses!R36</f>
        <v>System Specification</v>
      </c>
      <c r="V49" s="14">
        <f>OtherExpenses!S36</f>
        <v>6540</v>
      </c>
      <c r="W49" s="14">
        <f>OtherExpenses!T36</f>
        <v>7194.0000000000009</v>
      </c>
      <c r="X49" s="14">
        <f>OtherExpenses!U36</f>
        <v>7913.4000000000015</v>
      </c>
      <c r="Y49" s="14">
        <f>OtherExpenses!V36</f>
        <v>8704.7400000000016</v>
      </c>
      <c r="Z49" s="14">
        <f>OtherExpenses!W36</f>
        <v>9575.2140000000018</v>
      </c>
      <c r="AA49" s="14">
        <f>OtherExpenses!X36</f>
        <v>10532.735400000003</v>
      </c>
      <c r="AB49" s="14">
        <f>OtherExpenses!Y36</f>
        <v>11586.008940000005</v>
      </c>
      <c r="AC49" s="14">
        <f>OtherExpenses!Z36</f>
        <v>12744.609834000006</v>
      </c>
      <c r="AD49" s="14">
        <f>OtherExpenses!AA36</f>
        <v>14019.070817400008</v>
      </c>
      <c r="AE49" s="14">
        <f>OtherExpenses!AB36</f>
        <v>15420.977899140011</v>
      </c>
      <c r="AF49" s="14">
        <f>OtherExpenses!AC36</f>
        <v>16963.075689054014</v>
      </c>
      <c r="AG49" s="14">
        <f>OtherExpenses!AD36</f>
        <v>18659.383257959416</v>
      </c>
      <c r="AH49" s="25">
        <f t="shared" si="40"/>
        <v>139853.21583755346</v>
      </c>
      <c r="AI49" s="76" t="s">
        <v>216</v>
      </c>
      <c r="AJ49" s="137"/>
      <c r="AK49" s="139"/>
      <c r="AM49" s="21" t="str">
        <f>OtherExpenses!AJ36</f>
        <v>System Specification</v>
      </c>
      <c r="AN49" s="14">
        <f>OtherExpenses!AK36</f>
        <v>6540</v>
      </c>
      <c r="AO49" s="14">
        <f>OtherExpenses!AL36</f>
        <v>7194.0000000000009</v>
      </c>
      <c r="AP49" s="14">
        <f>OtherExpenses!AM36</f>
        <v>7913.4000000000015</v>
      </c>
      <c r="AQ49" s="14">
        <f>OtherExpenses!AN36</f>
        <v>8704.7400000000016</v>
      </c>
      <c r="AR49" s="14">
        <f>OtherExpenses!AO36</f>
        <v>9575.2140000000018</v>
      </c>
      <c r="AS49" s="14">
        <f>OtherExpenses!AP36</f>
        <v>10532.735400000003</v>
      </c>
      <c r="AT49" s="14">
        <f>OtherExpenses!AQ36</f>
        <v>11586.008940000005</v>
      </c>
      <c r="AU49" s="14">
        <f>OtherExpenses!AR36</f>
        <v>12744.609834000006</v>
      </c>
      <c r="AV49" s="14">
        <f>OtherExpenses!AS36</f>
        <v>14019.070817400008</v>
      </c>
      <c r="AW49" s="14">
        <f>OtherExpenses!AT36</f>
        <v>15420.977899140011</v>
      </c>
      <c r="AX49" s="14">
        <f>OtherExpenses!AU36</f>
        <v>16963.075689054014</v>
      </c>
      <c r="AY49" s="14">
        <f>OtherExpenses!AV36</f>
        <v>18659.383257959416</v>
      </c>
      <c r="AZ49" s="25">
        <f t="shared" si="41"/>
        <v>139853.21583755346</v>
      </c>
      <c r="BA49" s="76" t="s">
        <v>216</v>
      </c>
      <c r="BB49" s="139"/>
      <c r="BC49" s="141"/>
      <c r="BE49" s="21" t="str">
        <f>OtherExpenses!BB36</f>
        <v>System Specification</v>
      </c>
      <c r="BF49" s="14">
        <f>OtherExpenses!BC36</f>
        <v>6540</v>
      </c>
      <c r="BG49" s="14">
        <f>OtherExpenses!BD36</f>
        <v>7194.0000000000009</v>
      </c>
      <c r="BH49" s="14">
        <f>OtherExpenses!BE36</f>
        <v>7913.4000000000015</v>
      </c>
      <c r="BI49" s="14">
        <f>OtherExpenses!BF36</f>
        <v>8704.7400000000016</v>
      </c>
      <c r="BJ49" s="14">
        <f>OtherExpenses!BG36</f>
        <v>9575.2140000000018</v>
      </c>
      <c r="BK49" s="14">
        <f>OtherExpenses!BH36</f>
        <v>10532.735400000003</v>
      </c>
      <c r="BL49" s="14">
        <f>OtherExpenses!BI36</f>
        <v>11586.008940000005</v>
      </c>
      <c r="BM49" s="14">
        <f>OtherExpenses!BJ36</f>
        <v>12744.609834000006</v>
      </c>
      <c r="BN49" s="14">
        <f>OtherExpenses!BK36</f>
        <v>14019.070817400008</v>
      </c>
      <c r="BO49" s="14">
        <f>OtherExpenses!BL36</f>
        <v>15420.977899140011</v>
      </c>
      <c r="BP49" s="14">
        <f>OtherExpenses!BM36</f>
        <v>16963.075689054014</v>
      </c>
      <c r="BQ49" s="14">
        <f>OtherExpenses!BN36</f>
        <v>18659.383257959416</v>
      </c>
      <c r="BR49" s="25">
        <f t="shared" si="42"/>
        <v>139853.21583755346</v>
      </c>
      <c r="BS49" s="76" t="s">
        <v>216</v>
      </c>
      <c r="BT49" s="141"/>
      <c r="BU49" s="143"/>
      <c r="BW49" s="21" t="str">
        <f>OtherExpenses!BT36</f>
        <v>System Specification</v>
      </c>
      <c r="BX49" s="14">
        <f>OtherExpenses!BU36</f>
        <v>6540</v>
      </c>
      <c r="BY49" s="14">
        <f>OtherExpenses!BV36</f>
        <v>7194.0000000000009</v>
      </c>
      <c r="BZ49" s="14">
        <f>OtherExpenses!BW36</f>
        <v>7913.4000000000015</v>
      </c>
      <c r="CA49" s="14">
        <f>OtherExpenses!BX36</f>
        <v>8704.7400000000016</v>
      </c>
      <c r="CB49" s="14">
        <f>OtherExpenses!BY36</f>
        <v>9575.2140000000018</v>
      </c>
      <c r="CC49" s="14">
        <f>OtherExpenses!BZ36</f>
        <v>10532.735400000003</v>
      </c>
      <c r="CD49" s="14">
        <f>OtherExpenses!CA36</f>
        <v>11586.008940000005</v>
      </c>
      <c r="CE49" s="14">
        <f>OtherExpenses!CB36</f>
        <v>12744.609834000006</v>
      </c>
      <c r="CF49" s="14">
        <f>OtherExpenses!CC36</f>
        <v>14019.070817400008</v>
      </c>
      <c r="CG49" s="14">
        <f>OtherExpenses!CD36</f>
        <v>15420.977899140011</v>
      </c>
      <c r="CH49" s="14">
        <f>OtherExpenses!CE36</f>
        <v>16963.075689054014</v>
      </c>
      <c r="CI49" s="14">
        <f>OtherExpenses!CF36</f>
        <v>18659.383257959416</v>
      </c>
      <c r="CJ49" s="25">
        <f t="shared" si="43"/>
        <v>139853.21583755346</v>
      </c>
      <c r="CK49" s="76" t="s">
        <v>216</v>
      </c>
      <c r="CL49" s="143"/>
    </row>
    <row r="50" spans="1:90" x14ac:dyDescent="0.25">
      <c r="A50" s="134"/>
      <c r="C50" s="21" t="str">
        <f>OtherExpenses!B36</f>
        <v>System Specification</v>
      </c>
      <c r="D50" s="14">
        <f>OtherExpenses!C36</f>
        <v>6540</v>
      </c>
      <c r="E50" s="14">
        <f>OtherExpenses!D36</f>
        <v>7194.0000000000009</v>
      </c>
      <c r="F50" s="14">
        <f>OtherExpenses!E36</f>
        <v>7913.4000000000015</v>
      </c>
      <c r="G50" s="14">
        <f>OtherExpenses!F36</f>
        <v>8704.7400000000016</v>
      </c>
      <c r="H50" s="14">
        <f>OtherExpenses!G36</f>
        <v>9575.2140000000018</v>
      </c>
      <c r="I50" s="14">
        <f>OtherExpenses!H36</f>
        <v>10532.735400000003</v>
      </c>
      <c r="J50" s="14">
        <f>OtherExpenses!I36</f>
        <v>11586.008940000005</v>
      </c>
      <c r="K50" s="14">
        <f>OtherExpenses!J36</f>
        <v>12744.609834000006</v>
      </c>
      <c r="L50" s="14">
        <f>OtherExpenses!K36</f>
        <v>14019.070817400008</v>
      </c>
      <c r="M50" s="14">
        <f>OtherExpenses!L36</f>
        <v>15420.977899140011</v>
      </c>
      <c r="N50" s="14">
        <f>OtherExpenses!M36</f>
        <v>16963.075689054014</v>
      </c>
      <c r="O50" s="14">
        <f>OtherExpenses!N36</f>
        <v>18659.383257959416</v>
      </c>
      <c r="P50" s="14">
        <f t="shared" si="44"/>
        <v>139853.21583755346</v>
      </c>
      <c r="Q50" s="76" t="s">
        <v>216</v>
      </c>
      <c r="R50" s="134"/>
      <c r="S50" s="137"/>
      <c r="U50" s="21" t="str">
        <f>OtherExpenses!R37</f>
        <v>Mechanical design</v>
      </c>
      <c r="V50" s="14">
        <f>OtherExpenses!S37</f>
        <v>3200</v>
      </c>
      <c r="W50" s="14">
        <f>OtherExpenses!T37</f>
        <v>3520.0000000000005</v>
      </c>
      <c r="X50" s="14">
        <f>OtherExpenses!U37</f>
        <v>3872.0000000000009</v>
      </c>
      <c r="Y50" s="14">
        <f>OtherExpenses!V37</f>
        <v>4259.2000000000016</v>
      </c>
      <c r="Z50" s="14">
        <f>OtherExpenses!W37</f>
        <v>4685.1200000000026</v>
      </c>
      <c r="AA50" s="14">
        <f>OtherExpenses!X37</f>
        <v>5153.6320000000032</v>
      </c>
      <c r="AB50" s="14">
        <f>OtherExpenses!Y37</f>
        <v>5668.9952000000039</v>
      </c>
      <c r="AC50" s="14">
        <f>OtherExpenses!Z37</f>
        <v>6235.8947200000048</v>
      </c>
      <c r="AD50" s="14">
        <f>OtherExpenses!AA37</f>
        <v>6859.4841920000063</v>
      </c>
      <c r="AE50" s="14">
        <f>OtherExpenses!AB37</f>
        <v>7545.4326112000072</v>
      </c>
      <c r="AF50" s="14">
        <f>OtherExpenses!AC37</f>
        <v>8299.9758723200084</v>
      </c>
      <c r="AG50" s="14">
        <f>OtherExpenses!AD37</f>
        <v>9129.9734595520094</v>
      </c>
      <c r="AH50" s="25">
        <f t="shared" si="40"/>
        <v>68429.708055072042</v>
      </c>
      <c r="AI50" s="76" t="s">
        <v>216</v>
      </c>
      <c r="AJ50" s="137"/>
      <c r="AK50" s="139"/>
      <c r="AM50" s="21" t="str">
        <f>OtherExpenses!AJ37</f>
        <v>Mechanical design</v>
      </c>
      <c r="AN50" s="14">
        <f>OtherExpenses!AK37</f>
        <v>3200</v>
      </c>
      <c r="AO50" s="14">
        <f>OtherExpenses!AL37</f>
        <v>3520.0000000000005</v>
      </c>
      <c r="AP50" s="14">
        <f>OtherExpenses!AM37</f>
        <v>3872.0000000000009</v>
      </c>
      <c r="AQ50" s="14">
        <f>OtherExpenses!AN37</f>
        <v>4259.2000000000016</v>
      </c>
      <c r="AR50" s="14">
        <f>OtherExpenses!AO37</f>
        <v>4685.1200000000026</v>
      </c>
      <c r="AS50" s="14">
        <f>OtherExpenses!AP37</f>
        <v>5153.6320000000032</v>
      </c>
      <c r="AT50" s="14">
        <f>OtherExpenses!AQ37</f>
        <v>5668.9952000000039</v>
      </c>
      <c r="AU50" s="14">
        <f>OtherExpenses!AR37</f>
        <v>6235.8947200000048</v>
      </c>
      <c r="AV50" s="14">
        <f>OtherExpenses!AS37</f>
        <v>6859.4841920000063</v>
      </c>
      <c r="AW50" s="14">
        <f>OtherExpenses!AT37</f>
        <v>7545.4326112000072</v>
      </c>
      <c r="AX50" s="14">
        <f>OtherExpenses!AU37</f>
        <v>8299.9758723200084</v>
      </c>
      <c r="AY50" s="14">
        <f>OtherExpenses!AV37</f>
        <v>9129.9734595520094</v>
      </c>
      <c r="AZ50" s="25">
        <f t="shared" si="41"/>
        <v>68429.708055072042</v>
      </c>
      <c r="BA50" s="76" t="s">
        <v>216</v>
      </c>
      <c r="BB50" s="139"/>
      <c r="BC50" s="141"/>
      <c r="BE50" s="21" t="str">
        <f>OtherExpenses!BB37</f>
        <v>Mechanical design</v>
      </c>
      <c r="BF50" s="14">
        <f>OtherExpenses!BC37</f>
        <v>3200</v>
      </c>
      <c r="BG50" s="14">
        <f>OtherExpenses!BD37</f>
        <v>3520.0000000000005</v>
      </c>
      <c r="BH50" s="14">
        <f>OtherExpenses!BE37</f>
        <v>3872.0000000000009</v>
      </c>
      <c r="BI50" s="14">
        <f>OtherExpenses!BF37</f>
        <v>4259.2000000000016</v>
      </c>
      <c r="BJ50" s="14">
        <f>OtherExpenses!BG37</f>
        <v>4685.1200000000026</v>
      </c>
      <c r="BK50" s="14">
        <f>OtherExpenses!BH37</f>
        <v>5153.6320000000032</v>
      </c>
      <c r="BL50" s="14">
        <f>OtherExpenses!BI37</f>
        <v>5668.9952000000039</v>
      </c>
      <c r="BM50" s="14">
        <f>OtherExpenses!BJ37</f>
        <v>6235.8947200000048</v>
      </c>
      <c r="BN50" s="14">
        <f>OtherExpenses!BK37</f>
        <v>6859.4841920000063</v>
      </c>
      <c r="BO50" s="14">
        <f>OtherExpenses!BL37</f>
        <v>7545.4326112000072</v>
      </c>
      <c r="BP50" s="14">
        <f>OtherExpenses!BM37</f>
        <v>8299.9758723200084</v>
      </c>
      <c r="BQ50" s="14">
        <f>OtherExpenses!BN37</f>
        <v>9129.9734595520094</v>
      </c>
      <c r="BR50" s="25">
        <f t="shared" si="42"/>
        <v>68429.708055072042</v>
      </c>
      <c r="BS50" s="76" t="s">
        <v>216</v>
      </c>
      <c r="BT50" s="141"/>
      <c r="BU50" s="143"/>
      <c r="BW50" s="21" t="str">
        <f>OtherExpenses!BT37</f>
        <v>Mechanical design</v>
      </c>
      <c r="BX50" s="14">
        <f>OtherExpenses!BU37</f>
        <v>3200</v>
      </c>
      <c r="BY50" s="14">
        <f>OtherExpenses!BV37</f>
        <v>3520.0000000000005</v>
      </c>
      <c r="BZ50" s="14">
        <f>OtherExpenses!BW37</f>
        <v>3872.0000000000009</v>
      </c>
      <c r="CA50" s="14">
        <f>OtherExpenses!BX37</f>
        <v>4259.2000000000016</v>
      </c>
      <c r="CB50" s="14">
        <f>OtherExpenses!BY37</f>
        <v>4685.1200000000026</v>
      </c>
      <c r="CC50" s="14">
        <f>OtherExpenses!BZ37</f>
        <v>5153.6320000000032</v>
      </c>
      <c r="CD50" s="14">
        <f>OtherExpenses!CA37</f>
        <v>5668.9952000000039</v>
      </c>
      <c r="CE50" s="14">
        <f>OtherExpenses!CB37</f>
        <v>6235.8947200000048</v>
      </c>
      <c r="CF50" s="14">
        <f>OtherExpenses!CC37</f>
        <v>6859.4841920000063</v>
      </c>
      <c r="CG50" s="14">
        <f>OtherExpenses!CD37</f>
        <v>7545.4326112000072</v>
      </c>
      <c r="CH50" s="14">
        <f>OtherExpenses!CE37</f>
        <v>8299.9758723200084</v>
      </c>
      <c r="CI50" s="14">
        <f>OtherExpenses!CF37</f>
        <v>9129.9734595520094</v>
      </c>
      <c r="CJ50" s="25">
        <f t="shared" si="43"/>
        <v>68429.708055072042</v>
      </c>
      <c r="CK50" s="76" t="s">
        <v>216</v>
      </c>
      <c r="CL50" s="143"/>
    </row>
    <row r="51" spans="1:90" x14ac:dyDescent="0.25">
      <c r="A51" s="134"/>
      <c r="C51" s="21" t="str">
        <f>OtherExpenses!B37</f>
        <v>Mechanical design</v>
      </c>
      <c r="D51" s="14">
        <f>OtherExpenses!C37</f>
        <v>3200</v>
      </c>
      <c r="E51" s="14">
        <f>OtherExpenses!D37</f>
        <v>3520.0000000000005</v>
      </c>
      <c r="F51" s="14">
        <f>OtherExpenses!E37</f>
        <v>3872.0000000000009</v>
      </c>
      <c r="G51" s="14">
        <f>OtherExpenses!F37</f>
        <v>4259.2000000000016</v>
      </c>
      <c r="H51" s="14">
        <f>OtherExpenses!G37</f>
        <v>4685.1200000000026</v>
      </c>
      <c r="I51" s="14">
        <f>OtherExpenses!H37</f>
        <v>5153.6320000000032</v>
      </c>
      <c r="J51" s="14">
        <f>OtherExpenses!I37</f>
        <v>5668.9952000000039</v>
      </c>
      <c r="K51" s="14">
        <f>OtherExpenses!J37</f>
        <v>6235.8947200000048</v>
      </c>
      <c r="L51" s="14">
        <f>OtherExpenses!K37</f>
        <v>6859.4841920000063</v>
      </c>
      <c r="M51" s="14">
        <f>OtherExpenses!L37</f>
        <v>7545.4326112000072</v>
      </c>
      <c r="N51" s="14">
        <f>OtherExpenses!M37</f>
        <v>8299.9758723200084</v>
      </c>
      <c r="O51" s="14">
        <f>OtherExpenses!N37</f>
        <v>9129.9734595520094</v>
      </c>
      <c r="P51" s="14">
        <f t="shared" si="44"/>
        <v>68429.708055072042</v>
      </c>
      <c r="Q51" s="76" t="s">
        <v>216</v>
      </c>
      <c r="R51" s="134"/>
      <c r="S51" s="137"/>
      <c r="U51" s="21" t="str">
        <f>OtherExpenses!R38</f>
        <v xml:space="preserve">Electrical design </v>
      </c>
      <c r="V51" s="14">
        <f>OtherExpenses!S38</f>
        <v>2400</v>
      </c>
      <c r="W51" s="14">
        <f>OtherExpenses!T38</f>
        <v>2640</v>
      </c>
      <c r="X51" s="14">
        <f>OtherExpenses!U38</f>
        <v>2904.0000000000005</v>
      </c>
      <c r="Y51" s="14">
        <f>OtherExpenses!V38</f>
        <v>3194.4000000000005</v>
      </c>
      <c r="Z51" s="14">
        <f>OtherExpenses!W38</f>
        <v>3513.8400000000011</v>
      </c>
      <c r="AA51" s="14">
        <f>OtherExpenses!X38</f>
        <v>3865.2240000000015</v>
      </c>
      <c r="AB51" s="14">
        <f>OtherExpenses!Y38</f>
        <v>4251.7464000000018</v>
      </c>
      <c r="AC51" s="14">
        <f>OtherExpenses!Z38</f>
        <v>4676.921040000002</v>
      </c>
      <c r="AD51" s="14">
        <f>OtherExpenses!AA38</f>
        <v>5144.6131440000026</v>
      </c>
      <c r="AE51" s="14">
        <f>OtherExpenses!AB38</f>
        <v>5659.0744584000031</v>
      </c>
      <c r="AF51" s="14">
        <f>OtherExpenses!AC38</f>
        <v>6224.981904240004</v>
      </c>
      <c r="AG51" s="14">
        <f>OtherExpenses!AD38</f>
        <v>6847.4800946640053</v>
      </c>
      <c r="AH51" s="25">
        <f t="shared" si="40"/>
        <v>51322.281041304021</v>
      </c>
      <c r="AI51" s="76" t="s">
        <v>216</v>
      </c>
      <c r="AJ51" s="137"/>
      <c r="AK51" s="139"/>
      <c r="AM51" s="21" t="str">
        <f>OtherExpenses!AJ38</f>
        <v xml:space="preserve">Electrical design </v>
      </c>
      <c r="AN51" s="14">
        <f>OtherExpenses!AK38</f>
        <v>2400</v>
      </c>
      <c r="AO51" s="14">
        <f>OtherExpenses!AL38</f>
        <v>2640</v>
      </c>
      <c r="AP51" s="14">
        <f>OtherExpenses!AM38</f>
        <v>2904.0000000000005</v>
      </c>
      <c r="AQ51" s="14">
        <f>OtherExpenses!AN38</f>
        <v>3194.4000000000005</v>
      </c>
      <c r="AR51" s="14">
        <f>OtherExpenses!AO38</f>
        <v>3513.8400000000011</v>
      </c>
      <c r="AS51" s="14">
        <f>OtherExpenses!AP38</f>
        <v>3865.2240000000015</v>
      </c>
      <c r="AT51" s="14">
        <f>OtherExpenses!AQ38</f>
        <v>4251.7464000000018</v>
      </c>
      <c r="AU51" s="14">
        <f>OtherExpenses!AR38</f>
        <v>4676.921040000002</v>
      </c>
      <c r="AV51" s="14">
        <f>OtherExpenses!AS38</f>
        <v>5144.6131440000026</v>
      </c>
      <c r="AW51" s="14">
        <f>OtherExpenses!AT38</f>
        <v>5659.0744584000031</v>
      </c>
      <c r="AX51" s="14">
        <f>OtherExpenses!AU38</f>
        <v>6224.981904240004</v>
      </c>
      <c r="AY51" s="14">
        <f>OtherExpenses!AV38</f>
        <v>6847.4800946640053</v>
      </c>
      <c r="AZ51" s="25">
        <f t="shared" si="41"/>
        <v>51322.281041304021</v>
      </c>
      <c r="BA51" s="76" t="s">
        <v>216</v>
      </c>
      <c r="BB51" s="139"/>
      <c r="BC51" s="141"/>
      <c r="BE51" s="21" t="str">
        <f>OtherExpenses!BB38</f>
        <v xml:space="preserve">Electrical design </v>
      </c>
      <c r="BF51" s="14">
        <f>OtherExpenses!BC38</f>
        <v>2400</v>
      </c>
      <c r="BG51" s="14">
        <f>OtherExpenses!BD38</f>
        <v>2640</v>
      </c>
      <c r="BH51" s="14">
        <f>OtherExpenses!BE38</f>
        <v>2904.0000000000005</v>
      </c>
      <c r="BI51" s="14">
        <f>OtherExpenses!BF38</f>
        <v>3194.4000000000005</v>
      </c>
      <c r="BJ51" s="14">
        <f>OtherExpenses!BG38</f>
        <v>3513.8400000000011</v>
      </c>
      <c r="BK51" s="14">
        <f>OtherExpenses!BH38</f>
        <v>3865.2240000000015</v>
      </c>
      <c r="BL51" s="14">
        <f>OtherExpenses!BI38</f>
        <v>4251.7464000000018</v>
      </c>
      <c r="BM51" s="14">
        <f>OtherExpenses!BJ38</f>
        <v>4676.921040000002</v>
      </c>
      <c r="BN51" s="14">
        <f>OtherExpenses!BK38</f>
        <v>5144.6131440000026</v>
      </c>
      <c r="BO51" s="14">
        <f>OtherExpenses!BL38</f>
        <v>5659.0744584000031</v>
      </c>
      <c r="BP51" s="14">
        <f>OtherExpenses!BM38</f>
        <v>6224.981904240004</v>
      </c>
      <c r="BQ51" s="14">
        <f>OtherExpenses!BN38</f>
        <v>6847.4800946640053</v>
      </c>
      <c r="BR51" s="25">
        <f t="shared" si="42"/>
        <v>51322.281041304021</v>
      </c>
      <c r="BS51" s="76" t="s">
        <v>216</v>
      </c>
      <c r="BT51" s="141"/>
      <c r="BU51" s="143"/>
      <c r="BW51" s="21" t="str">
        <f>OtherExpenses!BT38</f>
        <v xml:space="preserve">Electrical design </v>
      </c>
      <c r="BX51" s="14">
        <f>OtherExpenses!BU38</f>
        <v>2400</v>
      </c>
      <c r="BY51" s="14">
        <f>OtherExpenses!BV38</f>
        <v>2640</v>
      </c>
      <c r="BZ51" s="14">
        <f>OtherExpenses!BW38</f>
        <v>2904.0000000000005</v>
      </c>
      <c r="CA51" s="14">
        <f>OtherExpenses!BX38</f>
        <v>3194.4000000000005</v>
      </c>
      <c r="CB51" s="14">
        <f>OtherExpenses!BY38</f>
        <v>3513.8400000000011</v>
      </c>
      <c r="CC51" s="14">
        <f>OtherExpenses!BZ38</f>
        <v>3865.2240000000015</v>
      </c>
      <c r="CD51" s="14">
        <f>OtherExpenses!CA38</f>
        <v>4251.7464000000018</v>
      </c>
      <c r="CE51" s="14">
        <f>OtherExpenses!CB38</f>
        <v>4676.921040000002</v>
      </c>
      <c r="CF51" s="14">
        <f>OtherExpenses!CC38</f>
        <v>5144.6131440000026</v>
      </c>
      <c r="CG51" s="14">
        <f>OtherExpenses!CD38</f>
        <v>5659.0744584000031</v>
      </c>
      <c r="CH51" s="14">
        <f>OtherExpenses!CE38</f>
        <v>6224.981904240004</v>
      </c>
      <c r="CI51" s="14">
        <f>OtherExpenses!CF38</f>
        <v>6847.4800946640053</v>
      </c>
      <c r="CJ51" s="25">
        <f t="shared" si="43"/>
        <v>51322.281041304021</v>
      </c>
      <c r="CK51" s="76" t="s">
        <v>216</v>
      </c>
      <c r="CL51" s="143"/>
    </row>
    <row r="52" spans="1:90" x14ac:dyDescent="0.25">
      <c r="A52" s="134"/>
      <c r="C52" s="21" t="str">
        <f>OtherExpenses!B38</f>
        <v xml:space="preserve">Electrical design </v>
      </c>
      <c r="D52" s="14">
        <f>OtherExpenses!C38</f>
        <v>2400</v>
      </c>
      <c r="E52" s="14">
        <f>OtherExpenses!D38</f>
        <v>2640</v>
      </c>
      <c r="F52" s="14">
        <f>OtherExpenses!E38</f>
        <v>2904.0000000000005</v>
      </c>
      <c r="G52" s="14">
        <f>OtherExpenses!F38</f>
        <v>3194.4000000000005</v>
      </c>
      <c r="H52" s="14">
        <f>OtherExpenses!G38</f>
        <v>3513.8400000000011</v>
      </c>
      <c r="I52" s="14">
        <f>OtherExpenses!H38</f>
        <v>3865.2240000000015</v>
      </c>
      <c r="J52" s="14">
        <f>OtherExpenses!I38</f>
        <v>4251.7464000000018</v>
      </c>
      <c r="K52" s="14">
        <f>OtherExpenses!J38</f>
        <v>4676.921040000002</v>
      </c>
      <c r="L52" s="14">
        <f>OtherExpenses!K38</f>
        <v>5144.6131440000026</v>
      </c>
      <c r="M52" s="14">
        <f>OtherExpenses!L38</f>
        <v>5659.0744584000031</v>
      </c>
      <c r="N52" s="14">
        <f>OtherExpenses!M38</f>
        <v>6224.981904240004</v>
      </c>
      <c r="O52" s="14">
        <f>OtherExpenses!N38</f>
        <v>6847.4800946640053</v>
      </c>
      <c r="P52" s="14">
        <f t="shared" si="44"/>
        <v>51322.281041304021</v>
      </c>
      <c r="Q52" s="76" t="s">
        <v>216</v>
      </c>
      <c r="R52" s="134"/>
      <c r="S52" s="137"/>
      <c r="U52" s="21" t="str">
        <f>OtherExpenses!R39</f>
        <v>Casing design</v>
      </c>
      <c r="V52" s="14">
        <f>OtherExpenses!S39</f>
        <v>5275</v>
      </c>
      <c r="W52" s="14">
        <f>OtherExpenses!T39</f>
        <v>5802.5000000000009</v>
      </c>
      <c r="X52" s="14">
        <f>OtherExpenses!U39</f>
        <v>6382.7500000000018</v>
      </c>
      <c r="Y52" s="14">
        <f>OtherExpenses!V39</f>
        <v>7021.0250000000024</v>
      </c>
      <c r="Z52" s="14">
        <f>OtherExpenses!W39</f>
        <v>7723.1275000000032</v>
      </c>
      <c r="AA52" s="14">
        <f>OtherExpenses!X39</f>
        <v>8495.4402500000051</v>
      </c>
      <c r="AB52" s="14">
        <f>OtherExpenses!Y39</f>
        <v>9344.9842750000062</v>
      </c>
      <c r="AC52" s="14">
        <f>OtherExpenses!Z39</f>
        <v>10279.482702500007</v>
      </c>
      <c r="AD52" s="14">
        <f>OtherExpenses!AA39</f>
        <v>11307.430972750008</v>
      </c>
      <c r="AE52" s="14">
        <f>OtherExpenses!AB39</f>
        <v>12438.17407002501</v>
      </c>
      <c r="AF52" s="14">
        <f>OtherExpenses!AC39</f>
        <v>13681.991477027512</v>
      </c>
      <c r="AG52" s="14">
        <f>OtherExpenses!AD39</f>
        <v>15050.190624730265</v>
      </c>
      <c r="AH52" s="25">
        <f t="shared" si="40"/>
        <v>112802.09687203281</v>
      </c>
      <c r="AI52" s="76" t="s">
        <v>216</v>
      </c>
      <c r="AJ52" s="137"/>
      <c r="AK52" s="139"/>
      <c r="AM52" s="21" t="str">
        <f>OtherExpenses!AJ39</f>
        <v>Casing design</v>
      </c>
      <c r="AN52" s="14">
        <f>OtherExpenses!AK39</f>
        <v>5275</v>
      </c>
      <c r="AO52" s="14">
        <f>OtherExpenses!AL39</f>
        <v>5802.5000000000009</v>
      </c>
      <c r="AP52" s="14">
        <f>OtherExpenses!AM39</f>
        <v>6382.7500000000018</v>
      </c>
      <c r="AQ52" s="14">
        <f>OtherExpenses!AN39</f>
        <v>7021.0250000000024</v>
      </c>
      <c r="AR52" s="14">
        <f>OtherExpenses!AO39</f>
        <v>7723.1275000000032</v>
      </c>
      <c r="AS52" s="14">
        <f>OtherExpenses!AP39</f>
        <v>8495.4402500000051</v>
      </c>
      <c r="AT52" s="14">
        <f>OtherExpenses!AQ39</f>
        <v>9344.9842750000062</v>
      </c>
      <c r="AU52" s="14">
        <f>OtherExpenses!AR39</f>
        <v>10279.482702500007</v>
      </c>
      <c r="AV52" s="14">
        <f>OtherExpenses!AS39</f>
        <v>11307.430972750008</v>
      </c>
      <c r="AW52" s="14">
        <f>OtherExpenses!AT39</f>
        <v>12438.17407002501</v>
      </c>
      <c r="AX52" s="14">
        <f>OtherExpenses!AU39</f>
        <v>13681.991477027512</v>
      </c>
      <c r="AY52" s="14">
        <f>OtherExpenses!AV39</f>
        <v>15050.190624730265</v>
      </c>
      <c r="AZ52" s="25">
        <f t="shared" si="41"/>
        <v>112802.09687203281</v>
      </c>
      <c r="BA52" s="76" t="s">
        <v>216</v>
      </c>
      <c r="BB52" s="139"/>
      <c r="BC52" s="141"/>
      <c r="BE52" s="21" t="str">
        <f>OtherExpenses!BB39</f>
        <v>Casing design</v>
      </c>
      <c r="BF52" s="14">
        <f>OtherExpenses!BC39</f>
        <v>5275</v>
      </c>
      <c r="BG52" s="14">
        <f>OtherExpenses!BD39</f>
        <v>5802.5000000000009</v>
      </c>
      <c r="BH52" s="14">
        <f>OtherExpenses!BE39</f>
        <v>6382.7500000000018</v>
      </c>
      <c r="BI52" s="14">
        <f>OtherExpenses!BF39</f>
        <v>7021.0250000000024</v>
      </c>
      <c r="BJ52" s="14">
        <f>OtherExpenses!BG39</f>
        <v>7723.1275000000032</v>
      </c>
      <c r="BK52" s="14">
        <f>OtherExpenses!BH39</f>
        <v>8495.4402500000051</v>
      </c>
      <c r="BL52" s="14">
        <f>OtherExpenses!BI39</f>
        <v>9344.9842750000062</v>
      </c>
      <c r="BM52" s="14">
        <f>OtherExpenses!BJ39</f>
        <v>10279.482702500007</v>
      </c>
      <c r="BN52" s="14">
        <f>OtherExpenses!BK39</f>
        <v>11307.430972750008</v>
      </c>
      <c r="BO52" s="14">
        <f>OtherExpenses!BL39</f>
        <v>12438.17407002501</v>
      </c>
      <c r="BP52" s="14">
        <f>OtherExpenses!BM39</f>
        <v>13681.991477027512</v>
      </c>
      <c r="BQ52" s="14">
        <f>OtherExpenses!BN39</f>
        <v>15050.190624730265</v>
      </c>
      <c r="BR52" s="25">
        <f t="shared" si="42"/>
        <v>112802.09687203281</v>
      </c>
      <c r="BS52" s="76" t="s">
        <v>216</v>
      </c>
      <c r="BT52" s="141"/>
      <c r="BU52" s="143"/>
      <c r="BW52" s="21" t="str">
        <f>OtherExpenses!BT39</f>
        <v>Casing design</v>
      </c>
      <c r="BX52" s="14">
        <f>OtherExpenses!BU39</f>
        <v>5275</v>
      </c>
      <c r="BY52" s="14">
        <f>OtherExpenses!BV39</f>
        <v>5802.5000000000009</v>
      </c>
      <c r="BZ52" s="14">
        <f>OtherExpenses!BW39</f>
        <v>6382.7500000000018</v>
      </c>
      <c r="CA52" s="14">
        <f>OtherExpenses!BX39</f>
        <v>7021.0250000000024</v>
      </c>
      <c r="CB52" s="14">
        <f>OtherExpenses!BY39</f>
        <v>7723.1275000000032</v>
      </c>
      <c r="CC52" s="14">
        <f>OtherExpenses!BZ39</f>
        <v>8495.4402500000051</v>
      </c>
      <c r="CD52" s="14">
        <f>OtherExpenses!CA39</f>
        <v>9344.9842750000062</v>
      </c>
      <c r="CE52" s="14">
        <f>OtherExpenses!CB39</f>
        <v>10279.482702500007</v>
      </c>
      <c r="CF52" s="14">
        <f>OtherExpenses!CC39</f>
        <v>11307.430972750008</v>
      </c>
      <c r="CG52" s="14">
        <f>OtherExpenses!CD39</f>
        <v>12438.17407002501</v>
      </c>
      <c r="CH52" s="14">
        <f>OtherExpenses!CE39</f>
        <v>13681.991477027512</v>
      </c>
      <c r="CI52" s="14">
        <f>OtherExpenses!CF39</f>
        <v>15050.190624730265</v>
      </c>
      <c r="CJ52" s="25">
        <f t="shared" si="43"/>
        <v>112802.09687203281</v>
      </c>
      <c r="CK52" s="76" t="s">
        <v>216</v>
      </c>
      <c r="CL52" s="143"/>
    </row>
    <row r="53" spans="1:90" x14ac:dyDescent="0.25">
      <c r="A53" s="134"/>
      <c r="C53" s="21" t="str">
        <f>OtherExpenses!B39</f>
        <v>Casing design</v>
      </c>
      <c r="D53" s="14">
        <f>OtherExpenses!C39</f>
        <v>5275</v>
      </c>
      <c r="E53" s="14">
        <f>OtherExpenses!D39</f>
        <v>5802.5000000000009</v>
      </c>
      <c r="F53" s="14">
        <f>OtherExpenses!E39</f>
        <v>6382.7500000000018</v>
      </c>
      <c r="G53" s="14">
        <f>OtherExpenses!F39</f>
        <v>7021.0250000000024</v>
      </c>
      <c r="H53" s="14">
        <f>OtherExpenses!G39</f>
        <v>7723.1275000000032</v>
      </c>
      <c r="I53" s="14">
        <f>OtherExpenses!H39</f>
        <v>8495.4402500000051</v>
      </c>
      <c r="J53" s="14">
        <f>OtherExpenses!I39</f>
        <v>9344.9842750000062</v>
      </c>
      <c r="K53" s="14">
        <f>OtherExpenses!J39</f>
        <v>10279.482702500007</v>
      </c>
      <c r="L53" s="14">
        <f>OtherExpenses!K39</f>
        <v>11307.430972750008</v>
      </c>
      <c r="M53" s="14">
        <f>OtherExpenses!L39</f>
        <v>12438.17407002501</v>
      </c>
      <c r="N53" s="14">
        <f>OtherExpenses!M39</f>
        <v>13681.991477027512</v>
      </c>
      <c r="O53" s="14">
        <f>OtherExpenses!N39</f>
        <v>15050.190624730265</v>
      </c>
      <c r="P53" s="14">
        <f t="shared" si="44"/>
        <v>112802.09687203281</v>
      </c>
      <c r="Q53" s="76" t="s">
        <v>216</v>
      </c>
      <c r="R53" s="134"/>
      <c r="S53" s="137"/>
      <c r="U53" s="21" t="str">
        <f>OtherExpenses!R40</f>
        <v>Expernal components</v>
      </c>
      <c r="V53" s="14">
        <f>OtherExpenses!S40</f>
        <v>9500</v>
      </c>
      <c r="W53" s="14">
        <f>OtherExpenses!T40</f>
        <v>10450</v>
      </c>
      <c r="X53" s="14">
        <f>OtherExpenses!U40</f>
        <v>11495.000000000002</v>
      </c>
      <c r="Y53" s="14">
        <f>OtherExpenses!V40</f>
        <v>12644.500000000004</v>
      </c>
      <c r="Z53" s="14">
        <f>OtherExpenses!W40</f>
        <v>13908.950000000004</v>
      </c>
      <c r="AA53" s="14">
        <f>OtherExpenses!X40</f>
        <v>15299.845000000007</v>
      </c>
      <c r="AB53" s="14">
        <f>OtherExpenses!Y40</f>
        <v>16829.829500000007</v>
      </c>
      <c r="AC53" s="14">
        <f>OtherExpenses!Z40</f>
        <v>18512.812450000009</v>
      </c>
      <c r="AD53" s="14">
        <f>OtherExpenses!AA40</f>
        <v>20364.09369500001</v>
      </c>
      <c r="AE53" s="14">
        <f>OtherExpenses!AB40</f>
        <v>22400.503064500012</v>
      </c>
      <c r="AF53" s="14">
        <f>OtherExpenses!AC40</f>
        <v>24640.553370950016</v>
      </c>
      <c r="AG53" s="14">
        <f>OtherExpenses!AD40</f>
        <v>27104.60870804502</v>
      </c>
      <c r="AH53" s="25">
        <f t="shared" si="40"/>
        <v>203150.6957884951</v>
      </c>
      <c r="AI53" s="76" t="s">
        <v>216</v>
      </c>
      <c r="AJ53" s="137"/>
      <c r="AK53" s="139"/>
      <c r="AM53" s="21" t="str">
        <f>OtherExpenses!AJ40</f>
        <v>Expernal components</v>
      </c>
      <c r="AN53" s="14">
        <f>OtherExpenses!AK40</f>
        <v>9500</v>
      </c>
      <c r="AO53" s="14">
        <f>OtherExpenses!AL40</f>
        <v>10450</v>
      </c>
      <c r="AP53" s="14">
        <f>OtherExpenses!AM40</f>
        <v>11495.000000000002</v>
      </c>
      <c r="AQ53" s="14">
        <f>OtherExpenses!AN40</f>
        <v>12644.500000000004</v>
      </c>
      <c r="AR53" s="14">
        <f>OtherExpenses!AO40</f>
        <v>13908.950000000004</v>
      </c>
      <c r="AS53" s="14">
        <f>OtherExpenses!AP40</f>
        <v>15299.845000000007</v>
      </c>
      <c r="AT53" s="14">
        <f>OtherExpenses!AQ40</f>
        <v>16829.829500000007</v>
      </c>
      <c r="AU53" s="14">
        <f>OtherExpenses!AR40</f>
        <v>18512.812450000009</v>
      </c>
      <c r="AV53" s="14">
        <f>OtherExpenses!AS40</f>
        <v>20364.09369500001</v>
      </c>
      <c r="AW53" s="14">
        <f>OtherExpenses!AT40</f>
        <v>22400.503064500012</v>
      </c>
      <c r="AX53" s="14">
        <f>OtherExpenses!AU40</f>
        <v>24640.553370950016</v>
      </c>
      <c r="AY53" s="14">
        <f>OtherExpenses!AV40</f>
        <v>27104.60870804502</v>
      </c>
      <c r="AZ53" s="25">
        <f t="shared" si="41"/>
        <v>203150.6957884951</v>
      </c>
      <c r="BA53" s="76" t="s">
        <v>216</v>
      </c>
      <c r="BB53" s="139"/>
      <c r="BC53" s="141"/>
      <c r="BE53" s="21" t="str">
        <f>OtherExpenses!BB40</f>
        <v>Expernal components</v>
      </c>
      <c r="BF53" s="14">
        <f>OtherExpenses!BC40</f>
        <v>9500</v>
      </c>
      <c r="BG53" s="14">
        <f>OtherExpenses!BD40</f>
        <v>10450</v>
      </c>
      <c r="BH53" s="14">
        <f>OtherExpenses!BE40</f>
        <v>11495.000000000002</v>
      </c>
      <c r="BI53" s="14">
        <f>OtherExpenses!BF40</f>
        <v>12644.500000000004</v>
      </c>
      <c r="BJ53" s="14">
        <f>OtherExpenses!BG40</f>
        <v>13908.950000000004</v>
      </c>
      <c r="BK53" s="14">
        <f>OtherExpenses!BH40</f>
        <v>15299.845000000007</v>
      </c>
      <c r="BL53" s="14">
        <f>OtherExpenses!BI40</f>
        <v>16829.829500000007</v>
      </c>
      <c r="BM53" s="14">
        <f>OtherExpenses!BJ40</f>
        <v>18512.812450000009</v>
      </c>
      <c r="BN53" s="14">
        <f>OtherExpenses!BK40</f>
        <v>20364.09369500001</v>
      </c>
      <c r="BO53" s="14">
        <f>OtherExpenses!BL40</f>
        <v>22400.503064500012</v>
      </c>
      <c r="BP53" s="14">
        <f>OtherExpenses!BM40</f>
        <v>24640.553370950016</v>
      </c>
      <c r="BQ53" s="14">
        <f>OtherExpenses!BN40</f>
        <v>27104.60870804502</v>
      </c>
      <c r="BR53" s="25">
        <f t="shared" si="42"/>
        <v>203150.6957884951</v>
      </c>
      <c r="BS53" s="76" t="s">
        <v>216</v>
      </c>
      <c r="BT53" s="141"/>
      <c r="BU53" s="143"/>
      <c r="BW53" s="21" t="str">
        <f>OtherExpenses!BT40</f>
        <v>Expernal components</v>
      </c>
      <c r="BX53" s="14">
        <f>OtherExpenses!BU40</f>
        <v>9500</v>
      </c>
      <c r="BY53" s="14">
        <f>OtherExpenses!BV40</f>
        <v>10450</v>
      </c>
      <c r="BZ53" s="14">
        <f>OtherExpenses!BW40</f>
        <v>11495.000000000002</v>
      </c>
      <c r="CA53" s="14">
        <f>OtherExpenses!BX40</f>
        <v>12644.500000000004</v>
      </c>
      <c r="CB53" s="14">
        <f>OtherExpenses!BY40</f>
        <v>13908.950000000004</v>
      </c>
      <c r="CC53" s="14">
        <f>OtherExpenses!BZ40</f>
        <v>15299.845000000007</v>
      </c>
      <c r="CD53" s="14">
        <f>OtherExpenses!CA40</f>
        <v>16829.829500000007</v>
      </c>
      <c r="CE53" s="14">
        <f>OtherExpenses!CB40</f>
        <v>18512.812450000009</v>
      </c>
      <c r="CF53" s="14">
        <f>OtherExpenses!CC40</f>
        <v>20364.09369500001</v>
      </c>
      <c r="CG53" s="14">
        <f>OtherExpenses!CD40</f>
        <v>22400.503064500012</v>
      </c>
      <c r="CH53" s="14">
        <f>OtherExpenses!CE40</f>
        <v>24640.553370950016</v>
      </c>
      <c r="CI53" s="14">
        <f>OtherExpenses!CF40</f>
        <v>27104.60870804502</v>
      </c>
      <c r="CJ53" s="25">
        <f t="shared" si="43"/>
        <v>203150.6957884951</v>
      </c>
      <c r="CK53" s="76" t="s">
        <v>216</v>
      </c>
      <c r="CL53" s="143"/>
    </row>
    <row r="54" spans="1:90" x14ac:dyDescent="0.25">
      <c r="A54" s="134"/>
      <c r="C54" s="21" t="str">
        <f>OtherExpenses!B40</f>
        <v>Expernal components</v>
      </c>
      <c r="D54" s="14">
        <f>OtherExpenses!C40</f>
        <v>9500</v>
      </c>
      <c r="E54" s="14">
        <f>OtherExpenses!D40</f>
        <v>10450</v>
      </c>
      <c r="F54" s="14">
        <f>OtherExpenses!E40</f>
        <v>11495.000000000002</v>
      </c>
      <c r="G54" s="14">
        <f>OtherExpenses!F40</f>
        <v>12644.500000000004</v>
      </c>
      <c r="H54" s="14">
        <f>OtherExpenses!G40</f>
        <v>13908.950000000004</v>
      </c>
      <c r="I54" s="14">
        <f>OtherExpenses!H40</f>
        <v>15299.845000000007</v>
      </c>
      <c r="J54" s="14">
        <f>OtherExpenses!I40</f>
        <v>16829.829500000007</v>
      </c>
      <c r="K54" s="14">
        <f>OtherExpenses!J40</f>
        <v>18512.812450000009</v>
      </c>
      <c r="L54" s="14">
        <f>OtherExpenses!K40</f>
        <v>20364.09369500001</v>
      </c>
      <c r="M54" s="14">
        <f>OtherExpenses!L40</f>
        <v>22400.503064500012</v>
      </c>
      <c r="N54" s="14">
        <f>OtherExpenses!M40</f>
        <v>24640.553370950016</v>
      </c>
      <c r="O54" s="14">
        <f>OtherExpenses!N40</f>
        <v>27104.60870804502</v>
      </c>
      <c r="P54" s="14">
        <f t="shared" si="44"/>
        <v>203150.6957884951</v>
      </c>
      <c r="Q54" s="76" t="s">
        <v>216</v>
      </c>
      <c r="R54" s="134"/>
      <c r="S54" s="137"/>
      <c r="U54" s="21" t="str">
        <f>OtherExpenses!R41</f>
        <v>Other Expense 12</v>
      </c>
      <c r="V54" s="14">
        <f>OtherExpenses!S41</f>
        <v>0</v>
      </c>
      <c r="W54" s="14">
        <f>OtherExpenses!T41</f>
        <v>0</v>
      </c>
      <c r="X54" s="14">
        <f>OtherExpenses!U41</f>
        <v>0</v>
      </c>
      <c r="Y54" s="14">
        <f>OtherExpenses!V41</f>
        <v>0</v>
      </c>
      <c r="Z54" s="14">
        <f>OtherExpenses!W41</f>
        <v>0</v>
      </c>
      <c r="AA54" s="14">
        <f>OtherExpenses!X41</f>
        <v>0</v>
      </c>
      <c r="AB54" s="14">
        <f>OtherExpenses!Y41</f>
        <v>0</v>
      </c>
      <c r="AC54" s="14">
        <f>OtherExpenses!Z41</f>
        <v>0</v>
      </c>
      <c r="AD54" s="14">
        <f>OtherExpenses!AA41</f>
        <v>0</v>
      </c>
      <c r="AE54" s="14">
        <f>OtherExpenses!AB41</f>
        <v>0</v>
      </c>
      <c r="AF54" s="14">
        <f>OtherExpenses!AC41</f>
        <v>0</v>
      </c>
      <c r="AG54" s="14">
        <f>OtherExpenses!AD41</f>
        <v>0</v>
      </c>
      <c r="AH54" s="25">
        <f t="shared" si="40"/>
        <v>0</v>
      </c>
      <c r="AI54" s="76" t="s">
        <v>216</v>
      </c>
      <c r="AJ54" s="137"/>
      <c r="AK54" s="139"/>
      <c r="AM54" s="21" t="str">
        <f>OtherExpenses!AJ41</f>
        <v>Other Expense 12</v>
      </c>
      <c r="AN54" s="14">
        <f>OtherExpenses!AK41</f>
        <v>0</v>
      </c>
      <c r="AO54" s="14">
        <f>OtherExpenses!AL41</f>
        <v>0</v>
      </c>
      <c r="AP54" s="14">
        <f>OtherExpenses!AM41</f>
        <v>0</v>
      </c>
      <c r="AQ54" s="14">
        <f>OtherExpenses!AN41</f>
        <v>0</v>
      </c>
      <c r="AR54" s="14">
        <f>OtherExpenses!AO41</f>
        <v>0</v>
      </c>
      <c r="AS54" s="14">
        <f>OtherExpenses!AP41</f>
        <v>0</v>
      </c>
      <c r="AT54" s="14">
        <f>OtherExpenses!AQ41</f>
        <v>0</v>
      </c>
      <c r="AU54" s="14">
        <f>OtherExpenses!AR41</f>
        <v>0</v>
      </c>
      <c r="AV54" s="14">
        <f>OtherExpenses!AS41</f>
        <v>0</v>
      </c>
      <c r="AW54" s="14">
        <f>OtherExpenses!AT41</f>
        <v>0</v>
      </c>
      <c r="AX54" s="14">
        <f>OtherExpenses!AU41</f>
        <v>0</v>
      </c>
      <c r="AY54" s="14">
        <f>OtherExpenses!AV41</f>
        <v>0</v>
      </c>
      <c r="AZ54" s="25">
        <f t="shared" si="41"/>
        <v>0</v>
      </c>
      <c r="BA54" s="76" t="s">
        <v>216</v>
      </c>
      <c r="BB54" s="139"/>
      <c r="BC54" s="141"/>
      <c r="BE54" s="21" t="str">
        <f>OtherExpenses!BB41</f>
        <v>Other Expense 12</v>
      </c>
      <c r="BF54" s="14">
        <f>OtherExpenses!BC41</f>
        <v>0</v>
      </c>
      <c r="BG54" s="14">
        <f>OtherExpenses!BD41</f>
        <v>0</v>
      </c>
      <c r="BH54" s="14">
        <f>OtherExpenses!BE41</f>
        <v>0</v>
      </c>
      <c r="BI54" s="14">
        <f>OtherExpenses!BF41</f>
        <v>0</v>
      </c>
      <c r="BJ54" s="14">
        <f>OtherExpenses!BG41</f>
        <v>0</v>
      </c>
      <c r="BK54" s="14">
        <f>OtherExpenses!BH41</f>
        <v>0</v>
      </c>
      <c r="BL54" s="14">
        <f>OtherExpenses!BI41</f>
        <v>0</v>
      </c>
      <c r="BM54" s="14">
        <f>OtherExpenses!BJ41</f>
        <v>0</v>
      </c>
      <c r="BN54" s="14">
        <f>OtherExpenses!BK41</f>
        <v>0</v>
      </c>
      <c r="BO54" s="14">
        <f>OtherExpenses!BL41</f>
        <v>0</v>
      </c>
      <c r="BP54" s="14">
        <f>OtherExpenses!BM41</f>
        <v>0</v>
      </c>
      <c r="BQ54" s="14">
        <f>OtherExpenses!BN41</f>
        <v>0</v>
      </c>
      <c r="BR54" s="25">
        <f t="shared" si="42"/>
        <v>0</v>
      </c>
      <c r="BS54" s="76" t="s">
        <v>216</v>
      </c>
      <c r="BT54" s="141"/>
      <c r="BU54" s="143"/>
      <c r="BW54" s="21" t="str">
        <f>OtherExpenses!BT41</f>
        <v>Other Expense 12</v>
      </c>
      <c r="BX54" s="14">
        <f>OtherExpenses!BU41</f>
        <v>0</v>
      </c>
      <c r="BY54" s="14">
        <f>OtherExpenses!BV41</f>
        <v>0</v>
      </c>
      <c r="BZ54" s="14">
        <f>OtherExpenses!BW41</f>
        <v>0</v>
      </c>
      <c r="CA54" s="14">
        <f>OtherExpenses!BX41</f>
        <v>0</v>
      </c>
      <c r="CB54" s="14">
        <f>OtherExpenses!BY41</f>
        <v>0</v>
      </c>
      <c r="CC54" s="14">
        <f>OtherExpenses!BZ41</f>
        <v>0</v>
      </c>
      <c r="CD54" s="14">
        <f>OtherExpenses!CA41</f>
        <v>0</v>
      </c>
      <c r="CE54" s="14">
        <f>OtherExpenses!CB41</f>
        <v>0</v>
      </c>
      <c r="CF54" s="14">
        <f>OtherExpenses!CC41</f>
        <v>0</v>
      </c>
      <c r="CG54" s="14">
        <f>OtherExpenses!CD41</f>
        <v>0</v>
      </c>
      <c r="CH54" s="14">
        <f>OtherExpenses!CE41</f>
        <v>0</v>
      </c>
      <c r="CI54" s="14">
        <f>OtherExpenses!CF41</f>
        <v>0</v>
      </c>
      <c r="CJ54" s="25">
        <f t="shared" si="43"/>
        <v>0</v>
      </c>
      <c r="CK54" s="76" t="s">
        <v>216</v>
      </c>
      <c r="CL54" s="143"/>
    </row>
    <row r="55" spans="1:90" x14ac:dyDescent="0.25">
      <c r="A55" s="134"/>
      <c r="C55" s="21" t="str">
        <f>OtherExpenses!B41</f>
        <v>Other Expense 12</v>
      </c>
      <c r="D55" s="14">
        <f>OtherExpenses!C41</f>
        <v>0</v>
      </c>
      <c r="E55" s="14">
        <f>OtherExpenses!D41</f>
        <v>0</v>
      </c>
      <c r="F55" s="14">
        <f>OtherExpenses!E41</f>
        <v>0</v>
      </c>
      <c r="G55" s="14">
        <f>OtherExpenses!F41</f>
        <v>0</v>
      </c>
      <c r="H55" s="14">
        <f>OtherExpenses!G41</f>
        <v>0</v>
      </c>
      <c r="I55" s="14">
        <f>OtherExpenses!H41</f>
        <v>0</v>
      </c>
      <c r="J55" s="14">
        <f>OtherExpenses!I41</f>
        <v>0</v>
      </c>
      <c r="K55" s="14">
        <f>OtherExpenses!J41</f>
        <v>0</v>
      </c>
      <c r="L55" s="14">
        <f>OtherExpenses!K41</f>
        <v>0</v>
      </c>
      <c r="M55" s="14">
        <f>OtherExpenses!L41</f>
        <v>0</v>
      </c>
      <c r="N55" s="14">
        <f>OtherExpenses!M41</f>
        <v>0</v>
      </c>
      <c r="O55" s="14">
        <f>OtherExpenses!N41</f>
        <v>0</v>
      </c>
      <c r="P55" s="14">
        <f t="shared" si="44"/>
        <v>0</v>
      </c>
      <c r="Q55" s="76" t="s">
        <v>216</v>
      </c>
      <c r="R55" s="134"/>
      <c r="S55" s="137"/>
      <c r="U55" s="21" t="str">
        <f>OtherExpenses!R42</f>
        <v>Other Expense 13</v>
      </c>
      <c r="V55" s="14">
        <f>OtherExpenses!S42</f>
        <v>0</v>
      </c>
      <c r="W55" s="14">
        <f>OtherExpenses!T42</f>
        <v>0</v>
      </c>
      <c r="X55" s="14">
        <f>OtherExpenses!U42</f>
        <v>0</v>
      </c>
      <c r="Y55" s="14">
        <f>OtherExpenses!V42</f>
        <v>0</v>
      </c>
      <c r="Z55" s="14">
        <f>OtherExpenses!W42</f>
        <v>0</v>
      </c>
      <c r="AA55" s="14">
        <f>OtherExpenses!X42</f>
        <v>0</v>
      </c>
      <c r="AB55" s="14">
        <f>OtherExpenses!Y42</f>
        <v>0</v>
      </c>
      <c r="AC55" s="14">
        <f>OtherExpenses!Z42</f>
        <v>0</v>
      </c>
      <c r="AD55" s="14">
        <f>OtherExpenses!AA42</f>
        <v>0</v>
      </c>
      <c r="AE55" s="14">
        <f>OtherExpenses!AB42</f>
        <v>0</v>
      </c>
      <c r="AF55" s="14">
        <f>OtherExpenses!AC42</f>
        <v>0</v>
      </c>
      <c r="AG55" s="14">
        <f>OtherExpenses!AD42</f>
        <v>0</v>
      </c>
      <c r="AH55" s="25">
        <f t="shared" si="40"/>
        <v>0</v>
      </c>
      <c r="AI55" s="76" t="s">
        <v>216</v>
      </c>
      <c r="AJ55" s="137"/>
      <c r="AK55" s="139"/>
      <c r="AM55" s="21" t="str">
        <f>OtherExpenses!AJ42</f>
        <v>Other Expense 13</v>
      </c>
      <c r="AN55" s="14">
        <f>OtherExpenses!AK42</f>
        <v>0</v>
      </c>
      <c r="AO55" s="14">
        <f>OtherExpenses!AL42</f>
        <v>0</v>
      </c>
      <c r="AP55" s="14">
        <f>OtherExpenses!AM42</f>
        <v>0</v>
      </c>
      <c r="AQ55" s="14">
        <f>OtherExpenses!AN42</f>
        <v>0</v>
      </c>
      <c r="AR55" s="14">
        <f>OtherExpenses!AO42</f>
        <v>0</v>
      </c>
      <c r="AS55" s="14">
        <f>OtherExpenses!AP42</f>
        <v>0</v>
      </c>
      <c r="AT55" s="14">
        <f>OtherExpenses!AQ42</f>
        <v>0</v>
      </c>
      <c r="AU55" s="14">
        <f>OtherExpenses!AR42</f>
        <v>0</v>
      </c>
      <c r="AV55" s="14">
        <f>OtherExpenses!AS42</f>
        <v>0</v>
      </c>
      <c r="AW55" s="14">
        <f>OtherExpenses!AT42</f>
        <v>0</v>
      </c>
      <c r="AX55" s="14">
        <f>OtherExpenses!AU42</f>
        <v>0</v>
      </c>
      <c r="AY55" s="14">
        <f>OtherExpenses!AV42</f>
        <v>0</v>
      </c>
      <c r="AZ55" s="25">
        <f t="shared" si="41"/>
        <v>0</v>
      </c>
      <c r="BA55" s="76" t="s">
        <v>216</v>
      </c>
      <c r="BB55" s="139"/>
      <c r="BC55" s="141"/>
      <c r="BE55" s="21" t="str">
        <f>OtherExpenses!BB42</f>
        <v>Other Expense 13</v>
      </c>
      <c r="BF55" s="14">
        <f>OtherExpenses!BC42</f>
        <v>0</v>
      </c>
      <c r="BG55" s="14">
        <f>OtherExpenses!BD42</f>
        <v>0</v>
      </c>
      <c r="BH55" s="14">
        <f>OtherExpenses!BE42</f>
        <v>0</v>
      </c>
      <c r="BI55" s="14">
        <f>OtherExpenses!BF42</f>
        <v>0</v>
      </c>
      <c r="BJ55" s="14">
        <f>OtherExpenses!BG42</f>
        <v>0</v>
      </c>
      <c r="BK55" s="14">
        <f>OtherExpenses!BH42</f>
        <v>0</v>
      </c>
      <c r="BL55" s="14">
        <f>OtherExpenses!BI42</f>
        <v>0</v>
      </c>
      <c r="BM55" s="14">
        <f>OtherExpenses!BJ42</f>
        <v>0</v>
      </c>
      <c r="BN55" s="14">
        <f>OtherExpenses!BK42</f>
        <v>0</v>
      </c>
      <c r="BO55" s="14">
        <f>OtherExpenses!BL42</f>
        <v>0</v>
      </c>
      <c r="BP55" s="14">
        <f>OtherExpenses!BM42</f>
        <v>0</v>
      </c>
      <c r="BQ55" s="14">
        <f>OtherExpenses!BN42</f>
        <v>0</v>
      </c>
      <c r="BR55" s="25">
        <f t="shared" si="42"/>
        <v>0</v>
      </c>
      <c r="BS55" s="76" t="s">
        <v>216</v>
      </c>
      <c r="BT55" s="141"/>
      <c r="BU55" s="143"/>
      <c r="BW55" s="21" t="str">
        <f>OtherExpenses!BT42</f>
        <v>Other Expense 13</v>
      </c>
      <c r="BX55" s="14">
        <f>OtherExpenses!BU42</f>
        <v>0</v>
      </c>
      <c r="BY55" s="14">
        <f>OtherExpenses!BV42</f>
        <v>0</v>
      </c>
      <c r="BZ55" s="14">
        <f>OtherExpenses!BW42</f>
        <v>0</v>
      </c>
      <c r="CA55" s="14">
        <f>OtherExpenses!BX42</f>
        <v>0</v>
      </c>
      <c r="CB55" s="14">
        <f>OtherExpenses!BY42</f>
        <v>0</v>
      </c>
      <c r="CC55" s="14">
        <f>OtherExpenses!BZ42</f>
        <v>0</v>
      </c>
      <c r="CD55" s="14">
        <f>OtherExpenses!CA42</f>
        <v>0</v>
      </c>
      <c r="CE55" s="14">
        <f>OtherExpenses!CB42</f>
        <v>0</v>
      </c>
      <c r="CF55" s="14">
        <f>OtherExpenses!CC42</f>
        <v>0</v>
      </c>
      <c r="CG55" s="14">
        <f>OtherExpenses!CD42</f>
        <v>0</v>
      </c>
      <c r="CH55" s="14">
        <f>OtherExpenses!CE42</f>
        <v>0</v>
      </c>
      <c r="CI55" s="14">
        <f>OtherExpenses!CF42</f>
        <v>0</v>
      </c>
      <c r="CJ55" s="25">
        <f t="shared" si="43"/>
        <v>0</v>
      </c>
      <c r="CK55" s="76" t="s">
        <v>216</v>
      </c>
      <c r="CL55" s="143"/>
    </row>
    <row r="56" spans="1:90" x14ac:dyDescent="0.25">
      <c r="A56" s="134"/>
      <c r="C56" s="21" t="str">
        <f>OtherExpenses!B42</f>
        <v>Other Expense 13</v>
      </c>
      <c r="D56" s="14">
        <f>OtherExpenses!C42</f>
        <v>0</v>
      </c>
      <c r="E56" s="14">
        <f>OtherExpenses!D42</f>
        <v>0</v>
      </c>
      <c r="F56" s="14">
        <f>OtherExpenses!E42</f>
        <v>0</v>
      </c>
      <c r="G56" s="14">
        <f>OtherExpenses!F42</f>
        <v>0</v>
      </c>
      <c r="H56" s="14">
        <f>OtherExpenses!G42</f>
        <v>0</v>
      </c>
      <c r="I56" s="14">
        <f>OtherExpenses!H42</f>
        <v>0</v>
      </c>
      <c r="J56" s="14">
        <f>OtherExpenses!I42</f>
        <v>0</v>
      </c>
      <c r="K56" s="14">
        <f>OtherExpenses!J42</f>
        <v>0</v>
      </c>
      <c r="L56" s="14">
        <f>OtherExpenses!K42</f>
        <v>0</v>
      </c>
      <c r="M56" s="14">
        <f>OtherExpenses!L42</f>
        <v>0</v>
      </c>
      <c r="N56" s="14">
        <f>OtherExpenses!M42</f>
        <v>0</v>
      </c>
      <c r="O56" s="14">
        <f>OtherExpenses!N42</f>
        <v>0</v>
      </c>
      <c r="P56" s="14">
        <f t="shared" si="44"/>
        <v>0</v>
      </c>
      <c r="Q56" s="76" t="s">
        <v>216</v>
      </c>
      <c r="R56" s="134"/>
      <c r="S56" s="137"/>
      <c r="U56" s="21" t="str">
        <f>OtherExpenses!R43</f>
        <v>Other Expense 14</v>
      </c>
      <c r="V56" s="14">
        <f>OtherExpenses!S43</f>
        <v>0</v>
      </c>
      <c r="W56" s="14">
        <f>OtherExpenses!T43</f>
        <v>0</v>
      </c>
      <c r="X56" s="14">
        <f>OtherExpenses!U43</f>
        <v>0</v>
      </c>
      <c r="Y56" s="14">
        <f>OtherExpenses!V43</f>
        <v>0</v>
      </c>
      <c r="Z56" s="14">
        <f>OtherExpenses!W43</f>
        <v>0</v>
      </c>
      <c r="AA56" s="14">
        <f>OtherExpenses!X43</f>
        <v>0</v>
      </c>
      <c r="AB56" s="14">
        <f>OtherExpenses!Y43</f>
        <v>0</v>
      </c>
      <c r="AC56" s="14">
        <f>OtherExpenses!Z43</f>
        <v>0</v>
      </c>
      <c r="AD56" s="14">
        <f>OtherExpenses!AA43</f>
        <v>0</v>
      </c>
      <c r="AE56" s="14">
        <f>OtherExpenses!AB43</f>
        <v>0</v>
      </c>
      <c r="AF56" s="14">
        <f>OtherExpenses!AC43</f>
        <v>0</v>
      </c>
      <c r="AG56" s="14">
        <f>OtherExpenses!AD43</f>
        <v>0</v>
      </c>
      <c r="AH56" s="25">
        <f t="shared" si="40"/>
        <v>0</v>
      </c>
      <c r="AI56" s="76" t="s">
        <v>216</v>
      </c>
      <c r="AJ56" s="137"/>
      <c r="AK56" s="139"/>
      <c r="AM56" s="21" t="str">
        <f>OtherExpenses!AJ43</f>
        <v>Other Expense 14</v>
      </c>
      <c r="AN56" s="14">
        <f>OtherExpenses!AK43</f>
        <v>0</v>
      </c>
      <c r="AO56" s="14">
        <f>OtherExpenses!AL43</f>
        <v>0</v>
      </c>
      <c r="AP56" s="14">
        <f>OtherExpenses!AM43</f>
        <v>0</v>
      </c>
      <c r="AQ56" s="14">
        <f>OtherExpenses!AN43</f>
        <v>0</v>
      </c>
      <c r="AR56" s="14">
        <f>OtherExpenses!AO43</f>
        <v>0</v>
      </c>
      <c r="AS56" s="14">
        <f>OtherExpenses!AP43</f>
        <v>0</v>
      </c>
      <c r="AT56" s="14">
        <f>OtherExpenses!AQ43</f>
        <v>0</v>
      </c>
      <c r="AU56" s="14">
        <f>OtherExpenses!AR43</f>
        <v>0</v>
      </c>
      <c r="AV56" s="14">
        <f>OtherExpenses!AS43</f>
        <v>0</v>
      </c>
      <c r="AW56" s="14">
        <f>OtherExpenses!AT43</f>
        <v>0</v>
      </c>
      <c r="AX56" s="14">
        <f>OtherExpenses!AU43</f>
        <v>0</v>
      </c>
      <c r="AY56" s="14">
        <f>OtherExpenses!AV43</f>
        <v>0</v>
      </c>
      <c r="AZ56" s="25">
        <f t="shared" si="41"/>
        <v>0</v>
      </c>
      <c r="BA56" s="76" t="s">
        <v>216</v>
      </c>
      <c r="BB56" s="139"/>
      <c r="BC56" s="141"/>
      <c r="BE56" s="21" t="str">
        <f>OtherExpenses!BB43</f>
        <v>Other Expense 14</v>
      </c>
      <c r="BF56" s="14">
        <f>OtherExpenses!BC43</f>
        <v>0</v>
      </c>
      <c r="BG56" s="14">
        <f>OtherExpenses!BD43</f>
        <v>0</v>
      </c>
      <c r="BH56" s="14">
        <f>OtherExpenses!BE43</f>
        <v>0</v>
      </c>
      <c r="BI56" s="14">
        <f>OtherExpenses!BF43</f>
        <v>0</v>
      </c>
      <c r="BJ56" s="14">
        <f>OtherExpenses!BG43</f>
        <v>0</v>
      </c>
      <c r="BK56" s="14">
        <f>OtherExpenses!BH43</f>
        <v>0</v>
      </c>
      <c r="BL56" s="14">
        <f>OtherExpenses!BI43</f>
        <v>0</v>
      </c>
      <c r="BM56" s="14">
        <f>OtherExpenses!BJ43</f>
        <v>0</v>
      </c>
      <c r="BN56" s="14">
        <f>OtherExpenses!BK43</f>
        <v>0</v>
      </c>
      <c r="BO56" s="14">
        <f>OtherExpenses!BL43</f>
        <v>0</v>
      </c>
      <c r="BP56" s="14">
        <f>OtherExpenses!BM43</f>
        <v>0</v>
      </c>
      <c r="BQ56" s="14">
        <f>OtherExpenses!BN43</f>
        <v>0</v>
      </c>
      <c r="BR56" s="25">
        <f t="shared" si="42"/>
        <v>0</v>
      </c>
      <c r="BS56" s="76" t="s">
        <v>216</v>
      </c>
      <c r="BT56" s="141"/>
      <c r="BU56" s="143"/>
      <c r="BW56" s="21" t="str">
        <f>OtherExpenses!BT43</f>
        <v>Other Expense 14</v>
      </c>
      <c r="BX56" s="14">
        <f>OtherExpenses!BU43</f>
        <v>0</v>
      </c>
      <c r="BY56" s="14">
        <f>OtherExpenses!BV43</f>
        <v>0</v>
      </c>
      <c r="BZ56" s="14">
        <f>OtherExpenses!BW43</f>
        <v>0</v>
      </c>
      <c r="CA56" s="14">
        <f>OtherExpenses!BX43</f>
        <v>0</v>
      </c>
      <c r="CB56" s="14">
        <f>OtherExpenses!BY43</f>
        <v>0</v>
      </c>
      <c r="CC56" s="14">
        <f>OtherExpenses!BZ43</f>
        <v>0</v>
      </c>
      <c r="CD56" s="14">
        <f>OtherExpenses!CA43</f>
        <v>0</v>
      </c>
      <c r="CE56" s="14">
        <f>OtherExpenses!CB43</f>
        <v>0</v>
      </c>
      <c r="CF56" s="14">
        <f>OtherExpenses!CC43</f>
        <v>0</v>
      </c>
      <c r="CG56" s="14">
        <f>OtherExpenses!CD43</f>
        <v>0</v>
      </c>
      <c r="CH56" s="14">
        <f>OtherExpenses!CE43</f>
        <v>0</v>
      </c>
      <c r="CI56" s="14">
        <f>OtherExpenses!CF43</f>
        <v>0</v>
      </c>
      <c r="CJ56" s="25">
        <f t="shared" si="43"/>
        <v>0</v>
      </c>
      <c r="CK56" s="76" t="s">
        <v>216</v>
      </c>
      <c r="CL56" s="143"/>
    </row>
    <row r="57" spans="1:90" x14ac:dyDescent="0.25">
      <c r="A57" s="134"/>
      <c r="C57" s="21" t="str">
        <f>OtherExpenses!B43</f>
        <v>Other Expense 14</v>
      </c>
      <c r="D57" s="14">
        <f>OtherExpenses!C43</f>
        <v>0</v>
      </c>
      <c r="E57" s="14">
        <f>OtherExpenses!D43</f>
        <v>0</v>
      </c>
      <c r="F57" s="14">
        <f>OtherExpenses!E43</f>
        <v>0</v>
      </c>
      <c r="G57" s="14">
        <f>OtherExpenses!F43</f>
        <v>0</v>
      </c>
      <c r="H57" s="14">
        <f>OtherExpenses!G43</f>
        <v>0</v>
      </c>
      <c r="I57" s="14">
        <f>OtherExpenses!H43</f>
        <v>0</v>
      </c>
      <c r="J57" s="14">
        <f>OtherExpenses!I43</f>
        <v>0</v>
      </c>
      <c r="K57" s="14">
        <f>OtherExpenses!J43</f>
        <v>0</v>
      </c>
      <c r="L57" s="14">
        <f>OtherExpenses!K43</f>
        <v>0</v>
      </c>
      <c r="M57" s="14">
        <f>OtherExpenses!L43</f>
        <v>0</v>
      </c>
      <c r="N57" s="14">
        <f>OtherExpenses!M43</f>
        <v>0</v>
      </c>
      <c r="O57" s="14">
        <f>OtherExpenses!N43</f>
        <v>0</v>
      </c>
      <c r="P57" s="14">
        <f t="shared" si="44"/>
        <v>0</v>
      </c>
      <c r="Q57" s="76" t="s">
        <v>216</v>
      </c>
      <c r="R57" s="134"/>
      <c r="S57" s="137"/>
      <c r="U57" s="21" t="str">
        <f>OtherExpenses!R44</f>
        <v>Other Expense 15</v>
      </c>
      <c r="V57" s="14">
        <f>OtherExpenses!S44</f>
        <v>0</v>
      </c>
      <c r="W57" s="14">
        <f>OtherExpenses!T44</f>
        <v>0</v>
      </c>
      <c r="X57" s="14">
        <f>OtherExpenses!U44</f>
        <v>0</v>
      </c>
      <c r="Y57" s="14">
        <f>OtherExpenses!V44</f>
        <v>0</v>
      </c>
      <c r="Z57" s="14">
        <f>OtherExpenses!W44</f>
        <v>0</v>
      </c>
      <c r="AA57" s="14">
        <f>OtherExpenses!X44</f>
        <v>0</v>
      </c>
      <c r="AB57" s="14">
        <f>OtherExpenses!Y44</f>
        <v>0</v>
      </c>
      <c r="AC57" s="14">
        <f>OtherExpenses!Z44</f>
        <v>0</v>
      </c>
      <c r="AD57" s="14">
        <f>OtherExpenses!AA44</f>
        <v>0</v>
      </c>
      <c r="AE57" s="14">
        <f>OtherExpenses!AB44</f>
        <v>0</v>
      </c>
      <c r="AF57" s="14">
        <f>OtherExpenses!AC44</f>
        <v>0</v>
      </c>
      <c r="AG57" s="14">
        <f>OtherExpenses!AD44</f>
        <v>0</v>
      </c>
      <c r="AH57" s="25">
        <f t="shared" si="40"/>
        <v>0</v>
      </c>
      <c r="AI57" s="76" t="s">
        <v>216</v>
      </c>
      <c r="AJ57" s="137"/>
      <c r="AK57" s="139"/>
      <c r="AM57" s="21" t="str">
        <f>OtherExpenses!AJ44</f>
        <v>Other Expense 15</v>
      </c>
      <c r="AN57" s="14">
        <f>OtherExpenses!AK44</f>
        <v>0</v>
      </c>
      <c r="AO57" s="14">
        <f>OtherExpenses!AL44</f>
        <v>0</v>
      </c>
      <c r="AP57" s="14">
        <f>OtherExpenses!AM44</f>
        <v>0</v>
      </c>
      <c r="AQ57" s="14">
        <f>OtherExpenses!AN44</f>
        <v>0</v>
      </c>
      <c r="AR57" s="14">
        <f>OtherExpenses!AO44</f>
        <v>0</v>
      </c>
      <c r="AS57" s="14">
        <f>OtherExpenses!AP44</f>
        <v>0</v>
      </c>
      <c r="AT57" s="14">
        <f>OtherExpenses!AQ44</f>
        <v>0</v>
      </c>
      <c r="AU57" s="14">
        <f>OtherExpenses!AR44</f>
        <v>0</v>
      </c>
      <c r="AV57" s="14">
        <f>OtherExpenses!AS44</f>
        <v>0</v>
      </c>
      <c r="AW57" s="14">
        <f>OtherExpenses!AT44</f>
        <v>0</v>
      </c>
      <c r="AX57" s="14">
        <f>OtherExpenses!AU44</f>
        <v>0</v>
      </c>
      <c r="AY57" s="14">
        <f>OtherExpenses!AV44</f>
        <v>0</v>
      </c>
      <c r="AZ57" s="25">
        <f t="shared" si="41"/>
        <v>0</v>
      </c>
      <c r="BA57" s="76" t="s">
        <v>216</v>
      </c>
      <c r="BB57" s="139"/>
      <c r="BC57" s="141"/>
      <c r="BE57" s="21" t="str">
        <f>OtherExpenses!BB44</f>
        <v>Other Expense 15</v>
      </c>
      <c r="BF57" s="14">
        <f>OtherExpenses!BC44</f>
        <v>0</v>
      </c>
      <c r="BG57" s="14">
        <f>OtherExpenses!BD44</f>
        <v>0</v>
      </c>
      <c r="BH57" s="14">
        <f>OtherExpenses!BE44</f>
        <v>0</v>
      </c>
      <c r="BI57" s="14">
        <f>OtherExpenses!BF44</f>
        <v>0</v>
      </c>
      <c r="BJ57" s="14">
        <f>OtherExpenses!BG44</f>
        <v>0</v>
      </c>
      <c r="BK57" s="14">
        <f>OtherExpenses!BH44</f>
        <v>0</v>
      </c>
      <c r="BL57" s="14">
        <f>OtherExpenses!BI44</f>
        <v>0</v>
      </c>
      <c r="BM57" s="14">
        <f>OtherExpenses!BJ44</f>
        <v>0</v>
      </c>
      <c r="BN57" s="14">
        <f>OtherExpenses!BK44</f>
        <v>0</v>
      </c>
      <c r="BO57" s="14">
        <f>OtherExpenses!BL44</f>
        <v>0</v>
      </c>
      <c r="BP57" s="14">
        <f>OtherExpenses!BM44</f>
        <v>0</v>
      </c>
      <c r="BQ57" s="14">
        <f>OtherExpenses!BN44</f>
        <v>0</v>
      </c>
      <c r="BR57" s="25">
        <f t="shared" si="42"/>
        <v>0</v>
      </c>
      <c r="BS57" s="76" t="s">
        <v>216</v>
      </c>
      <c r="BT57" s="141"/>
      <c r="BU57" s="143"/>
      <c r="BW57" s="21" t="str">
        <f>OtherExpenses!BT44</f>
        <v>Other Expense 15</v>
      </c>
      <c r="BX57" s="14">
        <f>OtherExpenses!BU44</f>
        <v>0</v>
      </c>
      <c r="BY57" s="14">
        <f>OtherExpenses!BV44</f>
        <v>0</v>
      </c>
      <c r="BZ57" s="14">
        <f>OtherExpenses!BW44</f>
        <v>0</v>
      </c>
      <c r="CA57" s="14">
        <f>OtherExpenses!BX44</f>
        <v>0</v>
      </c>
      <c r="CB57" s="14">
        <f>OtherExpenses!BY44</f>
        <v>0</v>
      </c>
      <c r="CC57" s="14">
        <f>OtherExpenses!BZ44</f>
        <v>0</v>
      </c>
      <c r="CD57" s="14">
        <f>OtherExpenses!CA44</f>
        <v>0</v>
      </c>
      <c r="CE57" s="14">
        <f>OtherExpenses!CB44</f>
        <v>0</v>
      </c>
      <c r="CF57" s="14">
        <f>OtherExpenses!CC44</f>
        <v>0</v>
      </c>
      <c r="CG57" s="14">
        <f>OtherExpenses!CD44</f>
        <v>0</v>
      </c>
      <c r="CH57" s="14">
        <f>OtherExpenses!CE44</f>
        <v>0</v>
      </c>
      <c r="CI57" s="14">
        <f>OtherExpenses!CF44</f>
        <v>0</v>
      </c>
      <c r="CJ57" s="25">
        <f t="shared" si="43"/>
        <v>0</v>
      </c>
      <c r="CK57" s="76" t="s">
        <v>216</v>
      </c>
      <c r="CL57" s="143"/>
    </row>
    <row r="58" spans="1:90" x14ac:dyDescent="0.25">
      <c r="A58" s="134"/>
      <c r="C58" s="21" t="str">
        <f>OtherExpenses!B44</f>
        <v>Other Expense 15</v>
      </c>
      <c r="D58" s="14">
        <f>OtherExpenses!C44</f>
        <v>0</v>
      </c>
      <c r="E58" s="14">
        <f>OtherExpenses!D44</f>
        <v>0</v>
      </c>
      <c r="F58" s="14">
        <f>OtherExpenses!E44</f>
        <v>0</v>
      </c>
      <c r="G58" s="14">
        <f>OtherExpenses!F44</f>
        <v>0</v>
      </c>
      <c r="H58" s="14">
        <f>OtherExpenses!G44</f>
        <v>0</v>
      </c>
      <c r="I58" s="14">
        <f>OtherExpenses!H44</f>
        <v>0</v>
      </c>
      <c r="J58" s="14">
        <f>OtherExpenses!I44</f>
        <v>0</v>
      </c>
      <c r="K58" s="14">
        <f>OtherExpenses!J44</f>
        <v>0</v>
      </c>
      <c r="L58" s="14">
        <f>OtherExpenses!K44</f>
        <v>0</v>
      </c>
      <c r="M58" s="14">
        <f>OtherExpenses!L44</f>
        <v>0</v>
      </c>
      <c r="N58" s="14">
        <f>OtherExpenses!M44</f>
        <v>0</v>
      </c>
      <c r="O58" s="14">
        <f>OtherExpenses!N44</f>
        <v>0</v>
      </c>
      <c r="P58" s="14">
        <f t="shared" si="44"/>
        <v>0</v>
      </c>
      <c r="Q58" s="76" t="s">
        <v>216</v>
      </c>
      <c r="R58" s="134"/>
      <c r="S58" s="137"/>
      <c r="T58" s="21" t="s">
        <v>70</v>
      </c>
      <c r="V58" s="14"/>
      <c r="W58" s="14"/>
      <c r="X58" s="14"/>
      <c r="Y58" s="14"/>
      <c r="Z58" s="14"/>
      <c r="AA58" s="14"/>
      <c r="AB58" s="14"/>
      <c r="AC58" s="14"/>
      <c r="AD58" s="14"/>
      <c r="AE58" s="14"/>
      <c r="AF58" s="14"/>
      <c r="AG58" s="14"/>
      <c r="AH58" s="27"/>
      <c r="AI58" s="4"/>
      <c r="AJ58" s="137"/>
      <c r="AK58" s="139"/>
      <c r="AL58" s="21" t="s">
        <v>70</v>
      </c>
      <c r="AN58" s="14"/>
      <c r="AO58" s="14"/>
      <c r="AP58" s="14"/>
      <c r="AQ58" s="14"/>
      <c r="AR58" s="14"/>
      <c r="AS58" s="14"/>
      <c r="AT58" s="14"/>
      <c r="AU58" s="14"/>
      <c r="AV58" s="14"/>
      <c r="AW58" s="14"/>
      <c r="AX58" s="14"/>
      <c r="AY58" s="14"/>
      <c r="AZ58" s="27"/>
      <c r="BA58" s="4"/>
      <c r="BB58" s="139"/>
      <c r="BC58" s="141"/>
      <c r="BD58" s="21" t="s">
        <v>70</v>
      </c>
      <c r="BF58" s="14"/>
      <c r="BG58" s="14"/>
      <c r="BH58" s="14"/>
      <c r="BI58" s="14"/>
      <c r="BJ58" s="14"/>
      <c r="BK58" s="14"/>
      <c r="BL58" s="14"/>
      <c r="BM58" s="14"/>
      <c r="BN58" s="14"/>
      <c r="BO58" s="14"/>
      <c r="BP58" s="14"/>
      <c r="BQ58" s="14"/>
      <c r="BR58" s="27"/>
      <c r="BS58" s="4"/>
      <c r="BT58" s="141"/>
      <c r="BU58" s="143"/>
      <c r="BV58" s="21" t="s">
        <v>70</v>
      </c>
      <c r="BX58" s="14"/>
      <c r="BY58" s="14"/>
      <c r="BZ58" s="14"/>
      <c r="CA58" s="14"/>
      <c r="CB58" s="14"/>
      <c r="CC58" s="14"/>
      <c r="CD58" s="14"/>
      <c r="CE58" s="14"/>
      <c r="CF58" s="14"/>
      <c r="CG58" s="14"/>
      <c r="CH58" s="14"/>
      <c r="CI58" s="14"/>
      <c r="CJ58" s="27"/>
      <c r="CK58" s="4"/>
      <c r="CL58" s="143"/>
    </row>
    <row r="59" spans="1:90" x14ac:dyDescent="0.25">
      <c r="A59" s="134"/>
      <c r="B59" s="21" t="s">
        <v>70</v>
      </c>
      <c r="D59" s="14"/>
      <c r="E59" s="14"/>
      <c r="F59" s="14"/>
      <c r="G59" s="14"/>
      <c r="H59" s="14"/>
      <c r="I59" s="14"/>
      <c r="J59" s="14"/>
      <c r="K59" s="14"/>
      <c r="L59" s="14"/>
      <c r="M59" s="14"/>
      <c r="N59" s="14"/>
      <c r="O59" s="14"/>
      <c r="P59" s="27"/>
      <c r="Q59" s="4"/>
      <c r="R59" s="134"/>
      <c r="S59" s="137"/>
      <c r="U59" s="21" t="str">
        <f>IncomeStmts!B44</f>
        <v xml:space="preserve">   Taxes at 35%</v>
      </c>
      <c r="V59" s="14">
        <v>0</v>
      </c>
      <c r="W59" s="14">
        <v>0</v>
      </c>
      <c r="X59" s="14">
        <f>IncomeStmts!D44*0.25</f>
        <v>0</v>
      </c>
      <c r="Y59" s="14">
        <v>0</v>
      </c>
      <c r="Z59" s="14">
        <v>0</v>
      </c>
      <c r="AA59" s="14">
        <f>X59</f>
        <v>0</v>
      </c>
      <c r="AB59" s="14">
        <v>0</v>
      </c>
      <c r="AC59" s="14">
        <v>0</v>
      </c>
      <c r="AD59" s="14">
        <f>X59</f>
        <v>0</v>
      </c>
      <c r="AE59" s="14">
        <v>0</v>
      </c>
      <c r="AF59" s="14">
        <v>0</v>
      </c>
      <c r="AG59" s="14">
        <f>X59</f>
        <v>0</v>
      </c>
      <c r="AH59" s="25">
        <f t="shared" si="40"/>
        <v>0</v>
      </c>
      <c r="AI59" s="76" t="s">
        <v>221</v>
      </c>
      <c r="AJ59" s="137"/>
      <c r="AK59" s="139"/>
      <c r="AM59" s="21" t="str">
        <f>IncomeStmts!B44</f>
        <v xml:space="preserve">   Taxes at 35%</v>
      </c>
      <c r="AN59" s="14">
        <v>0</v>
      </c>
      <c r="AO59" s="14">
        <v>0</v>
      </c>
      <c r="AP59" s="14">
        <f>IncomeStmts!E44*0.25</f>
        <v>0</v>
      </c>
      <c r="AQ59" s="14">
        <v>0</v>
      </c>
      <c r="AR59" s="14">
        <v>0</v>
      </c>
      <c r="AS59" s="14">
        <f>AP59</f>
        <v>0</v>
      </c>
      <c r="AT59" s="14">
        <v>0</v>
      </c>
      <c r="AU59" s="14">
        <v>0</v>
      </c>
      <c r="AV59" s="14">
        <f>AP59</f>
        <v>0</v>
      </c>
      <c r="AW59" s="14">
        <v>0</v>
      </c>
      <c r="AX59" s="14">
        <v>0</v>
      </c>
      <c r="AY59" s="14">
        <f>AP59</f>
        <v>0</v>
      </c>
      <c r="AZ59" s="25">
        <f>SUM(AN59:AY59)</f>
        <v>0</v>
      </c>
      <c r="BA59" s="76" t="s">
        <v>221</v>
      </c>
      <c r="BB59" s="139"/>
      <c r="BC59" s="141"/>
      <c r="BE59" s="21" t="str">
        <f>IncomeStmts!B44</f>
        <v xml:space="preserve">   Taxes at 35%</v>
      </c>
      <c r="BF59" s="14">
        <v>0</v>
      </c>
      <c r="BG59" s="14">
        <v>0</v>
      </c>
      <c r="BH59" s="14">
        <f>IncomeStmts!F44*0.25</f>
        <v>2398011741.9954329</v>
      </c>
      <c r="BI59" s="14">
        <v>0</v>
      </c>
      <c r="BJ59" s="14">
        <v>0</v>
      </c>
      <c r="BK59" s="14">
        <f>BH59</f>
        <v>2398011741.9954329</v>
      </c>
      <c r="BL59" s="14">
        <v>0</v>
      </c>
      <c r="BM59" s="14">
        <v>0</v>
      </c>
      <c r="BN59" s="14">
        <f>BH59</f>
        <v>2398011741.9954329</v>
      </c>
      <c r="BO59" s="14">
        <v>0</v>
      </c>
      <c r="BP59" s="14">
        <v>0</v>
      </c>
      <c r="BQ59" s="14">
        <f>BH59</f>
        <v>2398011741.9954329</v>
      </c>
      <c r="BR59" s="25">
        <f>SUM(BF59:BQ59)</f>
        <v>9592046967.9817314</v>
      </c>
      <c r="BS59" s="76" t="s">
        <v>221</v>
      </c>
      <c r="BT59" s="141"/>
      <c r="BU59" s="143"/>
      <c r="BW59" s="21" t="str">
        <f>IncomeStmts!B44</f>
        <v xml:space="preserve">   Taxes at 35%</v>
      </c>
      <c r="BX59" s="14">
        <v>0</v>
      </c>
      <c r="BY59" s="14">
        <v>0</v>
      </c>
      <c r="BZ59" s="14">
        <f>IncomeStmts!G44*0.25</f>
        <v>65438105803.727768</v>
      </c>
      <c r="CA59" s="14">
        <v>0</v>
      </c>
      <c r="CB59" s="14">
        <v>0</v>
      </c>
      <c r="CC59" s="14">
        <f>BZ59</f>
        <v>65438105803.727768</v>
      </c>
      <c r="CD59" s="14">
        <v>0</v>
      </c>
      <c r="CE59" s="14">
        <v>0</v>
      </c>
      <c r="CF59" s="14">
        <f>BZ59</f>
        <v>65438105803.727768</v>
      </c>
      <c r="CG59" s="14">
        <v>0</v>
      </c>
      <c r="CH59" s="14">
        <v>0</v>
      </c>
      <c r="CI59" s="14">
        <f>BZ59</f>
        <v>65438105803.727768</v>
      </c>
      <c r="CJ59" s="25">
        <f>SUM(BX59:CI59)</f>
        <v>261752423214.91107</v>
      </c>
      <c r="CK59" s="76" t="s">
        <v>221</v>
      </c>
      <c r="CL59" s="143"/>
    </row>
    <row r="60" spans="1:90" x14ac:dyDescent="0.25">
      <c r="A60" s="134"/>
      <c r="C60" s="21" t="str">
        <f>IncomeStmts!B44</f>
        <v xml:space="preserve">   Taxes at 35%</v>
      </c>
      <c r="D60" s="14">
        <v>0</v>
      </c>
      <c r="E60" s="14">
        <v>0</v>
      </c>
      <c r="F60" s="14">
        <f>IncomeStmts!C44*0.25</f>
        <v>0</v>
      </c>
      <c r="G60" s="14">
        <v>0</v>
      </c>
      <c r="H60" s="14">
        <v>0</v>
      </c>
      <c r="I60" s="14">
        <f>F60</f>
        <v>0</v>
      </c>
      <c r="J60" s="14">
        <v>0</v>
      </c>
      <c r="K60" s="14">
        <v>0</v>
      </c>
      <c r="L60" s="14">
        <f>F60</f>
        <v>0</v>
      </c>
      <c r="M60" s="14">
        <v>0</v>
      </c>
      <c r="N60" s="14">
        <v>0</v>
      </c>
      <c r="O60" s="14">
        <f>F60</f>
        <v>0</v>
      </c>
      <c r="P60" s="14">
        <f>SUM(D60:O60)</f>
        <v>0</v>
      </c>
      <c r="Q60" s="76" t="s">
        <v>221</v>
      </c>
      <c r="R60" s="134"/>
      <c r="S60" s="137"/>
      <c r="T60" s="21" t="s">
        <v>106</v>
      </c>
      <c r="V60" s="14">
        <f t="shared" ref="V60:AG60" si="45">V109</f>
        <v>0</v>
      </c>
      <c r="W60" s="14">
        <f t="shared" si="45"/>
        <v>0</v>
      </c>
      <c r="X60" s="14">
        <f t="shared" si="45"/>
        <v>0</v>
      </c>
      <c r="Y60" s="14">
        <f t="shared" si="45"/>
        <v>0</v>
      </c>
      <c r="Z60" s="14">
        <f t="shared" si="45"/>
        <v>0</v>
      </c>
      <c r="AA60" s="14">
        <f t="shared" si="45"/>
        <v>0</v>
      </c>
      <c r="AB60" s="14">
        <f t="shared" si="45"/>
        <v>0</v>
      </c>
      <c r="AC60" s="14">
        <f t="shared" si="45"/>
        <v>0</v>
      </c>
      <c r="AD60" s="14">
        <f t="shared" si="45"/>
        <v>0</v>
      </c>
      <c r="AE60" s="14">
        <f t="shared" si="45"/>
        <v>0</v>
      </c>
      <c r="AF60" s="14">
        <f t="shared" si="45"/>
        <v>0</v>
      </c>
      <c r="AG60" s="14">
        <f t="shared" si="45"/>
        <v>0</v>
      </c>
      <c r="AH60" s="25">
        <f t="shared" si="40"/>
        <v>0</v>
      </c>
      <c r="AI60" s="76" t="s">
        <v>220</v>
      </c>
      <c r="AJ60" s="137"/>
      <c r="AK60" s="139"/>
      <c r="AL60" s="21" t="s">
        <v>106</v>
      </c>
      <c r="AN60" s="14">
        <f t="shared" ref="AN60:AY60" si="46">AN109</f>
        <v>0</v>
      </c>
      <c r="AO60" s="14">
        <f t="shared" si="46"/>
        <v>0</v>
      </c>
      <c r="AP60" s="14">
        <f t="shared" si="46"/>
        <v>0</v>
      </c>
      <c r="AQ60" s="14">
        <f t="shared" si="46"/>
        <v>0</v>
      </c>
      <c r="AR60" s="14">
        <f t="shared" si="46"/>
        <v>0</v>
      </c>
      <c r="AS60" s="14">
        <f t="shared" si="46"/>
        <v>0</v>
      </c>
      <c r="AT60" s="14">
        <f t="shared" si="46"/>
        <v>0</v>
      </c>
      <c r="AU60" s="14">
        <f t="shared" si="46"/>
        <v>0</v>
      </c>
      <c r="AV60" s="14">
        <f t="shared" si="46"/>
        <v>0</v>
      </c>
      <c r="AW60" s="14">
        <f t="shared" si="46"/>
        <v>0</v>
      </c>
      <c r="AX60" s="14">
        <f t="shared" si="46"/>
        <v>0</v>
      </c>
      <c r="AY60" s="14">
        <f t="shared" si="46"/>
        <v>0</v>
      </c>
      <c r="AZ60" s="25">
        <f>SUM(AN60:AY60)</f>
        <v>0</v>
      </c>
      <c r="BA60" s="76" t="s">
        <v>220</v>
      </c>
      <c r="BB60" s="139"/>
      <c r="BC60" s="141"/>
      <c r="BD60" s="21" t="s">
        <v>106</v>
      </c>
      <c r="BF60" s="14">
        <f t="shared" ref="BF60:BQ60" si="47">BF109</f>
        <v>0</v>
      </c>
      <c r="BG60" s="14">
        <f t="shared" si="47"/>
        <v>0</v>
      </c>
      <c r="BH60" s="14">
        <f t="shared" si="47"/>
        <v>0</v>
      </c>
      <c r="BI60" s="14">
        <f t="shared" si="47"/>
        <v>0</v>
      </c>
      <c r="BJ60" s="14">
        <f t="shared" si="47"/>
        <v>0</v>
      </c>
      <c r="BK60" s="14">
        <f t="shared" si="47"/>
        <v>0</v>
      </c>
      <c r="BL60" s="14">
        <f t="shared" si="47"/>
        <v>0</v>
      </c>
      <c r="BM60" s="14">
        <f t="shared" si="47"/>
        <v>0</v>
      </c>
      <c r="BN60" s="14">
        <f t="shared" si="47"/>
        <v>0</v>
      </c>
      <c r="BO60" s="14">
        <f t="shared" si="47"/>
        <v>0</v>
      </c>
      <c r="BP60" s="14">
        <f t="shared" si="47"/>
        <v>0</v>
      </c>
      <c r="BQ60" s="14">
        <f t="shared" si="47"/>
        <v>0</v>
      </c>
      <c r="BR60" s="25">
        <f>SUM(BF60:BQ60)</f>
        <v>0</v>
      </c>
      <c r="BS60" s="76" t="s">
        <v>220</v>
      </c>
      <c r="BT60" s="141"/>
      <c r="BU60" s="143"/>
      <c r="BV60" s="21" t="s">
        <v>106</v>
      </c>
      <c r="BX60" s="14">
        <f t="shared" ref="BX60:CI60" si="48">BX109</f>
        <v>0</v>
      </c>
      <c r="BY60" s="14">
        <f t="shared" si="48"/>
        <v>0</v>
      </c>
      <c r="BZ60" s="14">
        <f t="shared" si="48"/>
        <v>0</v>
      </c>
      <c r="CA60" s="14">
        <f t="shared" si="48"/>
        <v>0</v>
      </c>
      <c r="CB60" s="14">
        <f t="shared" si="48"/>
        <v>0</v>
      </c>
      <c r="CC60" s="14">
        <f t="shared" si="48"/>
        <v>0</v>
      </c>
      <c r="CD60" s="14">
        <f t="shared" si="48"/>
        <v>0</v>
      </c>
      <c r="CE60" s="14">
        <f t="shared" si="48"/>
        <v>0</v>
      </c>
      <c r="CF60" s="14">
        <f t="shared" si="48"/>
        <v>0</v>
      </c>
      <c r="CG60" s="14">
        <f t="shared" si="48"/>
        <v>0</v>
      </c>
      <c r="CH60" s="14">
        <f t="shared" si="48"/>
        <v>0</v>
      </c>
      <c r="CI60" s="14">
        <f t="shared" si="48"/>
        <v>0</v>
      </c>
      <c r="CJ60" s="25">
        <f>SUM(BX60:CI60)</f>
        <v>0</v>
      </c>
      <c r="CK60" s="76" t="s">
        <v>220</v>
      </c>
      <c r="CL60" s="143"/>
    </row>
    <row r="61" spans="1:90" x14ac:dyDescent="0.25">
      <c r="A61" s="134"/>
      <c r="B61" s="21" t="s">
        <v>106</v>
      </c>
      <c r="D61" s="14">
        <f t="shared" ref="D61:O61" si="49">D109</f>
        <v>10000</v>
      </c>
      <c r="E61" s="14">
        <f t="shared" si="49"/>
        <v>15000</v>
      </c>
      <c r="F61" s="14">
        <f t="shared" si="49"/>
        <v>22500</v>
      </c>
      <c r="G61" s="14">
        <f t="shared" si="49"/>
        <v>33750</v>
      </c>
      <c r="H61" s="14">
        <f t="shared" si="49"/>
        <v>50625</v>
      </c>
      <c r="I61" s="14">
        <f t="shared" si="49"/>
        <v>75937.5</v>
      </c>
      <c r="J61" s="14">
        <f t="shared" si="49"/>
        <v>113906.25</v>
      </c>
      <c r="K61" s="14">
        <f t="shared" si="49"/>
        <v>170859.375</v>
      </c>
      <c r="L61" s="14">
        <f t="shared" si="49"/>
        <v>256289.0625</v>
      </c>
      <c r="M61" s="14">
        <f t="shared" si="49"/>
        <v>384433.59375</v>
      </c>
      <c r="N61" s="14">
        <f t="shared" si="49"/>
        <v>576650.390625</v>
      </c>
      <c r="O61" s="14">
        <f t="shared" si="49"/>
        <v>864975.5859375</v>
      </c>
      <c r="P61" s="14">
        <f>SUM(D61:O61)</f>
        <v>2574926.7578125</v>
      </c>
      <c r="Q61" s="76" t="s">
        <v>220</v>
      </c>
      <c r="R61" s="134"/>
      <c r="S61" s="137"/>
      <c r="U61" s="6"/>
      <c r="V61" s="14"/>
      <c r="W61" s="14"/>
      <c r="X61" s="14"/>
      <c r="Y61" s="14"/>
      <c r="Z61" s="14"/>
      <c r="AA61" s="14"/>
      <c r="AB61" s="14"/>
      <c r="AC61" s="14"/>
      <c r="AD61" s="14"/>
      <c r="AE61" s="14"/>
      <c r="AF61" s="14"/>
      <c r="AG61" s="14"/>
      <c r="AH61" s="27"/>
      <c r="AI61" s="4"/>
      <c r="AJ61" s="137"/>
      <c r="AK61" s="139"/>
      <c r="AM61" s="6"/>
      <c r="AN61" s="14"/>
      <c r="AO61" s="14"/>
      <c r="AP61" s="14"/>
      <c r="AQ61" s="14"/>
      <c r="AR61" s="14"/>
      <c r="AS61" s="14"/>
      <c r="AT61" s="14"/>
      <c r="AU61" s="14"/>
      <c r="AV61" s="14"/>
      <c r="AW61" s="14"/>
      <c r="AX61" s="14"/>
      <c r="AY61" s="14"/>
      <c r="AZ61" s="27"/>
      <c r="BA61" s="4"/>
      <c r="BB61" s="139"/>
      <c r="BC61" s="141"/>
      <c r="BE61" s="6"/>
      <c r="BF61" s="14"/>
      <c r="BG61" s="14"/>
      <c r="BH61" s="14"/>
      <c r="BI61" s="14"/>
      <c r="BJ61" s="14"/>
      <c r="BK61" s="14"/>
      <c r="BL61" s="14"/>
      <c r="BM61" s="14"/>
      <c r="BN61" s="14"/>
      <c r="BO61" s="14"/>
      <c r="BP61" s="14"/>
      <c r="BQ61" s="14"/>
      <c r="BR61" s="27"/>
      <c r="BS61" s="4"/>
      <c r="BT61" s="141"/>
      <c r="BU61" s="143"/>
      <c r="BW61" s="6"/>
      <c r="BX61" s="14"/>
      <c r="BY61" s="14"/>
      <c r="BZ61" s="14"/>
      <c r="CA61" s="14"/>
      <c r="CB61" s="14"/>
      <c r="CC61" s="14"/>
      <c r="CD61" s="14"/>
      <c r="CE61" s="14"/>
      <c r="CF61" s="14"/>
      <c r="CG61" s="14"/>
      <c r="CH61" s="14"/>
      <c r="CI61" s="14"/>
      <c r="CJ61" s="27"/>
      <c r="CK61" s="4"/>
      <c r="CL61" s="143"/>
    </row>
    <row r="62" spans="1:90" x14ac:dyDescent="0.25">
      <c r="A62" s="134"/>
      <c r="C62" s="6"/>
      <c r="D62" s="14"/>
      <c r="E62" s="14"/>
      <c r="F62" s="14"/>
      <c r="G62" s="14"/>
      <c r="H62" s="14"/>
      <c r="I62" s="14"/>
      <c r="J62" s="14"/>
      <c r="K62" s="14"/>
      <c r="L62" s="14"/>
      <c r="M62" s="14"/>
      <c r="N62" s="14"/>
      <c r="O62" s="14"/>
      <c r="P62" s="27"/>
      <c r="Q62" s="4"/>
      <c r="R62" s="134"/>
      <c r="S62" s="137"/>
      <c r="T62" s="57" t="s">
        <v>160</v>
      </c>
      <c r="U62" s="70"/>
      <c r="V62" s="58">
        <f t="shared" ref="V62:AH62" si="50">SUM(V30:V61)</f>
        <v>26352087.902780533</v>
      </c>
      <c r="W62" s="58">
        <f t="shared" si="50"/>
        <v>10687359.65130803</v>
      </c>
      <c r="X62" s="58">
        <f t="shared" si="50"/>
        <v>10662478.746015929</v>
      </c>
      <c r="Y62" s="58">
        <f t="shared" si="50"/>
        <v>14106393.834162941</v>
      </c>
      <c r="Z62" s="58">
        <f t="shared" si="50"/>
        <v>14580260.85020823</v>
      </c>
      <c r="AA62" s="58">
        <f t="shared" si="50"/>
        <v>18979449.993652899</v>
      </c>
      <c r="AB62" s="58">
        <f t="shared" si="50"/>
        <v>20243737.895337135</v>
      </c>
      <c r="AC62" s="58">
        <f t="shared" si="50"/>
        <v>25985300.842735905</v>
      </c>
      <c r="AD62" s="58">
        <f t="shared" si="50"/>
        <v>28470920.180528238</v>
      </c>
      <c r="AE62" s="58">
        <f t="shared" si="50"/>
        <v>29925260.379801814</v>
      </c>
      <c r="AF62" s="58">
        <f t="shared" si="50"/>
        <v>25635256.110987037</v>
      </c>
      <c r="AG62" s="58">
        <f t="shared" si="50"/>
        <v>31719963.75014665</v>
      </c>
      <c r="AH62" s="58">
        <f t="shared" si="50"/>
        <v>257348470.13766539</v>
      </c>
      <c r="AI62" s="4"/>
      <c r="AJ62" s="137"/>
      <c r="AK62" s="139"/>
      <c r="AL62" s="57" t="s">
        <v>160</v>
      </c>
      <c r="AM62" s="70"/>
      <c r="AN62" s="58">
        <f t="shared" ref="AN62:AY62" si="51">SUM(AN30:AN61)</f>
        <v>22510010.095656175</v>
      </c>
      <c r="AO62" s="58">
        <f t="shared" si="51"/>
        <v>12715182.38452737</v>
      </c>
      <c r="AP62" s="58">
        <f t="shared" si="51"/>
        <v>14491487.365125097</v>
      </c>
      <c r="AQ62" s="58">
        <f t="shared" si="51"/>
        <v>16602743.850452583</v>
      </c>
      <c r="AR62" s="58">
        <f t="shared" si="51"/>
        <v>19131145.057649497</v>
      </c>
      <c r="AS62" s="58">
        <f t="shared" si="51"/>
        <v>22170231.066231132</v>
      </c>
      <c r="AT62" s="58">
        <f t="shared" si="51"/>
        <v>25829935.99231622</v>
      </c>
      <c r="AU62" s="58">
        <f t="shared" si="51"/>
        <v>30241451.179417033</v>
      </c>
      <c r="AV62" s="58">
        <f t="shared" si="51"/>
        <v>35562449.530381471</v>
      </c>
      <c r="AW62" s="58">
        <f t="shared" si="51"/>
        <v>41983053.686917149</v>
      </c>
      <c r="AX62" s="58">
        <f t="shared" si="51"/>
        <v>49732866.661089562</v>
      </c>
      <c r="AY62" s="58">
        <f t="shared" si="51"/>
        <v>59089374.578106649</v>
      </c>
      <c r="AZ62" s="58">
        <f>SUM(AZ32:AZ61)</f>
        <v>65775122.741073713</v>
      </c>
      <c r="BA62" s="4"/>
      <c r="BB62" s="139"/>
      <c r="BC62" s="141"/>
      <c r="BD62" s="57" t="s">
        <v>160</v>
      </c>
      <c r="BE62" s="70"/>
      <c r="BF62" s="58">
        <f t="shared" ref="BF62:BQ62" si="52">SUM(BF30:BF61)</f>
        <v>41701546.137165569</v>
      </c>
      <c r="BG62" s="58">
        <f t="shared" si="52"/>
        <v>26592679.42290974</v>
      </c>
      <c r="BH62" s="58">
        <f t="shared" si="52"/>
        <v>2416693535.2489977</v>
      </c>
      <c r="BI62" s="58">
        <f t="shared" si="52"/>
        <v>32310736.837484911</v>
      </c>
      <c r="BJ62" s="58">
        <f t="shared" si="52"/>
        <v>24322379.842694517</v>
      </c>
      <c r="BK62" s="58">
        <f t="shared" si="52"/>
        <v>2438196970.4885159</v>
      </c>
      <c r="BL62" s="58">
        <f t="shared" si="52"/>
        <v>32456460.05170932</v>
      </c>
      <c r="BM62" s="58">
        <f t="shared" si="52"/>
        <v>51189139.933940046</v>
      </c>
      <c r="BN62" s="58">
        <f t="shared" si="52"/>
        <v>2442254231.6337566</v>
      </c>
      <c r="BO62" s="58">
        <f t="shared" si="52"/>
        <v>66731291.78096091</v>
      </c>
      <c r="BP62" s="58">
        <f t="shared" si="52"/>
        <v>61369129.462242872</v>
      </c>
      <c r="BQ62" s="58">
        <f t="shared" si="52"/>
        <v>2486876912.1423755</v>
      </c>
      <c r="BR62" s="58">
        <f>SUM(BR32:BR61)</f>
        <v>9763426638.902607</v>
      </c>
      <c r="BS62" s="4"/>
      <c r="BT62" s="141"/>
      <c r="BU62" s="143"/>
      <c r="BV62" s="57" t="s">
        <v>160</v>
      </c>
      <c r="BW62" s="70"/>
      <c r="BX62" s="58">
        <f t="shared" ref="BX62:CI62" si="53">SUM(BX30:BX61)</f>
        <v>70048831.03423816</v>
      </c>
      <c r="BY62" s="58">
        <f t="shared" si="53"/>
        <v>131649685.96654764</v>
      </c>
      <c r="BZ62" s="58">
        <f t="shared" si="53"/>
        <v>65482317027.531281</v>
      </c>
      <c r="CA62" s="58">
        <f t="shared" si="53"/>
        <v>148569305.90641308</v>
      </c>
      <c r="CB62" s="58">
        <f t="shared" si="53"/>
        <v>53242535.941698581</v>
      </c>
      <c r="CC62" s="58">
        <f t="shared" si="53"/>
        <v>65607187068.197937</v>
      </c>
      <c r="CD62" s="58">
        <f t="shared" si="53"/>
        <v>65493465.137592025</v>
      </c>
      <c r="CE62" s="58">
        <f t="shared" si="53"/>
        <v>194460520.13174292</v>
      </c>
      <c r="CF62" s="58">
        <f t="shared" si="53"/>
        <v>65520493089.027267</v>
      </c>
      <c r="CG62" s="58">
        <f t="shared" si="53"/>
        <v>226521445.38703415</v>
      </c>
      <c r="CH62" s="58">
        <f t="shared" si="53"/>
        <v>105991032.64513907</v>
      </c>
      <c r="CI62" s="58">
        <f t="shared" si="53"/>
        <v>65705974508.482086</v>
      </c>
      <c r="CJ62" s="58">
        <f>SUM(CJ32:CJ61)</f>
        <v>262879653782.75198</v>
      </c>
      <c r="CK62" s="4"/>
      <c r="CL62" s="143"/>
    </row>
    <row r="63" spans="1:90" x14ac:dyDescent="0.25">
      <c r="A63" s="134"/>
      <c r="B63" s="57" t="s">
        <v>160</v>
      </c>
      <c r="C63" s="70"/>
      <c r="D63" s="58">
        <f t="shared" ref="D63:O63" si="54">SUM(D30:D62)</f>
        <v>5781104.0006057639</v>
      </c>
      <c r="E63" s="58">
        <f t="shared" si="54"/>
        <v>7200265.3291569306</v>
      </c>
      <c r="F63" s="58">
        <f t="shared" si="54"/>
        <v>8442059.1663571689</v>
      </c>
      <c r="G63" s="58">
        <f t="shared" si="54"/>
        <v>9909393.8510303106</v>
      </c>
      <c r="H63" s="58">
        <f t="shared" si="54"/>
        <v>11651184.926698094</v>
      </c>
      <c r="I63" s="58">
        <f t="shared" si="54"/>
        <v>13776571.939828513</v>
      </c>
      <c r="J63" s="58">
        <f t="shared" si="54"/>
        <v>16302927.691049306</v>
      </c>
      <c r="K63" s="58">
        <f t="shared" si="54"/>
        <v>19384456.889222506</v>
      </c>
      <c r="L63" s="58">
        <f t="shared" si="54"/>
        <v>23113629.212271534</v>
      </c>
      <c r="M63" s="58">
        <f t="shared" si="54"/>
        <v>27586761.22191482</v>
      </c>
      <c r="N63" s="58">
        <f t="shared" si="54"/>
        <v>33046167.39274789</v>
      </c>
      <c r="O63" s="58">
        <f t="shared" si="54"/>
        <v>39728457.394663699</v>
      </c>
      <c r="P63" s="58">
        <f>SUM(P31:P62)</f>
        <v>215588979.01554656</v>
      </c>
      <c r="Q63" s="4"/>
      <c r="R63" s="134"/>
      <c r="S63" s="137"/>
      <c r="T63" s="6"/>
      <c r="V63" s="15"/>
      <c r="W63" s="15"/>
      <c r="X63" s="15"/>
      <c r="Y63" s="15"/>
      <c r="Z63" s="15"/>
      <c r="AA63" s="15"/>
      <c r="AB63" s="15"/>
      <c r="AC63" s="15"/>
      <c r="AD63" s="15"/>
      <c r="AE63" s="15"/>
      <c r="AF63" s="15"/>
      <c r="AG63" s="15"/>
      <c r="AH63" s="15"/>
      <c r="AI63" s="4"/>
      <c r="AJ63" s="137"/>
      <c r="AK63" s="139"/>
      <c r="AL63" s="6"/>
      <c r="AN63" s="15"/>
      <c r="AO63" s="15"/>
      <c r="AP63" s="15"/>
      <c r="AQ63" s="15"/>
      <c r="AR63" s="15"/>
      <c r="AS63" s="15"/>
      <c r="AT63" s="15"/>
      <c r="AU63" s="15"/>
      <c r="AV63" s="15"/>
      <c r="AW63" s="15"/>
      <c r="AX63" s="15"/>
      <c r="AY63" s="15"/>
      <c r="AZ63" s="15"/>
      <c r="BA63" s="4"/>
      <c r="BB63" s="139"/>
      <c r="BC63" s="141"/>
      <c r="BD63" s="6"/>
      <c r="BF63" s="15"/>
      <c r="BG63" s="15"/>
      <c r="BH63" s="15"/>
      <c r="BI63" s="15"/>
      <c r="BJ63" s="15"/>
      <c r="BK63" s="15"/>
      <c r="BL63" s="15"/>
      <c r="BM63" s="15"/>
      <c r="BN63" s="15"/>
      <c r="BO63" s="15"/>
      <c r="BP63" s="15"/>
      <c r="BQ63" s="15"/>
      <c r="BR63" s="15"/>
      <c r="BS63" s="4"/>
      <c r="BT63" s="141"/>
      <c r="BU63" s="143"/>
      <c r="BV63" s="6"/>
      <c r="BX63" s="15"/>
      <c r="BY63" s="15"/>
      <c r="BZ63" s="15"/>
      <c r="CA63" s="15"/>
      <c r="CB63" s="15"/>
      <c r="CC63" s="15"/>
      <c r="CD63" s="15"/>
      <c r="CE63" s="15"/>
      <c r="CF63" s="15"/>
      <c r="CG63" s="15"/>
      <c r="CH63" s="15"/>
      <c r="CI63" s="15"/>
      <c r="CJ63" s="15"/>
      <c r="CK63" s="4"/>
      <c r="CL63" s="143"/>
    </row>
    <row r="64" spans="1:90" x14ac:dyDescent="0.25">
      <c r="A64" s="134"/>
      <c r="B64" s="6"/>
      <c r="D64" s="15"/>
      <c r="E64" s="15"/>
      <c r="F64" s="15"/>
      <c r="G64" s="15"/>
      <c r="H64" s="15"/>
      <c r="I64" s="15"/>
      <c r="J64" s="15"/>
      <c r="K64" s="15"/>
      <c r="L64" s="15"/>
      <c r="M64" s="15"/>
      <c r="N64" s="15"/>
      <c r="O64" s="15"/>
      <c r="P64" s="15"/>
      <c r="Q64" s="4"/>
      <c r="R64" s="134"/>
      <c r="S64" s="137"/>
      <c r="T64" s="57" t="s">
        <v>26</v>
      </c>
      <c r="U64" s="70"/>
      <c r="V64" s="58">
        <f t="shared" ref="V64:AG64" si="55">V16+V27-V62</f>
        <v>-146180778.51712665</v>
      </c>
      <c r="W64" s="58">
        <f t="shared" si="55"/>
        <v>-150605884.46843469</v>
      </c>
      <c r="X64" s="58">
        <f t="shared" si="55"/>
        <v>-155053560.48445064</v>
      </c>
      <c r="Y64" s="58">
        <f t="shared" si="55"/>
        <v>-162579646.0216136</v>
      </c>
      <c r="Z64" s="58">
        <f t="shared" si="55"/>
        <v>-170232535.99652183</v>
      </c>
      <c r="AA64" s="58">
        <f t="shared" si="55"/>
        <v>-181782568.11280474</v>
      </c>
      <c r="AB64" s="58">
        <f t="shared" si="55"/>
        <v>-193917417.01098886</v>
      </c>
      <c r="AC64" s="58">
        <f t="shared" si="55"/>
        <v>-210909150.26726308</v>
      </c>
      <c r="AD64" s="58">
        <f t="shared" si="55"/>
        <v>-229262506.633147</v>
      </c>
      <c r="AE64" s="58">
        <f t="shared" si="55"/>
        <v>-248346870.98007354</v>
      </c>
      <c r="AF64" s="58">
        <f t="shared" si="55"/>
        <v>-262830277.49629703</v>
      </c>
      <c r="AG64" s="58">
        <f t="shared" si="55"/>
        <v>-283211948.68936348</v>
      </c>
      <c r="AH64" s="59"/>
      <c r="AI64" s="76" t="s">
        <v>217</v>
      </c>
      <c r="AJ64" s="137"/>
      <c r="AK64" s="139"/>
      <c r="AL64" s="57" t="s">
        <v>26</v>
      </c>
      <c r="AM64" s="70"/>
      <c r="AN64" s="58">
        <f t="shared" ref="AN64:AY64" si="56">AN16+AN27-AN62</f>
        <v>-288367832.52838618</v>
      </c>
      <c r="AO64" s="58">
        <f t="shared" si="56"/>
        <v>-292695309.41291356</v>
      </c>
      <c r="AP64" s="58">
        <f t="shared" si="56"/>
        <v>-299271496.64803869</v>
      </c>
      <c r="AQ64" s="58">
        <f t="shared" si="56"/>
        <v>-307783808.08149129</v>
      </c>
      <c r="AR64" s="58">
        <f t="shared" si="56"/>
        <v>-317671009.88824081</v>
      </c>
      <c r="AS64" s="58">
        <f t="shared" si="56"/>
        <v>-328596353.18302196</v>
      </c>
      <c r="AT64" s="58">
        <f t="shared" si="56"/>
        <v>-340306406.70528519</v>
      </c>
      <c r="AU64" s="58">
        <f t="shared" si="56"/>
        <v>-352539752.9333325</v>
      </c>
      <c r="AV64" s="58">
        <f t="shared" si="56"/>
        <v>-364955736.02275288</v>
      </c>
      <c r="AW64" s="58">
        <f t="shared" si="56"/>
        <v>-377065632.65391231</v>
      </c>
      <c r="AX64" s="58">
        <f t="shared" si="56"/>
        <v>-388154243.39301187</v>
      </c>
      <c r="AY64" s="58">
        <f t="shared" si="56"/>
        <v>-397198424.06897599</v>
      </c>
      <c r="AZ64" s="59"/>
      <c r="BA64" s="76" t="s">
        <v>217</v>
      </c>
      <c r="BB64" s="139"/>
      <c r="BC64" s="141"/>
      <c r="BD64" s="57" t="s">
        <v>26</v>
      </c>
      <c r="BE64" s="70"/>
      <c r="BF64" s="58">
        <f t="shared" ref="BF64:BQ64" si="57">BF16+BF27-BF62</f>
        <v>-390726748.30065161</v>
      </c>
      <c r="BG64" s="58">
        <f t="shared" si="57"/>
        <v>-407997888.03356135</v>
      </c>
      <c r="BH64" s="58">
        <f t="shared" si="57"/>
        <v>-2809931254.7735591</v>
      </c>
      <c r="BI64" s="58">
        <f t="shared" si="57"/>
        <v>-2814842150.3381438</v>
      </c>
      <c r="BJ64" s="58">
        <f t="shared" si="57"/>
        <v>-2784525101.964148</v>
      </c>
      <c r="BK64" s="58">
        <f t="shared" si="57"/>
        <v>-5110453076.3683748</v>
      </c>
      <c r="BL64" s="58">
        <f t="shared" si="57"/>
        <v>-4909334761.7767611</v>
      </c>
      <c r="BM64" s="58">
        <f t="shared" si="57"/>
        <v>-4472001727.5200386</v>
      </c>
      <c r="BN64" s="58">
        <f t="shared" si="57"/>
        <v>-5890184534.2276878</v>
      </c>
      <c r="BO64" s="58">
        <f t="shared" si="57"/>
        <v>-3808059747.2356796</v>
      </c>
      <c r="BP64" s="58">
        <f t="shared" si="57"/>
        <v>641586823.11814141</v>
      </c>
      <c r="BQ64" s="58">
        <f t="shared" si="57"/>
        <v>7626358349.8467979</v>
      </c>
      <c r="BR64" s="59"/>
      <c r="BS64" s="76" t="s">
        <v>217</v>
      </c>
      <c r="BT64" s="141"/>
      <c r="BU64" s="143"/>
      <c r="BV64" s="57" t="s">
        <v>26</v>
      </c>
      <c r="BW64" s="70"/>
      <c r="BX64" s="58">
        <f t="shared" ref="BX64:CI64" si="58">BX16+BX27-BX62</f>
        <v>18339043821.09864</v>
      </c>
      <c r="BY64" s="58">
        <f t="shared" si="58"/>
        <v>18853164277.82827</v>
      </c>
      <c r="BZ64" s="58">
        <f t="shared" si="58"/>
        <v>-45470711325.439888</v>
      </c>
      <c r="CA64" s="58">
        <f t="shared" si="58"/>
        <v>-43537205428.815674</v>
      </c>
      <c r="CB64" s="58">
        <f t="shared" si="58"/>
        <v>-39845227693.499352</v>
      </c>
      <c r="CC64" s="58">
        <f t="shared" si="58"/>
        <v>-98713086585.188126</v>
      </c>
      <c r="CD64" s="58">
        <f t="shared" si="58"/>
        <v>-86649523482.640472</v>
      </c>
      <c r="CE64" s="58">
        <f t="shared" si="58"/>
        <v>-65013163144.582985</v>
      </c>
      <c r="CF64" s="58">
        <f t="shared" si="58"/>
        <v>-91239465076.180664</v>
      </c>
      <c r="CG64" s="58">
        <f t="shared" si="58"/>
        <v>-20737577010.796215</v>
      </c>
      <c r="CH64" s="58">
        <f t="shared" si="58"/>
        <v>106466554823.79041</v>
      </c>
      <c r="CI64" s="58">
        <f t="shared" si="58"/>
        <v>269917884093.61349</v>
      </c>
      <c r="CJ64" s="59"/>
      <c r="CK64" s="76" t="s">
        <v>217</v>
      </c>
      <c r="CL64" s="143"/>
    </row>
    <row r="65" spans="1:90" x14ac:dyDescent="0.25">
      <c r="A65" s="134"/>
      <c r="B65" s="57" t="s">
        <v>26</v>
      </c>
      <c r="C65" s="70"/>
      <c r="D65" s="58">
        <f t="shared" ref="D65:O65" si="59">D16+D27-D63</f>
        <v>1544924.9993942361</v>
      </c>
      <c r="E65" s="58">
        <f t="shared" si="59"/>
        <v>1171068.3702373048</v>
      </c>
      <c r="F65" s="58">
        <f t="shared" si="59"/>
        <v>-1347656.8061198648</v>
      </c>
      <c r="G65" s="58">
        <f t="shared" si="59"/>
        <v>-5772191.4041501759</v>
      </c>
      <c r="H65" s="58">
        <f t="shared" si="59"/>
        <v>-12080704.301748272</v>
      </c>
      <c r="I65" s="58">
        <f t="shared" si="59"/>
        <v>-20394491.158806786</v>
      </c>
      <c r="J65" s="58">
        <f t="shared" si="59"/>
        <v>-30912921.697037093</v>
      </c>
      <c r="K65" s="58">
        <f t="shared" si="59"/>
        <v>-43960362.865430295</v>
      </c>
      <c r="L65" s="58">
        <f t="shared" si="59"/>
        <v>-59963506.276494123</v>
      </c>
      <c r="M65" s="58">
        <f t="shared" si="59"/>
        <v>-79467255.495610908</v>
      </c>
      <c r="N65" s="58">
        <f t="shared" si="59"/>
        <v>-103204796.18865702</v>
      </c>
      <c r="O65" s="58">
        <f t="shared" si="59"/>
        <v>-132097678.16557765</v>
      </c>
      <c r="P65" s="59"/>
      <c r="Q65" s="76" t="s">
        <v>217</v>
      </c>
      <c r="R65" s="134"/>
      <c r="S65" s="137"/>
      <c r="U65" s="6"/>
      <c r="V65" s="13"/>
      <c r="W65" s="13"/>
      <c r="X65" s="13"/>
      <c r="Y65" s="13"/>
      <c r="Z65" s="13"/>
      <c r="AA65" s="13"/>
      <c r="AB65" s="13"/>
      <c r="AC65" s="13"/>
      <c r="AD65" s="13"/>
      <c r="AE65" s="13"/>
      <c r="AF65" s="13"/>
      <c r="AG65" s="13"/>
      <c r="AH65" s="13"/>
      <c r="AI65" s="4"/>
      <c r="AJ65" s="137"/>
      <c r="AK65" s="139"/>
      <c r="AM65" s="6"/>
      <c r="AN65" s="13"/>
      <c r="AO65" s="13"/>
      <c r="AP65" s="13"/>
      <c r="AQ65" s="13"/>
      <c r="AR65" s="13"/>
      <c r="AS65" s="13"/>
      <c r="AT65" s="13"/>
      <c r="AU65" s="13"/>
      <c r="AV65" s="13"/>
      <c r="AW65" s="13"/>
      <c r="AX65" s="13"/>
      <c r="AY65" s="13"/>
      <c r="AZ65" s="13"/>
      <c r="BA65" s="4"/>
      <c r="BB65" s="139"/>
      <c r="BC65" s="141"/>
      <c r="BE65" s="6"/>
      <c r="BF65" s="13"/>
      <c r="BG65" s="13"/>
      <c r="BH65" s="13"/>
      <c r="BI65" s="13"/>
      <c r="BJ65" s="13"/>
      <c r="BK65" s="13"/>
      <c r="BL65" s="13"/>
      <c r="BM65" s="13"/>
      <c r="BN65" s="13"/>
      <c r="BO65" s="13"/>
      <c r="BP65" s="13"/>
      <c r="BQ65" s="13"/>
      <c r="BR65" s="13"/>
      <c r="BS65" s="4"/>
      <c r="BT65" s="141"/>
      <c r="BU65" s="143"/>
      <c r="BW65" s="6"/>
      <c r="BX65" s="13"/>
      <c r="BY65" s="13"/>
      <c r="BZ65" s="13"/>
      <c r="CA65" s="13"/>
      <c r="CB65" s="13"/>
      <c r="CC65" s="13"/>
      <c r="CD65" s="13"/>
      <c r="CE65" s="13"/>
      <c r="CF65" s="13"/>
      <c r="CG65" s="13"/>
      <c r="CH65" s="13"/>
      <c r="CI65" s="13"/>
      <c r="CJ65" s="13"/>
      <c r="CK65" s="4"/>
      <c r="CL65" s="143"/>
    </row>
    <row r="66" spans="1:90" x14ac:dyDescent="0.25">
      <c r="A66" s="134"/>
      <c r="C66" s="6"/>
      <c r="D66" s="13"/>
      <c r="E66" s="13"/>
      <c r="F66" s="13"/>
      <c r="G66" s="13"/>
      <c r="H66" s="13"/>
      <c r="I66" s="13"/>
      <c r="J66" s="13"/>
      <c r="K66" s="13"/>
      <c r="L66" s="13"/>
      <c r="M66" s="13"/>
      <c r="N66" s="13"/>
      <c r="O66" s="13"/>
      <c r="P66" s="13"/>
      <c r="Q66" s="4"/>
      <c r="R66" s="134"/>
      <c r="S66" s="137"/>
      <c r="W66" s="13"/>
      <c r="X66" s="13"/>
      <c r="Y66" s="13"/>
      <c r="Z66" s="13"/>
      <c r="AA66" s="13"/>
      <c r="AB66" s="13"/>
      <c r="AC66" s="13"/>
      <c r="AD66" s="13"/>
      <c r="AE66" s="13"/>
      <c r="AF66" s="13"/>
      <c r="AG66" s="13"/>
      <c r="AH66" s="13"/>
      <c r="AI66" s="4"/>
      <c r="AJ66" s="137"/>
      <c r="AK66" s="139"/>
      <c r="AO66" s="13"/>
      <c r="AP66" s="13"/>
      <c r="AQ66" s="13"/>
      <c r="AR66" s="13"/>
      <c r="AS66" s="13"/>
      <c r="AT66" s="13"/>
      <c r="AU66" s="13"/>
      <c r="AV66" s="13"/>
      <c r="AW66" s="13"/>
      <c r="AX66" s="13"/>
      <c r="AY66" s="13"/>
      <c r="AZ66" s="13"/>
      <c r="BA66" s="4"/>
      <c r="BB66" s="139"/>
      <c r="BC66" s="141"/>
      <c r="BG66" s="13"/>
      <c r="BH66" s="13"/>
      <c r="BI66" s="13"/>
      <c r="BJ66" s="13"/>
      <c r="BK66" s="13"/>
      <c r="BL66" s="13"/>
      <c r="BM66" s="13"/>
      <c r="BN66" s="13"/>
      <c r="BO66" s="13"/>
      <c r="BP66" s="13"/>
      <c r="BQ66" s="13"/>
      <c r="BR66" s="13"/>
      <c r="BS66" s="4"/>
      <c r="BT66" s="141"/>
      <c r="BU66" s="143"/>
      <c r="BY66" s="13"/>
      <c r="BZ66" s="13"/>
      <c r="CA66" s="13"/>
      <c r="CB66" s="13"/>
      <c r="CC66" s="13"/>
      <c r="CD66" s="13"/>
      <c r="CE66" s="13"/>
      <c r="CF66" s="13"/>
      <c r="CG66" s="13"/>
      <c r="CH66" s="13"/>
      <c r="CI66" s="13"/>
      <c r="CJ66" s="13"/>
      <c r="CK66" s="4"/>
      <c r="CL66" s="143"/>
    </row>
    <row r="67" spans="1:90" x14ac:dyDescent="0.25">
      <c r="A67" s="134"/>
      <c r="B67" s="357" t="s">
        <v>536</v>
      </c>
      <c r="C67" s="355"/>
      <c r="D67" s="355"/>
      <c r="E67" s="355"/>
      <c r="F67" s="355"/>
      <c r="G67" s="355"/>
      <c r="H67" s="355"/>
      <c r="I67" s="355"/>
      <c r="J67" s="355"/>
      <c r="K67" s="355"/>
      <c r="L67" s="355"/>
      <c r="M67" s="355"/>
      <c r="N67" s="355"/>
      <c r="O67" s="355"/>
      <c r="P67" s="355"/>
      <c r="Q67" s="4"/>
      <c r="R67" s="134"/>
      <c r="S67" s="137"/>
      <c r="T67" s="357" t="s">
        <v>536</v>
      </c>
      <c r="U67" s="355"/>
      <c r="V67" s="355"/>
      <c r="W67" s="355"/>
      <c r="X67" s="355"/>
      <c r="Y67" s="355"/>
      <c r="Z67" s="355"/>
      <c r="AA67" s="355"/>
      <c r="AB67" s="355"/>
      <c r="AC67" s="355"/>
      <c r="AD67" s="355"/>
      <c r="AE67" s="355"/>
      <c r="AF67" s="355"/>
      <c r="AG67" s="355"/>
      <c r="AH67" s="355"/>
      <c r="AI67" s="4"/>
      <c r="AJ67" s="137"/>
      <c r="AK67" s="139"/>
      <c r="AL67" s="357" t="s">
        <v>536</v>
      </c>
      <c r="AM67" s="355"/>
      <c r="AN67" s="355"/>
      <c r="AO67" s="355"/>
      <c r="AP67" s="355"/>
      <c r="AQ67" s="355"/>
      <c r="AR67" s="355"/>
      <c r="AS67" s="355"/>
      <c r="AT67" s="355"/>
      <c r="AU67" s="355"/>
      <c r="AV67" s="355"/>
      <c r="AW67" s="355"/>
      <c r="AX67" s="355"/>
      <c r="AY67" s="355"/>
      <c r="AZ67" s="355"/>
      <c r="BA67" s="4"/>
      <c r="BB67" s="139"/>
      <c r="BC67" s="141"/>
      <c r="BD67" s="357" t="s">
        <v>536</v>
      </c>
      <c r="BE67" s="355"/>
      <c r="BF67" s="355"/>
      <c r="BG67" s="355"/>
      <c r="BH67" s="355"/>
      <c r="BI67" s="355"/>
      <c r="BJ67" s="355"/>
      <c r="BK67" s="355"/>
      <c r="BL67" s="355"/>
      <c r="BM67" s="355"/>
      <c r="BN67" s="355"/>
      <c r="BO67" s="355"/>
      <c r="BP67" s="355"/>
      <c r="BQ67" s="355"/>
      <c r="BR67" s="355"/>
      <c r="BS67" s="4"/>
      <c r="BT67" s="141"/>
      <c r="BU67" s="143"/>
      <c r="BV67" s="357" t="s">
        <v>536</v>
      </c>
      <c r="BW67" s="355"/>
      <c r="BX67" s="355"/>
      <c r="BY67" s="355"/>
      <c r="BZ67" s="355"/>
      <c r="CA67" s="355"/>
      <c r="CB67" s="355"/>
      <c r="CC67" s="355"/>
      <c r="CD67" s="355"/>
      <c r="CE67" s="355"/>
      <c r="CF67" s="355"/>
      <c r="CG67" s="355"/>
      <c r="CH67" s="355"/>
      <c r="CI67" s="355"/>
      <c r="CJ67" s="355"/>
      <c r="CK67" s="4"/>
      <c r="CL67" s="143"/>
    </row>
    <row r="68" spans="1:90" s="271" customFormat="1" x14ac:dyDescent="0.25">
      <c r="A68" s="134"/>
      <c r="B68" s="357"/>
      <c r="C68" s="355"/>
      <c r="D68" s="355"/>
      <c r="E68" s="355"/>
      <c r="F68" s="355"/>
      <c r="G68" s="355"/>
      <c r="H68" s="355"/>
      <c r="I68" s="355"/>
      <c r="J68" s="355"/>
      <c r="K68" s="355"/>
      <c r="L68" s="355"/>
      <c r="M68" s="355"/>
      <c r="N68" s="355"/>
      <c r="O68" s="355"/>
      <c r="P68" s="355"/>
      <c r="Q68" s="4"/>
      <c r="R68" s="134"/>
      <c r="S68" s="137"/>
      <c r="T68" s="357"/>
      <c r="U68" s="355"/>
      <c r="V68" s="355"/>
      <c r="W68" s="355"/>
      <c r="X68" s="355"/>
      <c r="Y68" s="355"/>
      <c r="Z68" s="355"/>
      <c r="AA68" s="355"/>
      <c r="AB68" s="355"/>
      <c r="AC68" s="355"/>
      <c r="AD68" s="355"/>
      <c r="AE68" s="355"/>
      <c r="AF68" s="355"/>
      <c r="AG68" s="355"/>
      <c r="AH68" s="355"/>
      <c r="AI68" s="4"/>
      <c r="AJ68" s="137"/>
      <c r="AK68" s="139"/>
      <c r="AL68" s="357"/>
      <c r="AM68" s="355"/>
      <c r="AN68" s="355"/>
      <c r="AO68" s="355"/>
      <c r="AP68" s="355"/>
      <c r="AQ68" s="355"/>
      <c r="AR68" s="355"/>
      <c r="AS68" s="355"/>
      <c r="AT68" s="355"/>
      <c r="AU68" s="355"/>
      <c r="AV68" s="355"/>
      <c r="AW68" s="355"/>
      <c r="AX68" s="355"/>
      <c r="AY68" s="355"/>
      <c r="AZ68" s="355"/>
      <c r="BA68" s="4"/>
      <c r="BB68" s="139"/>
      <c r="BC68" s="141"/>
      <c r="BD68" s="357"/>
      <c r="BE68" s="355"/>
      <c r="BF68" s="355"/>
      <c r="BG68" s="355"/>
      <c r="BH68" s="355"/>
      <c r="BI68" s="355"/>
      <c r="BJ68" s="355"/>
      <c r="BK68" s="355"/>
      <c r="BL68" s="355"/>
      <c r="BM68" s="355"/>
      <c r="BN68" s="355"/>
      <c r="BO68" s="355"/>
      <c r="BP68" s="355"/>
      <c r="BQ68" s="355"/>
      <c r="BR68" s="355"/>
      <c r="BS68" s="4"/>
      <c r="BT68" s="141"/>
      <c r="BU68" s="143"/>
      <c r="BV68" s="357"/>
      <c r="BW68" s="355"/>
      <c r="BX68" s="355"/>
      <c r="BY68" s="355"/>
      <c r="BZ68" s="355"/>
      <c r="CA68" s="355"/>
      <c r="CB68" s="355"/>
      <c r="CC68" s="355"/>
      <c r="CD68" s="355"/>
      <c r="CE68" s="355"/>
      <c r="CF68" s="355"/>
      <c r="CG68" s="355"/>
      <c r="CH68" s="355"/>
      <c r="CI68" s="355"/>
      <c r="CJ68" s="355"/>
      <c r="CK68" s="4"/>
      <c r="CL68" s="143"/>
    </row>
    <row r="69" spans="1:90" s="271" customFormat="1" x14ac:dyDescent="0.25">
      <c r="A69" s="134"/>
      <c r="B69" s="357" t="s">
        <v>544</v>
      </c>
      <c r="C69" s="357"/>
      <c r="D69" s="357"/>
      <c r="E69" s="357"/>
      <c r="F69" s="357"/>
      <c r="G69" s="357"/>
      <c r="H69" s="357"/>
      <c r="I69" s="357"/>
      <c r="J69" s="357"/>
      <c r="K69" s="357"/>
      <c r="L69" s="357"/>
      <c r="M69" s="357"/>
      <c r="N69" s="357"/>
      <c r="O69" s="357"/>
      <c r="P69" s="357"/>
      <c r="Q69" s="4"/>
      <c r="R69" s="134"/>
      <c r="S69" s="137"/>
      <c r="T69" s="357" t="s">
        <v>544</v>
      </c>
      <c r="U69" s="357"/>
      <c r="V69" s="357"/>
      <c r="W69" s="357"/>
      <c r="X69" s="357"/>
      <c r="Y69" s="357"/>
      <c r="Z69" s="357"/>
      <c r="AA69" s="357"/>
      <c r="AB69" s="357"/>
      <c r="AC69" s="357"/>
      <c r="AD69" s="357"/>
      <c r="AE69" s="357"/>
      <c r="AF69" s="357"/>
      <c r="AG69" s="357"/>
      <c r="AH69" s="357"/>
      <c r="AI69" s="4"/>
      <c r="AJ69" s="137"/>
      <c r="AK69" s="139"/>
      <c r="AL69" s="357" t="s">
        <v>544</v>
      </c>
      <c r="AM69" s="357"/>
      <c r="AN69" s="357"/>
      <c r="AO69" s="357"/>
      <c r="AP69" s="357"/>
      <c r="AQ69" s="357"/>
      <c r="AR69" s="357"/>
      <c r="AS69" s="357"/>
      <c r="AT69" s="357"/>
      <c r="AU69" s="357"/>
      <c r="AV69" s="357"/>
      <c r="AW69" s="357"/>
      <c r="AX69" s="357"/>
      <c r="AY69" s="357"/>
      <c r="AZ69" s="357"/>
      <c r="BA69" s="4"/>
      <c r="BB69" s="139"/>
      <c r="BC69" s="141"/>
      <c r="BD69" s="357" t="s">
        <v>544</v>
      </c>
      <c r="BE69" s="357"/>
      <c r="BF69" s="357"/>
      <c r="BG69" s="357"/>
      <c r="BH69" s="357"/>
      <c r="BI69" s="357"/>
      <c r="BJ69" s="357"/>
      <c r="BK69" s="357"/>
      <c r="BL69" s="357"/>
      <c r="BM69" s="357"/>
      <c r="BN69" s="357"/>
      <c r="BO69" s="357"/>
      <c r="BP69" s="357"/>
      <c r="BQ69" s="357"/>
      <c r="BR69" s="357"/>
      <c r="BS69" s="4"/>
      <c r="BT69" s="141"/>
      <c r="BU69" s="143"/>
      <c r="BV69" s="357" t="s">
        <v>544</v>
      </c>
      <c r="BW69" s="357"/>
      <c r="BX69" s="357"/>
      <c r="BY69" s="357"/>
      <c r="BZ69" s="357"/>
      <c r="CA69" s="357"/>
      <c r="CB69" s="357"/>
      <c r="CC69" s="357"/>
      <c r="CD69" s="357"/>
      <c r="CE69" s="357"/>
      <c r="CF69" s="357"/>
      <c r="CG69" s="357"/>
      <c r="CH69" s="357"/>
      <c r="CI69" s="357"/>
      <c r="CJ69" s="357"/>
      <c r="CK69" s="4"/>
      <c r="CL69" s="143"/>
    </row>
    <row r="70" spans="1:90" s="271" customFormat="1" x14ac:dyDescent="0.25">
      <c r="A70" s="134"/>
      <c r="B70" s="357" t="s">
        <v>545</v>
      </c>
      <c r="C70" s="357"/>
      <c r="D70" s="357"/>
      <c r="E70" s="357"/>
      <c r="F70" s="357"/>
      <c r="G70" s="357"/>
      <c r="H70" s="357"/>
      <c r="I70" s="357"/>
      <c r="J70" s="357"/>
      <c r="K70" s="357"/>
      <c r="L70" s="357"/>
      <c r="M70" s="357"/>
      <c r="N70" s="357"/>
      <c r="O70" s="357"/>
      <c r="P70" s="357"/>
      <c r="Q70" s="4"/>
      <c r="R70" s="134"/>
      <c r="S70" s="137"/>
      <c r="T70" s="357" t="s">
        <v>545</v>
      </c>
      <c r="U70" s="357"/>
      <c r="V70" s="357"/>
      <c r="W70" s="357"/>
      <c r="X70" s="357"/>
      <c r="Y70" s="357"/>
      <c r="Z70" s="357"/>
      <c r="AA70" s="357"/>
      <c r="AB70" s="357"/>
      <c r="AC70" s="357"/>
      <c r="AD70" s="357"/>
      <c r="AE70" s="357"/>
      <c r="AF70" s="357"/>
      <c r="AG70" s="357"/>
      <c r="AH70" s="357"/>
      <c r="AI70" s="4"/>
      <c r="AJ70" s="137"/>
      <c r="AK70" s="139"/>
      <c r="AL70" s="357" t="s">
        <v>545</v>
      </c>
      <c r="AM70" s="357"/>
      <c r="AN70" s="357"/>
      <c r="AO70" s="357"/>
      <c r="AP70" s="357"/>
      <c r="AQ70" s="357"/>
      <c r="AR70" s="357"/>
      <c r="AS70" s="357"/>
      <c r="AT70" s="357"/>
      <c r="AU70" s="357"/>
      <c r="AV70" s="357"/>
      <c r="AW70" s="357"/>
      <c r="AX70" s="357"/>
      <c r="AY70" s="357"/>
      <c r="AZ70" s="357"/>
      <c r="BA70" s="4"/>
      <c r="BB70" s="139"/>
      <c r="BC70" s="141"/>
      <c r="BD70" s="357" t="s">
        <v>545</v>
      </c>
      <c r="BE70" s="357"/>
      <c r="BF70" s="357"/>
      <c r="BG70" s="357"/>
      <c r="BH70" s="357"/>
      <c r="BI70" s="357"/>
      <c r="BJ70" s="357"/>
      <c r="BK70" s="357"/>
      <c r="BL70" s="357"/>
      <c r="BM70" s="357"/>
      <c r="BN70" s="357"/>
      <c r="BO70" s="357"/>
      <c r="BP70" s="357"/>
      <c r="BQ70" s="357"/>
      <c r="BR70" s="357"/>
      <c r="BS70" s="4"/>
      <c r="BT70" s="141"/>
      <c r="BU70" s="143"/>
      <c r="BV70" s="357" t="s">
        <v>545</v>
      </c>
      <c r="BW70" s="357"/>
      <c r="BX70" s="357"/>
      <c r="BY70" s="357"/>
      <c r="BZ70" s="357"/>
      <c r="CA70" s="357"/>
      <c r="CB70" s="357"/>
      <c r="CC70" s="357"/>
      <c r="CD70" s="357"/>
      <c r="CE70" s="357"/>
      <c r="CF70" s="357"/>
      <c r="CG70" s="357"/>
      <c r="CH70" s="357"/>
      <c r="CI70" s="357"/>
      <c r="CJ70" s="357"/>
      <c r="CK70" s="4"/>
      <c r="CL70" s="143"/>
    </row>
    <row r="71" spans="1:90" s="271" customFormat="1" x14ac:dyDescent="0.25">
      <c r="A71" s="134"/>
      <c r="B71" s="357" t="s">
        <v>546</v>
      </c>
      <c r="C71" s="357"/>
      <c r="D71" s="357"/>
      <c r="E71" s="357"/>
      <c r="F71" s="357"/>
      <c r="G71" s="357"/>
      <c r="H71" s="357"/>
      <c r="I71" s="357"/>
      <c r="J71" s="357"/>
      <c r="K71" s="357"/>
      <c r="L71" s="357"/>
      <c r="M71" s="357"/>
      <c r="N71" s="357"/>
      <c r="O71" s="357"/>
      <c r="P71" s="357"/>
      <c r="Q71" s="4"/>
      <c r="R71" s="134"/>
      <c r="S71" s="137"/>
      <c r="T71" s="357" t="s">
        <v>546</v>
      </c>
      <c r="U71" s="357"/>
      <c r="V71" s="357"/>
      <c r="W71" s="357"/>
      <c r="X71" s="357"/>
      <c r="Y71" s="357"/>
      <c r="Z71" s="357"/>
      <c r="AA71" s="357"/>
      <c r="AB71" s="357"/>
      <c r="AC71" s="357"/>
      <c r="AD71" s="357"/>
      <c r="AE71" s="357"/>
      <c r="AF71" s="357"/>
      <c r="AG71" s="357"/>
      <c r="AH71" s="357"/>
      <c r="AI71" s="4"/>
      <c r="AJ71" s="137"/>
      <c r="AK71" s="139"/>
      <c r="AL71" s="357" t="s">
        <v>546</v>
      </c>
      <c r="AM71" s="357"/>
      <c r="AN71" s="357"/>
      <c r="AO71" s="357"/>
      <c r="AP71" s="357"/>
      <c r="AQ71" s="357"/>
      <c r="AR71" s="357"/>
      <c r="AS71" s="357"/>
      <c r="AT71" s="357"/>
      <c r="AU71" s="357"/>
      <c r="AV71" s="357"/>
      <c r="AW71" s="357"/>
      <c r="AX71" s="357"/>
      <c r="AY71" s="357"/>
      <c r="AZ71" s="357"/>
      <c r="BA71" s="4"/>
      <c r="BB71" s="139"/>
      <c r="BC71" s="141"/>
      <c r="BD71" s="357" t="s">
        <v>546</v>
      </c>
      <c r="BE71" s="357"/>
      <c r="BF71" s="357"/>
      <c r="BG71" s="357"/>
      <c r="BH71" s="357"/>
      <c r="BI71" s="357"/>
      <c r="BJ71" s="357"/>
      <c r="BK71" s="357"/>
      <c r="BL71" s="357"/>
      <c r="BM71" s="357"/>
      <c r="BN71" s="357"/>
      <c r="BO71" s="357"/>
      <c r="BP71" s="357"/>
      <c r="BQ71" s="357"/>
      <c r="BR71" s="357"/>
      <c r="BS71" s="4"/>
      <c r="BT71" s="141"/>
      <c r="BU71" s="143"/>
      <c r="BV71" s="357" t="s">
        <v>546</v>
      </c>
      <c r="BW71" s="357"/>
      <c r="BX71" s="357"/>
      <c r="BY71" s="357"/>
      <c r="BZ71" s="357"/>
      <c r="CA71" s="357"/>
      <c r="CB71" s="357"/>
      <c r="CC71" s="357"/>
      <c r="CD71" s="357"/>
      <c r="CE71" s="357"/>
      <c r="CF71" s="357"/>
      <c r="CG71" s="357"/>
      <c r="CH71" s="357"/>
      <c r="CI71" s="357"/>
      <c r="CJ71" s="357"/>
      <c r="CK71" s="4"/>
      <c r="CL71" s="143"/>
    </row>
    <row r="72" spans="1:90" s="271" customFormat="1" x14ac:dyDescent="0.25">
      <c r="A72" s="134"/>
      <c r="B72" s="357" t="s">
        <v>548</v>
      </c>
      <c r="C72" s="357"/>
      <c r="D72" s="357"/>
      <c r="E72" s="357"/>
      <c r="F72" s="357"/>
      <c r="G72" s="357"/>
      <c r="H72" s="357"/>
      <c r="I72" s="357"/>
      <c r="J72" s="357"/>
      <c r="K72" s="357"/>
      <c r="L72" s="357"/>
      <c r="M72" s="357"/>
      <c r="N72" s="357"/>
      <c r="O72" s="357"/>
      <c r="P72" s="357"/>
      <c r="Q72" s="4"/>
      <c r="R72" s="134"/>
      <c r="S72" s="137"/>
      <c r="T72" s="357" t="s">
        <v>548</v>
      </c>
      <c r="U72" s="357"/>
      <c r="V72" s="357"/>
      <c r="W72" s="357"/>
      <c r="X72" s="357"/>
      <c r="Y72" s="357"/>
      <c r="Z72" s="357"/>
      <c r="AA72" s="357"/>
      <c r="AB72" s="357"/>
      <c r="AC72" s="357"/>
      <c r="AD72" s="357"/>
      <c r="AE72" s="357"/>
      <c r="AF72" s="357"/>
      <c r="AG72" s="357"/>
      <c r="AH72" s="357"/>
      <c r="AI72" s="4"/>
      <c r="AJ72" s="137"/>
      <c r="AK72" s="139"/>
      <c r="AL72" s="357" t="s">
        <v>548</v>
      </c>
      <c r="AM72" s="357"/>
      <c r="AN72" s="357"/>
      <c r="AO72" s="357"/>
      <c r="AP72" s="357"/>
      <c r="AQ72" s="357"/>
      <c r="AR72" s="357"/>
      <c r="AS72" s="357"/>
      <c r="AT72" s="357"/>
      <c r="AU72" s="357"/>
      <c r="AV72" s="357"/>
      <c r="AW72" s="357"/>
      <c r="AX72" s="357"/>
      <c r="AY72" s="357"/>
      <c r="AZ72" s="357"/>
      <c r="BA72" s="4"/>
      <c r="BB72" s="139"/>
      <c r="BC72" s="141"/>
      <c r="BD72" s="357" t="s">
        <v>548</v>
      </c>
      <c r="BE72" s="357"/>
      <c r="BF72" s="357"/>
      <c r="BG72" s="357"/>
      <c r="BH72" s="357"/>
      <c r="BI72" s="357"/>
      <c r="BJ72" s="357"/>
      <c r="BK72" s="357"/>
      <c r="BL72" s="357"/>
      <c r="BM72" s="357"/>
      <c r="BN72" s="357"/>
      <c r="BO72" s="357"/>
      <c r="BP72" s="357"/>
      <c r="BQ72" s="357"/>
      <c r="BR72" s="357"/>
      <c r="BS72" s="4"/>
      <c r="BT72" s="141"/>
      <c r="BU72" s="143"/>
      <c r="BV72" s="357" t="s">
        <v>548</v>
      </c>
      <c r="BW72" s="357"/>
      <c r="BX72" s="357"/>
      <c r="BY72" s="357"/>
      <c r="BZ72" s="357"/>
      <c r="CA72" s="357"/>
      <c r="CB72" s="357"/>
      <c r="CC72" s="357"/>
      <c r="CD72" s="357"/>
      <c r="CE72" s="357"/>
      <c r="CF72" s="357"/>
      <c r="CG72" s="357"/>
      <c r="CH72" s="357"/>
      <c r="CI72" s="357"/>
      <c r="CJ72" s="357"/>
      <c r="CK72" s="4"/>
      <c r="CL72" s="143"/>
    </row>
    <row r="73" spans="1:90" s="271" customFormat="1" x14ac:dyDescent="0.25">
      <c r="A73" s="134"/>
      <c r="B73" s="357" t="s">
        <v>549</v>
      </c>
      <c r="C73" s="357"/>
      <c r="D73" s="357"/>
      <c r="E73" s="357"/>
      <c r="F73" s="357"/>
      <c r="G73" s="357"/>
      <c r="H73" s="357"/>
      <c r="I73" s="357"/>
      <c r="J73" s="357"/>
      <c r="K73" s="357"/>
      <c r="L73" s="357"/>
      <c r="M73" s="357"/>
      <c r="N73" s="357"/>
      <c r="O73" s="357"/>
      <c r="P73" s="357"/>
      <c r="Q73" s="4"/>
      <c r="R73" s="134"/>
      <c r="S73" s="137"/>
      <c r="T73" s="357" t="s">
        <v>549</v>
      </c>
      <c r="U73" s="357"/>
      <c r="V73" s="357"/>
      <c r="W73" s="357"/>
      <c r="X73" s="357"/>
      <c r="Y73" s="357"/>
      <c r="Z73" s="357"/>
      <c r="AA73" s="357"/>
      <c r="AB73" s="357"/>
      <c r="AC73" s="357"/>
      <c r="AD73" s="357"/>
      <c r="AE73" s="357"/>
      <c r="AF73" s="357"/>
      <c r="AG73" s="357"/>
      <c r="AH73" s="357"/>
      <c r="AI73" s="4"/>
      <c r="AJ73" s="137"/>
      <c r="AK73" s="139"/>
      <c r="AL73" s="357" t="s">
        <v>549</v>
      </c>
      <c r="AM73" s="357"/>
      <c r="AN73" s="357"/>
      <c r="AO73" s="357"/>
      <c r="AP73" s="357"/>
      <c r="AQ73" s="357"/>
      <c r="AR73" s="357"/>
      <c r="AS73" s="357"/>
      <c r="AT73" s="357"/>
      <c r="AU73" s="357"/>
      <c r="AV73" s="357"/>
      <c r="AW73" s="357"/>
      <c r="AX73" s="357"/>
      <c r="AY73" s="357"/>
      <c r="AZ73" s="357"/>
      <c r="BA73" s="4"/>
      <c r="BB73" s="139"/>
      <c r="BC73" s="141"/>
      <c r="BD73" s="357" t="s">
        <v>549</v>
      </c>
      <c r="BE73" s="357"/>
      <c r="BF73" s="357"/>
      <c r="BG73" s="357"/>
      <c r="BH73" s="357"/>
      <c r="BI73" s="357"/>
      <c r="BJ73" s="357"/>
      <c r="BK73" s="357"/>
      <c r="BL73" s="357"/>
      <c r="BM73" s="357"/>
      <c r="BN73" s="357"/>
      <c r="BO73" s="357"/>
      <c r="BP73" s="357"/>
      <c r="BQ73" s="357"/>
      <c r="BR73" s="357"/>
      <c r="BS73" s="4"/>
      <c r="BT73" s="141"/>
      <c r="BU73" s="143"/>
      <c r="BV73" s="357" t="s">
        <v>549</v>
      </c>
      <c r="BW73" s="357"/>
      <c r="BX73" s="357"/>
      <c r="BY73" s="357"/>
      <c r="BZ73" s="357"/>
      <c r="CA73" s="357"/>
      <c r="CB73" s="357"/>
      <c r="CC73" s="357"/>
      <c r="CD73" s="357"/>
      <c r="CE73" s="357"/>
      <c r="CF73" s="357"/>
      <c r="CG73" s="357"/>
      <c r="CH73" s="357"/>
      <c r="CI73" s="357"/>
      <c r="CJ73" s="357"/>
      <c r="CK73" s="4"/>
      <c r="CL73" s="143"/>
    </row>
    <row r="74" spans="1:90" x14ac:dyDescent="0.25">
      <c r="A74" s="134"/>
      <c r="B74" s="357"/>
      <c r="C74" s="355"/>
      <c r="D74" s="355"/>
      <c r="E74" s="355"/>
      <c r="F74" s="355"/>
      <c r="G74" s="355"/>
      <c r="H74" s="355"/>
      <c r="I74" s="355"/>
      <c r="J74" s="355"/>
      <c r="K74" s="355"/>
      <c r="L74" s="355"/>
      <c r="M74" s="355"/>
      <c r="N74" s="355"/>
      <c r="O74" s="355"/>
      <c r="P74" s="355"/>
      <c r="Q74" s="4"/>
      <c r="R74" s="134"/>
      <c r="S74" s="137"/>
      <c r="T74" s="357"/>
      <c r="U74" s="355"/>
      <c r="V74" s="355"/>
      <c r="W74" s="355"/>
      <c r="X74" s="355"/>
      <c r="Y74" s="355"/>
      <c r="Z74" s="355"/>
      <c r="AA74" s="355"/>
      <c r="AB74" s="355"/>
      <c r="AC74" s="355"/>
      <c r="AD74" s="355"/>
      <c r="AE74" s="355"/>
      <c r="AF74" s="355"/>
      <c r="AG74" s="355"/>
      <c r="AH74" s="355"/>
      <c r="AI74" s="4"/>
      <c r="AJ74" s="137"/>
      <c r="AK74" s="139"/>
      <c r="AL74" s="357"/>
      <c r="AM74" s="355"/>
      <c r="AN74" s="355"/>
      <c r="AO74" s="355"/>
      <c r="AP74" s="355"/>
      <c r="AQ74" s="355"/>
      <c r="AR74" s="355"/>
      <c r="AS74" s="355"/>
      <c r="AT74" s="355"/>
      <c r="AU74" s="355"/>
      <c r="AV74" s="355"/>
      <c r="AW74" s="355"/>
      <c r="AX74" s="355"/>
      <c r="AY74" s="355"/>
      <c r="AZ74" s="355"/>
      <c r="BA74" s="4"/>
      <c r="BB74" s="139"/>
      <c r="BC74" s="141"/>
      <c r="BD74" s="357"/>
      <c r="BE74" s="355"/>
      <c r="BF74" s="355"/>
      <c r="BG74" s="355"/>
      <c r="BH74" s="355"/>
      <c r="BI74" s="355"/>
      <c r="BJ74" s="355"/>
      <c r="BK74" s="355"/>
      <c r="BL74" s="355"/>
      <c r="BM74" s="355"/>
      <c r="BN74" s="355"/>
      <c r="BO74" s="355"/>
      <c r="BP74" s="355"/>
      <c r="BQ74" s="355"/>
      <c r="BR74" s="355"/>
      <c r="BS74" s="4"/>
      <c r="BT74" s="141"/>
      <c r="BU74" s="143"/>
      <c r="BV74" s="357"/>
      <c r="BW74" s="355"/>
      <c r="BX74" s="355"/>
      <c r="BY74" s="355"/>
      <c r="BZ74" s="355"/>
      <c r="CA74" s="355"/>
      <c r="CB74" s="355"/>
      <c r="CC74" s="355"/>
      <c r="CD74" s="355"/>
      <c r="CE74" s="355"/>
      <c r="CF74" s="355"/>
      <c r="CG74" s="355"/>
      <c r="CH74" s="355"/>
      <c r="CI74" s="355"/>
      <c r="CJ74" s="355"/>
      <c r="CK74" s="4"/>
      <c r="CL74" s="143"/>
    </row>
    <row r="75" spans="1:90" x14ac:dyDescent="0.25">
      <c r="A75" s="134"/>
      <c r="B75" s="357" t="s">
        <v>547</v>
      </c>
      <c r="C75" s="355"/>
      <c r="D75" s="355"/>
      <c r="E75" s="355"/>
      <c r="F75" s="355"/>
      <c r="G75" s="355"/>
      <c r="H75" s="355"/>
      <c r="I75" s="355"/>
      <c r="J75" s="355"/>
      <c r="K75" s="355"/>
      <c r="L75" s="355"/>
      <c r="M75" s="355"/>
      <c r="N75" s="355"/>
      <c r="O75" s="355"/>
      <c r="P75" s="355"/>
      <c r="Q75" s="4"/>
      <c r="R75" s="134"/>
      <c r="S75" s="137"/>
      <c r="T75" s="357" t="s">
        <v>547</v>
      </c>
      <c r="U75" s="355"/>
      <c r="V75" s="355"/>
      <c r="W75" s="355"/>
      <c r="X75" s="355"/>
      <c r="Y75" s="355"/>
      <c r="Z75" s="355"/>
      <c r="AA75" s="355"/>
      <c r="AB75" s="355"/>
      <c r="AC75" s="355"/>
      <c r="AD75" s="355"/>
      <c r="AE75" s="355"/>
      <c r="AF75" s="355"/>
      <c r="AG75" s="355"/>
      <c r="AH75" s="355"/>
      <c r="AI75" s="4"/>
      <c r="AJ75" s="137"/>
      <c r="AK75" s="139"/>
      <c r="AL75" s="357" t="s">
        <v>547</v>
      </c>
      <c r="AM75" s="355"/>
      <c r="AN75" s="355"/>
      <c r="AO75" s="355"/>
      <c r="AP75" s="355"/>
      <c r="AQ75" s="355"/>
      <c r="AR75" s="355"/>
      <c r="AS75" s="355"/>
      <c r="AT75" s="355"/>
      <c r="AU75" s="355"/>
      <c r="AV75" s="355"/>
      <c r="AW75" s="355"/>
      <c r="AX75" s="355"/>
      <c r="AY75" s="355"/>
      <c r="AZ75" s="355"/>
      <c r="BA75" s="4"/>
      <c r="BB75" s="139"/>
      <c r="BC75" s="141"/>
      <c r="BD75" s="357" t="s">
        <v>547</v>
      </c>
      <c r="BE75" s="355"/>
      <c r="BF75" s="355"/>
      <c r="BG75" s="355"/>
      <c r="BH75" s="355"/>
      <c r="BI75" s="355"/>
      <c r="BJ75" s="355"/>
      <c r="BK75" s="355"/>
      <c r="BL75" s="355"/>
      <c r="BM75" s="355"/>
      <c r="BN75" s="355"/>
      <c r="BO75" s="355"/>
      <c r="BP75" s="355"/>
      <c r="BQ75" s="355"/>
      <c r="BR75" s="355"/>
      <c r="BS75" s="4"/>
      <c r="BT75" s="141"/>
      <c r="BU75" s="143"/>
      <c r="BV75" s="357" t="s">
        <v>547</v>
      </c>
      <c r="BW75" s="355"/>
      <c r="BX75" s="355"/>
      <c r="BY75" s="355"/>
      <c r="BZ75" s="355"/>
      <c r="CA75" s="355"/>
      <c r="CB75" s="355"/>
      <c r="CC75" s="355"/>
      <c r="CD75" s="355"/>
      <c r="CE75" s="355"/>
      <c r="CF75" s="355"/>
      <c r="CG75" s="355"/>
      <c r="CH75" s="355"/>
      <c r="CI75" s="355"/>
      <c r="CJ75" s="355"/>
      <c r="CK75" s="4"/>
      <c r="CL75" s="143"/>
    </row>
    <row r="76" spans="1:90" x14ac:dyDescent="0.25">
      <c r="A76" s="134"/>
      <c r="Q76" s="4"/>
      <c r="R76" s="134"/>
      <c r="S76" s="137"/>
      <c r="W76" s="13"/>
      <c r="X76" s="13"/>
      <c r="Y76" s="13"/>
      <c r="Z76" s="13"/>
      <c r="AA76" s="13"/>
      <c r="AB76" s="13"/>
      <c r="AC76" s="13"/>
      <c r="AD76" s="13"/>
      <c r="AE76" s="13"/>
      <c r="AF76" s="13"/>
      <c r="AG76" s="13"/>
      <c r="AH76" s="13"/>
      <c r="AI76" s="4"/>
      <c r="AJ76" s="137"/>
      <c r="AK76" s="139"/>
      <c r="AL76" s="271"/>
      <c r="AM76" s="271"/>
      <c r="AN76" s="271"/>
      <c r="AO76" s="13"/>
      <c r="AP76" s="13"/>
      <c r="AQ76" s="13"/>
      <c r="AR76" s="13"/>
      <c r="AS76" s="13"/>
      <c r="AT76" s="13"/>
      <c r="AU76" s="13"/>
      <c r="AV76" s="13"/>
      <c r="AW76" s="13"/>
      <c r="AX76" s="13"/>
      <c r="AY76" s="13"/>
      <c r="AZ76" s="13"/>
      <c r="BA76" s="4"/>
      <c r="BB76" s="139"/>
      <c r="BC76" s="141"/>
      <c r="BD76" s="271"/>
      <c r="BE76" s="271"/>
      <c r="BF76" s="271"/>
      <c r="BG76" s="13"/>
      <c r="BH76" s="13"/>
      <c r="BI76" s="13"/>
      <c r="BJ76" s="13"/>
      <c r="BK76" s="13"/>
      <c r="BL76" s="13"/>
      <c r="BM76" s="13"/>
      <c r="BN76" s="13"/>
      <c r="BO76" s="13"/>
      <c r="BP76" s="13"/>
      <c r="BQ76" s="13"/>
      <c r="BR76" s="13"/>
      <c r="BS76" s="4"/>
      <c r="BT76" s="141"/>
      <c r="BU76" s="143"/>
      <c r="BV76" s="271"/>
      <c r="BW76" s="271"/>
      <c r="BX76" s="271"/>
      <c r="BY76" s="13"/>
      <c r="BZ76" s="13"/>
      <c r="CA76" s="13"/>
      <c r="CB76" s="13"/>
      <c r="CC76" s="13"/>
      <c r="CD76" s="13"/>
      <c r="CE76" s="13"/>
      <c r="CF76" s="13"/>
      <c r="CG76" s="13"/>
      <c r="CH76" s="13"/>
      <c r="CI76" s="13"/>
      <c r="CJ76" s="13"/>
      <c r="CK76" s="4"/>
      <c r="CL76" s="143"/>
    </row>
    <row r="77" spans="1:90" x14ac:dyDescent="0.25">
      <c r="A77" s="134"/>
      <c r="B77" s="20" t="s">
        <v>535</v>
      </c>
      <c r="Q77" s="4"/>
      <c r="R77" s="134"/>
      <c r="S77" s="137"/>
      <c r="T77" s="20" t="s">
        <v>535</v>
      </c>
      <c r="W77" s="13"/>
      <c r="X77" s="13"/>
      <c r="Y77" s="13"/>
      <c r="Z77" s="13"/>
      <c r="AA77" s="13"/>
      <c r="AB77" s="13"/>
      <c r="AC77" s="13"/>
      <c r="AD77" s="13"/>
      <c r="AE77" s="13"/>
      <c r="AF77" s="13"/>
      <c r="AG77" s="13"/>
      <c r="AH77" s="13"/>
      <c r="AI77" s="4"/>
      <c r="AJ77" s="137"/>
      <c r="AK77" s="139"/>
      <c r="AL77" s="20" t="s">
        <v>535</v>
      </c>
      <c r="AM77" s="271"/>
      <c r="AN77" s="271"/>
      <c r="AO77" s="13"/>
      <c r="AP77" s="13"/>
      <c r="AQ77" s="13"/>
      <c r="AR77" s="13"/>
      <c r="AS77" s="13"/>
      <c r="AT77" s="13"/>
      <c r="AU77" s="13"/>
      <c r="AV77" s="13"/>
      <c r="AW77" s="13"/>
      <c r="AX77" s="13"/>
      <c r="AY77" s="13"/>
      <c r="AZ77" s="13"/>
      <c r="BA77" s="4"/>
      <c r="BB77" s="139"/>
      <c r="BC77" s="141"/>
      <c r="BD77" s="20" t="s">
        <v>535</v>
      </c>
      <c r="BE77" s="271"/>
      <c r="BF77" s="271"/>
      <c r="BG77" s="13"/>
      <c r="BH77" s="13"/>
      <c r="BI77" s="13"/>
      <c r="BJ77" s="13"/>
      <c r="BK77" s="13"/>
      <c r="BL77" s="13"/>
      <c r="BM77" s="13"/>
      <c r="BN77" s="13"/>
      <c r="BO77" s="13"/>
      <c r="BP77" s="13"/>
      <c r="BQ77" s="13"/>
      <c r="BR77" s="13"/>
      <c r="BS77" s="4"/>
      <c r="BT77" s="141"/>
      <c r="BU77" s="143"/>
      <c r="BV77" s="20" t="s">
        <v>535</v>
      </c>
      <c r="BW77" s="271"/>
      <c r="BX77" s="271"/>
      <c r="BY77" s="13"/>
      <c r="BZ77" s="13"/>
      <c r="CA77" s="13"/>
      <c r="CB77" s="13"/>
      <c r="CC77" s="13"/>
      <c r="CD77" s="13"/>
      <c r="CE77" s="13"/>
      <c r="CF77" s="13"/>
      <c r="CG77" s="13"/>
      <c r="CH77" s="13"/>
      <c r="CI77" s="13"/>
      <c r="CJ77" s="13"/>
      <c r="CK77" s="4"/>
      <c r="CL77" s="143"/>
    </row>
    <row r="78" spans="1:90" x14ac:dyDescent="0.25">
      <c r="A78" s="134"/>
      <c r="B78" s="68" t="str">
        <f>B14</f>
        <v>Hayai Desire</v>
      </c>
      <c r="Q78" s="4"/>
      <c r="R78" s="134"/>
      <c r="S78" s="137"/>
      <c r="T78" s="68" t="str">
        <f>T14</f>
        <v>Hayai Desire</v>
      </c>
      <c r="W78" s="13"/>
      <c r="X78" s="13"/>
      <c r="Y78" s="13"/>
      <c r="Z78" s="13"/>
      <c r="AA78" s="13"/>
      <c r="AB78" s="13"/>
      <c r="AC78" s="13"/>
      <c r="AD78" s="13"/>
      <c r="AE78" s="13"/>
      <c r="AF78" s="13"/>
      <c r="AG78" s="13"/>
      <c r="AH78" s="13"/>
      <c r="AI78" s="4"/>
      <c r="AJ78" s="137"/>
      <c r="AK78" s="139"/>
      <c r="AL78" s="68" t="str">
        <f>AL14</f>
        <v>Hayai Desire</v>
      </c>
      <c r="AM78" s="271"/>
      <c r="AN78" s="271"/>
      <c r="AO78" s="13"/>
      <c r="AP78" s="13"/>
      <c r="AQ78" s="13"/>
      <c r="AR78" s="13"/>
      <c r="AS78" s="13"/>
      <c r="AT78" s="13"/>
      <c r="AU78" s="13"/>
      <c r="AV78" s="13"/>
      <c r="AW78" s="13"/>
      <c r="AX78" s="13"/>
      <c r="AY78" s="13"/>
      <c r="AZ78" s="13"/>
      <c r="BA78" s="4"/>
      <c r="BB78" s="139"/>
      <c r="BC78" s="141"/>
      <c r="BD78" s="68" t="str">
        <f>BD14</f>
        <v>Hayai Desire</v>
      </c>
      <c r="BE78" s="271"/>
      <c r="BF78" s="271"/>
      <c r="BG78" s="13"/>
      <c r="BH78" s="13"/>
      <c r="BI78" s="13"/>
      <c r="BJ78" s="13"/>
      <c r="BK78" s="13"/>
      <c r="BL78" s="13"/>
      <c r="BM78" s="13"/>
      <c r="BN78" s="13"/>
      <c r="BO78" s="13"/>
      <c r="BP78" s="13"/>
      <c r="BQ78" s="13"/>
      <c r="BR78" s="13"/>
      <c r="BS78" s="4"/>
      <c r="BT78" s="141"/>
      <c r="BU78" s="143"/>
      <c r="BV78" s="68" t="str">
        <f>BV14</f>
        <v>Hayai Desire</v>
      </c>
      <c r="BW78" s="271"/>
      <c r="BX78" s="271"/>
      <c r="BY78" s="13"/>
      <c r="BZ78" s="13"/>
      <c r="CA78" s="13"/>
      <c r="CB78" s="13"/>
      <c r="CC78" s="13"/>
      <c r="CD78" s="13"/>
      <c r="CE78" s="13"/>
      <c r="CF78" s="13"/>
      <c r="CG78" s="13"/>
      <c r="CH78" s="13"/>
      <c r="CI78" s="13"/>
      <c r="CJ78" s="13"/>
      <c r="CK78" s="4"/>
      <c r="CL78" s="143"/>
    </row>
    <row r="79" spans="1:90" x14ac:dyDescent="0.25">
      <c r="A79" s="134"/>
      <c r="Q79" s="4"/>
      <c r="R79" s="134"/>
      <c r="S79" s="137"/>
      <c r="W79" s="13"/>
      <c r="X79" s="13"/>
      <c r="Y79" s="13"/>
      <c r="Z79" s="13"/>
      <c r="AA79" s="13"/>
      <c r="AB79" s="13"/>
      <c r="AC79" s="13"/>
      <c r="AD79" s="13"/>
      <c r="AE79" s="13"/>
      <c r="AF79" s="13"/>
      <c r="AG79" s="13"/>
      <c r="AH79" s="13"/>
      <c r="AI79" s="4"/>
      <c r="AJ79" s="137"/>
      <c r="AK79" s="139"/>
      <c r="AO79" s="13"/>
      <c r="AP79" s="13"/>
      <c r="AQ79" s="13"/>
      <c r="AR79" s="13"/>
      <c r="AS79" s="13"/>
      <c r="AT79" s="13"/>
      <c r="AU79" s="13"/>
      <c r="AV79" s="13"/>
      <c r="AW79" s="13"/>
      <c r="AX79" s="13"/>
      <c r="AY79" s="13"/>
      <c r="AZ79" s="13"/>
      <c r="BA79" s="4"/>
      <c r="BB79" s="139"/>
      <c r="BC79" s="141"/>
      <c r="BG79" s="13"/>
      <c r="BH79" s="13"/>
      <c r="BI79" s="13"/>
      <c r="BJ79" s="13"/>
      <c r="BK79" s="13"/>
      <c r="BL79" s="13"/>
      <c r="BM79" s="13"/>
      <c r="BN79" s="13"/>
      <c r="BO79" s="13"/>
      <c r="BP79" s="13"/>
      <c r="BQ79" s="13"/>
      <c r="BR79" s="13"/>
      <c r="BS79" s="4"/>
      <c r="BT79" s="141"/>
      <c r="BU79" s="143"/>
      <c r="BY79" s="13"/>
      <c r="BZ79" s="13"/>
      <c r="CA79" s="13"/>
      <c r="CB79" s="13"/>
      <c r="CC79" s="13"/>
      <c r="CD79" s="13"/>
      <c r="CE79" s="13"/>
      <c r="CF79" s="13"/>
      <c r="CG79" s="13"/>
      <c r="CH79" s="13"/>
      <c r="CI79" s="13"/>
      <c r="CJ79" s="13"/>
      <c r="CK79" s="4"/>
      <c r="CL79" s="143"/>
    </row>
    <row r="80" spans="1:90" x14ac:dyDescent="0.25">
      <c r="A80" s="134"/>
      <c r="C80" s="6" t="s">
        <v>495</v>
      </c>
      <c r="D80" s="99">
        <v>2000000</v>
      </c>
      <c r="E80" s="13"/>
      <c r="F80" s="13"/>
      <c r="G80" s="13"/>
      <c r="H80" s="13"/>
      <c r="I80" s="13"/>
      <c r="J80" s="13"/>
      <c r="K80" s="13"/>
      <c r="L80" s="13"/>
      <c r="M80" s="13"/>
      <c r="N80" s="13"/>
      <c r="O80" s="13"/>
      <c r="P80" s="13"/>
      <c r="Q80" s="4"/>
      <c r="R80" s="134"/>
      <c r="S80" s="137"/>
      <c r="U80" s="6" t="s">
        <v>495</v>
      </c>
      <c r="V80" s="99">
        <v>0</v>
      </c>
      <c r="W80" s="13"/>
      <c r="X80" s="13"/>
      <c r="Y80" s="13"/>
      <c r="Z80" s="13"/>
      <c r="AA80" s="13"/>
      <c r="AB80" s="13"/>
      <c r="AC80" s="13"/>
      <c r="AD80" s="13"/>
      <c r="AE80" s="13"/>
      <c r="AF80" s="13"/>
      <c r="AG80" s="13"/>
      <c r="AH80" s="13"/>
      <c r="AI80" s="4"/>
      <c r="AJ80" s="137"/>
      <c r="AK80" s="139"/>
      <c r="AM80" s="6" t="s">
        <v>495</v>
      </c>
      <c r="AN80" s="99">
        <v>0</v>
      </c>
      <c r="AO80" s="13"/>
      <c r="AP80" s="13"/>
      <c r="AQ80" s="13"/>
      <c r="AR80" s="13"/>
      <c r="AS80" s="13"/>
      <c r="AT80" s="13"/>
      <c r="AU80" s="13"/>
      <c r="AV80" s="13"/>
      <c r="AW80" s="13"/>
      <c r="AX80" s="13"/>
      <c r="AY80" s="13"/>
      <c r="AZ80" s="13"/>
      <c r="BA80" s="4"/>
      <c r="BB80" s="139"/>
      <c r="BC80" s="141"/>
      <c r="BE80" s="6" t="s">
        <v>495</v>
      </c>
      <c r="BF80" s="99">
        <v>0</v>
      </c>
      <c r="BG80" s="13"/>
      <c r="BH80" s="13"/>
      <c r="BI80" s="13"/>
      <c r="BJ80" s="13"/>
      <c r="BK80" s="13"/>
      <c r="BL80" s="13"/>
      <c r="BM80" s="13"/>
      <c r="BN80" s="13"/>
      <c r="BO80" s="13"/>
      <c r="BP80" s="13"/>
      <c r="BQ80" s="13"/>
      <c r="BR80" s="13"/>
      <c r="BS80" s="4"/>
      <c r="BT80" s="141"/>
      <c r="BU80" s="143"/>
      <c r="BW80" s="6" t="s">
        <v>495</v>
      </c>
      <c r="BX80" s="99">
        <v>0</v>
      </c>
      <c r="BY80" s="13"/>
      <c r="BZ80" s="13"/>
      <c r="CA80" s="13"/>
      <c r="CB80" s="13"/>
      <c r="CC80" s="13"/>
      <c r="CD80" s="13"/>
      <c r="CE80" s="13"/>
      <c r="CF80" s="13"/>
      <c r="CG80" s="13"/>
      <c r="CH80" s="13"/>
      <c r="CI80" s="13"/>
      <c r="CJ80" s="13"/>
      <c r="CK80" s="4"/>
      <c r="CL80" s="143"/>
    </row>
    <row r="81" spans="1:90" x14ac:dyDescent="0.25">
      <c r="A81" s="134"/>
      <c r="C81" s="6" t="s">
        <v>496</v>
      </c>
      <c r="D81" s="99">
        <v>5000000</v>
      </c>
      <c r="E81" s="13"/>
      <c r="F81" s="13"/>
      <c r="G81" s="13"/>
      <c r="H81" s="13"/>
      <c r="I81" s="13"/>
      <c r="J81" s="13"/>
      <c r="K81" s="13"/>
      <c r="L81" s="13"/>
      <c r="M81" s="13"/>
      <c r="N81" s="13"/>
      <c r="O81" s="13"/>
      <c r="P81" s="13"/>
      <c r="Q81" s="4"/>
      <c r="R81" s="134"/>
      <c r="S81" s="137"/>
      <c r="U81" s="6" t="s">
        <v>496</v>
      </c>
      <c r="V81" s="99">
        <v>0</v>
      </c>
      <c r="W81" s="13"/>
      <c r="X81" s="13"/>
      <c r="Y81" s="13"/>
      <c r="Z81" s="13"/>
      <c r="AA81" s="13"/>
      <c r="AB81" s="13"/>
      <c r="AC81" s="13"/>
      <c r="AD81" s="13"/>
      <c r="AE81" s="13"/>
      <c r="AF81" s="13"/>
      <c r="AG81" s="13"/>
      <c r="AH81" s="13"/>
      <c r="AI81" s="4"/>
      <c r="AJ81" s="137"/>
      <c r="AK81" s="139"/>
      <c r="AM81" s="6" t="s">
        <v>496</v>
      </c>
      <c r="AN81" s="99">
        <v>0</v>
      </c>
      <c r="AO81" s="13"/>
      <c r="AP81" s="13"/>
      <c r="AQ81" s="13"/>
      <c r="AR81" s="13"/>
      <c r="AS81" s="13"/>
      <c r="AT81" s="13"/>
      <c r="AU81" s="13"/>
      <c r="AV81" s="13"/>
      <c r="AW81" s="13"/>
      <c r="AX81" s="13"/>
      <c r="AY81" s="13"/>
      <c r="AZ81" s="13"/>
      <c r="BA81" s="4"/>
      <c r="BB81" s="139"/>
      <c r="BC81" s="141"/>
      <c r="BE81" s="6" t="s">
        <v>496</v>
      </c>
      <c r="BF81" s="99">
        <v>0</v>
      </c>
      <c r="BG81" s="13"/>
      <c r="BH81" s="13"/>
      <c r="BI81" s="13"/>
      <c r="BJ81" s="13"/>
      <c r="BK81" s="13"/>
      <c r="BL81" s="13"/>
      <c r="BM81" s="13"/>
      <c r="BN81" s="13"/>
      <c r="BO81" s="13"/>
      <c r="BP81" s="13"/>
      <c r="BQ81" s="13"/>
      <c r="BR81" s="13"/>
      <c r="BS81" s="4"/>
      <c r="BT81" s="141"/>
      <c r="BU81" s="143"/>
      <c r="BW81" s="6" t="s">
        <v>496</v>
      </c>
      <c r="BX81" s="99">
        <v>0</v>
      </c>
      <c r="BY81" s="13"/>
      <c r="BZ81" s="13"/>
      <c r="CA81" s="13"/>
      <c r="CB81" s="13"/>
      <c r="CC81" s="13"/>
      <c r="CD81" s="13"/>
      <c r="CE81" s="13"/>
      <c r="CF81" s="13"/>
      <c r="CG81" s="13"/>
      <c r="CH81" s="13"/>
      <c r="CI81" s="13"/>
      <c r="CJ81" s="13"/>
      <c r="CK81" s="4"/>
      <c r="CL81" s="143"/>
    </row>
    <row r="82" spans="1:90" x14ac:dyDescent="0.25">
      <c r="A82" s="134"/>
      <c r="E82" s="13"/>
      <c r="F82" s="13"/>
      <c r="G82" s="13"/>
      <c r="H82" s="13"/>
      <c r="I82" s="13"/>
      <c r="J82" s="13"/>
      <c r="K82" s="13"/>
      <c r="L82" s="13"/>
      <c r="M82" s="13"/>
      <c r="N82" s="13"/>
      <c r="O82" s="13"/>
      <c r="P82" s="13"/>
      <c r="Q82" s="4"/>
      <c r="R82" s="134"/>
      <c r="S82" s="137"/>
      <c r="U82" s="6"/>
      <c r="V82" s="13"/>
      <c r="W82" s="13"/>
      <c r="X82" s="13"/>
      <c r="Y82" s="13"/>
      <c r="Z82" s="13"/>
      <c r="AA82" s="13"/>
      <c r="AB82" s="13"/>
      <c r="AC82" s="13"/>
      <c r="AD82" s="13"/>
      <c r="AE82" s="13"/>
      <c r="AF82" s="13"/>
      <c r="AG82" s="13"/>
      <c r="AH82" s="13"/>
      <c r="AI82" s="4"/>
      <c r="AJ82" s="137"/>
      <c r="AK82" s="139"/>
      <c r="AM82" s="6"/>
      <c r="AN82" s="13"/>
      <c r="AO82" s="13"/>
      <c r="AP82" s="13"/>
      <c r="AQ82" s="13"/>
      <c r="AR82" s="13"/>
      <c r="AS82" s="13"/>
      <c r="AT82" s="13"/>
      <c r="AU82" s="13"/>
      <c r="AV82" s="13"/>
      <c r="AW82" s="13"/>
      <c r="AX82" s="13"/>
      <c r="AY82" s="13"/>
      <c r="AZ82" s="13"/>
      <c r="BA82" s="4"/>
      <c r="BB82" s="139"/>
      <c r="BC82" s="141"/>
      <c r="BE82" s="6"/>
      <c r="BF82" s="13"/>
      <c r="BG82" s="13"/>
      <c r="BH82" s="13"/>
      <c r="BI82" s="13"/>
      <c r="BJ82" s="13"/>
      <c r="BK82" s="13"/>
      <c r="BL82" s="13"/>
      <c r="BM82" s="13"/>
      <c r="BN82" s="13"/>
      <c r="BO82" s="13"/>
      <c r="BP82" s="13"/>
      <c r="BQ82" s="13"/>
      <c r="BR82" s="13"/>
      <c r="BS82" s="4"/>
      <c r="BT82" s="141"/>
      <c r="BU82" s="143"/>
      <c r="BW82" s="6"/>
      <c r="BX82" s="13"/>
      <c r="BY82" s="13"/>
      <c r="BZ82" s="13"/>
      <c r="CA82" s="13"/>
      <c r="CB82" s="13"/>
      <c r="CC82" s="13"/>
      <c r="CD82" s="13"/>
      <c r="CE82" s="13"/>
      <c r="CF82" s="13"/>
      <c r="CG82" s="13"/>
      <c r="CH82" s="13"/>
      <c r="CI82" s="13"/>
      <c r="CJ82" s="13"/>
      <c r="CK82" s="4"/>
      <c r="CL82" s="143"/>
    </row>
    <row r="83" spans="1:90" x14ac:dyDescent="0.25">
      <c r="A83" s="134"/>
      <c r="B83" s="357" t="s">
        <v>537</v>
      </c>
      <c r="C83" s="355"/>
      <c r="D83" s="355"/>
      <c r="E83" s="355"/>
      <c r="F83" s="355"/>
      <c r="G83" s="355"/>
      <c r="H83" s="355"/>
      <c r="I83" s="355"/>
      <c r="J83" s="355"/>
      <c r="K83" s="355"/>
      <c r="L83" s="355"/>
      <c r="M83" s="355"/>
      <c r="N83" s="355"/>
      <c r="O83" s="355"/>
      <c r="P83" s="355"/>
      <c r="Q83" s="4"/>
      <c r="R83" s="134"/>
      <c r="S83" s="137"/>
      <c r="T83" s="357" t="s">
        <v>537</v>
      </c>
      <c r="U83" s="355"/>
      <c r="V83" s="355"/>
      <c r="W83" s="355"/>
      <c r="X83" s="355"/>
      <c r="Y83" s="355"/>
      <c r="Z83" s="355"/>
      <c r="AA83" s="355"/>
      <c r="AB83" s="355"/>
      <c r="AC83" s="355"/>
      <c r="AD83" s="355"/>
      <c r="AE83" s="355"/>
      <c r="AF83" s="355"/>
      <c r="AG83" s="355"/>
      <c r="AH83" s="355"/>
      <c r="AI83" s="4"/>
      <c r="AJ83" s="137"/>
      <c r="AK83" s="139"/>
      <c r="AL83" s="357" t="s">
        <v>537</v>
      </c>
      <c r="AM83" s="355"/>
      <c r="AN83" s="355"/>
      <c r="AO83" s="355"/>
      <c r="AP83" s="355"/>
      <c r="AQ83" s="355"/>
      <c r="AR83" s="355"/>
      <c r="AS83" s="355"/>
      <c r="AT83" s="355"/>
      <c r="AU83" s="355"/>
      <c r="AV83" s="355"/>
      <c r="AW83" s="355"/>
      <c r="AX83" s="355"/>
      <c r="AY83" s="355"/>
      <c r="AZ83" s="355"/>
      <c r="BA83" s="4"/>
      <c r="BB83" s="139"/>
      <c r="BC83" s="141"/>
      <c r="BD83" s="357" t="s">
        <v>537</v>
      </c>
      <c r="BE83" s="355"/>
      <c r="BF83" s="355"/>
      <c r="BG83" s="355"/>
      <c r="BH83" s="355"/>
      <c r="BI83" s="355"/>
      <c r="BJ83" s="355"/>
      <c r="BK83" s="355"/>
      <c r="BL83" s="355"/>
      <c r="BM83" s="355"/>
      <c r="BN83" s="355"/>
      <c r="BO83" s="355"/>
      <c r="BP83" s="355"/>
      <c r="BQ83" s="355"/>
      <c r="BR83" s="355"/>
      <c r="BS83" s="4"/>
      <c r="BT83" s="141"/>
      <c r="BU83" s="143"/>
      <c r="BV83" s="357" t="s">
        <v>537</v>
      </c>
      <c r="BW83" s="355"/>
      <c r="BX83" s="355"/>
      <c r="BY83" s="355"/>
      <c r="BZ83" s="355"/>
      <c r="CA83" s="355"/>
      <c r="CB83" s="355"/>
      <c r="CC83" s="355"/>
      <c r="CD83" s="355"/>
      <c r="CE83" s="355"/>
      <c r="CF83" s="355"/>
      <c r="CG83" s="355"/>
      <c r="CH83" s="355"/>
      <c r="CI83" s="355"/>
      <c r="CJ83" s="355"/>
      <c r="CK83" s="4"/>
      <c r="CL83" s="143"/>
    </row>
    <row r="84" spans="1:90" x14ac:dyDescent="0.25">
      <c r="A84" s="134"/>
      <c r="B84" s="357" t="s">
        <v>538</v>
      </c>
      <c r="C84" s="355"/>
      <c r="D84" s="355"/>
      <c r="E84" s="355"/>
      <c r="F84" s="355"/>
      <c r="G84" s="355"/>
      <c r="H84" s="355"/>
      <c r="I84" s="355"/>
      <c r="J84" s="355"/>
      <c r="K84" s="355"/>
      <c r="L84" s="355"/>
      <c r="M84" s="355"/>
      <c r="N84" s="355"/>
      <c r="O84" s="355"/>
      <c r="P84" s="355"/>
      <c r="Q84" s="4"/>
      <c r="R84" s="134"/>
      <c r="S84" s="137"/>
      <c r="T84" s="357" t="s">
        <v>538</v>
      </c>
      <c r="U84" s="355"/>
      <c r="V84" s="355"/>
      <c r="W84" s="355"/>
      <c r="X84" s="355"/>
      <c r="Y84" s="355"/>
      <c r="Z84" s="355"/>
      <c r="AA84" s="355"/>
      <c r="AB84" s="355"/>
      <c r="AC84" s="355"/>
      <c r="AD84" s="355"/>
      <c r="AE84" s="355"/>
      <c r="AF84" s="355"/>
      <c r="AG84" s="355"/>
      <c r="AH84" s="355"/>
      <c r="AI84" s="4"/>
      <c r="AJ84" s="137"/>
      <c r="AK84" s="139"/>
      <c r="AL84" s="357" t="s">
        <v>538</v>
      </c>
      <c r="AM84" s="355"/>
      <c r="AN84" s="355"/>
      <c r="AO84" s="355"/>
      <c r="AP84" s="355"/>
      <c r="AQ84" s="355"/>
      <c r="AR84" s="355"/>
      <c r="AS84" s="355"/>
      <c r="AT84" s="355"/>
      <c r="AU84" s="355"/>
      <c r="AV84" s="355"/>
      <c r="AW84" s="355"/>
      <c r="AX84" s="355"/>
      <c r="AY84" s="355"/>
      <c r="AZ84" s="355"/>
      <c r="BA84" s="4"/>
      <c r="BB84" s="139"/>
      <c r="BC84" s="141"/>
      <c r="BD84" s="357" t="s">
        <v>538</v>
      </c>
      <c r="BE84" s="355"/>
      <c r="BF84" s="355"/>
      <c r="BG84" s="355"/>
      <c r="BH84" s="355"/>
      <c r="BI84" s="355"/>
      <c r="BJ84" s="355"/>
      <c r="BK84" s="355"/>
      <c r="BL84" s="355"/>
      <c r="BM84" s="355"/>
      <c r="BN84" s="355"/>
      <c r="BO84" s="355"/>
      <c r="BP84" s="355"/>
      <c r="BQ84" s="355"/>
      <c r="BR84" s="355"/>
      <c r="BS84" s="4"/>
      <c r="BT84" s="141"/>
      <c r="BU84" s="143"/>
      <c r="BV84" s="357" t="s">
        <v>538</v>
      </c>
      <c r="BW84" s="355"/>
      <c r="BX84" s="355"/>
      <c r="BY84" s="355"/>
      <c r="BZ84" s="355"/>
      <c r="CA84" s="355"/>
      <c r="CB84" s="355"/>
      <c r="CC84" s="355"/>
      <c r="CD84" s="355"/>
      <c r="CE84" s="355"/>
      <c r="CF84" s="355"/>
      <c r="CG84" s="355"/>
      <c r="CH84" s="355"/>
      <c r="CI84" s="355"/>
      <c r="CJ84" s="355"/>
      <c r="CK84" s="4"/>
      <c r="CL84" s="143"/>
    </row>
    <row r="85" spans="1:90" x14ac:dyDescent="0.25">
      <c r="A85" s="134"/>
      <c r="Q85" s="4"/>
      <c r="R85" s="134"/>
      <c r="S85" s="137"/>
      <c r="U85" s="6"/>
      <c r="V85" s="13"/>
      <c r="W85" s="13"/>
      <c r="X85" s="13"/>
      <c r="Y85" s="13"/>
      <c r="Z85" s="13"/>
      <c r="AA85" s="13"/>
      <c r="AB85" s="13"/>
      <c r="AC85" s="13"/>
      <c r="AD85" s="13"/>
      <c r="AE85" s="13"/>
      <c r="AF85" s="13"/>
      <c r="AG85" s="13"/>
      <c r="AH85" s="13"/>
      <c r="AI85" s="4"/>
      <c r="AJ85" s="137"/>
      <c r="AK85" s="139"/>
      <c r="AM85" s="6"/>
      <c r="AN85" s="13"/>
      <c r="AO85" s="13"/>
      <c r="AP85" s="13"/>
      <c r="AQ85" s="13"/>
      <c r="AR85" s="13"/>
      <c r="AS85" s="13"/>
      <c r="AT85" s="13"/>
      <c r="AU85" s="13"/>
      <c r="AV85" s="13"/>
      <c r="AW85" s="13"/>
      <c r="AX85" s="13"/>
      <c r="AY85" s="13"/>
      <c r="AZ85" s="13"/>
      <c r="BA85" s="4"/>
      <c r="BB85" s="139"/>
      <c r="BC85" s="141"/>
      <c r="BE85" s="6"/>
      <c r="BF85" s="13"/>
      <c r="BG85" s="13"/>
      <c r="BH85" s="13"/>
      <c r="BI85" s="13"/>
      <c r="BJ85" s="13"/>
      <c r="BK85" s="13"/>
      <c r="BL85" s="13"/>
      <c r="BM85" s="13"/>
      <c r="BN85" s="13"/>
      <c r="BO85" s="13"/>
      <c r="BP85" s="13"/>
      <c r="BQ85" s="13"/>
      <c r="BR85" s="13"/>
      <c r="BS85" s="4"/>
      <c r="BT85" s="141"/>
      <c r="BU85" s="143"/>
      <c r="BW85" s="6"/>
      <c r="BX85" s="13"/>
      <c r="BY85" s="13"/>
      <c r="BZ85" s="13"/>
      <c r="CA85" s="13"/>
      <c r="CB85" s="13"/>
      <c r="CC85" s="13"/>
      <c r="CD85" s="13"/>
      <c r="CE85" s="13"/>
      <c r="CF85" s="13"/>
      <c r="CG85" s="13"/>
      <c r="CH85" s="13"/>
      <c r="CI85" s="13"/>
      <c r="CJ85" s="13"/>
      <c r="CK85" s="4"/>
      <c r="CL85" s="143"/>
    </row>
    <row r="86" spans="1:90" x14ac:dyDescent="0.25">
      <c r="A86" s="134"/>
      <c r="B86" s="20" t="s">
        <v>211</v>
      </c>
      <c r="D86" s="13"/>
      <c r="E86" s="13"/>
      <c r="F86" s="13"/>
      <c r="G86" s="13"/>
      <c r="H86" s="13"/>
      <c r="I86" s="13"/>
      <c r="J86" s="13"/>
      <c r="K86" s="13"/>
      <c r="L86" s="13"/>
      <c r="M86" s="13"/>
      <c r="N86" s="13"/>
      <c r="O86" s="13"/>
      <c r="P86" s="13"/>
      <c r="Q86" s="4"/>
      <c r="R86" s="134"/>
      <c r="S86" s="137"/>
      <c r="T86" s="20" t="s">
        <v>211</v>
      </c>
      <c r="U86" s="6"/>
      <c r="V86" s="13"/>
      <c r="W86" s="13"/>
      <c r="X86" s="13"/>
      <c r="Y86" s="13"/>
      <c r="Z86" s="13"/>
      <c r="AA86" s="13"/>
      <c r="AB86" s="13"/>
      <c r="AC86" s="13"/>
      <c r="AD86" s="13"/>
      <c r="AE86" s="13"/>
      <c r="AF86" s="13"/>
      <c r="AG86" s="13"/>
      <c r="AH86" s="13"/>
      <c r="AI86" s="4"/>
      <c r="AJ86" s="137"/>
      <c r="AK86" s="139"/>
      <c r="AL86" s="20" t="s">
        <v>211</v>
      </c>
      <c r="AM86" s="6"/>
      <c r="AN86" s="13"/>
      <c r="AO86" s="13"/>
      <c r="AP86" s="13"/>
      <c r="AQ86" s="13"/>
      <c r="AR86" s="13"/>
      <c r="AS86" s="13"/>
      <c r="AT86" s="13"/>
      <c r="AU86" s="13"/>
      <c r="AV86" s="13"/>
      <c r="AW86" s="13"/>
      <c r="AX86" s="13"/>
      <c r="AY86" s="13"/>
      <c r="AZ86" s="13"/>
      <c r="BA86" s="4"/>
      <c r="BB86" s="139"/>
      <c r="BC86" s="141"/>
      <c r="BD86" s="20" t="s">
        <v>211</v>
      </c>
      <c r="BE86" s="6"/>
      <c r="BF86" s="13"/>
      <c r="BG86" s="13"/>
      <c r="BH86" s="13"/>
      <c r="BI86" s="13"/>
      <c r="BJ86" s="13"/>
      <c r="BK86" s="13"/>
      <c r="BL86" s="13"/>
      <c r="BM86" s="13"/>
      <c r="BN86" s="13"/>
      <c r="BO86" s="13"/>
      <c r="BP86" s="13"/>
      <c r="BQ86" s="13"/>
      <c r="BR86" s="13"/>
      <c r="BS86" s="4"/>
      <c r="BT86" s="141"/>
      <c r="BU86" s="143"/>
      <c r="BV86" s="20" t="s">
        <v>211</v>
      </c>
      <c r="BW86" s="6"/>
      <c r="BX86" s="13"/>
      <c r="BY86" s="13"/>
      <c r="BZ86" s="13"/>
      <c r="CA86" s="13"/>
      <c r="CB86" s="13"/>
      <c r="CC86" s="13"/>
      <c r="CD86" s="13"/>
      <c r="CE86" s="13"/>
      <c r="CF86" s="13"/>
      <c r="CG86" s="13"/>
      <c r="CH86" s="13"/>
      <c r="CI86" s="13"/>
      <c r="CJ86" s="13"/>
      <c r="CK86" s="4"/>
      <c r="CL86" s="143"/>
    </row>
    <row r="87" spans="1:90" x14ac:dyDescent="0.25">
      <c r="A87" s="134"/>
      <c r="B87" s="68" t="str">
        <f>B14</f>
        <v>Hayai Desire</v>
      </c>
      <c r="C87" s="6"/>
      <c r="D87" s="13"/>
      <c r="E87" s="13"/>
      <c r="F87" s="13"/>
      <c r="G87" s="13"/>
      <c r="H87" s="13"/>
      <c r="I87" s="13"/>
      <c r="J87" s="13"/>
      <c r="K87" s="13"/>
      <c r="L87" s="13"/>
      <c r="M87" s="13"/>
      <c r="N87" s="13"/>
      <c r="O87" s="13"/>
      <c r="P87" s="13"/>
      <c r="Q87" s="4"/>
      <c r="R87" s="134"/>
      <c r="S87" s="137"/>
      <c r="T87" s="68" t="str">
        <f>T14</f>
        <v>Hayai Desire</v>
      </c>
      <c r="V87" s="13"/>
      <c r="W87" s="13"/>
      <c r="X87" s="13"/>
      <c r="Y87" s="13"/>
      <c r="Z87" s="13"/>
      <c r="AA87" s="13"/>
      <c r="AB87" s="13"/>
      <c r="AC87" s="13"/>
      <c r="AD87" s="13"/>
      <c r="AE87" s="13"/>
      <c r="AF87" s="13"/>
      <c r="AG87" s="13"/>
      <c r="AH87" s="13"/>
      <c r="AI87" s="4"/>
      <c r="AJ87" s="137"/>
      <c r="AK87" s="139"/>
      <c r="AL87" s="68" t="str">
        <f>AL14</f>
        <v>Hayai Desire</v>
      </c>
      <c r="AN87" s="13"/>
      <c r="AO87" s="13"/>
      <c r="AP87" s="13"/>
      <c r="AQ87" s="13"/>
      <c r="AR87" s="13"/>
      <c r="AS87" s="13"/>
      <c r="AT87" s="13"/>
      <c r="AU87" s="13"/>
      <c r="AV87" s="13"/>
      <c r="AW87" s="13"/>
      <c r="AX87" s="13"/>
      <c r="AY87" s="13"/>
      <c r="AZ87" s="13"/>
      <c r="BA87" s="4"/>
      <c r="BB87" s="139"/>
      <c r="BC87" s="141"/>
      <c r="BD87" s="68" t="str">
        <f>BD14</f>
        <v>Hayai Desire</v>
      </c>
      <c r="BF87" s="13"/>
      <c r="BG87" s="13"/>
      <c r="BH87" s="13"/>
      <c r="BI87" s="13"/>
      <c r="BJ87" s="13"/>
      <c r="BK87" s="13"/>
      <c r="BL87" s="13"/>
      <c r="BM87" s="13"/>
      <c r="BN87" s="13"/>
      <c r="BO87" s="13"/>
      <c r="BP87" s="13"/>
      <c r="BQ87" s="13"/>
      <c r="BR87" s="13"/>
      <c r="BS87" s="4"/>
      <c r="BT87" s="141"/>
      <c r="BU87" s="143"/>
      <c r="BV87" s="68" t="str">
        <f>BV14</f>
        <v>Hayai Desire</v>
      </c>
      <c r="BX87" s="13"/>
      <c r="BY87" s="13"/>
      <c r="BZ87" s="13"/>
      <c r="CA87" s="13"/>
      <c r="CB87" s="13"/>
      <c r="CC87" s="13"/>
      <c r="CD87" s="13"/>
      <c r="CE87" s="13"/>
      <c r="CF87" s="13"/>
      <c r="CG87" s="13"/>
      <c r="CH87" s="13"/>
      <c r="CI87" s="13"/>
      <c r="CJ87" s="13"/>
      <c r="CK87" s="4"/>
      <c r="CL87" s="143"/>
    </row>
    <row r="88" spans="1:90" x14ac:dyDescent="0.25">
      <c r="A88" s="134"/>
      <c r="D88" s="61">
        <f>D15</f>
        <v>44682</v>
      </c>
      <c r="E88" s="61">
        <f t="shared" ref="E88:O88" si="60">DATE(YEAR(D88),MONTH(D88)+1,DAY(D88))</f>
        <v>44713</v>
      </c>
      <c r="F88" s="61">
        <f t="shared" si="60"/>
        <v>44743</v>
      </c>
      <c r="G88" s="61">
        <f t="shared" si="60"/>
        <v>44774</v>
      </c>
      <c r="H88" s="61">
        <f t="shared" si="60"/>
        <v>44805</v>
      </c>
      <c r="I88" s="61">
        <f t="shared" si="60"/>
        <v>44835</v>
      </c>
      <c r="J88" s="61">
        <f t="shared" si="60"/>
        <v>44866</v>
      </c>
      <c r="K88" s="61">
        <f t="shared" si="60"/>
        <v>44896</v>
      </c>
      <c r="L88" s="61">
        <f t="shared" si="60"/>
        <v>44927</v>
      </c>
      <c r="M88" s="61">
        <f t="shared" si="60"/>
        <v>44958</v>
      </c>
      <c r="N88" s="61">
        <f t="shared" si="60"/>
        <v>44986</v>
      </c>
      <c r="O88" s="61">
        <f t="shared" si="60"/>
        <v>45017</v>
      </c>
      <c r="P88" s="13" t="s">
        <v>52</v>
      </c>
      <c r="Q88" s="4"/>
      <c r="R88" s="134"/>
      <c r="S88" s="137"/>
      <c r="V88" s="61">
        <f>V15</f>
        <v>45047</v>
      </c>
      <c r="W88" s="61">
        <f t="shared" ref="W88:AG88" si="61">DATE(YEAR(V88),MONTH(V88)+1,DAY(V88))</f>
        <v>45078</v>
      </c>
      <c r="X88" s="61">
        <f t="shared" si="61"/>
        <v>45108</v>
      </c>
      <c r="Y88" s="61">
        <f t="shared" si="61"/>
        <v>45139</v>
      </c>
      <c r="Z88" s="61">
        <f t="shared" si="61"/>
        <v>45170</v>
      </c>
      <c r="AA88" s="61">
        <f t="shared" si="61"/>
        <v>45200</v>
      </c>
      <c r="AB88" s="61">
        <f t="shared" si="61"/>
        <v>45231</v>
      </c>
      <c r="AC88" s="61">
        <f t="shared" si="61"/>
        <v>45261</v>
      </c>
      <c r="AD88" s="61">
        <f t="shared" si="61"/>
        <v>45292</v>
      </c>
      <c r="AE88" s="61">
        <f t="shared" si="61"/>
        <v>45323</v>
      </c>
      <c r="AF88" s="61">
        <f t="shared" si="61"/>
        <v>45352</v>
      </c>
      <c r="AG88" s="61">
        <f t="shared" si="61"/>
        <v>45383</v>
      </c>
      <c r="AH88" s="13" t="s">
        <v>52</v>
      </c>
      <c r="AI88" s="4"/>
      <c r="AJ88" s="137"/>
      <c r="AK88" s="139"/>
      <c r="AN88" s="61">
        <f>AN15</f>
        <v>45413</v>
      </c>
      <c r="AO88" s="61">
        <f t="shared" ref="AO88:AY88" si="62">DATE(YEAR(AN88),MONTH(AN88)+1,DAY(AN88))</f>
        <v>45444</v>
      </c>
      <c r="AP88" s="61">
        <f t="shared" si="62"/>
        <v>45474</v>
      </c>
      <c r="AQ88" s="61">
        <f t="shared" si="62"/>
        <v>45505</v>
      </c>
      <c r="AR88" s="61">
        <f t="shared" si="62"/>
        <v>45536</v>
      </c>
      <c r="AS88" s="61">
        <f t="shared" si="62"/>
        <v>45566</v>
      </c>
      <c r="AT88" s="61">
        <f t="shared" si="62"/>
        <v>45597</v>
      </c>
      <c r="AU88" s="61">
        <f t="shared" si="62"/>
        <v>45627</v>
      </c>
      <c r="AV88" s="61">
        <f t="shared" si="62"/>
        <v>45658</v>
      </c>
      <c r="AW88" s="61">
        <f t="shared" si="62"/>
        <v>45689</v>
      </c>
      <c r="AX88" s="61">
        <f t="shared" si="62"/>
        <v>45717</v>
      </c>
      <c r="AY88" s="61">
        <f t="shared" si="62"/>
        <v>45748</v>
      </c>
      <c r="AZ88" s="13" t="s">
        <v>52</v>
      </c>
      <c r="BA88" s="4"/>
      <c r="BB88" s="139"/>
      <c r="BC88" s="141"/>
      <c r="BF88" s="61">
        <f>BF15</f>
        <v>45778</v>
      </c>
      <c r="BG88" s="61">
        <f t="shared" ref="BG88:BQ88" si="63">DATE(YEAR(BF88),MONTH(BF88)+1,DAY(BF88))</f>
        <v>45809</v>
      </c>
      <c r="BH88" s="61">
        <f t="shared" si="63"/>
        <v>45839</v>
      </c>
      <c r="BI88" s="61">
        <f t="shared" si="63"/>
        <v>45870</v>
      </c>
      <c r="BJ88" s="61">
        <f t="shared" si="63"/>
        <v>45901</v>
      </c>
      <c r="BK88" s="61">
        <f t="shared" si="63"/>
        <v>45931</v>
      </c>
      <c r="BL88" s="61">
        <f t="shared" si="63"/>
        <v>45962</v>
      </c>
      <c r="BM88" s="61">
        <f t="shared" si="63"/>
        <v>45992</v>
      </c>
      <c r="BN88" s="61">
        <f t="shared" si="63"/>
        <v>46023</v>
      </c>
      <c r="BO88" s="61">
        <f t="shared" si="63"/>
        <v>46054</v>
      </c>
      <c r="BP88" s="61">
        <f t="shared" si="63"/>
        <v>46082</v>
      </c>
      <c r="BQ88" s="61">
        <f t="shared" si="63"/>
        <v>46113</v>
      </c>
      <c r="BR88" s="13" t="s">
        <v>52</v>
      </c>
      <c r="BS88" s="4"/>
      <c r="BT88" s="141"/>
      <c r="BU88" s="143"/>
      <c r="BX88" s="61">
        <f>BX15</f>
        <v>46143</v>
      </c>
      <c r="BY88" s="61">
        <f t="shared" ref="BY88:CI88" si="64">DATE(YEAR(BX88),MONTH(BX88)+1,DAY(BX88))</f>
        <v>46174</v>
      </c>
      <c r="BZ88" s="61">
        <f t="shared" si="64"/>
        <v>46204</v>
      </c>
      <c r="CA88" s="61">
        <f t="shared" si="64"/>
        <v>46235</v>
      </c>
      <c r="CB88" s="61">
        <f t="shared" si="64"/>
        <v>46266</v>
      </c>
      <c r="CC88" s="61">
        <f t="shared" si="64"/>
        <v>46296</v>
      </c>
      <c r="CD88" s="61">
        <f t="shared" si="64"/>
        <v>46327</v>
      </c>
      <c r="CE88" s="61">
        <f t="shared" si="64"/>
        <v>46357</v>
      </c>
      <c r="CF88" s="61">
        <f t="shared" si="64"/>
        <v>46388</v>
      </c>
      <c r="CG88" s="61">
        <f t="shared" si="64"/>
        <v>46419</v>
      </c>
      <c r="CH88" s="61">
        <f t="shared" si="64"/>
        <v>46447</v>
      </c>
      <c r="CI88" s="61">
        <f t="shared" si="64"/>
        <v>46478</v>
      </c>
      <c r="CJ88" s="13" t="s">
        <v>52</v>
      </c>
      <c r="CK88" s="4"/>
      <c r="CL88" s="143"/>
    </row>
    <row r="89" spans="1:90" x14ac:dyDescent="0.25">
      <c r="A89" s="134"/>
      <c r="C89" s="6" t="s">
        <v>212</v>
      </c>
      <c r="D89" s="133">
        <v>20000</v>
      </c>
      <c r="E89" s="133">
        <v>24000</v>
      </c>
      <c r="F89" s="133">
        <v>30000</v>
      </c>
      <c r="G89" s="133">
        <v>45000</v>
      </c>
      <c r="H89" s="133">
        <v>45000</v>
      </c>
      <c r="I89" s="133">
        <v>52000</v>
      </c>
      <c r="J89" s="133">
        <v>60000</v>
      </c>
      <c r="K89" s="133">
        <v>75000</v>
      </c>
      <c r="L89" s="133">
        <v>90000</v>
      </c>
      <c r="M89" s="133">
        <v>100000</v>
      </c>
      <c r="N89" s="133">
        <v>110000</v>
      </c>
      <c r="O89" s="133">
        <v>117500</v>
      </c>
      <c r="P89" s="74">
        <f>SUM(D89:O89)</f>
        <v>768500</v>
      </c>
      <c r="Q89" s="4"/>
      <c r="R89" s="134"/>
      <c r="S89" s="137"/>
      <c r="U89" s="6" t="s">
        <v>212</v>
      </c>
      <c r="V89" s="133">
        <v>0</v>
      </c>
      <c r="W89" s="133">
        <v>0</v>
      </c>
      <c r="X89" s="133">
        <v>0</v>
      </c>
      <c r="Y89" s="133">
        <v>0</v>
      </c>
      <c r="Z89" s="133">
        <v>0</v>
      </c>
      <c r="AA89" s="133">
        <v>0</v>
      </c>
      <c r="AB89" s="133">
        <v>0</v>
      </c>
      <c r="AC89" s="133">
        <v>0</v>
      </c>
      <c r="AD89" s="133">
        <v>0</v>
      </c>
      <c r="AE89" s="133">
        <v>0</v>
      </c>
      <c r="AF89" s="133">
        <v>0</v>
      </c>
      <c r="AG89" s="133">
        <v>0</v>
      </c>
      <c r="AH89" s="74">
        <v>0</v>
      </c>
      <c r="AI89" s="4"/>
      <c r="AJ89" s="137"/>
      <c r="AK89" s="139"/>
      <c r="AM89" s="6" t="s">
        <v>212</v>
      </c>
      <c r="AN89" s="133">
        <v>0</v>
      </c>
      <c r="AO89" s="133">
        <v>0</v>
      </c>
      <c r="AP89" s="133">
        <v>0</v>
      </c>
      <c r="AQ89" s="133">
        <v>0</v>
      </c>
      <c r="AR89" s="133">
        <v>0</v>
      </c>
      <c r="AS89" s="133">
        <v>0</v>
      </c>
      <c r="AT89" s="133">
        <v>0</v>
      </c>
      <c r="AU89" s="133">
        <v>0</v>
      </c>
      <c r="AV89" s="133">
        <v>0</v>
      </c>
      <c r="AW89" s="133">
        <v>0</v>
      </c>
      <c r="AX89" s="133">
        <v>0</v>
      </c>
      <c r="AY89" s="133">
        <v>0</v>
      </c>
      <c r="AZ89" s="74">
        <v>0</v>
      </c>
      <c r="BA89" s="4"/>
      <c r="BB89" s="139"/>
      <c r="BC89" s="141"/>
      <c r="BE89" s="6" t="s">
        <v>212</v>
      </c>
      <c r="BF89" s="133">
        <v>0</v>
      </c>
      <c r="BG89" s="133">
        <v>0</v>
      </c>
      <c r="BH89" s="133">
        <v>0</v>
      </c>
      <c r="BI89" s="133">
        <v>0</v>
      </c>
      <c r="BJ89" s="133">
        <v>0</v>
      </c>
      <c r="BK89" s="133">
        <v>0</v>
      </c>
      <c r="BL89" s="133">
        <v>0</v>
      </c>
      <c r="BM89" s="133">
        <v>0</v>
      </c>
      <c r="BN89" s="133">
        <v>0</v>
      </c>
      <c r="BO89" s="133">
        <v>0</v>
      </c>
      <c r="BP89" s="133">
        <v>0</v>
      </c>
      <c r="BQ89" s="133">
        <v>0</v>
      </c>
      <c r="BR89" s="74">
        <v>0</v>
      </c>
      <c r="BS89" s="4"/>
      <c r="BT89" s="141"/>
      <c r="BU89" s="143"/>
      <c r="BW89" s="6" t="s">
        <v>212</v>
      </c>
      <c r="BX89" s="133">
        <v>0</v>
      </c>
      <c r="BY89" s="133">
        <v>0</v>
      </c>
      <c r="BZ89" s="133">
        <v>0</v>
      </c>
      <c r="CA89" s="133">
        <v>0</v>
      </c>
      <c r="CB89" s="133">
        <v>0</v>
      </c>
      <c r="CC89" s="133">
        <v>0</v>
      </c>
      <c r="CD89" s="133">
        <v>0</v>
      </c>
      <c r="CE89" s="133">
        <v>0</v>
      </c>
      <c r="CF89" s="133">
        <v>0</v>
      </c>
      <c r="CG89" s="133">
        <v>0</v>
      </c>
      <c r="CH89" s="133">
        <v>0</v>
      </c>
      <c r="CI89" s="133">
        <v>0</v>
      </c>
      <c r="CJ89" s="74">
        <v>0</v>
      </c>
      <c r="CK89" s="4"/>
      <c r="CL89" s="143"/>
    </row>
    <row r="90" spans="1:90" x14ac:dyDescent="0.25">
      <c r="A90" s="134"/>
      <c r="C90" s="6"/>
      <c r="D90" s="13"/>
      <c r="E90" s="13"/>
      <c r="F90" s="13"/>
      <c r="G90" s="13"/>
      <c r="H90" s="13"/>
      <c r="I90" s="13"/>
      <c r="J90" s="13"/>
      <c r="K90" s="13"/>
      <c r="L90" s="13"/>
      <c r="M90" s="13"/>
      <c r="N90" s="13"/>
      <c r="O90" s="13"/>
      <c r="P90" s="13"/>
      <c r="Q90" s="4"/>
      <c r="R90" s="134"/>
      <c r="S90" s="137"/>
      <c r="U90" s="6"/>
      <c r="V90" s="15"/>
      <c r="W90" s="15"/>
      <c r="X90" s="15"/>
      <c r="Y90" s="15"/>
      <c r="Z90" s="15"/>
      <c r="AA90" s="15"/>
      <c r="AB90" s="15"/>
      <c r="AC90" s="15"/>
      <c r="AD90" s="15"/>
      <c r="AE90" s="15"/>
      <c r="AF90" s="15"/>
      <c r="AG90" s="15"/>
      <c r="AH90" s="15"/>
      <c r="AI90" s="4"/>
      <c r="AJ90" s="137"/>
      <c r="AK90" s="139"/>
      <c r="AM90" s="6"/>
      <c r="AN90" s="15"/>
      <c r="AO90" s="15"/>
      <c r="AP90" s="15"/>
      <c r="AQ90" s="15"/>
      <c r="AR90" s="15"/>
      <c r="AS90" s="15"/>
      <c r="AT90" s="15"/>
      <c r="AU90" s="15"/>
      <c r="AV90" s="15"/>
      <c r="AW90" s="15"/>
      <c r="AX90" s="15"/>
      <c r="AY90" s="15"/>
      <c r="AZ90" s="15"/>
      <c r="BA90" s="4"/>
      <c r="BB90" s="139"/>
      <c r="BC90" s="141"/>
      <c r="BE90" s="6"/>
      <c r="BF90" s="15"/>
      <c r="BG90" s="15"/>
      <c r="BH90" s="15"/>
      <c r="BI90" s="15"/>
      <c r="BJ90" s="15"/>
      <c r="BK90" s="15"/>
      <c r="BL90" s="15"/>
      <c r="BM90" s="15"/>
      <c r="BN90" s="15"/>
      <c r="BO90" s="15"/>
      <c r="BP90" s="15"/>
      <c r="BQ90" s="15"/>
      <c r="BR90" s="15"/>
      <c r="BS90" s="4"/>
      <c r="BT90" s="141"/>
      <c r="BU90" s="143"/>
      <c r="BW90" s="6"/>
      <c r="BX90" s="15"/>
      <c r="BY90" s="15"/>
      <c r="BZ90" s="15"/>
      <c r="CA90" s="15"/>
      <c r="CB90" s="15"/>
      <c r="CC90" s="15"/>
      <c r="CD90" s="15"/>
      <c r="CE90" s="15"/>
      <c r="CF90" s="15"/>
      <c r="CG90" s="15"/>
      <c r="CH90" s="15"/>
      <c r="CI90" s="15"/>
      <c r="CJ90" s="15"/>
      <c r="CK90" s="4"/>
      <c r="CL90" s="143"/>
    </row>
    <row r="91" spans="1:90" x14ac:dyDescent="0.25">
      <c r="A91" s="134"/>
      <c r="B91" s="357" t="s">
        <v>539</v>
      </c>
      <c r="C91" s="355"/>
      <c r="D91" s="355"/>
      <c r="E91" s="355"/>
      <c r="F91" s="355"/>
      <c r="G91" s="355"/>
      <c r="H91" s="355"/>
      <c r="I91" s="355"/>
      <c r="J91" s="355"/>
      <c r="K91" s="355"/>
      <c r="L91" s="355"/>
      <c r="M91" s="355"/>
      <c r="N91" s="355"/>
      <c r="O91" s="355"/>
      <c r="P91" s="355"/>
      <c r="Q91" s="4"/>
      <c r="R91" s="134"/>
      <c r="S91" s="137"/>
      <c r="T91" s="357" t="s">
        <v>539</v>
      </c>
      <c r="U91" s="355"/>
      <c r="V91" s="355"/>
      <c r="W91" s="355"/>
      <c r="X91" s="355"/>
      <c r="Y91" s="355"/>
      <c r="Z91" s="355"/>
      <c r="AA91" s="355"/>
      <c r="AB91" s="355"/>
      <c r="AC91" s="355"/>
      <c r="AD91" s="355"/>
      <c r="AE91" s="355"/>
      <c r="AF91" s="355"/>
      <c r="AG91" s="355"/>
      <c r="AH91" s="355"/>
      <c r="AI91" s="4"/>
      <c r="AJ91" s="137"/>
      <c r="AK91" s="139"/>
      <c r="AL91" s="357" t="s">
        <v>539</v>
      </c>
      <c r="AM91" s="355"/>
      <c r="AN91" s="355"/>
      <c r="AO91" s="355"/>
      <c r="AP91" s="355"/>
      <c r="AQ91" s="355"/>
      <c r="AR91" s="355"/>
      <c r="AS91" s="355"/>
      <c r="AT91" s="355"/>
      <c r="AU91" s="355"/>
      <c r="AV91" s="355"/>
      <c r="AW91" s="355"/>
      <c r="AX91" s="355"/>
      <c r="AY91" s="355"/>
      <c r="AZ91" s="355"/>
      <c r="BA91" s="4"/>
      <c r="BB91" s="139"/>
      <c r="BC91" s="141"/>
      <c r="BD91" s="357" t="s">
        <v>539</v>
      </c>
      <c r="BE91" s="355"/>
      <c r="BF91" s="355"/>
      <c r="BG91" s="355"/>
      <c r="BH91" s="355"/>
      <c r="BI91" s="355"/>
      <c r="BJ91" s="355"/>
      <c r="BK91" s="355"/>
      <c r="BL91" s="355"/>
      <c r="BM91" s="355"/>
      <c r="BN91" s="355"/>
      <c r="BO91" s="355"/>
      <c r="BP91" s="355"/>
      <c r="BQ91" s="355"/>
      <c r="BR91" s="355"/>
      <c r="BS91" s="4"/>
      <c r="BT91" s="141"/>
      <c r="BU91" s="143"/>
      <c r="BV91" s="357" t="s">
        <v>539</v>
      </c>
      <c r="BW91" s="355"/>
      <c r="BX91" s="355"/>
      <c r="BY91" s="355"/>
      <c r="BZ91" s="355"/>
      <c r="CA91" s="355"/>
      <c r="CB91" s="355"/>
      <c r="CC91" s="355"/>
      <c r="CD91" s="355"/>
      <c r="CE91" s="355"/>
      <c r="CF91" s="355"/>
      <c r="CG91" s="355"/>
      <c r="CH91" s="355"/>
      <c r="CI91" s="355"/>
      <c r="CJ91" s="355"/>
      <c r="CK91" s="4"/>
      <c r="CL91" s="143"/>
    </row>
    <row r="92" spans="1:90" x14ac:dyDescent="0.25">
      <c r="A92" s="134"/>
      <c r="B92" s="357" t="s">
        <v>540</v>
      </c>
      <c r="C92" s="355"/>
      <c r="D92" s="355"/>
      <c r="E92" s="355"/>
      <c r="F92" s="355"/>
      <c r="G92" s="355"/>
      <c r="H92" s="355"/>
      <c r="I92" s="355"/>
      <c r="J92" s="355"/>
      <c r="K92" s="355"/>
      <c r="L92" s="355"/>
      <c r="M92" s="355"/>
      <c r="N92" s="355"/>
      <c r="O92" s="355"/>
      <c r="P92" s="355"/>
      <c r="Q92" s="4"/>
      <c r="R92" s="134"/>
      <c r="S92" s="137"/>
      <c r="T92" s="357" t="s">
        <v>540</v>
      </c>
      <c r="U92" s="355"/>
      <c r="V92" s="355"/>
      <c r="W92" s="355"/>
      <c r="X92" s="355"/>
      <c r="Y92" s="355"/>
      <c r="Z92" s="355"/>
      <c r="AA92" s="355"/>
      <c r="AB92" s="355"/>
      <c r="AC92" s="355"/>
      <c r="AD92" s="355"/>
      <c r="AE92" s="355"/>
      <c r="AF92" s="355"/>
      <c r="AG92" s="355"/>
      <c r="AH92" s="355"/>
      <c r="AI92" s="4"/>
      <c r="AJ92" s="137"/>
      <c r="AK92" s="139"/>
      <c r="AL92" s="357" t="s">
        <v>540</v>
      </c>
      <c r="AM92" s="355"/>
      <c r="AN92" s="355"/>
      <c r="AO92" s="355"/>
      <c r="AP92" s="355"/>
      <c r="AQ92" s="355"/>
      <c r="AR92" s="355"/>
      <c r="AS92" s="355"/>
      <c r="AT92" s="355"/>
      <c r="AU92" s="355"/>
      <c r="AV92" s="355"/>
      <c r="AW92" s="355"/>
      <c r="AX92" s="355"/>
      <c r="AY92" s="355"/>
      <c r="AZ92" s="355"/>
      <c r="BA92" s="4"/>
      <c r="BB92" s="139"/>
      <c r="BC92" s="141"/>
      <c r="BD92" s="357" t="s">
        <v>540</v>
      </c>
      <c r="BE92" s="355"/>
      <c r="BF92" s="355"/>
      <c r="BG92" s="355"/>
      <c r="BH92" s="355"/>
      <c r="BI92" s="355"/>
      <c r="BJ92" s="355"/>
      <c r="BK92" s="355"/>
      <c r="BL92" s="355"/>
      <c r="BM92" s="355"/>
      <c r="BN92" s="355"/>
      <c r="BO92" s="355"/>
      <c r="BP92" s="355"/>
      <c r="BQ92" s="355"/>
      <c r="BR92" s="355"/>
      <c r="BS92" s="4"/>
      <c r="BT92" s="141"/>
      <c r="BU92" s="143"/>
      <c r="BV92" s="357" t="s">
        <v>540</v>
      </c>
      <c r="BW92" s="355"/>
      <c r="BX92" s="355"/>
      <c r="BY92" s="355"/>
      <c r="BZ92" s="355"/>
      <c r="CA92" s="355"/>
      <c r="CB92" s="355"/>
      <c r="CC92" s="355"/>
      <c r="CD92" s="355"/>
      <c r="CE92" s="355"/>
      <c r="CF92" s="355"/>
      <c r="CG92" s="355"/>
      <c r="CH92" s="355"/>
      <c r="CI92" s="355"/>
      <c r="CJ92" s="355"/>
      <c r="CK92" s="4"/>
      <c r="CL92" s="143"/>
    </row>
    <row r="93" spans="1:90" x14ac:dyDescent="0.25">
      <c r="A93" s="134"/>
      <c r="B93" s="357" t="s">
        <v>541</v>
      </c>
      <c r="C93" s="355"/>
      <c r="D93" s="355"/>
      <c r="E93" s="355"/>
      <c r="F93" s="355"/>
      <c r="G93" s="355"/>
      <c r="H93" s="355"/>
      <c r="I93" s="355"/>
      <c r="J93" s="355"/>
      <c r="K93" s="355"/>
      <c r="L93" s="355"/>
      <c r="M93" s="355"/>
      <c r="N93" s="355"/>
      <c r="O93" s="355"/>
      <c r="P93" s="355"/>
      <c r="Q93" s="4"/>
      <c r="R93" s="134"/>
      <c r="S93" s="137"/>
      <c r="T93" s="357" t="s">
        <v>541</v>
      </c>
      <c r="U93" s="355"/>
      <c r="V93" s="355"/>
      <c r="W93" s="355"/>
      <c r="X93" s="355"/>
      <c r="Y93" s="355"/>
      <c r="Z93" s="355"/>
      <c r="AA93" s="355"/>
      <c r="AB93" s="355"/>
      <c r="AC93" s="355"/>
      <c r="AD93" s="355"/>
      <c r="AE93" s="355"/>
      <c r="AF93" s="355"/>
      <c r="AG93" s="355"/>
      <c r="AH93" s="355"/>
      <c r="AI93" s="4"/>
      <c r="AJ93" s="137"/>
      <c r="AK93" s="139"/>
      <c r="AL93" s="357" t="s">
        <v>541</v>
      </c>
      <c r="AM93" s="355"/>
      <c r="AN93" s="355"/>
      <c r="AO93" s="355"/>
      <c r="AP93" s="355"/>
      <c r="AQ93" s="355"/>
      <c r="AR93" s="355"/>
      <c r="AS93" s="355"/>
      <c r="AT93" s="355"/>
      <c r="AU93" s="355"/>
      <c r="AV93" s="355"/>
      <c r="AW93" s="355"/>
      <c r="AX93" s="355"/>
      <c r="AY93" s="355"/>
      <c r="AZ93" s="355"/>
      <c r="BA93" s="4"/>
      <c r="BB93" s="139"/>
      <c r="BC93" s="141"/>
      <c r="BD93" s="357" t="s">
        <v>541</v>
      </c>
      <c r="BE93" s="355"/>
      <c r="BF93" s="355"/>
      <c r="BG93" s="355"/>
      <c r="BH93" s="355"/>
      <c r="BI93" s="355"/>
      <c r="BJ93" s="355"/>
      <c r="BK93" s="355"/>
      <c r="BL93" s="355"/>
      <c r="BM93" s="355"/>
      <c r="BN93" s="355"/>
      <c r="BO93" s="355"/>
      <c r="BP93" s="355"/>
      <c r="BQ93" s="355"/>
      <c r="BR93" s="355"/>
      <c r="BS93" s="4"/>
      <c r="BT93" s="141"/>
      <c r="BU93" s="143"/>
      <c r="BV93" s="357" t="s">
        <v>541</v>
      </c>
      <c r="BW93" s="355"/>
      <c r="BX93" s="355"/>
      <c r="BY93" s="355"/>
      <c r="BZ93" s="355"/>
      <c r="CA93" s="355"/>
      <c r="CB93" s="355"/>
      <c r="CC93" s="355"/>
      <c r="CD93" s="355"/>
      <c r="CE93" s="355"/>
      <c r="CF93" s="355"/>
      <c r="CG93" s="355"/>
      <c r="CH93" s="355"/>
      <c r="CI93" s="355"/>
      <c r="CJ93" s="355"/>
      <c r="CK93" s="4"/>
      <c r="CL93" s="143"/>
    </row>
    <row r="94" spans="1:90" x14ac:dyDescent="0.25">
      <c r="A94" s="134"/>
      <c r="C94" s="6"/>
      <c r="D94" s="13"/>
      <c r="E94" s="13"/>
      <c r="F94" s="13"/>
      <c r="G94" s="13"/>
      <c r="H94" s="13"/>
      <c r="I94" s="13"/>
      <c r="J94" s="13"/>
      <c r="K94" s="13"/>
      <c r="L94" s="13"/>
      <c r="M94" s="13"/>
      <c r="N94" s="13"/>
      <c r="O94" s="13"/>
      <c r="P94" s="13"/>
      <c r="Q94" s="4"/>
      <c r="R94" s="134"/>
      <c r="S94" s="137"/>
      <c r="U94" s="6"/>
      <c r="V94" s="13"/>
      <c r="W94" s="13"/>
      <c r="X94" s="13"/>
      <c r="Y94" s="13"/>
      <c r="Z94" s="13"/>
      <c r="AA94" s="13"/>
      <c r="AB94" s="13"/>
      <c r="AC94" s="13"/>
      <c r="AD94" s="13"/>
      <c r="AE94" s="13"/>
      <c r="AF94" s="13"/>
      <c r="AG94" s="13"/>
      <c r="AH94" s="13"/>
      <c r="AI94" s="4"/>
      <c r="AJ94" s="137"/>
      <c r="AK94" s="139"/>
      <c r="AM94" s="6"/>
      <c r="AN94" s="13"/>
      <c r="AO94" s="13"/>
      <c r="AP94" s="13"/>
      <c r="AQ94" s="13"/>
      <c r="AR94" s="13"/>
      <c r="AS94" s="13"/>
      <c r="AT94" s="13"/>
      <c r="AU94" s="13"/>
      <c r="AV94" s="13"/>
      <c r="AW94" s="13"/>
      <c r="AX94" s="13"/>
      <c r="AY94" s="13"/>
      <c r="AZ94" s="13"/>
      <c r="BA94" s="4"/>
      <c r="BB94" s="139"/>
      <c r="BC94" s="141"/>
      <c r="BE94" s="6"/>
      <c r="BF94" s="13"/>
      <c r="BG94" s="13"/>
      <c r="BH94" s="13"/>
      <c r="BI94" s="13"/>
      <c r="BJ94" s="13"/>
      <c r="BK94" s="13"/>
      <c r="BL94" s="13"/>
      <c r="BM94" s="13"/>
      <c r="BN94" s="13"/>
      <c r="BO94" s="13"/>
      <c r="BP94" s="13"/>
      <c r="BQ94" s="13"/>
      <c r="BR94" s="13"/>
      <c r="BS94" s="4"/>
      <c r="BT94" s="141"/>
      <c r="BU94" s="143"/>
      <c r="BW94" s="6"/>
      <c r="BX94" s="13"/>
      <c r="BY94" s="13"/>
      <c r="BZ94" s="13"/>
      <c r="CA94" s="13"/>
      <c r="CB94" s="13"/>
      <c r="CC94" s="13"/>
      <c r="CD94" s="13"/>
      <c r="CE94" s="13"/>
      <c r="CF94" s="13"/>
      <c r="CG94" s="13"/>
      <c r="CH94" s="13"/>
      <c r="CI94" s="13"/>
      <c r="CJ94" s="13"/>
      <c r="CK94" s="4"/>
      <c r="CL94" s="143"/>
    </row>
    <row r="95" spans="1:90" x14ac:dyDescent="0.25">
      <c r="A95" s="134"/>
      <c r="B95" s="20" t="s">
        <v>183</v>
      </c>
      <c r="C95" s="6"/>
      <c r="D95" s="13"/>
      <c r="E95" s="13"/>
      <c r="F95" s="13"/>
      <c r="G95" s="13"/>
      <c r="H95" s="13"/>
      <c r="I95" s="13"/>
      <c r="J95" s="13"/>
      <c r="K95" s="13"/>
      <c r="L95" s="13"/>
      <c r="M95" s="13"/>
      <c r="N95" s="13"/>
      <c r="O95" s="13"/>
      <c r="P95" s="13"/>
      <c r="Q95" s="6"/>
      <c r="R95" s="134"/>
      <c r="S95" s="137"/>
      <c r="T95" s="20" t="s">
        <v>183</v>
      </c>
      <c r="U95" s="6"/>
      <c r="V95" s="13"/>
      <c r="W95" s="13"/>
      <c r="X95" s="13"/>
      <c r="Y95" s="13"/>
      <c r="Z95" s="13"/>
      <c r="AA95" s="13"/>
      <c r="AB95" s="13"/>
      <c r="AC95" s="13"/>
      <c r="AD95" s="13"/>
      <c r="AE95" s="13"/>
      <c r="AF95" s="13"/>
      <c r="AG95" s="13"/>
      <c r="AH95" s="13"/>
      <c r="AI95" s="4"/>
      <c r="AJ95" s="137"/>
      <c r="AK95" s="139"/>
      <c r="AL95" s="20" t="s">
        <v>183</v>
      </c>
      <c r="AM95" s="6"/>
      <c r="AN95" s="13"/>
      <c r="AO95" s="13"/>
      <c r="AP95" s="13"/>
      <c r="AQ95" s="13"/>
      <c r="AR95" s="13"/>
      <c r="AS95" s="13"/>
      <c r="AT95" s="13"/>
      <c r="AU95" s="13"/>
      <c r="AV95" s="13"/>
      <c r="AW95" s="13"/>
      <c r="AX95" s="13"/>
      <c r="AY95" s="13"/>
      <c r="AZ95" s="13"/>
      <c r="BA95" s="4"/>
      <c r="BB95" s="139"/>
      <c r="BC95" s="141"/>
      <c r="BD95" s="20" t="s">
        <v>183</v>
      </c>
      <c r="BE95" s="6"/>
      <c r="BF95" s="13"/>
      <c r="BG95" s="13"/>
      <c r="BH95" s="13"/>
      <c r="BI95" s="13"/>
      <c r="BJ95" s="13"/>
      <c r="BK95" s="13"/>
      <c r="BL95" s="13"/>
      <c r="BM95" s="13"/>
      <c r="BN95" s="13"/>
      <c r="BO95" s="13"/>
      <c r="BP95" s="13"/>
      <c r="BQ95" s="13"/>
      <c r="BR95" s="13"/>
      <c r="BS95" s="4"/>
      <c r="BT95" s="141"/>
      <c r="BU95" s="143"/>
      <c r="BV95" s="20" t="s">
        <v>183</v>
      </c>
      <c r="BW95" s="6"/>
      <c r="BX95" s="13"/>
      <c r="BY95" s="13"/>
      <c r="BZ95" s="13"/>
      <c r="CA95" s="13"/>
      <c r="CB95" s="13"/>
      <c r="CC95" s="13"/>
      <c r="CD95" s="13"/>
      <c r="CE95" s="13"/>
      <c r="CF95" s="13"/>
      <c r="CG95" s="13"/>
      <c r="CH95" s="13"/>
      <c r="CI95" s="13"/>
      <c r="CJ95" s="13"/>
      <c r="CK95" s="4"/>
      <c r="CL95" s="143"/>
    </row>
    <row r="96" spans="1:90" x14ac:dyDescent="0.25">
      <c r="A96" s="134"/>
      <c r="B96" s="68" t="str">
        <f>B14</f>
        <v>Hayai Desire</v>
      </c>
      <c r="D96" s="13"/>
      <c r="E96" s="13"/>
      <c r="F96" s="13"/>
      <c r="G96" s="13"/>
      <c r="H96" s="13"/>
      <c r="I96" s="13"/>
      <c r="J96" s="13"/>
      <c r="K96" s="13"/>
      <c r="L96" s="13"/>
      <c r="M96" s="13"/>
      <c r="N96" s="13"/>
      <c r="O96" s="13"/>
      <c r="P96" s="13"/>
      <c r="Q96" s="6"/>
      <c r="R96" s="134"/>
      <c r="S96" s="137"/>
      <c r="T96" s="68" t="str">
        <f>T14</f>
        <v>Hayai Desire</v>
      </c>
      <c r="V96" s="13"/>
      <c r="W96" s="13"/>
      <c r="X96" s="13"/>
      <c r="Y96" s="13"/>
      <c r="Z96" s="13"/>
      <c r="AA96" s="13"/>
      <c r="AB96" s="13"/>
      <c r="AC96" s="13"/>
      <c r="AD96" s="13"/>
      <c r="AE96" s="13"/>
      <c r="AF96" s="13"/>
      <c r="AG96" s="13"/>
      <c r="AH96" s="13"/>
      <c r="AI96" s="4"/>
      <c r="AJ96" s="137"/>
      <c r="AK96" s="139"/>
      <c r="AL96" s="68" t="str">
        <f>AL14</f>
        <v>Hayai Desire</v>
      </c>
      <c r="AN96" s="13"/>
      <c r="AO96" s="13"/>
      <c r="AP96" s="13"/>
      <c r="AQ96" s="13"/>
      <c r="AR96" s="13"/>
      <c r="AS96" s="13"/>
      <c r="AT96" s="13"/>
      <c r="AU96" s="13"/>
      <c r="AV96" s="13"/>
      <c r="AW96" s="13"/>
      <c r="AX96" s="13"/>
      <c r="AY96" s="13"/>
      <c r="AZ96" s="13"/>
      <c r="BA96" s="4"/>
      <c r="BB96" s="139"/>
      <c r="BC96" s="141"/>
      <c r="BD96" s="68" t="str">
        <f>BD14</f>
        <v>Hayai Desire</v>
      </c>
      <c r="BF96" s="13"/>
      <c r="BG96" s="13"/>
      <c r="BH96" s="13"/>
      <c r="BI96" s="13"/>
      <c r="BJ96" s="13"/>
      <c r="BK96" s="13"/>
      <c r="BL96" s="13"/>
      <c r="BM96" s="13"/>
      <c r="BN96" s="13"/>
      <c r="BO96" s="13"/>
      <c r="BP96" s="13"/>
      <c r="BQ96" s="13"/>
      <c r="BR96" s="13"/>
      <c r="BS96" s="4"/>
      <c r="BT96" s="141"/>
      <c r="BU96" s="143"/>
      <c r="BV96" s="68" t="str">
        <f>BV14</f>
        <v>Hayai Desire</v>
      </c>
      <c r="BX96" s="13"/>
      <c r="BY96" s="13"/>
      <c r="BZ96" s="13"/>
      <c r="CA96" s="13"/>
      <c r="CB96" s="13"/>
      <c r="CC96" s="13"/>
      <c r="CD96" s="13"/>
      <c r="CE96" s="13"/>
      <c r="CF96" s="13"/>
      <c r="CG96" s="13"/>
      <c r="CH96" s="13"/>
      <c r="CI96" s="13"/>
      <c r="CJ96" s="13"/>
      <c r="CK96" s="4"/>
      <c r="CL96" s="143"/>
    </row>
    <row r="97" spans="1:90" x14ac:dyDescent="0.25">
      <c r="A97" s="134"/>
      <c r="D97" s="61">
        <f>D15</f>
        <v>44682</v>
      </c>
      <c r="E97" s="61">
        <f t="shared" ref="E97:O97" si="65">DATE(YEAR(D97),MONTH(D97)+1,DAY(D97))</f>
        <v>44713</v>
      </c>
      <c r="F97" s="61">
        <f t="shared" si="65"/>
        <v>44743</v>
      </c>
      <c r="G97" s="61">
        <f t="shared" si="65"/>
        <v>44774</v>
      </c>
      <c r="H97" s="61">
        <f t="shared" si="65"/>
        <v>44805</v>
      </c>
      <c r="I97" s="61">
        <f t="shared" si="65"/>
        <v>44835</v>
      </c>
      <c r="J97" s="61">
        <f t="shared" si="65"/>
        <v>44866</v>
      </c>
      <c r="K97" s="61">
        <f t="shared" si="65"/>
        <v>44896</v>
      </c>
      <c r="L97" s="61">
        <f t="shared" si="65"/>
        <v>44927</v>
      </c>
      <c r="M97" s="61">
        <f t="shared" si="65"/>
        <v>44958</v>
      </c>
      <c r="N97" s="61">
        <f t="shared" si="65"/>
        <v>44986</v>
      </c>
      <c r="O97" s="61">
        <f t="shared" si="65"/>
        <v>45017</v>
      </c>
      <c r="P97" s="13"/>
      <c r="Q97" s="4"/>
      <c r="R97" s="134"/>
      <c r="S97" s="137"/>
      <c r="V97" s="61">
        <f>V15</f>
        <v>45047</v>
      </c>
      <c r="W97" s="61">
        <f t="shared" ref="W97:AG97" si="66">DATE(YEAR(V97),MONTH(V97)+1,DAY(V97))</f>
        <v>45078</v>
      </c>
      <c r="X97" s="61">
        <f t="shared" si="66"/>
        <v>45108</v>
      </c>
      <c r="Y97" s="61">
        <f t="shared" si="66"/>
        <v>45139</v>
      </c>
      <c r="Z97" s="61">
        <f t="shared" si="66"/>
        <v>45170</v>
      </c>
      <c r="AA97" s="61">
        <f t="shared" si="66"/>
        <v>45200</v>
      </c>
      <c r="AB97" s="61">
        <f t="shared" si="66"/>
        <v>45231</v>
      </c>
      <c r="AC97" s="61">
        <f t="shared" si="66"/>
        <v>45261</v>
      </c>
      <c r="AD97" s="61">
        <f t="shared" si="66"/>
        <v>45292</v>
      </c>
      <c r="AE97" s="61">
        <f t="shared" si="66"/>
        <v>45323</v>
      </c>
      <c r="AF97" s="61">
        <f t="shared" si="66"/>
        <v>45352</v>
      </c>
      <c r="AG97" s="61">
        <f t="shared" si="66"/>
        <v>45383</v>
      </c>
      <c r="AH97" s="13"/>
      <c r="AI97" s="4"/>
      <c r="AJ97" s="137"/>
      <c r="AK97" s="139"/>
      <c r="AN97" s="61">
        <f>AN15</f>
        <v>45413</v>
      </c>
      <c r="AO97" s="61">
        <f t="shared" ref="AO97:AY97" si="67">DATE(YEAR(AN97),MONTH(AN97)+1,DAY(AN97))</f>
        <v>45444</v>
      </c>
      <c r="AP97" s="61">
        <f t="shared" si="67"/>
        <v>45474</v>
      </c>
      <c r="AQ97" s="61">
        <f t="shared" si="67"/>
        <v>45505</v>
      </c>
      <c r="AR97" s="61">
        <f t="shared" si="67"/>
        <v>45536</v>
      </c>
      <c r="AS97" s="61">
        <f t="shared" si="67"/>
        <v>45566</v>
      </c>
      <c r="AT97" s="61">
        <f t="shared" si="67"/>
        <v>45597</v>
      </c>
      <c r="AU97" s="61">
        <f t="shared" si="67"/>
        <v>45627</v>
      </c>
      <c r="AV97" s="61">
        <f t="shared" si="67"/>
        <v>45658</v>
      </c>
      <c r="AW97" s="61">
        <f t="shared" si="67"/>
        <v>45689</v>
      </c>
      <c r="AX97" s="61">
        <f t="shared" si="67"/>
        <v>45717</v>
      </c>
      <c r="AY97" s="61">
        <f t="shared" si="67"/>
        <v>45748</v>
      </c>
      <c r="AZ97" s="13"/>
      <c r="BA97" s="4"/>
      <c r="BB97" s="139"/>
      <c r="BC97" s="141"/>
      <c r="BF97" s="61">
        <f>BF15</f>
        <v>45778</v>
      </c>
      <c r="BG97" s="61">
        <f t="shared" ref="BG97:BQ97" si="68">DATE(YEAR(BF97),MONTH(BF97)+1,DAY(BF97))</f>
        <v>45809</v>
      </c>
      <c r="BH97" s="61">
        <f t="shared" si="68"/>
        <v>45839</v>
      </c>
      <c r="BI97" s="61">
        <f t="shared" si="68"/>
        <v>45870</v>
      </c>
      <c r="BJ97" s="61">
        <f t="shared" si="68"/>
        <v>45901</v>
      </c>
      <c r="BK97" s="61">
        <f t="shared" si="68"/>
        <v>45931</v>
      </c>
      <c r="BL97" s="61">
        <f t="shared" si="68"/>
        <v>45962</v>
      </c>
      <c r="BM97" s="61">
        <f t="shared" si="68"/>
        <v>45992</v>
      </c>
      <c r="BN97" s="61">
        <f t="shared" si="68"/>
        <v>46023</v>
      </c>
      <c r="BO97" s="61">
        <f t="shared" si="68"/>
        <v>46054</v>
      </c>
      <c r="BP97" s="61">
        <f t="shared" si="68"/>
        <v>46082</v>
      </c>
      <c r="BQ97" s="61">
        <f t="shared" si="68"/>
        <v>46113</v>
      </c>
      <c r="BR97" s="13"/>
      <c r="BS97" s="4"/>
      <c r="BT97" s="141"/>
      <c r="BU97" s="143"/>
      <c r="BX97" s="61">
        <f>BX15</f>
        <v>46143</v>
      </c>
      <c r="BY97" s="61">
        <f t="shared" ref="BY97:CI97" si="69">DATE(YEAR(BX97),MONTH(BX97)+1,DAY(BX97))</f>
        <v>46174</v>
      </c>
      <c r="BZ97" s="61">
        <f t="shared" si="69"/>
        <v>46204</v>
      </c>
      <c r="CA97" s="61">
        <f t="shared" si="69"/>
        <v>46235</v>
      </c>
      <c r="CB97" s="61">
        <f t="shared" si="69"/>
        <v>46266</v>
      </c>
      <c r="CC97" s="61">
        <f t="shared" si="69"/>
        <v>46296</v>
      </c>
      <c r="CD97" s="61">
        <f t="shared" si="69"/>
        <v>46327</v>
      </c>
      <c r="CE97" s="61">
        <f t="shared" si="69"/>
        <v>46357</v>
      </c>
      <c r="CF97" s="61">
        <f t="shared" si="69"/>
        <v>46388</v>
      </c>
      <c r="CG97" s="61">
        <f t="shared" si="69"/>
        <v>46419</v>
      </c>
      <c r="CH97" s="61">
        <f t="shared" si="69"/>
        <v>46447</v>
      </c>
      <c r="CI97" s="61">
        <f t="shared" si="69"/>
        <v>46478</v>
      </c>
      <c r="CJ97" s="13"/>
      <c r="CK97" s="4"/>
      <c r="CL97" s="143"/>
    </row>
    <row r="98" spans="1:90" x14ac:dyDescent="0.25">
      <c r="A98" s="134"/>
      <c r="C98" s="6" t="s">
        <v>174</v>
      </c>
      <c r="D98" s="74">
        <v>0</v>
      </c>
      <c r="E98" s="74">
        <f>D101</f>
        <v>8000</v>
      </c>
      <c r="F98" s="74">
        <f t="shared" ref="F98:O98" si="70">E101</f>
        <v>18000</v>
      </c>
      <c r="G98" s="74">
        <f t="shared" si="70"/>
        <v>23000</v>
      </c>
      <c r="H98" s="74">
        <f t="shared" si="70"/>
        <v>35000</v>
      </c>
      <c r="I98" s="74">
        <f t="shared" si="70"/>
        <v>33100</v>
      </c>
      <c r="J98" s="74">
        <f t="shared" si="70"/>
        <v>43100</v>
      </c>
      <c r="K98" s="74">
        <f t="shared" si="70"/>
        <v>54100</v>
      </c>
      <c r="L98" s="74">
        <f t="shared" si="70"/>
        <v>78100</v>
      </c>
      <c r="M98" s="74">
        <f t="shared" si="70"/>
        <v>107100</v>
      </c>
      <c r="N98" s="74">
        <f t="shared" si="70"/>
        <v>116100</v>
      </c>
      <c r="O98" s="74">
        <f t="shared" si="70"/>
        <v>120100</v>
      </c>
      <c r="P98" s="13"/>
      <c r="Q98" s="4"/>
      <c r="R98" s="134"/>
      <c r="S98" s="137"/>
      <c r="U98" s="6" t="s">
        <v>174</v>
      </c>
      <c r="V98" s="74">
        <f>O101</f>
        <v>134100</v>
      </c>
      <c r="W98" s="74">
        <f t="shared" ref="W98:AG98" si="71">V101</f>
        <v>134100</v>
      </c>
      <c r="X98" s="74">
        <f t="shared" si="71"/>
        <v>134100</v>
      </c>
      <c r="Y98" s="74">
        <f t="shared" si="71"/>
        <v>134100</v>
      </c>
      <c r="Z98" s="74">
        <f t="shared" si="71"/>
        <v>134100</v>
      </c>
      <c r="AA98" s="74">
        <f t="shared" si="71"/>
        <v>134100</v>
      </c>
      <c r="AB98" s="74">
        <f t="shared" si="71"/>
        <v>134100</v>
      </c>
      <c r="AC98" s="74">
        <f t="shared" si="71"/>
        <v>134100</v>
      </c>
      <c r="AD98" s="74">
        <f t="shared" si="71"/>
        <v>134100</v>
      </c>
      <c r="AE98" s="74">
        <f t="shared" si="71"/>
        <v>134100</v>
      </c>
      <c r="AF98" s="74">
        <f t="shared" si="71"/>
        <v>134100</v>
      </c>
      <c r="AG98" s="74">
        <f t="shared" si="71"/>
        <v>134100</v>
      </c>
      <c r="AH98" s="13"/>
      <c r="AI98" s="4"/>
      <c r="AJ98" s="137"/>
      <c r="AK98" s="139"/>
      <c r="AM98" s="6" t="s">
        <v>174</v>
      </c>
      <c r="AN98" s="74">
        <f>AG101</f>
        <v>134100</v>
      </c>
      <c r="AO98" s="74">
        <f t="shared" ref="AO98:AY98" si="72">AN101</f>
        <v>134100</v>
      </c>
      <c r="AP98" s="74">
        <f t="shared" si="72"/>
        <v>134100</v>
      </c>
      <c r="AQ98" s="74">
        <f t="shared" si="72"/>
        <v>134100</v>
      </c>
      <c r="AR98" s="74">
        <f t="shared" si="72"/>
        <v>134100</v>
      </c>
      <c r="AS98" s="74">
        <f t="shared" si="72"/>
        <v>134100</v>
      </c>
      <c r="AT98" s="74">
        <f t="shared" si="72"/>
        <v>134100</v>
      </c>
      <c r="AU98" s="74">
        <f t="shared" si="72"/>
        <v>134100</v>
      </c>
      <c r="AV98" s="74">
        <f t="shared" si="72"/>
        <v>134100</v>
      </c>
      <c r="AW98" s="74">
        <f t="shared" si="72"/>
        <v>134100</v>
      </c>
      <c r="AX98" s="74">
        <f t="shared" si="72"/>
        <v>134100</v>
      </c>
      <c r="AY98" s="74">
        <f t="shared" si="72"/>
        <v>134100</v>
      </c>
      <c r="AZ98" s="13"/>
      <c r="BA98" s="4"/>
      <c r="BB98" s="139"/>
      <c r="BC98" s="141"/>
      <c r="BE98" s="6" t="s">
        <v>174</v>
      </c>
      <c r="BF98" s="74">
        <f>AY101</f>
        <v>134100</v>
      </c>
      <c r="BG98" s="74">
        <f t="shared" ref="BG98:BQ98" si="73">BF101</f>
        <v>134100</v>
      </c>
      <c r="BH98" s="74">
        <f t="shared" si="73"/>
        <v>134100</v>
      </c>
      <c r="BI98" s="74">
        <f t="shared" si="73"/>
        <v>134100</v>
      </c>
      <c r="BJ98" s="74">
        <f t="shared" si="73"/>
        <v>134100</v>
      </c>
      <c r="BK98" s="74">
        <f t="shared" si="73"/>
        <v>134100</v>
      </c>
      <c r="BL98" s="74">
        <f t="shared" si="73"/>
        <v>134100</v>
      </c>
      <c r="BM98" s="74">
        <f t="shared" si="73"/>
        <v>134100</v>
      </c>
      <c r="BN98" s="74">
        <f t="shared" si="73"/>
        <v>134100</v>
      </c>
      <c r="BO98" s="74">
        <f t="shared" si="73"/>
        <v>134100</v>
      </c>
      <c r="BP98" s="74">
        <f t="shared" si="73"/>
        <v>134100</v>
      </c>
      <c r="BQ98" s="74">
        <f t="shared" si="73"/>
        <v>134100</v>
      </c>
      <c r="BR98" s="13"/>
      <c r="BS98" s="4"/>
      <c r="BT98" s="141"/>
      <c r="BU98" s="143"/>
      <c r="BW98" s="6" t="s">
        <v>174</v>
      </c>
      <c r="BX98" s="74">
        <f>BQ101</f>
        <v>134100</v>
      </c>
      <c r="BY98" s="74">
        <f t="shared" ref="BY98:CI98" si="74">BX101</f>
        <v>134100</v>
      </c>
      <c r="BZ98" s="74">
        <f t="shared" si="74"/>
        <v>134100</v>
      </c>
      <c r="CA98" s="74">
        <f t="shared" si="74"/>
        <v>134100</v>
      </c>
      <c r="CB98" s="74">
        <f t="shared" si="74"/>
        <v>134100</v>
      </c>
      <c r="CC98" s="74">
        <f t="shared" si="74"/>
        <v>134100</v>
      </c>
      <c r="CD98" s="74">
        <f t="shared" si="74"/>
        <v>134100</v>
      </c>
      <c r="CE98" s="74">
        <f t="shared" si="74"/>
        <v>134100</v>
      </c>
      <c r="CF98" s="74">
        <f t="shared" si="74"/>
        <v>134100</v>
      </c>
      <c r="CG98" s="74">
        <f t="shared" si="74"/>
        <v>134100</v>
      </c>
      <c r="CH98" s="74">
        <f t="shared" si="74"/>
        <v>134100</v>
      </c>
      <c r="CI98" s="74">
        <f t="shared" si="74"/>
        <v>134100</v>
      </c>
      <c r="CJ98" s="13"/>
      <c r="CK98" s="4"/>
      <c r="CL98" s="143"/>
    </row>
    <row r="99" spans="1:90" x14ac:dyDescent="0.25">
      <c r="A99" s="134"/>
      <c r="C99" s="6" t="s">
        <v>175</v>
      </c>
      <c r="D99" s="99">
        <v>10000</v>
      </c>
      <c r="E99" s="99">
        <v>13000</v>
      </c>
      <c r="F99" s="99">
        <v>20000</v>
      </c>
      <c r="G99" s="99">
        <v>22000</v>
      </c>
      <c r="H99" s="99">
        <v>12000</v>
      </c>
      <c r="I99" s="99">
        <v>33000</v>
      </c>
      <c r="J99" s="99">
        <v>23000</v>
      </c>
      <c r="K99" s="99">
        <v>40000</v>
      </c>
      <c r="L99" s="99">
        <v>59000</v>
      </c>
      <c r="M99" s="99">
        <v>32000</v>
      </c>
      <c r="N99" s="99">
        <v>23000</v>
      </c>
      <c r="O99" s="99">
        <v>47000</v>
      </c>
      <c r="P99" s="13"/>
      <c r="Q99" s="4"/>
      <c r="R99" s="134"/>
      <c r="S99" s="137"/>
      <c r="U99" s="6" t="s">
        <v>175</v>
      </c>
      <c r="V99" s="99">
        <v>0</v>
      </c>
      <c r="W99" s="99">
        <v>0</v>
      </c>
      <c r="X99" s="99">
        <v>0</v>
      </c>
      <c r="Y99" s="99">
        <v>0</v>
      </c>
      <c r="Z99" s="99">
        <v>0</v>
      </c>
      <c r="AA99" s="99">
        <v>0</v>
      </c>
      <c r="AB99" s="99">
        <v>0</v>
      </c>
      <c r="AC99" s="99">
        <v>0</v>
      </c>
      <c r="AD99" s="99">
        <v>0</v>
      </c>
      <c r="AE99" s="99">
        <v>0</v>
      </c>
      <c r="AF99" s="99">
        <v>0</v>
      </c>
      <c r="AG99" s="99">
        <v>0</v>
      </c>
      <c r="AH99" s="13"/>
      <c r="AI99" s="4"/>
      <c r="AJ99" s="137"/>
      <c r="AK99" s="139"/>
      <c r="AM99" s="6" t="s">
        <v>175</v>
      </c>
      <c r="AN99" s="99">
        <v>0</v>
      </c>
      <c r="AO99" s="99">
        <v>0</v>
      </c>
      <c r="AP99" s="99">
        <v>0</v>
      </c>
      <c r="AQ99" s="99">
        <v>0</v>
      </c>
      <c r="AR99" s="99">
        <v>0</v>
      </c>
      <c r="AS99" s="99">
        <v>0</v>
      </c>
      <c r="AT99" s="99">
        <v>0</v>
      </c>
      <c r="AU99" s="99">
        <v>0</v>
      </c>
      <c r="AV99" s="99">
        <v>0</v>
      </c>
      <c r="AW99" s="99">
        <v>0</v>
      </c>
      <c r="AX99" s="99">
        <v>0</v>
      </c>
      <c r="AY99" s="99">
        <v>0</v>
      </c>
      <c r="AZ99" s="13"/>
      <c r="BA99" s="4"/>
      <c r="BB99" s="139"/>
      <c r="BC99" s="141"/>
      <c r="BE99" s="6" t="s">
        <v>175</v>
      </c>
      <c r="BF99" s="99">
        <v>0</v>
      </c>
      <c r="BG99" s="99">
        <v>0</v>
      </c>
      <c r="BH99" s="99">
        <v>0</v>
      </c>
      <c r="BI99" s="99">
        <v>0</v>
      </c>
      <c r="BJ99" s="99">
        <v>0</v>
      </c>
      <c r="BK99" s="99">
        <v>0</v>
      </c>
      <c r="BL99" s="99">
        <v>0</v>
      </c>
      <c r="BM99" s="99">
        <v>0</v>
      </c>
      <c r="BN99" s="99">
        <v>0</v>
      </c>
      <c r="BO99" s="99">
        <v>0</v>
      </c>
      <c r="BP99" s="99">
        <v>0</v>
      </c>
      <c r="BQ99" s="99">
        <v>0</v>
      </c>
      <c r="BR99" s="13"/>
      <c r="BS99" s="4"/>
      <c r="BT99" s="141"/>
      <c r="BU99" s="143"/>
      <c r="BW99" s="6" t="s">
        <v>175</v>
      </c>
      <c r="BX99" s="99">
        <v>0</v>
      </c>
      <c r="BY99" s="99">
        <v>0</v>
      </c>
      <c r="BZ99" s="99">
        <v>0</v>
      </c>
      <c r="CA99" s="99">
        <v>0</v>
      </c>
      <c r="CB99" s="99">
        <v>0</v>
      </c>
      <c r="CC99" s="99">
        <v>0</v>
      </c>
      <c r="CD99" s="99">
        <v>0</v>
      </c>
      <c r="CE99" s="99">
        <v>0</v>
      </c>
      <c r="CF99" s="99">
        <v>0</v>
      </c>
      <c r="CG99" s="99">
        <v>0</v>
      </c>
      <c r="CH99" s="99">
        <v>0</v>
      </c>
      <c r="CI99" s="99">
        <v>0</v>
      </c>
      <c r="CJ99" s="13"/>
      <c r="CK99" s="4"/>
      <c r="CL99" s="143"/>
    </row>
    <row r="100" spans="1:90" x14ac:dyDescent="0.25">
      <c r="A100" s="134"/>
      <c r="C100" s="6" t="s">
        <v>176</v>
      </c>
      <c r="D100" s="99">
        <v>2000</v>
      </c>
      <c r="E100" s="99">
        <v>3000</v>
      </c>
      <c r="F100" s="99">
        <v>15000</v>
      </c>
      <c r="G100" s="99">
        <v>10000</v>
      </c>
      <c r="H100" s="99">
        <v>13900</v>
      </c>
      <c r="I100" s="99">
        <v>23000</v>
      </c>
      <c r="J100" s="99">
        <v>12000</v>
      </c>
      <c r="K100" s="99">
        <v>16000</v>
      </c>
      <c r="L100" s="99">
        <v>30000</v>
      </c>
      <c r="M100" s="99">
        <v>23000</v>
      </c>
      <c r="N100" s="99">
        <v>19000</v>
      </c>
      <c r="O100" s="99">
        <v>33000</v>
      </c>
      <c r="P100" s="13"/>
      <c r="Q100" s="4"/>
      <c r="R100" s="134"/>
      <c r="S100" s="137"/>
      <c r="U100" s="6" t="s">
        <v>176</v>
      </c>
      <c r="V100" s="99">
        <v>0</v>
      </c>
      <c r="W100" s="99">
        <v>0</v>
      </c>
      <c r="X100" s="99">
        <v>0</v>
      </c>
      <c r="Y100" s="99">
        <v>0</v>
      </c>
      <c r="Z100" s="99">
        <v>0</v>
      </c>
      <c r="AA100" s="99">
        <v>0</v>
      </c>
      <c r="AB100" s="99">
        <v>0</v>
      </c>
      <c r="AC100" s="99">
        <v>0</v>
      </c>
      <c r="AD100" s="99">
        <v>0</v>
      </c>
      <c r="AE100" s="99">
        <v>0</v>
      </c>
      <c r="AF100" s="99">
        <v>0</v>
      </c>
      <c r="AG100" s="99">
        <v>0</v>
      </c>
      <c r="AH100" s="13"/>
      <c r="AI100" s="4"/>
      <c r="AJ100" s="137"/>
      <c r="AK100" s="139"/>
      <c r="AM100" s="6" t="s">
        <v>176</v>
      </c>
      <c r="AN100" s="99">
        <v>0</v>
      </c>
      <c r="AO100" s="99">
        <v>0</v>
      </c>
      <c r="AP100" s="99">
        <v>0</v>
      </c>
      <c r="AQ100" s="99">
        <v>0</v>
      </c>
      <c r="AR100" s="99">
        <v>0</v>
      </c>
      <c r="AS100" s="99">
        <v>0</v>
      </c>
      <c r="AT100" s="99">
        <v>0</v>
      </c>
      <c r="AU100" s="99">
        <v>0</v>
      </c>
      <c r="AV100" s="99">
        <v>0</v>
      </c>
      <c r="AW100" s="99">
        <v>0</v>
      </c>
      <c r="AX100" s="99">
        <v>0</v>
      </c>
      <c r="AY100" s="99">
        <v>0</v>
      </c>
      <c r="AZ100" s="13"/>
      <c r="BA100" s="4"/>
      <c r="BB100" s="139"/>
      <c r="BC100" s="141"/>
      <c r="BE100" s="6" t="s">
        <v>176</v>
      </c>
      <c r="BF100" s="99">
        <v>0</v>
      </c>
      <c r="BG100" s="99">
        <v>0</v>
      </c>
      <c r="BH100" s="99">
        <v>0</v>
      </c>
      <c r="BI100" s="99">
        <v>0</v>
      </c>
      <c r="BJ100" s="99">
        <v>0</v>
      </c>
      <c r="BK100" s="99">
        <v>0</v>
      </c>
      <c r="BL100" s="99">
        <v>0</v>
      </c>
      <c r="BM100" s="99">
        <v>0</v>
      </c>
      <c r="BN100" s="99">
        <v>0</v>
      </c>
      <c r="BO100" s="99">
        <v>0</v>
      </c>
      <c r="BP100" s="99">
        <v>0</v>
      </c>
      <c r="BQ100" s="99">
        <v>0</v>
      </c>
      <c r="BR100" s="13"/>
      <c r="BS100" s="4"/>
      <c r="BT100" s="141"/>
      <c r="BU100" s="143"/>
      <c r="BW100" s="6" t="s">
        <v>176</v>
      </c>
      <c r="BX100" s="99">
        <v>0</v>
      </c>
      <c r="BY100" s="99">
        <v>0</v>
      </c>
      <c r="BZ100" s="99">
        <v>0</v>
      </c>
      <c r="CA100" s="99">
        <v>0</v>
      </c>
      <c r="CB100" s="99">
        <v>0</v>
      </c>
      <c r="CC100" s="99">
        <v>0</v>
      </c>
      <c r="CD100" s="99">
        <v>0</v>
      </c>
      <c r="CE100" s="99">
        <v>0</v>
      </c>
      <c r="CF100" s="99">
        <v>0</v>
      </c>
      <c r="CG100" s="99">
        <v>0</v>
      </c>
      <c r="CH100" s="99">
        <v>0</v>
      </c>
      <c r="CI100" s="99">
        <v>0</v>
      </c>
      <c r="CJ100" s="13"/>
      <c r="CK100" s="4"/>
      <c r="CL100" s="143"/>
    </row>
    <row r="101" spans="1:90" x14ac:dyDescent="0.25">
      <c r="A101" s="134"/>
      <c r="C101" s="6" t="s">
        <v>177</v>
      </c>
      <c r="D101" s="12">
        <f>D98+D99-D100</f>
        <v>8000</v>
      </c>
      <c r="E101" s="12">
        <f t="shared" ref="E101:O101" si="75">E98+E99-E100</f>
        <v>18000</v>
      </c>
      <c r="F101" s="12">
        <f t="shared" si="75"/>
        <v>23000</v>
      </c>
      <c r="G101" s="12">
        <f t="shared" si="75"/>
        <v>35000</v>
      </c>
      <c r="H101" s="12">
        <f t="shared" si="75"/>
        <v>33100</v>
      </c>
      <c r="I101" s="12">
        <f t="shared" si="75"/>
        <v>43100</v>
      </c>
      <c r="J101" s="12">
        <f t="shared" si="75"/>
        <v>54100</v>
      </c>
      <c r="K101" s="12">
        <f t="shared" si="75"/>
        <v>78100</v>
      </c>
      <c r="L101" s="12">
        <f t="shared" si="75"/>
        <v>107100</v>
      </c>
      <c r="M101" s="12">
        <f t="shared" si="75"/>
        <v>116100</v>
      </c>
      <c r="N101" s="12">
        <f t="shared" si="75"/>
        <v>120100</v>
      </c>
      <c r="O101" s="12">
        <f t="shared" si="75"/>
        <v>134100</v>
      </c>
      <c r="P101" s="13"/>
      <c r="Q101" s="4"/>
      <c r="R101" s="134"/>
      <c r="S101" s="137"/>
      <c r="U101" s="6" t="s">
        <v>177</v>
      </c>
      <c r="V101" s="12">
        <f>V98+V99-V100</f>
        <v>134100</v>
      </c>
      <c r="W101" s="12">
        <f t="shared" ref="W101:AG101" si="76">W98+W99-W100</f>
        <v>134100</v>
      </c>
      <c r="X101" s="12">
        <f t="shared" si="76"/>
        <v>134100</v>
      </c>
      <c r="Y101" s="12">
        <f t="shared" si="76"/>
        <v>134100</v>
      </c>
      <c r="Z101" s="12">
        <f t="shared" si="76"/>
        <v>134100</v>
      </c>
      <c r="AA101" s="12">
        <f t="shared" si="76"/>
        <v>134100</v>
      </c>
      <c r="AB101" s="12">
        <f t="shared" si="76"/>
        <v>134100</v>
      </c>
      <c r="AC101" s="12">
        <f t="shared" si="76"/>
        <v>134100</v>
      </c>
      <c r="AD101" s="12">
        <f t="shared" si="76"/>
        <v>134100</v>
      </c>
      <c r="AE101" s="12">
        <f t="shared" si="76"/>
        <v>134100</v>
      </c>
      <c r="AF101" s="12">
        <f t="shared" si="76"/>
        <v>134100</v>
      </c>
      <c r="AG101" s="12">
        <f t="shared" si="76"/>
        <v>134100</v>
      </c>
      <c r="AH101" s="13"/>
      <c r="AI101" s="4"/>
      <c r="AJ101" s="137"/>
      <c r="AK101" s="139"/>
      <c r="AM101" s="6" t="s">
        <v>177</v>
      </c>
      <c r="AN101" s="12">
        <f>AN98+AN99-AN100</f>
        <v>134100</v>
      </c>
      <c r="AO101" s="12">
        <f t="shared" ref="AO101:AY101" si="77">AO98+AO99-AO100</f>
        <v>134100</v>
      </c>
      <c r="AP101" s="12">
        <f t="shared" si="77"/>
        <v>134100</v>
      </c>
      <c r="AQ101" s="12">
        <f t="shared" si="77"/>
        <v>134100</v>
      </c>
      <c r="AR101" s="12">
        <f t="shared" si="77"/>
        <v>134100</v>
      </c>
      <c r="AS101" s="12">
        <f t="shared" si="77"/>
        <v>134100</v>
      </c>
      <c r="AT101" s="12">
        <f t="shared" si="77"/>
        <v>134100</v>
      </c>
      <c r="AU101" s="12">
        <f t="shared" si="77"/>
        <v>134100</v>
      </c>
      <c r="AV101" s="12">
        <f t="shared" si="77"/>
        <v>134100</v>
      </c>
      <c r="AW101" s="12">
        <f t="shared" si="77"/>
        <v>134100</v>
      </c>
      <c r="AX101" s="12">
        <f t="shared" si="77"/>
        <v>134100</v>
      </c>
      <c r="AY101" s="12">
        <f t="shared" si="77"/>
        <v>134100</v>
      </c>
      <c r="AZ101" s="13"/>
      <c r="BA101" s="4"/>
      <c r="BB101" s="139"/>
      <c r="BC101" s="141"/>
      <c r="BE101" s="6" t="s">
        <v>177</v>
      </c>
      <c r="BF101" s="12">
        <f>BF98+BF99-BF100</f>
        <v>134100</v>
      </c>
      <c r="BG101" s="12">
        <f t="shared" ref="BG101:BQ101" si="78">BG98+BG99-BG100</f>
        <v>134100</v>
      </c>
      <c r="BH101" s="12">
        <f t="shared" si="78"/>
        <v>134100</v>
      </c>
      <c r="BI101" s="12">
        <f t="shared" si="78"/>
        <v>134100</v>
      </c>
      <c r="BJ101" s="12">
        <f t="shared" si="78"/>
        <v>134100</v>
      </c>
      <c r="BK101" s="12">
        <f t="shared" si="78"/>
        <v>134100</v>
      </c>
      <c r="BL101" s="12">
        <f t="shared" si="78"/>
        <v>134100</v>
      </c>
      <c r="BM101" s="12">
        <f t="shared" si="78"/>
        <v>134100</v>
      </c>
      <c r="BN101" s="12">
        <f t="shared" si="78"/>
        <v>134100</v>
      </c>
      <c r="BO101" s="12">
        <f t="shared" si="78"/>
        <v>134100</v>
      </c>
      <c r="BP101" s="12">
        <f t="shared" si="78"/>
        <v>134100</v>
      </c>
      <c r="BQ101" s="12">
        <f t="shared" si="78"/>
        <v>134100</v>
      </c>
      <c r="BR101" s="13"/>
      <c r="BS101" s="4"/>
      <c r="BT101" s="141"/>
      <c r="BU101" s="143"/>
      <c r="BW101" s="6" t="s">
        <v>177</v>
      </c>
      <c r="BX101" s="12">
        <f>BX98+BX99-BX100</f>
        <v>134100</v>
      </c>
      <c r="BY101" s="12">
        <f t="shared" ref="BY101:CI101" si="79">BY98+BY99-BY100</f>
        <v>134100</v>
      </c>
      <c r="BZ101" s="12">
        <f t="shared" si="79"/>
        <v>134100</v>
      </c>
      <c r="CA101" s="12">
        <f t="shared" si="79"/>
        <v>134100</v>
      </c>
      <c r="CB101" s="12">
        <f t="shared" si="79"/>
        <v>134100</v>
      </c>
      <c r="CC101" s="12">
        <f t="shared" si="79"/>
        <v>134100</v>
      </c>
      <c r="CD101" s="12">
        <f t="shared" si="79"/>
        <v>134100</v>
      </c>
      <c r="CE101" s="12">
        <f t="shared" si="79"/>
        <v>134100</v>
      </c>
      <c r="CF101" s="12">
        <f t="shared" si="79"/>
        <v>134100</v>
      </c>
      <c r="CG101" s="12">
        <f t="shared" si="79"/>
        <v>134100</v>
      </c>
      <c r="CH101" s="12">
        <f t="shared" si="79"/>
        <v>134100</v>
      </c>
      <c r="CI101" s="12">
        <f t="shared" si="79"/>
        <v>134100</v>
      </c>
      <c r="CJ101" s="13"/>
      <c r="CK101" s="4"/>
      <c r="CL101" s="143"/>
    </row>
    <row r="102" spans="1:90" x14ac:dyDescent="0.25">
      <c r="A102" s="134"/>
      <c r="C102" s="6"/>
      <c r="D102" s="13"/>
      <c r="E102" s="13"/>
      <c r="F102" s="13"/>
      <c r="G102" s="13"/>
      <c r="H102" s="13"/>
      <c r="I102" s="13"/>
      <c r="J102" s="13"/>
      <c r="K102" s="13"/>
      <c r="L102" s="13"/>
      <c r="M102" s="13"/>
      <c r="N102" s="13"/>
      <c r="O102" s="13"/>
      <c r="P102" s="13"/>
      <c r="Q102" s="4"/>
      <c r="R102" s="134"/>
      <c r="S102" s="137"/>
      <c r="U102" s="6"/>
      <c r="V102" s="13"/>
      <c r="W102" s="13"/>
      <c r="X102" s="13"/>
      <c r="Y102" s="13"/>
      <c r="Z102" s="13"/>
      <c r="AA102" s="13"/>
      <c r="AB102" s="13"/>
      <c r="AC102" s="13"/>
      <c r="AD102" s="13"/>
      <c r="AE102" s="13"/>
      <c r="AF102" s="13"/>
      <c r="AG102" s="13"/>
      <c r="AH102" s="13"/>
      <c r="AI102" s="4"/>
      <c r="AJ102" s="137"/>
      <c r="AK102" s="139"/>
      <c r="AZ102" s="13"/>
      <c r="BA102" s="4"/>
      <c r="BB102" s="139"/>
      <c r="BC102" s="141"/>
      <c r="BR102" s="13"/>
      <c r="BS102" s="4"/>
      <c r="BT102" s="141"/>
      <c r="BU102" s="143"/>
      <c r="CJ102" s="13"/>
      <c r="CK102" s="4"/>
      <c r="CL102" s="143"/>
    </row>
    <row r="103" spans="1:90" x14ac:dyDescent="0.25">
      <c r="A103" s="134"/>
      <c r="B103" s="357" t="s">
        <v>542</v>
      </c>
      <c r="C103" s="355"/>
      <c r="D103" s="355"/>
      <c r="E103" s="355"/>
      <c r="F103" s="355"/>
      <c r="G103" s="355"/>
      <c r="H103" s="355"/>
      <c r="I103" s="355"/>
      <c r="J103" s="355"/>
      <c r="K103" s="355"/>
      <c r="L103" s="355"/>
      <c r="M103" s="355"/>
      <c r="N103" s="355"/>
      <c r="O103" s="355"/>
      <c r="P103" s="355"/>
      <c r="Q103" s="4"/>
      <c r="R103" s="134"/>
      <c r="S103" s="137"/>
      <c r="T103" s="357" t="s">
        <v>542</v>
      </c>
      <c r="U103" s="355"/>
      <c r="V103" s="355"/>
      <c r="W103" s="355"/>
      <c r="X103" s="355"/>
      <c r="Y103" s="355"/>
      <c r="Z103" s="355"/>
      <c r="AA103" s="355"/>
      <c r="AB103" s="355"/>
      <c r="AC103" s="355"/>
      <c r="AD103" s="355"/>
      <c r="AE103" s="355"/>
      <c r="AF103" s="355"/>
      <c r="AG103" s="355"/>
      <c r="AH103" s="355"/>
      <c r="AI103" s="4"/>
      <c r="AJ103" s="137"/>
      <c r="AK103" s="139"/>
      <c r="AL103" s="357" t="s">
        <v>542</v>
      </c>
      <c r="AM103" s="355"/>
      <c r="AN103" s="355"/>
      <c r="AO103" s="355"/>
      <c r="AP103" s="355"/>
      <c r="AQ103" s="355"/>
      <c r="AR103" s="355"/>
      <c r="AS103" s="355"/>
      <c r="AT103" s="355"/>
      <c r="AU103" s="355"/>
      <c r="AV103" s="355"/>
      <c r="AW103" s="355"/>
      <c r="AX103" s="355"/>
      <c r="AY103" s="355"/>
      <c r="AZ103" s="355"/>
      <c r="BA103" s="4"/>
      <c r="BB103" s="139"/>
      <c r="BC103" s="141"/>
      <c r="BD103" s="357" t="s">
        <v>542</v>
      </c>
      <c r="BE103" s="355"/>
      <c r="BF103" s="355"/>
      <c r="BG103" s="355"/>
      <c r="BH103" s="355"/>
      <c r="BI103" s="355"/>
      <c r="BJ103" s="355"/>
      <c r="BK103" s="355"/>
      <c r="BL103" s="355"/>
      <c r="BM103" s="355"/>
      <c r="BN103" s="355"/>
      <c r="BO103" s="355"/>
      <c r="BP103" s="355"/>
      <c r="BQ103" s="355"/>
      <c r="BR103" s="355"/>
      <c r="BS103" s="4"/>
      <c r="BT103" s="141"/>
      <c r="BU103" s="143"/>
      <c r="BV103" s="357" t="s">
        <v>542</v>
      </c>
      <c r="BW103" s="355"/>
      <c r="BX103" s="355"/>
      <c r="BY103" s="355"/>
      <c r="BZ103" s="355"/>
      <c r="CA103" s="355"/>
      <c r="CB103" s="355"/>
      <c r="CC103" s="355"/>
      <c r="CD103" s="355"/>
      <c r="CE103" s="355"/>
      <c r="CF103" s="355"/>
      <c r="CG103" s="355"/>
      <c r="CH103" s="355"/>
      <c r="CI103" s="355"/>
      <c r="CJ103" s="355"/>
      <c r="CK103" s="4"/>
      <c r="CL103" s="143"/>
    </row>
    <row r="104" spans="1:90" x14ac:dyDescent="0.25">
      <c r="A104" s="134"/>
      <c r="B104" s="357" t="s">
        <v>543</v>
      </c>
      <c r="C104" s="355"/>
      <c r="D104" s="355"/>
      <c r="E104" s="355"/>
      <c r="F104" s="355"/>
      <c r="G104" s="355"/>
      <c r="H104" s="355"/>
      <c r="I104" s="355"/>
      <c r="J104" s="355"/>
      <c r="K104" s="355"/>
      <c r="L104" s="355"/>
      <c r="M104" s="355"/>
      <c r="N104" s="355"/>
      <c r="O104" s="355"/>
      <c r="P104" s="355"/>
      <c r="Q104" s="13"/>
      <c r="R104" s="134"/>
      <c r="S104" s="137"/>
      <c r="T104" s="357" t="s">
        <v>543</v>
      </c>
      <c r="U104" s="355"/>
      <c r="V104" s="355"/>
      <c r="W104" s="355"/>
      <c r="X104" s="355"/>
      <c r="Y104" s="355"/>
      <c r="Z104" s="355"/>
      <c r="AA104" s="355"/>
      <c r="AB104" s="355"/>
      <c r="AC104" s="355"/>
      <c r="AD104" s="355"/>
      <c r="AE104" s="355"/>
      <c r="AF104" s="355"/>
      <c r="AG104" s="355"/>
      <c r="AH104" s="355"/>
      <c r="AI104" s="4"/>
      <c r="AJ104" s="137"/>
      <c r="AK104" s="139"/>
      <c r="AL104" s="357" t="s">
        <v>543</v>
      </c>
      <c r="AM104" s="355"/>
      <c r="AN104" s="355"/>
      <c r="AO104" s="355"/>
      <c r="AP104" s="355"/>
      <c r="AQ104" s="355"/>
      <c r="AR104" s="355"/>
      <c r="AS104" s="355"/>
      <c r="AT104" s="355"/>
      <c r="AU104" s="355"/>
      <c r="AV104" s="355"/>
      <c r="AW104" s="355"/>
      <c r="AX104" s="355"/>
      <c r="AY104" s="355"/>
      <c r="AZ104" s="355"/>
      <c r="BA104" s="4"/>
      <c r="BB104" s="139"/>
      <c r="BC104" s="141"/>
      <c r="BD104" s="357" t="s">
        <v>543</v>
      </c>
      <c r="BE104" s="355"/>
      <c r="BF104" s="355"/>
      <c r="BG104" s="355"/>
      <c r="BH104" s="355"/>
      <c r="BI104" s="355"/>
      <c r="BJ104" s="355"/>
      <c r="BK104" s="355"/>
      <c r="BL104" s="355"/>
      <c r="BM104" s="355"/>
      <c r="BN104" s="355"/>
      <c r="BO104" s="355"/>
      <c r="BP104" s="355"/>
      <c r="BQ104" s="355"/>
      <c r="BR104" s="355"/>
      <c r="BS104" s="4"/>
      <c r="BT104" s="141"/>
      <c r="BU104" s="143"/>
      <c r="BV104" s="357" t="s">
        <v>543</v>
      </c>
      <c r="BW104" s="355"/>
      <c r="BX104" s="355"/>
      <c r="BY104" s="355"/>
      <c r="BZ104" s="355"/>
      <c r="CA104" s="355"/>
      <c r="CB104" s="355"/>
      <c r="CC104" s="355"/>
      <c r="CD104" s="355"/>
      <c r="CE104" s="355"/>
      <c r="CF104" s="355"/>
      <c r="CG104" s="355"/>
      <c r="CH104" s="355"/>
      <c r="CI104" s="355"/>
      <c r="CJ104" s="355"/>
      <c r="CK104" s="4"/>
      <c r="CL104" s="143"/>
    </row>
    <row r="105" spans="1:90" x14ac:dyDescent="0.25">
      <c r="A105" s="134"/>
      <c r="P105" s="13"/>
      <c r="Q105" s="4"/>
      <c r="R105" s="134"/>
      <c r="S105" s="137"/>
      <c r="U105" s="77"/>
      <c r="V105" s="13"/>
      <c r="W105" s="13"/>
      <c r="X105" s="13"/>
      <c r="Y105" s="13"/>
      <c r="Z105" s="13"/>
      <c r="AA105" s="13"/>
      <c r="AB105" s="13"/>
      <c r="AC105" s="13"/>
      <c r="AD105" s="13"/>
      <c r="AE105" s="13"/>
      <c r="AF105" s="13"/>
      <c r="AG105" s="13"/>
      <c r="AH105" s="13"/>
      <c r="AI105" s="4"/>
      <c r="AJ105" s="137"/>
      <c r="AK105" s="139"/>
      <c r="AM105" s="77"/>
      <c r="AN105" s="13"/>
      <c r="AO105" s="13"/>
      <c r="AP105" s="13"/>
      <c r="AQ105" s="13"/>
      <c r="AR105" s="13"/>
      <c r="AS105" s="13"/>
      <c r="AT105" s="13"/>
      <c r="AU105" s="13"/>
      <c r="AV105" s="13"/>
      <c r="AW105" s="13"/>
      <c r="AX105" s="13"/>
      <c r="AY105" s="13"/>
      <c r="AZ105" s="13"/>
      <c r="BA105" s="4"/>
      <c r="BB105" s="139"/>
      <c r="BC105" s="141"/>
      <c r="BE105" s="77"/>
      <c r="BF105" s="13"/>
      <c r="BG105" s="13"/>
      <c r="BH105" s="13"/>
      <c r="BI105" s="13"/>
      <c r="BJ105" s="13"/>
      <c r="BK105" s="13"/>
      <c r="BL105" s="13"/>
      <c r="BM105" s="13"/>
      <c r="BN105" s="13"/>
      <c r="BO105" s="13"/>
      <c r="BP105" s="13"/>
      <c r="BQ105" s="13"/>
      <c r="BR105" s="13"/>
      <c r="BS105" s="4"/>
      <c r="BT105" s="141"/>
      <c r="BU105" s="143"/>
      <c r="BW105" s="77"/>
      <c r="BX105" s="13"/>
      <c r="BY105" s="13"/>
      <c r="BZ105" s="13"/>
      <c r="CA105" s="13"/>
      <c r="CB105" s="13"/>
      <c r="CC105" s="13"/>
      <c r="CD105" s="13"/>
      <c r="CE105" s="13"/>
      <c r="CF105" s="13"/>
      <c r="CG105" s="13"/>
      <c r="CH105" s="13"/>
      <c r="CI105" s="13"/>
      <c r="CJ105" s="13"/>
      <c r="CK105" s="4"/>
      <c r="CL105" s="143"/>
    </row>
    <row r="106" spans="1:90" x14ac:dyDescent="0.25">
      <c r="A106" s="134"/>
      <c r="B106" s="20" t="s">
        <v>184</v>
      </c>
      <c r="C106" s="6"/>
      <c r="D106" s="13"/>
      <c r="E106" s="13"/>
      <c r="F106" s="13"/>
      <c r="G106" s="13"/>
      <c r="H106" s="13"/>
      <c r="I106" s="13"/>
      <c r="J106" s="13"/>
      <c r="K106" s="13"/>
      <c r="L106" s="13"/>
      <c r="M106" s="13"/>
      <c r="N106" s="13"/>
      <c r="O106" s="13"/>
      <c r="P106" s="13"/>
      <c r="Q106" s="4"/>
      <c r="R106" s="134"/>
      <c r="S106" s="137"/>
      <c r="T106" s="20" t="s">
        <v>184</v>
      </c>
      <c r="U106" s="6"/>
      <c r="V106" s="13"/>
      <c r="W106" s="13"/>
      <c r="X106" s="13"/>
      <c r="Y106" s="13"/>
      <c r="Z106" s="13"/>
      <c r="AA106" s="13"/>
      <c r="AB106" s="13"/>
      <c r="AC106" s="13"/>
      <c r="AD106" s="13"/>
      <c r="AE106" s="13"/>
      <c r="AF106" s="13"/>
      <c r="AG106" s="13"/>
      <c r="AH106" s="13"/>
      <c r="AI106" s="4"/>
      <c r="AJ106" s="137"/>
      <c r="AK106" s="139"/>
      <c r="AL106" s="20" t="s">
        <v>184</v>
      </c>
      <c r="AM106" s="6"/>
      <c r="AN106" s="13"/>
      <c r="AO106" s="13"/>
      <c r="AP106" s="13"/>
      <c r="AQ106" s="13"/>
      <c r="AR106" s="13"/>
      <c r="AS106" s="13"/>
      <c r="AT106" s="13"/>
      <c r="AU106" s="13"/>
      <c r="AV106" s="13"/>
      <c r="AW106" s="13"/>
      <c r="AX106" s="13"/>
      <c r="AY106" s="13"/>
      <c r="AZ106" s="13"/>
      <c r="BA106" s="4"/>
      <c r="BB106" s="139"/>
      <c r="BC106" s="141"/>
      <c r="BD106" s="20" t="s">
        <v>184</v>
      </c>
      <c r="BE106" s="6"/>
      <c r="BF106" s="13"/>
      <c r="BG106" s="13"/>
      <c r="BH106" s="13"/>
      <c r="BI106" s="13"/>
      <c r="BJ106" s="13"/>
      <c r="BK106" s="13"/>
      <c r="BL106" s="13"/>
      <c r="BM106" s="13"/>
      <c r="BN106" s="13"/>
      <c r="BO106" s="13"/>
      <c r="BP106" s="13"/>
      <c r="BQ106" s="13"/>
      <c r="BR106" s="13"/>
      <c r="BS106" s="4"/>
      <c r="BT106" s="141"/>
      <c r="BU106" s="143"/>
      <c r="BV106" s="20" t="s">
        <v>184</v>
      </c>
      <c r="BW106" s="6"/>
      <c r="BX106" s="13"/>
      <c r="BY106" s="13"/>
      <c r="BZ106" s="13"/>
      <c r="CA106" s="13"/>
      <c r="CB106" s="13"/>
      <c r="CC106" s="13"/>
      <c r="CD106" s="13"/>
      <c r="CE106" s="13"/>
      <c r="CF106" s="13"/>
      <c r="CG106" s="13"/>
      <c r="CH106" s="13"/>
      <c r="CI106" s="13"/>
      <c r="CJ106" s="13"/>
      <c r="CK106" s="4"/>
      <c r="CL106" s="143"/>
    </row>
    <row r="107" spans="1:90" x14ac:dyDescent="0.25">
      <c r="A107" s="134"/>
      <c r="B107" s="68" t="str">
        <f>B14</f>
        <v>Hayai Desire</v>
      </c>
      <c r="D107" s="13"/>
      <c r="E107" s="13"/>
      <c r="F107" s="13"/>
      <c r="G107" s="13"/>
      <c r="H107" s="13"/>
      <c r="I107" s="13"/>
      <c r="J107" s="13"/>
      <c r="K107" s="13"/>
      <c r="L107" s="13"/>
      <c r="M107" s="13"/>
      <c r="N107" s="13"/>
      <c r="O107" s="13"/>
      <c r="P107" s="13"/>
      <c r="Q107" s="4"/>
      <c r="R107" s="134"/>
      <c r="S107" s="137"/>
      <c r="T107" s="68" t="str">
        <f>T14</f>
        <v>Hayai Desire</v>
      </c>
      <c r="V107" s="13"/>
      <c r="W107" s="13"/>
      <c r="X107" s="13"/>
      <c r="Y107" s="13"/>
      <c r="Z107" s="13"/>
      <c r="AA107" s="13"/>
      <c r="AB107" s="13"/>
      <c r="AC107" s="13"/>
      <c r="AD107" s="13"/>
      <c r="AE107" s="13"/>
      <c r="AF107" s="13"/>
      <c r="AG107" s="13"/>
      <c r="AH107" s="13"/>
      <c r="AI107" s="4"/>
      <c r="AJ107" s="137"/>
      <c r="AK107" s="139"/>
      <c r="AL107" s="68" t="str">
        <f>AL14</f>
        <v>Hayai Desire</v>
      </c>
      <c r="AN107" s="13"/>
      <c r="AO107" s="13"/>
      <c r="AP107" s="13"/>
      <c r="AQ107" s="13"/>
      <c r="AR107" s="13"/>
      <c r="AS107" s="13"/>
      <c r="AT107" s="13"/>
      <c r="AU107" s="13"/>
      <c r="AV107" s="13"/>
      <c r="AW107" s="13"/>
      <c r="AX107" s="13"/>
      <c r="AY107" s="13"/>
      <c r="AZ107" s="13"/>
      <c r="BA107" s="4"/>
      <c r="BB107" s="139"/>
      <c r="BC107" s="141"/>
      <c r="BD107" s="68" t="str">
        <f>BD14</f>
        <v>Hayai Desire</v>
      </c>
      <c r="BF107" s="13"/>
      <c r="BG107" s="13"/>
      <c r="BH107" s="13"/>
      <c r="BI107" s="13"/>
      <c r="BJ107" s="13"/>
      <c r="BK107" s="13"/>
      <c r="BL107" s="13"/>
      <c r="BM107" s="13"/>
      <c r="BN107" s="13"/>
      <c r="BO107" s="13"/>
      <c r="BP107" s="13"/>
      <c r="BQ107" s="13"/>
      <c r="BR107" s="13"/>
      <c r="BS107" s="4"/>
      <c r="BT107" s="141"/>
      <c r="BU107" s="143"/>
      <c r="BV107" s="68" t="str">
        <f>BV14</f>
        <v>Hayai Desire</v>
      </c>
      <c r="BX107" s="13"/>
      <c r="BY107" s="13"/>
      <c r="BZ107" s="13"/>
      <c r="CA107" s="13"/>
      <c r="CB107" s="13"/>
      <c r="CC107" s="13"/>
      <c r="CD107" s="13"/>
      <c r="CE107" s="13"/>
      <c r="CF107" s="13"/>
      <c r="CG107" s="13"/>
      <c r="CH107" s="13"/>
      <c r="CI107" s="13"/>
      <c r="CJ107" s="13"/>
      <c r="CK107" s="4"/>
      <c r="CL107" s="143"/>
    </row>
    <row r="108" spans="1:90" x14ac:dyDescent="0.25">
      <c r="A108" s="134"/>
      <c r="D108" s="61">
        <f>D97</f>
        <v>44682</v>
      </c>
      <c r="E108" s="61">
        <f t="shared" ref="E108:O108" si="80">DATE(YEAR(D108),MONTH(D108)+1,DAY(D108))</f>
        <v>44713</v>
      </c>
      <c r="F108" s="61">
        <f t="shared" si="80"/>
        <v>44743</v>
      </c>
      <c r="G108" s="61">
        <f t="shared" si="80"/>
        <v>44774</v>
      </c>
      <c r="H108" s="61">
        <f t="shared" si="80"/>
        <v>44805</v>
      </c>
      <c r="I108" s="61">
        <f t="shared" si="80"/>
        <v>44835</v>
      </c>
      <c r="J108" s="61">
        <f t="shared" si="80"/>
        <v>44866</v>
      </c>
      <c r="K108" s="61">
        <f t="shared" si="80"/>
        <v>44896</v>
      </c>
      <c r="L108" s="61">
        <f t="shared" si="80"/>
        <v>44927</v>
      </c>
      <c r="M108" s="61">
        <f t="shared" si="80"/>
        <v>44958</v>
      </c>
      <c r="N108" s="61">
        <f t="shared" si="80"/>
        <v>44986</v>
      </c>
      <c r="O108" s="61">
        <f t="shared" si="80"/>
        <v>45017</v>
      </c>
      <c r="P108" s="13" t="s">
        <v>52</v>
      </c>
      <c r="Q108" s="4"/>
      <c r="R108" s="134"/>
      <c r="S108" s="137"/>
      <c r="V108" s="61">
        <f>V97</f>
        <v>45047</v>
      </c>
      <c r="W108" s="61">
        <f t="shared" ref="W108:AG108" si="81">DATE(YEAR(V108),MONTH(V108)+1,DAY(V108))</f>
        <v>45078</v>
      </c>
      <c r="X108" s="61">
        <f t="shared" si="81"/>
        <v>45108</v>
      </c>
      <c r="Y108" s="61">
        <f t="shared" si="81"/>
        <v>45139</v>
      </c>
      <c r="Z108" s="61">
        <f t="shared" si="81"/>
        <v>45170</v>
      </c>
      <c r="AA108" s="61">
        <f t="shared" si="81"/>
        <v>45200</v>
      </c>
      <c r="AB108" s="61">
        <f t="shared" si="81"/>
        <v>45231</v>
      </c>
      <c r="AC108" s="61">
        <f t="shared" si="81"/>
        <v>45261</v>
      </c>
      <c r="AD108" s="61">
        <f t="shared" si="81"/>
        <v>45292</v>
      </c>
      <c r="AE108" s="61">
        <f t="shared" si="81"/>
        <v>45323</v>
      </c>
      <c r="AF108" s="61">
        <f t="shared" si="81"/>
        <v>45352</v>
      </c>
      <c r="AG108" s="61">
        <f t="shared" si="81"/>
        <v>45383</v>
      </c>
      <c r="AH108" s="13" t="s">
        <v>52</v>
      </c>
      <c r="AI108" s="4"/>
      <c r="AJ108" s="137"/>
      <c r="AK108" s="139"/>
      <c r="AN108" s="61">
        <f>AN97</f>
        <v>45413</v>
      </c>
      <c r="AO108" s="61">
        <f t="shared" ref="AO108:AY108" si="82">DATE(YEAR(AN108),MONTH(AN108)+1,DAY(AN108))</f>
        <v>45444</v>
      </c>
      <c r="AP108" s="61">
        <f t="shared" si="82"/>
        <v>45474</v>
      </c>
      <c r="AQ108" s="61">
        <f t="shared" si="82"/>
        <v>45505</v>
      </c>
      <c r="AR108" s="61">
        <f t="shared" si="82"/>
        <v>45536</v>
      </c>
      <c r="AS108" s="61">
        <f t="shared" si="82"/>
        <v>45566</v>
      </c>
      <c r="AT108" s="61">
        <f t="shared" si="82"/>
        <v>45597</v>
      </c>
      <c r="AU108" s="61">
        <f t="shared" si="82"/>
        <v>45627</v>
      </c>
      <c r="AV108" s="61">
        <f t="shared" si="82"/>
        <v>45658</v>
      </c>
      <c r="AW108" s="61">
        <f t="shared" si="82"/>
        <v>45689</v>
      </c>
      <c r="AX108" s="61">
        <f t="shared" si="82"/>
        <v>45717</v>
      </c>
      <c r="AY108" s="61">
        <f t="shared" si="82"/>
        <v>45748</v>
      </c>
      <c r="AZ108" s="13" t="s">
        <v>52</v>
      </c>
      <c r="BA108" s="4"/>
      <c r="BB108" s="139"/>
      <c r="BC108" s="141"/>
      <c r="BF108" s="61">
        <f>BF97</f>
        <v>45778</v>
      </c>
      <c r="BG108" s="61">
        <f t="shared" ref="BG108:BQ108" si="83">DATE(YEAR(BF108),MONTH(BF108)+1,DAY(BF108))</f>
        <v>45809</v>
      </c>
      <c r="BH108" s="61">
        <f t="shared" si="83"/>
        <v>45839</v>
      </c>
      <c r="BI108" s="61">
        <f t="shared" si="83"/>
        <v>45870</v>
      </c>
      <c r="BJ108" s="61">
        <f t="shared" si="83"/>
        <v>45901</v>
      </c>
      <c r="BK108" s="61">
        <f t="shared" si="83"/>
        <v>45931</v>
      </c>
      <c r="BL108" s="61">
        <f t="shared" si="83"/>
        <v>45962</v>
      </c>
      <c r="BM108" s="61">
        <f t="shared" si="83"/>
        <v>45992</v>
      </c>
      <c r="BN108" s="61">
        <f t="shared" si="83"/>
        <v>46023</v>
      </c>
      <c r="BO108" s="61">
        <f t="shared" si="83"/>
        <v>46054</v>
      </c>
      <c r="BP108" s="61">
        <f t="shared" si="83"/>
        <v>46082</v>
      </c>
      <c r="BQ108" s="61">
        <f t="shared" si="83"/>
        <v>46113</v>
      </c>
      <c r="BR108" s="13" t="s">
        <v>52</v>
      </c>
      <c r="BS108" s="4"/>
      <c r="BT108" s="141"/>
      <c r="BU108" s="143"/>
      <c r="BX108" s="61">
        <f>BX97</f>
        <v>46143</v>
      </c>
      <c r="BY108" s="61">
        <f t="shared" ref="BY108:CI108" si="84">DATE(YEAR(BX108),MONTH(BX108)+1,DAY(BX108))</f>
        <v>46174</v>
      </c>
      <c r="BZ108" s="61">
        <f t="shared" si="84"/>
        <v>46204</v>
      </c>
      <c r="CA108" s="61">
        <f t="shared" si="84"/>
        <v>46235</v>
      </c>
      <c r="CB108" s="61">
        <f t="shared" si="84"/>
        <v>46266</v>
      </c>
      <c r="CC108" s="61">
        <f t="shared" si="84"/>
        <v>46296</v>
      </c>
      <c r="CD108" s="61">
        <f t="shared" si="84"/>
        <v>46327</v>
      </c>
      <c r="CE108" s="61">
        <f t="shared" si="84"/>
        <v>46357</v>
      </c>
      <c r="CF108" s="61">
        <f t="shared" si="84"/>
        <v>46388</v>
      </c>
      <c r="CG108" s="61">
        <f t="shared" si="84"/>
        <v>46419</v>
      </c>
      <c r="CH108" s="61">
        <f t="shared" si="84"/>
        <v>46447</v>
      </c>
      <c r="CI108" s="61">
        <f t="shared" si="84"/>
        <v>46478</v>
      </c>
      <c r="CJ108" s="13" t="s">
        <v>52</v>
      </c>
      <c r="CK108" s="4"/>
      <c r="CL108" s="143"/>
    </row>
    <row r="109" spans="1:90" x14ac:dyDescent="0.25">
      <c r="A109" s="134"/>
      <c r="C109" s="6" t="s">
        <v>185</v>
      </c>
      <c r="D109" s="133">
        <v>10000</v>
      </c>
      <c r="E109" s="133">
        <f>D109*(1+0.5)</f>
        <v>15000</v>
      </c>
      <c r="F109" s="133">
        <f t="shared" ref="F109:O109" si="85">E109*(1+0.5)</f>
        <v>22500</v>
      </c>
      <c r="G109" s="133">
        <f t="shared" si="85"/>
        <v>33750</v>
      </c>
      <c r="H109" s="133">
        <f t="shared" si="85"/>
        <v>50625</v>
      </c>
      <c r="I109" s="133">
        <f t="shared" si="85"/>
        <v>75937.5</v>
      </c>
      <c r="J109" s="133">
        <f t="shared" si="85"/>
        <v>113906.25</v>
      </c>
      <c r="K109" s="133">
        <f t="shared" si="85"/>
        <v>170859.375</v>
      </c>
      <c r="L109" s="133">
        <f t="shared" si="85"/>
        <v>256289.0625</v>
      </c>
      <c r="M109" s="133">
        <f t="shared" si="85"/>
        <v>384433.59375</v>
      </c>
      <c r="N109" s="133">
        <f t="shared" si="85"/>
        <v>576650.390625</v>
      </c>
      <c r="O109" s="133">
        <f t="shared" si="85"/>
        <v>864975.5859375</v>
      </c>
      <c r="P109" s="74">
        <f>SUM(D109:O109)</f>
        <v>2574926.7578125</v>
      </c>
      <c r="Q109" s="4"/>
      <c r="R109" s="134"/>
      <c r="S109" s="137"/>
      <c r="U109" s="6" t="s">
        <v>185</v>
      </c>
      <c r="V109" s="133">
        <v>0</v>
      </c>
      <c r="W109" s="133">
        <v>0</v>
      </c>
      <c r="X109" s="133">
        <v>0</v>
      </c>
      <c r="Y109" s="133">
        <v>0</v>
      </c>
      <c r="Z109" s="133">
        <v>0</v>
      </c>
      <c r="AA109" s="133">
        <v>0</v>
      </c>
      <c r="AB109" s="133">
        <v>0</v>
      </c>
      <c r="AC109" s="133">
        <v>0</v>
      </c>
      <c r="AD109" s="133">
        <v>0</v>
      </c>
      <c r="AE109" s="133">
        <v>0</v>
      </c>
      <c r="AF109" s="133">
        <v>0</v>
      </c>
      <c r="AG109" s="133">
        <v>0</v>
      </c>
      <c r="AH109" s="74">
        <v>0</v>
      </c>
      <c r="AI109" s="4"/>
      <c r="AJ109" s="137"/>
      <c r="AK109" s="139"/>
      <c r="AM109" s="6" t="s">
        <v>185</v>
      </c>
      <c r="AN109" s="133">
        <v>0</v>
      </c>
      <c r="AO109" s="133">
        <v>0</v>
      </c>
      <c r="AP109" s="133">
        <v>0</v>
      </c>
      <c r="AQ109" s="133">
        <v>0</v>
      </c>
      <c r="AR109" s="133">
        <v>0</v>
      </c>
      <c r="AS109" s="133">
        <v>0</v>
      </c>
      <c r="AT109" s="133">
        <v>0</v>
      </c>
      <c r="AU109" s="133">
        <v>0</v>
      </c>
      <c r="AV109" s="133">
        <v>0</v>
      </c>
      <c r="AW109" s="133">
        <v>0</v>
      </c>
      <c r="AX109" s="133">
        <v>0</v>
      </c>
      <c r="AY109" s="133">
        <v>0</v>
      </c>
      <c r="AZ109" s="74">
        <v>0</v>
      </c>
      <c r="BA109" s="4"/>
      <c r="BB109" s="139"/>
      <c r="BC109" s="141"/>
      <c r="BE109" s="6" t="s">
        <v>185</v>
      </c>
      <c r="BF109" s="133">
        <v>0</v>
      </c>
      <c r="BG109" s="133">
        <v>0</v>
      </c>
      <c r="BH109" s="133">
        <v>0</v>
      </c>
      <c r="BI109" s="133">
        <v>0</v>
      </c>
      <c r="BJ109" s="133">
        <v>0</v>
      </c>
      <c r="BK109" s="133">
        <v>0</v>
      </c>
      <c r="BL109" s="133">
        <v>0</v>
      </c>
      <c r="BM109" s="133">
        <v>0</v>
      </c>
      <c r="BN109" s="133">
        <v>0</v>
      </c>
      <c r="BO109" s="133">
        <v>0</v>
      </c>
      <c r="BP109" s="133">
        <v>0</v>
      </c>
      <c r="BQ109" s="133">
        <v>0</v>
      </c>
      <c r="BR109" s="74">
        <v>0</v>
      </c>
      <c r="BS109" s="4"/>
      <c r="BT109" s="141"/>
      <c r="BU109" s="143"/>
      <c r="BW109" s="6" t="s">
        <v>185</v>
      </c>
      <c r="BX109" s="133">
        <v>0</v>
      </c>
      <c r="BY109" s="133">
        <v>0</v>
      </c>
      <c r="BZ109" s="133">
        <v>0</v>
      </c>
      <c r="CA109" s="133">
        <v>0</v>
      </c>
      <c r="CB109" s="133">
        <v>0</v>
      </c>
      <c r="CC109" s="133">
        <v>0</v>
      </c>
      <c r="CD109" s="133">
        <v>0</v>
      </c>
      <c r="CE109" s="133">
        <v>0</v>
      </c>
      <c r="CF109" s="133">
        <v>0</v>
      </c>
      <c r="CG109" s="133">
        <v>0</v>
      </c>
      <c r="CH109" s="133">
        <v>0</v>
      </c>
      <c r="CI109" s="133">
        <v>0</v>
      </c>
      <c r="CJ109" s="74">
        <v>0</v>
      </c>
      <c r="CK109" s="4"/>
      <c r="CL109" s="143"/>
    </row>
    <row r="110" spans="1:90" x14ac:dyDescent="0.25">
      <c r="A110" s="134"/>
      <c r="C110" s="6"/>
      <c r="D110" s="13"/>
      <c r="E110" s="13"/>
      <c r="F110" s="13"/>
      <c r="G110" s="13"/>
      <c r="H110" s="13"/>
      <c r="I110" s="13"/>
      <c r="J110" s="13"/>
      <c r="K110" s="13"/>
      <c r="L110" s="13"/>
      <c r="M110" s="13"/>
      <c r="N110" s="13"/>
      <c r="O110" s="13"/>
      <c r="P110" s="13"/>
      <c r="Q110" s="4"/>
      <c r="R110" s="134"/>
      <c r="S110" s="137"/>
      <c r="U110" s="6"/>
      <c r="V110" s="13"/>
      <c r="W110" s="13"/>
      <c r="X110" s="13"/>
      <c r="Y110" s="13"/>
      <c r="Z110" s="13"/>
      <c r="AA110" s="13"/>
      <c r="AB110" s="13"/>
      <c r="AC110" s="13"/>
      <c r="AD110" s="13"/>
      <c r="AE110" s="13"/>
      <c r="AF110" s="13"/>
      <c r="AG110" s="13"/>
      <c r="AH110" s="13"/>
      <c r="AI110" s="4"/>
      <c r="AJ110" s="137"/>
      <c r="AK110" s="139"/>
      <c r="BA110" s="4"/>
      <c r="BB110" s="139"/>
      <c r="BC110" s="141"/>
      <c r="BE110" s="4"/>
      <c r="BF110" s="80"/>
      <c r="BG110" s="13"/>
      <c r="BH110" s="13"/>
      <c r="BI110" s="13"/>
      <c r="BJ110" s="13"/>
      <c r="BK110" s="13"/>
      <c r="BL110" s="13"/>
      <c r="BM110" s="13"/>
      <c r="BN110" s="13"/>
      <c r="BO110" s="13"/>
      <c r="BP110" s="13"/>
      <c r="BQ110" s="13"/>
      <c r="BR110" s="13"/>
      <c r="BS110" s="4"/>
      <c r="BT110" s="141"/>
      <c r="BU110" s="143"/>
      <c r="CK110" s="4"/>
      <c r="CL110" s="143"/>
    </row>
    <row r="111" spans="1:90" x14ac:dyDescent="0.25">
      <c r="A111" s="134"/>
      <c r="Q111" s="4"/>
      <c r="R111" s="134"/>
      <c r="S111" s="137"/>
      <c r="AI111" s="4"/>
      <c r="AJ111" s="137"/>
      <c r="AK111" s="139"/>
      <c r="BA111" s="4"/>
      <c r="BB111" s="139"/>
      <c r="BC111" s="141"/>
      <c r="BS111" s="4"/>
      <c r="BT111" s="141"/>
      <c r="BU111" s="143"/>
      <c r="CK111" s="4"/>
      <c r="CL111" s="143"/>
    </row>
    <row r="112" spans="1:90" x14ac:dyDescent="0.25">
      <c r="A112" s="134"/>
      <c r="Q112" s="4"/>
      <c r="R112" s="134"/>
      <c r="S112" s="137"/>
      <c r="AI112" s="4"/>
      <c r="AJ112" s="137"/>
      <c r="AK112" s="139"/>
      <c r="BA112" s="4"/>
      <c r="BB112" s="139"/>
      <c r="BC112" s="141"/>
      <c r="BS112" s="4"/>
      <c r="BT112" s="141"/>
      <c r="BU112" s="143"/>
      <c r="CK112" s="4"/>
      <c r="CL112" s="143"/>
    </row>
    <row r="113" spans="1:90" x14ac:dyDescent="0.25">
      <c r="A113" s="134"/>
      <c r="Q113" s="4"/>
      <c r="R113" s="134"/>
      <c r="S113" s="137"/>
      <c r="AI113" s="4"/>
      <c r="AJ113" s="137"/>
      <c r="AK113" s="139"/>
      <c r="BA113" s="4"/>
      <c r="BB113" s="139"/>
      <c r="BC113" s="141"/>
      <c r="BS113" s="4"/>
      <c r="BT113" s="141"/>
      <c r="BU113" s="143"/>
      <c r="CK113" s="4"/>
      <c r="CL113" s="143"/>
    </row>
    <row r="114" spans="1:90" x14ac:dyDescent="0.25">
      <c r="A114" s="134"/>
      <c r="Q114" s="4"/>
      <c r="R114" s="134"/>
      <c r="S114" s="137"/>
      <c r="AI114" s="4"/>
      <c r="AJ114" s="137"/>
      <c r="AK114" s="139"/>
      <c r="BA114" s="4"/>
      <c r="BB114" s="139"/>
      <c r="BC114" s="141"/>
      <c r="BS114" s="4"/>
      <c r="BT114" s="141"/>
      <c r="BU114" s="143"/>
      <c r="CL114" s="143"/>
    </row>
    <row r="115" spans="1:90" x14ac:dyDescent="0.25">
      <c r="A115" s="134"/>
      <c r="Q115" s="4"/>
      <c r="R115" s="134"/>
      <c r="S115" s="137"/>
      <c r="U115" s="6"/>
      <c r="V115" s="13"/>
      <c r="W115" s="13"/>
      <c r="X115" s="13"/>
      <c r="Y115" s="13"/>
      <c r="Z115" s="13"/>
      <c r="AA115" s="13"/>
      <c r="AB115" s="13"/>
      <c r="AC115" s="13"/>
      <c r="AD115" s="13"/>
      <c r="AE115" s="13"/>
      <c r="AF115" s="13"/>
      <c r="AG115" s="13"/>
      <c r="AH115" s="13"/>
      <c r="AI115" s="4"/>
      <c r="AJ115" s="137"/>
      <c r="AK115" s="139"/>
      <c r="BA115" s="4"/>
      <c r="BB115" s="139"/>
      <c r="BC115" s="141"/>
      <c r="BE115" s="4"/>
      <c r="BF115" s="80"/>
      <c r="BG115" s="13"/>
      <c r="BH115" s="13"/>
      <c r="BI115" s="13"/>
      <c r="BJ115" s="13"/>
      <c r="BK115" s="13"/>
      <c r="BL115" s="13"/>
      <c r="BM115" s="13"/>
      <c r="BN115" s="13"/>
      <c r="BO115" s="13"/>
      <c r="BP115" s="13"/>
      <c r="BQ115" s="13"/>
      <c r="BR115" s="13"/>
      <c r="BS115" s="4"/>
      <c r="BT115" s="141"/>
      <c r="BU115" s="143"/>
      <c r="CL115" s="143"/>
    </row>
    <row r="116" spans="1:90" x14ac:dyDescent="0.25">
      <c r="A116" s="134"/>
      <c r="C116" s="6"/>
      <c r="D116" s="13"/>
      <c r="E116" s="13"/>
      <c r="F116" s="13"/>
      <c r="G116" s="13"/>
      <c r="H116" s="13"/>
      <c r="I116" s="13"/>
      <c r="J116" s="13"/>
      <c r="K116" s="13"/>
      <c r="L116" s="13"/>
      <c r="M116" s="13"/>
      <c r="N116" s="13"/>
      <c r="O116" s="13"/>
      <c r="P116" s="13"/>
      <c r="Q116" s="4"/>
      <c r="R116" s="134"/>
      <c r="S116" s="137"/>
      <c r="U116" s="6"/>
      <c r="V116" s="13"/>
      <c r="W116" s="13"/>
      <c r="X116" s="13"/>
      <c r="Y116" s="13"/>
      <c r="Z116" s="13"/>
      <c r="AA116" s="13"/>
      <c r="AB116" s="13"/>
      <c r="AC116" s="13"/>
      <c r="AD116" s="13"/>
      <c r="AE116" s="13"/>
      <c r="AF116" s="13"/>
      <c r="AG116" s="13"/>
      <c r="AH116" s="13"/>
      <c r="AI116" s="4"/>
      <c r="AJ116" s="137"/>
      <c r="AK116" s="139"/>
      <c r="BA116" s="4"/>
      <c r="BB116" s="139"/>
      <c r="BC116" s="141"/>
      <c r="BE116" s="4"/>
      <c r="BF116" s="80"/>
      <c r="BG116" s="13"/>
      <c r="BH116" s="13"/>
      <c r="BI116" s="13"/>
      <c r="BJ116" s="13"/>
      <c r="BK116" s="13"/>
      <c r="BL116" s="13"/>
      <c r="BM116" s="13"/>
      <c r="BN116" s="13"/>
      <c r="BO116" s="13"/>
      <c r="BP116" s="13"/>
      <c r="BQ116" s="13"/>
      <c r="BR116" s="13"/>
      <c r="BS116" s="4"/>
      <c r="BT116" s="141"/>
      <c r="BU116" s="143"/>
      <c r="CL116" s="143"/>
    </row>
    <row r="117" spans="1:90" x14ac:dyDescent="0.25">
      <c r="A117" s="134"/>
      <c r="C117" s="6"/>
      <c r="D117" s="13"/>
      <c r="E117" s="13"/>
      <c r="F117" s="13"/>
      <c r="G117" s="13"/>
      <c r="H117" s="13"/>
      <c r="I117" s="13"/>
      <c r="J117" s="13"/>
      <c r="K117" s="13"/>
      <c r="L117" s="13"/>
      <c r="M117" s="13"/>
      <c r="N117" s="13"/>
      <c r="O117" s="13"/>
      <c r="P117" s="13"/>
      <c r="Q117" s="4"/>
      <c r="R117" s="134"/>
      <c r="S117" s="137"/>
      <c r="U117" s="4"/>
      <c r="V117" s="80"/>
      <c r="W117" s="13"/>
      <c r="X117" s="13"/>
      <c r="Y117" s="13"/>
      <c r="Z117" s="13"/>
      <c r="AA117" s="13"/>
      <c r="AB117" s="13"/>
      <c r="AC117" s="13"/>
      <c r="AD117" s="13"/>
      <c r="AE117" s="13"/>
      <c r="AF117" s="13"/>
      <c r="AG117" s="13"/>
      <c r="AH117" s="13"/>
      <c r="AI117" s="4"/>
      <c r="AJ117" s="137"/>
      <c r="AK117" s="139"/>
      <c r="BA117" s="4"/>
      <c r="BB117" s="139"/>
      <c r="BC117" s="141"/>
      <c r="BE117" s="4"/>
      <c r="BF117" s="80"/>
      <c r="BG117" s="13"/>
      <c r="BH117" s="13"/>
      <c r="BI117" s="13"/>
      <c r="BJ117" s="13"/>
      <c r="BK117" s="13"/>
      <c r="BL117" s="13"/>
      <c r="BM117" s="13"/>
      <c r="BN117" s="13"/>
      <c r="BO117" s="13"/>
      <c r="BP117" s="13"/>
      <c r="BQ117" s="13"/>
      <c r="BR117" s="13"/>
      <c r="BS117" s="4"/>
      <c r="BT117" s="141"/>
      <c r="BU117" s="143"/>
      <c r="CL117" s="143"/>
    </row>
    <row r="118" spans="1:90" x14ac:dyDescent="0.25">
      <c r="A118" s="134"/>
      <c r="C118" s="4"/>
      <c r="D118" s="80"/>
      <c r="E118" s="13"/>
      <c r="F118" s="13"/>
      <c r="G118" s="13"/>
      <c r="H118" s="13"/>
      <c r="I118" s="13"/>
      <c r="J118" s="13"/>
      <c r="K118" s="13"/>
      <c r="L118" s="13"/>
      <c r="M118" s="13"/>
      <c r="N118" s="13"/>
      <c r="O118" s="13"/>
      <c r="P118" s="13"/>
      <c r="Q118" s="4"/>
      <c r="R118" s="134"/>
      <c r="S118" s="137"/>
      <c r="T118" s="137"/>
      <c r="U118" s="137"/>
      <c r="V118" s="137"/>
      <c r="W118" s="137"/>
      <c r="X118" s="137"/>
      <c r="Y118" s="137"/>
      <c r="Z118" s="137"/>
      <c r="AA118" s="137"/>
      <c r="AB118" s="137"/>
      <c r="AC118" s="137"/>
      <c r="AD118" s="137"/>
      <c r="AE118" s="137"/>
      <c r="AF118" s="137"/>
      <c r="AG118" s="137"/>
      <c r="AH118" s="137"/>
      <c r="AI118" s="137"/>
      <c r="AJ118" s="137"/>
      <c r="AK118" s="139"/>
      <c r="AL118" s="139"/>
      <c r="AM118" s="139"/>
      <c r="AN118" s="139"/>
      <c r="AO118" s="139"/>
      <c r="AP118" s="139"/>
      <c r="AQ118" s="139"/>
      <c r="AR118" s="139"/>
      <c r="AS118" s="139"/>
      <c r="AT118" s="139"/>
      <c r="AU118" s="139"/>
      <c r="AV118" s="139"/>
      <c r="AW118" s="139"/>
      <c r="AX118" s="139"/>
      <c r="AY118" s="139"/>
      <c r="AZ118" s="139"/>
      <c r="BA118" s="139"/>
      <c r="BB118" s="139"/>
      <c r="BC118" s="141"/>
      <c r="BD118" s="141"/>
      <c r="BE118" s="141"/>
      <c r="BF118" s="141"/>
      <c r="BG118" s="141"/>
      <c r="BH118" s="141"/>
      <c r="BI118" s="141"/>
      <c r="BJ118" s="141"/>
      <c r="BK118" s="141"/>
      <c r="BL118" s="141"/>
      <c r="BM118" s="141"/>
      <c r="BN118" s="141"/>
      <c r="BO118" s="141"/>
      <c r="BP118" s="141"/>
      <c r="BQ118" s="141"/>
      <c r="BR118" s="141"/>
      <c r="BS118" s="141"/>
      <c r="BT118" s="141"/>
      <c r="BU118" s="143"/>
      <c r="BV118" s="143"/>
      <c r="BW118" s="143"/>
      <c r="BX118" s="143"/>
      <c r="BY118" s="143"/>
      <c r="BZ118" s="143"/>
      <c r="CA118" s="143"/>
      <c r="CB118" s="143"/>
      <c r="CC118" s="143"/>
      <c r="CD118" s="143"/>
      <c r="CE118" s="143"/>
      <c r="CF118" s="143"/>
      <c r="CG118" s="143"/>
      <c r="CH118" s="143"/>
      <c r="CI118" s="143"/>
      <c r="CJ118" s="143"/>
      <c r="CK118" s="143"/>
      <c r="CL118" s="143"/>
    </row>
    <row r="119" spans="1:90" x14ac:dyDescent="0.25">
      <c r="A119" s="134"/>
      <c r="B119" s="134"/>
      <c r="C119" s="134"/>
      <c r="D119" s="134"/>
      <c r="E119" s="134"/>
      <c r="F119" s="134"/>
      <c r="G119" s="134"/>
      <c r="H119" s="134"/>
      <c r="I119" s="134"/>
      <c r="J119" s="134"/>
      <c r="K119" s="134"/>
      <c r="L119" s="134"/>
      <c r="M119" s="134"/>
      <c r="N119" s="134"/>
      <c r="O119" s="134"/>
      <c r="P119" s="134"/>
      <c r="Q119" s="134"/>
      <c r="R119" s="134"/>
    </row>
    <row r="120" spans="1:90" x14ac:dyDescent="0.25">
      <c r="BU120" s="4"/>
    </row>
    <row r="121" spans="1:90" x14ac:dyDescent="0.25">
      <c r="BU121" s="4"/>
    </row>
    <row r="122" spans="1:90" x14ac:dyDescent="0.25">
      <c r="BU122" s="4"/>
    </row>
    <row r="123" spans="1:90" x14ac:dyDescent="0.25">
      <c r="BU123" s="4"/>
    </row>
    <row r="124" spans="1:90" x14ac:dyDescent="0.25">
      <c r="BU124" s="4"/>
    </row>
    <row r="125" spans="1:90" x14ac:dyDescent="0.25">
      <c r="BU125" s="4"/>
    </row>
    <row r="126" spans="1:90" x14ac:dyDescent="0.25">
      <c r="BU126" s="4"/>
    </row>
    <row r="127" spans="1:90" x14ac:dyDescent="0.25">
      <c r="BU127" s="4"/>
    </row>
    <row r="128" spans="1:90" x14ac:dyDescent="0.25">
      <c r="BU128" s="4"/>
    </row>
    <row r="129" spans="73:73" x14ac:dyDescent="0.25">
      <c r="BU129" s="4"/>
    </row>
    <row r="130" spans="73:73" x14ac:dyDescent="0.25">
      <c r="BU130" s="4"/>
    </row>
    <row r="131" spans="73:73" x14ac:dyDescent="0.25">
      <c r="BU131" s="4"/>
    </row>
    <row r="132" spans="73:73" x14ac:dyDescent="0.25">
      <c r="BU132" s="4"/>
    </row>
    <row r="133" spans="73:73" x14ac:dyDescent="0.25">
      <c r="BU133" s="4"/>
    </row>
    <row r="134" spans="73:73" x14ac:dyDescent="0.25">
      <c r="BU134" s="4"/>
    </row>
    <row r="135" spans="73:73" x14ac:dyDescent="0.25">
      <c r="BU135" s="4"/>
    </row>
    <row r="136" spans="73:73" x14ac:dyDescent="0.25">
      <c r="BU136" s="4"/>
    </row>
    <row r="137" spans="73:73" x14ac:dyDescent="0.25">
      <c r="BU137" s="4"/>
    </row>
    <row r="138" spans="73:73" x14ac:dyDescent="0.25">
      <c r="BU138" s="4"/>
    </row>
    <row r="139" spans="73:73" x14ac:dyDescent="0.25">
      <c r="BU139" s="4"/>
    </row>
    <row r="140" spans="73:73" x14ac:dyDescent="0.25">
      <c r="BU140" s="4"/>
    </row>
    <row r="141" spans="73:73" x14ac:dyDescent="0.25">
      <c r="BU141" s="4"/>
    </row>
    <row r="142" spans="73:73" x14ac:dyDescent="0.25">
      <c r="BU142" s="4"/>
    </row>
    <row r="143" spans="73:73" x14ac:dyDescent="0.25">
      <c r="BU143" s="4"/>
    </row>
    <row r="144" spans="73:73" x14ac:dyDescent="0.25">
      <c r="BU144" s="4"/>
    </row>
    <row r="145" spans="73:73" x14ac:dyDescent="0.25">
      <c r="BU145" s="4"/>
    </row>
    <row r="146" spans="73:73" x14ac:dyDescent="0.25">
      <c r="BU146" s="4"/>
    </row>
    <row r="147" spans="73:73" x14ac:dyDescent="0.25">
      <c r="BU147" s="4"/>
    </row>
    <row r="148" spans="73:73" x14ac:dyDescent="0.25">
      <c r="BU148" s="4"/>
    </row>
    <row r="149" spans="73:73" x14ac:dyDescent="0.25">
      <c r="BU149" s="4"/>
    </row>
    <row r="150" spans="73:73" x14ac:dyDescent="0.25">
      <c r="BU150" s="4"/>
    </row>
    <row r="151" spans="73:73" x14ac:dyDescent="0.25">
      <c r="BU151" s="4"/>
    </row>
    <row r="152" spans="73:73" x14ac:dyDescent="0.25">
      <c r="BU152" s="4"/>
    </row>
    <row r="153" spans="73:73" x14ac:dyDescent="0.25">
      <c r="BU153" s="4"/>
    </row>
    <row r="154" spans="73:73" x14ac:dyDescent="0.25">
      <c r="BU154" s="4"/>
    </row>
    <row r="155" spans="73:73" x14ac:dyDescent="0.25">
      <c r="BU155" s="4"/>
    </row>
    <row r="156" spans="73:73" x14ac:dyDescent="0.25">
      <c r="BU156" s="4"/>
    </row>
    <row r="157" spans="73:73" x14ac:dyDescent="0.25">
      <c r="BU157" s="4"/>
    </row>
    <row r="158" spans="73:73" x14ac:dyDescent="0.25">
      <c r="BU158" s="4"/>
    </row>
    <row r="159" spans="73:73" x14ac:dyDescent="0.25">
      <c r="BU159" s="4"/>
    </row>
    <row r="160" spans="73:73" x14ac:dyDescent="0.25">
      <c r="BU160" s="4"/>
    </row>
    <row r="161" spans="73:73" x14ac:dyDescent="0.25">
      <c r="BU161" s="4"/>
    </row>
    <row r="162" spans="73:73" x14ac:dyDescent="0.25">
      <c r="BU162" s="4"/>
    </row>
    <row r="163" spans="73:73" x14ac:dyDescent="0.25">
      <c r="BU163" s="4"/>
    </row>
    <row r="164" spans="73:73" x14ac:dyDescent="0.25">
      <c r="BU164" s="4"/>
    </row>
    <row r="165" spans="73:73" x14ac:dyDescent="0.25">
      <c r="BU165" s="4"/>
    </row>
    <row r="166" spans="73:73" x14ac:dyDescent="0.25">
      <c r="BU166" s="4"/>
    </row>
    <row r="167" spans="73:73" x14ac:dyDescent="0.25">
      <c r="BU167" s="4"/>
    </row>
    <row r="168" spans="73:73" x14ac:dyDescent="0.25">
      <c r="BU168" s="4"/>
    </row>
    <row r="169" spans="73:73" x14ac:dyDescent="0.25">
      <c r="BU169" s="4"/>
    </row>
    <row r="170" spans="73:73" x14ac:dyDescent="0.25">
      <c r="BU170" s="4"/>
    </row>
    <row r="171" spans="73:73" x14ac:dyDescent="0.25">
      <c r="BU171" s="4"/>
    </row>
    <row r="172" spans="73:73" x14ac:dyDescent="0.25">
      <c r="BU172" s="4"/>
    </row>
    <row r="173" spans="73:73" x14ac:dyDescent="0.25">
      <c r="BU173" s="4"/>
    </row>
    <row r="174" spans="73:73" x14ac:dyDescent="0.25">
      <c r="BU174" s="4"/>
    </row>
    <row r="175" spans="73:73" x14ac:dyDescent="0.25">
      <c r="BU175" s="4"/>
    </row>
    <row r="176" spans="73:73" x14ac:dyDescent="0.25">
      <c r="BU176" s="4"/>
    </row>
    <row r="177" spans="73:73" x14ac:dyDescent="0.25">
      <c r="BU177" s="4"/>
    </row>
    <row r="178" spans="73:73" x14ac:dyDescent="0.25">
      <c r="BU178" s="4"/>
    </row>
    <row r="179" spans="73:73" x14ac:dyDescent="0.25">
      <c r="BU179" s="4"/>
    </row>
    <row r="180" spans="73:73" x14ac:dyDescent="0.25">
      <c r="BU180" s="4"/>
    </row>
    <row r="181" spans="73:73" x14ac:dyDescent="0.25">
      <c r="BU181" s="4"/>
    </row>
    <row r="182" spans="73:73" x14ac:dyDescent="0.25">
      <c r="BU182" s="4"/>
    </row>
    <row r="183" spans="73:73" x14ac:dyDescent="0.25">
      <c r="BU183" s="4"/>
    </row>
    <row r="184" spans="73:73" x14ac:dyDescent="0.25">
      <c r="BU184" s="4"/>
    </row>
    <row r="421" spans="20:22" x14ac:dyDescent="0.25">
      <c r="T421" s="4"/>
      <c r="U421" s="4"/>
      <c r="V421" s="4"/>
    </row>
    <row r="422" spans="20:22" x14ac:dyDescent="0.25">
      <c r="T422" s="4"/>
      <c r="U422" s="4"/>
      <c r="V422" s="4"/>
    </row>
    <row r="423" spans="20:22" x14ac:dyDescent="0.25">
      <c r="T423" s="4"/>
      <c r="U423" s="4"/>
      <c r="V423" s="4"/>
    </row>
    <row r="424" spans="20:22" x14ac:dyDescent="0.25">
      <c r="T424" s="4"/>
      <c r="U424" s="4"/>
      <c r="V424" s="4"/>
    </row>
    <row r="425" spans="20:22" x14ac:dyDescent="0.25">
      <c r="T425" s="4"/>
      <c r="U425" s="4"/>
      <c r="V425" s="4"/>
    </row>
    <row r="426" spans="20:22" x14ac:dyDescent="0.25">
      <c r="T426" s="4"/>
      <c r="U426" s="4"/>
      <c r="V426" s="4"/>
    </row>
    <row r="427" spans="20:22" x14ac:dyDescent="0.25">
      <c r="T427" s="4"/>
      <c r="U427" s="4"/>
      <c r="V427" s="4"/>
    </row>
    <row r="428" spans="20:22" x14ac:dyDescent="0.25">
      <c r="T428" s="4"/>
      <c r="U428" s="4"/>
      <c r="V428" s="4"/>
    </row>
    <row r="429" spans="20:22" x14ac:dyDescent="0.25">
      <c r="T429" s="4"/>
      <c r="U429" s="4"/>
      <c r="V429" s="4"/>
    </row>
    <row r="430" spans="20:22" x14ac:dyDescent="0.25">
      <c r="T430" s="4"/>
      <c r="U430" s="4"/>
      <c r="V430" s="4"/>
    </row>
    <row r="431" spans="20:22" x14ac:dyDescent="0.25">
      <c r="T431" s="4"/>
      <c r="U431" s="4"/>
      <c r="V431" s="4"/>
    </row>
    <row r="432" spans="20:22" x14ac:dyDescent="0.25">
      <c r="T432" s="4"/>
      <c r="U432" s="4"/>
      <c r="V432" s="4"/>
    </row>
    <row r="433" spans="20:22" x14ac:dyDescent="0.25">
      <c r="T433" s="4"/>
      <c r="U433" s="4"/>
      <c r="V433" s="4"/>
    </row>
    <row r="434" spans="20:22" x14ac:dyDescent="0.25">
      <c r="T434" s="4"/>
      <c r="U434" s="4"/>
      <c r="V434" s="4"/>
    </row>
    <row r="435" spans="20:22" x14ac:dyDescent="0.25">
      <c r="T435" s="4"/>
      <c r="U435" s="4"/>
      <c r="V435" s="4"/>
    </row>
    <row r="436" spans="20:22" x14ac:dyDescent="0.25">
      <c r="T436" s="4"/>
      <c r="U436" s="4"/>
      <c r="V436" s="4"/>
    </row>
    <row r="437" spans="20:22" x14ac:dyDescent="0.25">
      <c r="T437" s="4"/>
      <c r="U437" s="4"/>
      <c r="V437" s="4"/>
    </row>
    <row r="438" spans="20:22" x14ac:dyDescent="0.25">
      <c r="T438" s="4"/>
      <c r="U438" s="4"/>
      <c r="V438" s="4"/>
    </row>
    <row r="439" spans="20:22" x14ac:dyDescent="0.25">
      <c r="T439" s="4"/>
      <c r="U439" s="4"/>
      <c r="V439" s="4"/>
    </row>
    <row r="440" spans="20:22" x14ac:dyDescent="0.25">
      <c r="T440" s="4"/>
      <c r="U440" s="4"/>
      <c r="V440" s="4"/>
    </row>
    <row r="441" spans="20:22" x14ac:dyDescent="0.25">
      <c r="T441" s="4"/>
      <c r="U441" s="4"/>
      <c r="V441" s="4"/>
    </row>
    <row r="442" spans="20:22" x14ac:dyDescent="0.25">
      <c r="T442" s="4"/>
      <c r="U442" s="4"/>
      <c r="V442" s="4"/>
    </row>
    <row r="443" spans="20:22" x14ac:dyDescent="0.25">
      <c r="T443" s="4"/>
      <c r="U443" s="4"/>
      <c r="V443" s="4"/>
    </row>
    <row r="444" spans="20:22" x14ac:dyDescent="0.25">
      <c r="T444" s="4"/>
      <c r="U444" s="4"/>
      <c r="V444" s="4"/>
    </row>
    <row r="445" spans="20:22" x14ac:dyDescent="0.25">
      <c r="T445" s="4"/>
      <c r="U445" s="4"/>
      <c r="V445" s="4"/>
    </row>
    <row r="446" spans="20:22" x14ac:dyDescent="0.25">
      <c r="T446" s="4"/>
      <c r="U446" s="4"/>
      <c r="V446" s="4"/>
    </row>
    <row r="447" spans="20:22" x14ac:dyDescent="0.25">
      <c r="T447" s="4"/>
      <c r="U447" s="4"/>
      <c r="V447" s="4"/>
    </row>
    <row r="448" spans="20:22" x14ac:dyDescent="0.25">
      <c r="T448" s="4"/>
      <c r="U448" s="4"/>
      <c r="V448" s="4"/>
    </row>
    <row r="449" spans="20:22" x14ac:dyDescent="0.25">
      <c r="T449" s="4"/>
      <c r="U449" s="4"/>
      <c r="V449" s="4"/>
    </row>
    <row r="450" spans="20:22" x14ac:dyDescent="0.25">
      <c r="T450" s="4"/>
      <c r="U450" s="4"/>
      <c r="V450" s="4"/>
    </row>
    <row r="451" spans="20:22" x14ac:dyDescent="0.25">
      <c r="T451" s="4"/>
      <c r="U451" s="4"/>
      <c r="V451" s="4"/>
    </row>
    <row r="452" spans="20:22" x14ac:dyDescent="0.25">
      <c r="T452" s="4"/>
      <c r="U452" s="4"/>
      <c r="V452" s="4"/>
    </row>
    <row r="453" spans="20:22" x14ac:dyDescent="0.25">
      <c r="T453" s="4"/>
      <c r="U453" s="4"/>
      <c r="V453" s="4"/>
    </row>
    <row r="454" spans="20:22" x14ac:dyDescent="0.25">
      <c r="T454" s="4"/>
      <c r="U454" s="4"/>
      <c r="V454" s="4"/>
    </row>
    <row r="455" spans="20:22" x14ac:dyDescent="0.25">
      <c r="T455" s="4"/>
      <c r="U455" s="4"/>
      <c r="V455" s="4"/>
    </row>
    <row r="456" spans="20:22" x14ac:dyDescent="0.25">
      <c r="T456" s="4"/>
      <c r="U456" s="4"/>
      <c r="V456" s="4"/>
    </row>
    <row r="457" spans="20:22" x14ac:dyDescent="0.25">
      <c r="T457" s="4"/>
      <c r="U457" s="4"/>
      <c r="V457" s="4"/>
    </row>
    <row r="458" spans="20:22" x14ac:dyDescent="0.25">
      <c r="T458" s="4"/>
      <c r="U458" s="4"/>
      <c r="V458" s="4"/>
    </row>
    <row r="459" spans="20:22" x14ac:dyDescent="0.25">
      <c r="T459" s="4"/>
      <c r="U459" s="4"/>
      <c r="V459" s="4"/>
    </row>
    <row r="460" spans="20:22" x14ac:dyDescent="0.25">
      <c r="T460" s="4"/>
      <c r="U460" s="4"/>
      <c r="V460" s="4"/>
    </row>
    <row r="461" spans="20:22" x14ac:dyDescent="0.25">
      <c r="T461" s="4"/>
      <c r="U461" s="4"/>
      <c r="V461" s="4"/>
    </row>
    <row r="462" spans="20:22" x14ac:dyDescent="0.25">
      <c r="T462" s="4"/>
      <c r="U462" s="4"/>
      <c r="V462" s="4"/>
    </row>
    <row r="463" spans="20:22" x14ac:dyDescent="0.25">
      <c r="T463" s="4"/>
      <c r="U463" s="4"/>
      <c r="V463" s="4"/>
    </row>
    <row r="464" spans="20:22" x14ac:dyDescent="0.25">
      <c r="T464" s="4"/>
      <c r="U464" s="4"/>
      <c r="V464" s="4"/>
    </row>
    <row r="465" spans="20:22" x14ac:dyDescent="0.25">
      <c r="T465" s="4"/>
      <c r="U465" s="4"/>
      <c r="V465" s="4"/>
    </row>
    <row r="466" spans="20:22" x14ac:dyDescent="0.25">
      <c r="T466" s="4"/>
      <c r="U466" s="4"/>
      <c r="V466" s="4"/>
    </row>
    <row r="467" spans="20:22" x14ac:dyDescent="0.25">
      <c r="T467" s="4"/>
      <c r="U467" s="4"/>
      <c r="V467" s="4"/>
    </row>
    <row r="468" spans="20:22" x14ac:dyDescent="0.25">
      <c r="T468" s="4"/>
      <c r="U468" s="4"/>
      <c r="V468" s="4"/>
    </row>
    <row r="469" spans="20:22" x14ac:dyDescent="0.25">
      <c r="T469" s="4"/>
      <c r="U469" s="4"/>
      <c r="V469" s="4"/>
    </row>
    <row r="470" spans="20:22" x14ac:dyDescent="0.25">
      <c r="T470" s="4"/>
      <c r="U470" s="4"/>
      <c r="V470" s="4"/>
    </row>
    <row r="471" spans="20:22" x14ac:dyDescent="0.25">
      <c r="T471" s="4"/>
      <c r="U471" s="4"/>
      <c r="V471" s="4"/>
    </row>
    <row r="472" spans="20:22" x14ac:dyDescent="0.25">
      <c r="T472" s="4"/>
      <c r="U472" s="4"/>
      <c r="V472" s="4"/>
    </row>
    <row r="473" spans="20:22" x14ac:dyDescent="0.25">
      <c r="T473" s="4"/>
      <c r="U473" s="4"/>
      <c r="V473" s="4"/>
    </row>
    <row r="474" spans="20:22" x14ac:dyDescent="0.25">
      <c r="T474" s="4"/>
      <c r="U474" s="4"/>
      <c r="V474" s="4"/>
    </row>
    <row r="475" spans="20:22" x14ac:dyDescent="0.25">
      <c r="T475" s="4"/>
      <c r="U475" s="4"/>
      <c r="V475" s="4"/>
    </row>
    <row r="476" spans="20:22" x14ac:dyDescent="0.25">
      <c r="T476" s="4"/>
      <c r="U476" s="4"/>
      <c r="V476" s="4"/>
    </row>
    <row r="477" spans="20:22" x14ac:dyDescent="0.25">
      <c r="T477" s="4"/>
      <c r="U477" s="4"/>
      <c r="V477" s="4"/>
    </row>
    <row r="478" spans="20:22" x14ac:dyDescent="0.25">
      <c r="T478" s="4"/>
      <c r="U478" s="4"/>
      <c r="V478" s="4"/>
    </row>
    <row r="479" spans="20:22" x14ac:dyDescent="0.25">
      <c r="T479" s="4"/>
      <c r="U479" s="4"/>
      <c r="V479" s="4"/>
    </row>
    <row r="480" spans="20:22" x14ac:dyDescent="0.25">
      <c r="T480" s="4"/>
      <c r="U480" s="4"/>
      <c r="V480" s="4"/>
    </row>
    <row r="481" spans="20:22" x14ac:dyDescent="0.25">
      <c r="T481" s="4"/>
      <c r="U481" s="4"/>
      <c r="V481" s="4"/>
    </row>
    <row r="482" spans="20:22" x14ac:dyDescent="0.25">
      <c r="T482" s="4"/>
      <c r="U482" s="4"/>
      <c r="V482" s="4"/>
    </row>
    <row r="483" spans="20:22" x14ac:dyDescent="0.25">
      <c r="T483" s="4"/>
      <c r="U483" s="4"/>
      <c r="V483" s="4"/>
    </row>
    <row r="484" spans="20:22" x14ac:dyDescent="0.25">
      <c r="T484" s="4"/>
      <c r="U484" s="4"/>
      <c r="V484" s="4"/>
    </row>
    <row r="485" spans="20:22" x14ac:dyDescent="0.25">
      <c r="T485" s="4"/>
      <c r="U485" s="4"/>
      <c r="V485" s="4"/>
    </row>
    <row r="486" spans="20:22" x14ac:dyDescent="0.25">
      <c r="T486" s="4"/>
      <c r="U486" s="4"/>
      <c r="V486" s="4"/>
    </row>
    <row r="487" spans="20:22" x14ac:dyDescent="0.25">
      <c r="T487" s="4"/>
      <c r="U487" s="4"/>
      <c r="V487" s="4"/>
    </row>
    <row r="488" spans="20:22" x14ac:dyDescent="0.25">
      <c r="T488" s="4"/>
      <c r="U488" s="4"/>
      <c r="V488" s="4"/>
    </row>
    <row r="489" spans="20:22" x14ac:dyDescent="0.25">
      <c r="T489" s="4"/>
      <c r="U489" s="4"/>
      <c r="V489" s="4"/>
    </row>
    <row r="490" spans="20:22" x14ac:dyDescent="0.25">
      <c r="T490" s="4"/>
      <c r="U490" s="4"/>
      <c r="V490" s="4"/>
    </row>
    <row r="491" spans="20:22" x14ac:dyDescent="0.25">
      <c r="T491" s="4"/>
      <c r="U491" s="4"/>
      <c r="V491" s="4"/>
    </row>
  </sheetData>
  <mergeCells count="85">
    <mergeCell ref="B103:P103"/>
    <mergeCell ref="B104:P104"/>
    <mergeCell ref="A1:I1"/>
    <mergeCell ref="A3:D3"/>
    <mergeCell ref="A4:D4"/>
    <mergeCell ref="B83:P83"/>
    <mergeCell ref="B84:P84"/>
    <mergeCell ref="B91:P91"/>
    <mergeCell ref="B92:P92"/>
    <mergeCell ref="B93:P93"/>
    <mergeCell ref="T70:AH70"/>
    <mergeCell ref="T71:AH71"/>
    <mergeCell ref="T72:AH72"/>
    <mergeCell ref="T73:AH73"/>
    <mergeCell ref="T74:AH74"/>
    <mergeCell ref="T91:AH91"/>
    <mergeCell ref="T92:AH92"/>
    <mergeCell ref="A6:Q6"/>
    <mergeCell ref="A7:Q7"/>
    <mergeCell ref="B67:P67"/>
    <mergeCell ref="B74:P74"/>
    <mergeCell ref="B75:P75"/>
    <mergeCell ref="B69:P69"/>
    <mergeCell ref="B70:P70"/>
    <mergeCell ref="B68:P68"/>
    <mergeCell ref="B71:P71"/>
    <mergeCell ref="B72:P72"/>
    <mergeCell ref="B73:P73"/>
    <mergeCell ref="T67:AH67"/>
    <mergeCell ref="T68:AH68"/>
    <mergeCell ref="T69:AH69"/>
    <mergeCell ref="AL67:AZ67"/>
    <mergeCell ref="AL68:AZ68"/>
    <mergeCell ref="AL69:AZ69"/>
    <mergeCell ref="AL70:AZ70"/>
    <mergeCell ref="AL71:AZ71"/>
    <mergeCell ref="BD70:BR70"/>
    <mergeCell ref="BD71:BR71"/>
    <mergeCell ref="T93:AH93"/>
    <mergeCell ref="T103:AH103"/>
    <mergeCell ref="T104:AH104"/>
    <mergeCell ref="AL72:AZ72"/>
    <mergeCell ref="AL73:AZ73"/>
    <mergeCell ref="AL74:AZ74"/>
    <mergeCell ref="AL75:AZ75"/>
    <mergeCell ref="AL83:AZ83"/>
    <mergeCell ref="AL84:AZ84"/>
    <mergeCell ref="AL92:AZ92"/>
    <mergeCell ref="AL93:AZ93"/>
    <mergeCell ref="T75:AH75"/>
    <mergeCell ref="T83:AH83"/>
    <mergeCell ref="T84:AH84"/>
    <mergeCell ref="BD72:BR72"/>
    <mergeCell ref="BD73:BR73"/>
    <mergeCell ref="BD74:BR74"/>
    <mergeCell ref="BD75:BR75"/>
    <mergeCell ref="BV67:CJ67"/>
    <mergeCell ref="BV68:CJ68"/>
    <mergeCell ref="BV69:CJ69"/>
    <mergeCell ref="BV70:CJ70"/>
    <mergeCell ref="BV71:CJ71"/>
    <mergeCell ref="BV72:CJ72"/>
    <mergeCell ref="BV73:CJ73"/>
    <mergeCell ref="BV74:CJ74"/>
    <mergeCell ref="BV75:CJ75"/>
    <mergeCell ref="BD67:BR67"/>
    <mergeCell ref="BD68:BR68"/>
    <mergeCell ref="BD69:BR69"/>
    <mergeCell ref="BD83:BR83"/>
    <mergeCell ref="BD84:BR84"/>
    <mergeCell ref="BV83:CJ83"/>
    <mergeCell ref="BV84:CJ84"/>
    <mergeCell ref="AL91:AZ91"/>
    <mergeCell ref="BD91:BR91"/>
    <mergeCell ref="BD92:BR92"/>
    <mergeCell ref="BD93:BR93"/>
    <mergeCell ref="BV91:CJ91"/>
    <mergeCell ref="BV92:CJ92"/>
    <mergeCell ref="BV93:CJ93"/>
    <mergeCell ref="AL103:AZ103"/>
    <mergeCell ref="AL104:AZ104"/>
    <mergeCell ref="BD103:BR103"/>
    <mergeCell ref="BD104:BR104"/>
    <mergeCell ref="BV103:CJ103"/>
    <mergeCell ref="BV104:CJ104"/>
  </mergeCells>
  <conditionalFormatting sqref="D65:O65">
    <cfRule type="cellIs" dxfId="18" priority="21" operator="lessThan">
      <formula>$D$80</formula>
    </cfRule>
    <cfRule type="cellIs" dxfId="17" priority="22" operator="greaterThan">
      <formula>$D$81</formula>
    </cfRule>
  </conditionalFormatting>
  <conditionalFormatting sqref="V64:AG64">
    <cfRule type="cellIs" dxfId="16" priority="23" operator="greaterThan">
      <formula>$V$81</formula>
    </cfRule>
    <cfRule type="cellIs" dxfId="15" priority="24" operator="lessThan">
      <formula>$V$80</formula>
    </cfRule>
    <cfRule type="cellIs" dxfId="14" priority="25" operator="lessThan">
      <formula>0</formula>
    </cfRule>
  </conditionalFormatting>
  <conditionalFormatting sqref="AN64:AY64">
    <cfRule type="cellIs" dxfId="13" priority="26" operator="greaterThan">
      <formula>$AN$81</formula>
    </cfRule>
    <cfRule type="cellIs" dxfId="12" priority="27" operator="lessThan">
      <formula>$AN$80</formula>
    </cfRule>
    <cfRule type="cellIs" dxfId="11" priority="28" operator="lessThan">
      <formula>0</formula>
    </cfRule>
  </conditionalFormatting>
  <conditionalFormatting sqref="BF64:BQ64">
    <cfRule type="cellIs" dxfId="10" priority="29" operator="greaterThan">
      <formula>$BF$81</formula>
    </cfRule>
    <cfRule type="cellIs" dxfId="9" priority="30" operator="lessThan">
      <formula>$BF$80</formula>
    </cfRule>
    <cfRule type="cellIs" dxfId="8" priority="31" operator="lessThan">
      <formula>0</formula>
    </cfRule>
  </conditionalFormatting>
  <conditionalFormatting sqref="BX64:CI64">
    <cfRule type="cellIs" dxfId="7" priority="32" operator="greaterThan">
      <formula>$BX$81</formula>
    </cfRule>
    <cfRule type="cellIs" dxfId="6" priority="33" operator="lessThan">
      <formula>$BX$80</formula>
    </cfRule>
    <cfRule type="cellIs" dxfId="5" priority="34" operator="lessThan">
      <formula>0</formula>
    </cfRule>
  </conditionalFormatting>
  <pageMargins left="0.7" right="0.7" top="0.75" bottom="0.75" header="0.3" footer="0.3"/>
  <pageSetup scale="15" orientation="landscape"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63"/>
  <sheetViews>
    <sheetView showGridLines="0" workbookViewId="0">
      <selection sqref="A1:J1"/>
    </sheetView>
  </sheetViews>
  <sheetFormatPr defaultRowHeight="13.2" x14ac:dyDescent="0.25"/>
  <cols>
    <col min="1" max="1" width="1.44140625" customWidth="1"/>
    <col min="2" max="2" width="34.6640625" customWidth="1"/>
    <col min="3" max="3" width="13.21875" bestFit="1" customWidth="1"/>
    <col min="4" max="5" width="14.21875" bestFit="1" customWidth="1"/>
    <col min="6" max="6" width="16.109375" bestFit="1" customWidth="1"/>
    <col min="7" max="7" width="17.21875" bestFit="1" customWidth="1"/>
    <col min="10" max="10" width="14.5546875" bestFit="1" customWidth="1"/>
    <col min="11" max="11" width="9.33203125" bestFit="1" customWidth="1"/>
  </cols>
  <sheetData>
    <row r="1" spans="1:13" ht="14.25" customHeight="1" x14ac:dyDescent="0.25">
      <c r="A1" s="351" t="s">
        <v>421</v>
      </c>
      <c r="B1" s="351"/>
      <c r="C1" s="351"/>
      <c r="D1" s="351"/>
      <c r="E1" s="351"/>
      <c r="F1" s="351"/>
      <c r="G1" s="351"/>
      <c r="H1" s="351"/>
      <c r="I1" s="351"/>
      <c r="J1" s="351"/>
    </row>
    <row r="2" spans="1:13" ht="14.25" customHeight="1" x14ac:dyDescent="0.25">
      <c r="B2" s="92"/>
    </row>
    <row r="3" spans="1:13" ht="14.25" customHeight="1" x14ac:dyDescent="0.25">
      <c r="B3" s="214" t="s">
        <v>339</v>
      </c>
      <c r="C3" s="214"/>
      <c r="D3" s="214"/>
    </row>
    <row r="4" spans="1:13" ht="14.25" customHeight="1" x14ac:dyDescent="0.25">
      <c r="B4" s="92"/>
    </row>
    <row r="5" spans="1:13" x14ac:dyDescent="0.25">
      <c r="B5" s="362" t="str">
        <f>ControlPanel!B9</f>
        <v>Hayai Desire</v>
      </c>
      <c r="C5" s="361"/>
      <c r="D5" s="361"/>
      <c r="E5" s="361"/>
      <c r="F5" s="361"/>
      <c r="G5" s="361"/>
    </row>
    <row r="6" spans="1:13" ht="18.75" customHeight="1" x14ac:dyDescent="0.25">
      <c r="B6" s="361" t="s">
        <v>284</v>
      </c>
      <c r="C6" s="361"/>
      <c r="D6" s="361"/>
      <c r="E6" s="361"/>
      <c r="F6" s="361"/>
      <c r="G6" s="361"/>
      <c r="H6" s="4"/>
      <c r="I6" s="4"/>
      <c r="J6" s="4"/>
      <c r="K6" s="4"/>
      <c r="L6" s="4"/>
      <c r="M6" s="4"/>
    </row>
    <row r="7" spans="1:13" ht="18.75" customHeight="1" x14ac:dyDescent="0.25">
      <c r="B7" s="361" t="str">
        <f>"For the 12 Months Ending "&amp;TEXT(ControlPanel!B12,"mmmm d")</f>
        <v>For the 12 Months Ending April 30</v>
      </c>
      <c r="C7" s="361"/>
      <c r="D7" s="361"/>
      <c r="E7" s="361"/>
      <c r="F7" s="361"/>
      <c r="G7" s="361"/>
      <c r="H7" s="4"/>
      <c r="I7" s="4"/>
      <c r="J7" s="4"/>
      <c r="K7" s="4"/>
      <c r="L7" s="4"/>
      <c r="M7" s="4"/>
    </row>
    <row r="8" spans="1:13" x14ac:dyDescent="0.25">
      <c r="B8" s="63"/>
      <c r="C8" s="63"/>
      <c r="D8" s="64"/>
      <c r="E8" s="64"/>
      <c r="F8" s="64"/>
      <c r="G8" s="64"/>
      <c r="H8" s="4"/>
      <c r="I8" s="4"/>
      <c r="J8" s="4"/>
      <c r="K8" s="4"/>
      <c r="L8" s="4"/>
      <c r="M8" s="4"/>
    </row>
    <row r="9" spans="1:13" x14ac:dyDescent="0.25">
      <c r="B9" s="16"/>
      <c r="C9" s="72">
        <f>ControlPanel!B11+360</f>
        <v>45042</v>
      </c>
      <c r="D9" s="72">
        <f>C9+366</f>
        <v>45408</v>
      </c>
      <c r="E9" s="72">
        <f>D9+366</f>
        <v>45774</v>
      </c>
      <c r="F9" s="72">
        <f>E9+366</f>
        <v>46140</v>
      </c>
      <c r="G9" s="72">
        <f>F9+366</f>
        <v>46506</v>
      </c>
      <c r="H9" s="4"/>
      <c r="I9" s="4"/>
      <c r="J9" s="4"/>
      <c r="K9" s="4"/>
      <c r="L9" s="4"/>
      <c r="M9" s="4"/>
    </row>
    <row r="10" spans="1:13" x14ac:dyDescent="0.25">
      <c r="B10" s="63" t="s">
        <v>72</v>
      </c>
      <c r="C10" s="26">
        <f>RevModel!C118</f>
        <v>57031951.526249461</v>
      </c>
      <c r="D10" s="26">
        <f>RevModel!U118</f>
        <v>71293215.480827898</v>
      </c>
      <c r="E10" s="26">
        <f>RevModel!AM118</f>
        <v>244304390.24810755</v>
      </c>
      <c r="F10" s="26">
        <f>RevModel!BE118</f>
        <v>28701211432.162071</v>
      </c>
      <c r="G10" s="26">
        <f>RevModel!BW118</f>
        <v>751029162736.84692</v>
      </c>
      <c r="H10" s="4"/>
      <c r="I10" s="4"/>
      <c r="J10" s="1"/>
      <c r="K10" s="1"/>
      <c r="L10" s="33"/>
      <c r="M10" s="6"/>
    </row>
    <row r="11" spans="1:13" x14ac:dyDescent="0.25">
      <c r="B11" s="16" t="s">
        <v>74</v>
      </c>
      <c r="C11" s="14">
        <v>0</v>
      </c>
      <c r="D11" s="14">
        <v>0</v>
      </c>
      <c r="E11" s="14">
        <v>0</v>
      </c>
      <c r="F11" s="14">
        <v>0</v>
      </c>
      <c r="G11" s="14">
        <v>0</v>
      </c>
      <c r="H11" s="4"/>
      <c r="I11" s="4"/>
      <c r="J11" s="6"/>
      <c r="K11" s="6"/>
      <c r="L11" s="33"/>
      <c r="M11" s="6"/>
    </row>
    <row r="12" spans="1:13" x14ac:dyDescent="0.25">
      <c r="B12" s="16" t="s">
        <v>73</v>
      </c>
      <c r="C12" s="88">
        <f>RevModel!C254</f>
        <v>-96713606.440097168</v>
      </c>
      <c r="D12" s="88">
        <f>RevModel!U254</f>
        <v>-100749275.07376809</v>
      </c>
      <c r="E12" s="88">
        <f>RevModel!AM254</f>
        <v>-354334212.40304267</v>
      </c>
      <c r="F12" s="88">
        <f>RevModel!BE254</f>
        <v>-989857853.556499</v>
      </c>
      <c r="G12" s="88">
        <f>RevModel!BW254</f>
        <v>-2907451578.304286</v>
      </c>
      <c r="H12" s="4"/>
      <c r="I12" s="4"/>
      <c r="J12" s="6"/>
      <c r="K12" s="33"/>
      <c r="L12" s="6"/>
      <c r="M12" s="6"/>
    </row>
    <row r="13" spans="1:13" x14ac:dyDescent="0.25">
      <c r="B13" s="63" t="s">
        <v>48</v>
      </c>
      <c r="C13" s="26">
        <f>SUM(C10:C12)</f>
        <v>-39681654.913847707</v>
      </c>
      <c r="D13" s="26">
        <f>SUM(D10:D12)</f>
        <v>-29456059.592940196</v>
      </c>
      <c r="E13" s="26">
        <f>SUM(E10:E12)</f>
        <v>-110029822.15493512</v>
      </c>
      <c r="F13" s="26">
        <f>SUM(F10:F12)</f>
        <v>27711353578.605572</v>
      </c>
      <c r="G13" s="26">
        <f>SUM(G10:G12)</f>
        <v>748121711158.5426</v>
      </c>
      <c r="H13" s="4"/>
      <c r="I13" s="4"/>
      <c r="J13" s="6"/>
      <c r="K13" s="6"/>
      <c r="L13" s="6"/>
      <c r="M13" s="6"/>
    </row>
    <row r="14" spans="1:13" x14ac:dyDescent="0.25">
      <c r="B14" s="16"/>
      <c r="C14" s="14"/>
      <c r="D14" s="16"/>
      <c r="E14" s="64"/>
      <c r="F14" s="64"/>
      <c r="G14" s="64"/>
      <c r="H14" s="4"/>
      <c r="I14" s="4"/>
      <c r="J14" s="6"/>
      <c r="K14" s="6"/>
      <c r="L14" s="6"/>
      <c r="M14" s="6"/>
    </row>
    <row r="15" spans="1:13" x14ac:dyDescent="0.25">
      <c r="B15" s="63" t="s">
        <v>49</v>
      </c>
      <c r="C15" s="14"/>
      <c r="D15" s="16"/>
      <c r="E15" s="64"/>
      <c r="F15" s="64"/>
      <c r="G15" s="64"/>
      <c r="H15" s="4"/>
      <c r="I15" s="4"/>
      <c r="J15" s="6"/>
      <c r="K15" s="6"/>
      <c r="L15" s="6"/>
      <c r="M15" s="6"/>
    </row>
    <row r="16" spans="1:13" x14ac:dyDescent="0.25">
      <c r="B16" s="16" t="str">
        <f>CashFlows!C33</f>
        <v>Wages and Salaries</v>
      </c>
      <c r="C16" s="26">
        <f>CashFlows!P33</f>
        <v>863880</v>
      </c>
      <c r="D16" s="26">
        <f>CashFlows!AH33</f>
        <v>1600305</v>
      </c>
      <c r="E16" s="26">
        <f>CashFlows!AZ33</f>
        <v>3152034</v>
      </c>
      <c r="F16" s="26">
        <f>CashFlows!BR33</f>
        <v>7027750.5</v>
      </c>
      <c r="G16" s="26">
        <f>CashFlows!CJ33</f>
        <v>15886488.9375</v>
      </c>
      <c r="H16" s="4"/>
      <c r="I16" s="4"/>
      <c r="J16" s="6"/>
      <c r="K16" s="6"/>
      <c r="L16" s="6"/>
      <c r="M16" s="6"/>
    </row>
    <row r="17" spans="2:13" x14ac:dyDescent="0.25">
      <c r="B17" s="16" t="str">
        <f>CashFlows!C34</f>
        <v>Benefits</v>
      </c>
      <c r="C17" s="14">
        <f>CashFlows!P34</f>
        <v>1261365.96</v>
      </c>
      <c r="D17" s="14">
        <f>CashFlows!AH34</f>
        <v>2335525.1849999996</v>
      </c>
      <c r="E17" s="14">
        <f>CashFlows!AZ34</f>
        <v>4597360.5780000007</v>
      </c>
      <c r="F17" s="14">
        <f>CashFlows!BR34</f>
        <v>10246478.7585</v>
      </c>
      <c r="G17" s="14">
        <f>CashFlows!CJ34</f>
        <v>23156546.0619375</v>
      </c>
      <c r="H17" s="4"/>
      <c r="I17" s="4"/>
      <c r="J17" s="6"/>
      <c r="K17" s="6"/>
      <c r="L17" s="6"/>
      <c r="M17" s="6"/>
    </row>
    <row r="18" spans="2:13" x14ac:dyDescent="0.25">
      <c r="B18" s="16" t="str">
        <f>CashFlows!C35</f>
        <v>Contractor Labour Costs</v>
      </c>
      <c r="C18" s="14">
        <f>CashFlows!P35</f>
        <v>250.00000000000003</v>
      </c>
      <c r="D18" s="14">
        <f>CashFlows!AH35</f>
        <v>378</v>
      </c>
      <c r="E18" s="14">
        <f>CashFlows!AZ35</f>
        <v>600</v>
      </c>
      <c r="F18" s="14">
        <f>CashFlows!BR35</f>
        <v>769.99999999999989</v>
      </c>
      <c r="G18" s="14">
        <f>CashFlows!CJ35</f>
        <v>1470</v>
      </c>
      <c r="H18" s="4"/>
      <c r="I18" s="4"/>
      <c r="J18" s="6"/>
      <c r="K18" s="6"/>
      <c r="L18" s="6"/>
      <c r="M18" s="6"/>
    </row>
    <row r="19" spans="2:13" x14ac:dyDescent="0.25">
      <c r="B19" s="16" t="str">
        <f>CashFlows!C40</f>
        <v>Promotional Expenses</v>
      </c>
      <c r="C19" s="14">
        <f>CashFlows!P40</f>
        <v>5277641.2337474301</v>
      </c>
      <c r="D19" s="14">
        <f>CashFlows!AH40</f>
        <v>9768467.9531479031</v>
      </c>
      <c r="E19" s="14">
        <f>CashFlows!AZ40</f>
        <v>6333169.4804969179</v>
      </c>
      <c r="F19" s="14">
        <f>CashFlows!BR40</f>
        <v>6966486.4285466103</v>
      </c>
      <c r="G19" s="14">
        <f>CashFlows!CJ40</f>
        <v>7663135.071401272</v>
      </c>
      <c r="H19" s="4"/>
      <c r="I19" s="4"/>
      <c r="J19" s="6"/>
      <c r="K19" s="6"/>
      <c r="L19" s="6"/>
      <c r="M19" s="6"/>
    </row>
    <row r="20" spans="2:13" x14ac:dyDescent="0.25">
      <c r="B20" s="16" t="str">
        <f>CashFlows!C44</f>
        <v>Project Oranization</v>
      </c>
      <c r="C20" s="14">
        <f>CashFlows!P44</f>
        <v>161879.02811777979</v>
      </c>
      <c r="D20" s="14">
        <f>CashFlows!AH43</f>
        <v>161879.02811777979</v>
      </c>
      <c r="E20" s="14">
        <f>CashFlows!AZ43</f>
        <v>161879.02811777979</v>
      </c>
      <c r="F20" s="14">
        <f>CashFlows!BR43</f>
        <v>161879.02811777979</v>
      </c>
      <c r="G20" s="14">
        <f>CashFlows!CJ43</f>
        <v>161879.02811777979</v>
      </c>
      <c r="H20" s="4"/>
      <c r="I20" s="4"/>
      <c r="J20" s="6"/>
      <c r="K20" s="6"/>
      <c r="L20" s="6"/>
      <c r="M20" s="6"/>
    </row>
    <row r="21" spans="2:13" x14ac:dyDescent="0.25">
      <c r="B21" s="16" t="str">
        <f>CashFlows!C45</f>
        <v>Project plan</v>
      </c>
      <c r="C21" s="14">
        <f>CashFlows!P45</f>
        <v>64152.851301630028</v>
      </c>
      <c r="D21" s="14">
        <f>CashFlows!AH44</f>
        <v>64152.851301630028</v>
      </c>
      <c r="E21" s="14">
        <f>CashFlows!AZ44</f>
        <v>64152.851301630028</v>
      </c>
      <c r="F21" s="14">
        <f>CashFlows!BR44</f>
        <v>64152.851301630028</v>
      </c>
      <c r="G21" s="14">
        <f>CashFlows!CJ44</f>
        <v>64152.851301630028</v>
      </c>
      <c r="H21" s="4"/>
      <c r="I21" s="4"/>
      <c r="J21" s="6"/>
      <c r="K21" s="6"/>
      <c r="L21" s="6"/>
      <c r="M21" s="6"/>
    </row>
    <row r="22" spans="2:13" x14ac:dyDescent="0.25">
      <c r="B22" s="16" t="str">
        <f>CashFlows!C46</f>
        <v>Streeing Board setup</v>
      </c>
      <c r="C22" s="14">
        <f>CashFlows!P46</f>
        <v>34214.854027536021</v>
      </c>
      <c r="D22" s="14">
        <f>CashFlows!AH45</f>
        <v>34214.854027536021</v>
      </c>
      <c r="E22" s="14">
        <f>CashFlows!AZ45</f>
        <v>34214.854027536021</v>
      </c>
      <c r="F22" s="14">
        <f>CashFlows!BR45</f>
        <v>34214.854027536021</v>
      </c>
      <c r="G22" s="14">
        <f>CashFlows!CJ45</f>
        <v>34214.854027536021</v>
      </c>
      <c r="H22" s="4"/>
      <c r="I22" s="4"/>
      <c r="J22" s="6"/>
      <c r="K22" s="6"/>
      <c r="L22" s="6"/>
      <c r="M22" s="6"/>
    </row>
    <row r="23" spans="2:13" x14ac:dyDescent="0.25">
      <c r="B23" s="16" t="str">
        <f>CashFlows!C47</f>
        <v>Workshop planning</v>
      </c>
      <c r="C23" s="14">
        <f>CashFlows!P47</f>
        <v>47045.424287862013</v>
      </c>
      <c r="D23" s="14">
        <f>CashFlows!AH46</f>
        <v>47045.424287862013</v>
      </c>
      <c r="E23" s="14">
        <f>CashFlows!AZ46</f>
        <v>47045.424287862013</v>
      </c>
      <c r="F23" s="14">
        <f>CashFlows!BR46</f>
        <v>47045.424287862013</v>
      </c>
      <c r="G23" s="14">
        <f>CashFlows!CJ46</f>
        <v>47045.424287862013</v>
      </c>
      <c r="H23" s="4"/>
      <c r="I23" s="4"/>
      <c r="J23" s="6"/>
      <c r="K23" s="33"/>
      <c r="L23" s="6"/>
      <c r="M23" s="6"/>
    </row>
    <row r="24" spans="2:13" x14ac:dyDescent="0.25">
      <c r="B24" s="16" t="str">
        <f>CashFlows!C48</f>
        <v>Customer workshop</v>
      </c>
      <c r="C24" s="14">
        <f>CashFlows!P48</f>
        <v>16465.898500751711</v>
      </c>
      <c r="D24" s="14">
        <f>CashFlows!AH47</f>
        <v>16465.898500751711</v>
      </c>
      <c r="E24" s="14">
        <f>CashFlows!AZ47</f>
        <v>16465.898500751711</v>
      </c>
      <c r="F24" s="14">
        <f>CashFlows!BR47</f>
        <v>16465.898500751711</v>
      </c>
      <c r="G24" s="14">
        <f>CashFlows!CJ47</f>
        <v>16465.898500751711</v>
      </c>
      <c r="H24" s="4"/>
      <c r="I24" s="4"/>
      <c r="J24" s="6"/>
      <c r="K24" s="33"/>
      <c r="L24" s="6"/>
      <c r="M24" s="6"/>
    </row>
    <row r="25" spans="2:13" x14ac:dyDescent="0.25">
      <c r="B25" s="16" t="str">
        <f>CashFlows!C49</f>
        <v>Requirement specification</v>
      </c>
      <c r="C25" s="14">
        <f>CashFlows!P49</f>
        <v>29724.154436421915</v>
      </c>
      <c r="D25" s="14">
        <f>CashFlows!AH48</f>
        <v>29724.154436421915</v>
      </c>
      <c r="E25" s="14">
        <f>CashFlows!AZ48</f>
        <v>29724.154436421915</v>
      </c>
      <c r="F25" s="14">
        <f>CashFlows!BR48</f>
        <v>29724.154436421915</v>
      </c>
      <c r="G25" s="14">
        <f>CashFlows!CJ48</f>
        <v>29724.154436421915</v>
      </c>
      <c r="H25" s="4"/>
      <c r="I25" s="4"/>
      <c r="J25" s="6"/>
      <c r="K25" s="33"/>
      <c r="L25" s="6"/>
      <c r="M25" s="6"/>
    </row>
    <row r="26" spans="2:13" x14ac:dyDescent="0.25">
      <c r="B26" s="16" t="str">
        <f>CashFlows!C50</f>
        <v>System Specification</v>
      </c>
      <c r="C26" s="14">
        <f>CashFlows!P50</f>
        <v>139853.21583755346</v>
      </c>
      <c r="D26" s="14">
        <f>CashFlows!AH49</f>
        <v>139853.21583755346</v>
      </c>
      <c r="E26" s="14">
        <f>CashFlows!AZ49</f>
        <v>139853.21583755346</v>
      </c>
      <c r="F26" s="14">
        <f>CashFlows!BR49</f>
        <v>139853.21583755346</v>
      </c>
      <c r="G26" s="14">
        <f>CashFlows!CJ49</f>
        <v>139853.21583755346</v>
      </c>
      <c r="H26" s="4"/>
      <c r="I26" s="4"/>
      <c r="J26" s="6"/>
      <c r="K26" s="6"/>
      <c r="L26" s="6"/>
      <c r="M26" s="6"/>
    </row>
    <row r="27" spans="2:13" x14ac:dyDescent="0.25">
      <c r="B27" s="16" t="str">
        <f>CashFlows!C51</f>
        <v>Mechanical design</v>
      </c>
      <c r="C27" s="14">
        <f>CashFlows!P51</f>
        <v>68429.708055072042</v>
      </c>
      <c r="D27" s="14">
        <f>CashFlows!AH50</f>
        <v>68429.708055072042</v>
      </c>
      <c r="E27" s="14">
        <f>CashFlows!AZ50</f>
        <v>68429.708055072042</v>
      </c>
      <c r="F27" s="14">
        <f>CashFlows!BR50</f>
        <v>68429.708055072042</v>
      </c>
      <c r="G27" s="14">
        <f>CashFlows!CJ50</f>
        <v>68429.708055072042</v>
      </c>
      <c r="H27" s="4"/>
      <c r="I27" s="4"/>
      <c r="J27" s="6"/>
      <c r="K27" s="6"/>
      <c r="L27" s="6"/>
      <c r="M27" s="6"/>
    </row>
    <row r="28" spans="2:13" x14ac:dyDescent="0.25">
      <c r="B28" s="16" t="str">
        <f>CashFlows!C52</f>
        <v xml:space="preserve">Electrical design </v>
      </c>
      <c r="C28" s="14">
        <f>CashFlows!P52</f>
        <v>51322.281041304021</v>
      </c>
      <c r="D28" s="14">
        <f>CashFlows!AH51</f>
        <v>51322.281041304021</v>
      </c>
      <c r="E28" s="14">
        <f>CashFlows!AZ51</f>
        <v>51322.281041304021</v>
      </c>
      <c r="F28" s="14">
        <f>CashFlows!BR51</f>
        <v>51322.281041304021</v>
      </c>
      <c r="G28" s="14">
        <f>CashFlows!CJ51</f>
        <v>51322.281041304021</v>
      </c>
      <c r="H28" s="4"/>
      <c r="I28" s="4"/>
      <c r="J28" s="1"/>
      <c r="K28" s="1"/>
      <c r="L28" s="1"/>
      <c r="M28" s="6"/>
    </row>
    <row r="29" spans="2:13" x14ac:dyDescent="0.25">
      <c r="B29" s="16" t="str">
        <f>CashFlows!C53</f>
        <v>Casing design</v>
      </c>
      <c r="C29" s="14">
        <f>CashFlows!P53</f>
        <v>112802.09687203281</v>
      </c>
      <c r="D29" s="14">
        <f>CashFlows!AH52</f>
        <v>112802.09687203281</v>
      </c>
      <c r="E29" s="14">
        <f>CashFlows!AZ52</f>
        <v>112802.09687203281</v>
      </c>
      <c r="F29" s="14">
        <f>CashFlows!BR52</f>
        <v>112802.09687203281</v>
      </c>
      <c r="G29" s="14">
        <f>CashFlows!CJ52</f>
        <v>112802.09687203281</v>
      </c>
      <c r="H29" s="4"/>
      <c r="I29" s="4"/>
      <c r="J29" s="1"/>
      <c r="K29" s="1"/>
      <c r="L29" s="1"/>
      <c r="M29" s="6"/>
    </row>
    <row r="30" spans="2:13" x14ac:dyDescent="0.25">
      <c r="B30" s="16" t="str">
        <f>CashFlows!C54</f>
        <v>Expernal components</v>
      </c>
      <c r="C30" s="14">
        <f>CashFlows!P54</f>
        <v>203150.6957884951</v>
      </c>
      <c r="D30" s="14">
        <f>CashFlows!AH53</f>
        <v>203150.6957884951</v>
      </c>
      <c r="E30" s="14">
        <f>CashFlows!AZ53</f>
        <v>203150.6957884951</v>
      </c>
      <c r="F30" s="14">
        <f>CashFlows!BR53</f>
        <v>203150.6957884951</v>
      </c>
      <c r="G30" s="14">
        <f>CashFlows!CJ53</f>
        <v>203150.6957884951</v>
      </c>
      <c r="H30" s="4"/>
      <c r="I30" s="31"/>
      <c r="J30" s="6"/>
      <c r="K30" s="6"/>
      <c r="L30" s="6"/>
      <c r="M30" s="6"/>
    </row>
    <row r="31" spans="2:13" x14ac:dyDescent="0.25">
      <c r="B31" s="16" t="str">
        <f>CashFlows!C55</f>
        <v>Other Expense 12</v>
      </c>
      <c r="C31" s="14">
        <f>CashFlows!P55</f>
        <v>0</v>
      </c>
      <c r="D31" s="14">
        <f>CashFlows!AH54</f>
        <v>0</v>
      </c>
      <c r="E31" s="14">
        <f>CashFlows!AZ54</f>
        <v>0</v>
      </c>
      <c r="F31" s="14">
        <f>CashFlows!BR54</f>
        <v>0</v>
      </c>
      <c r="G31" s="14">
        <f>CashFlows!CJ54</f>
        <v>0</v>
      </c>
      <c r="H31" s="4"/>
      <c r="I31" s="31"/>
      <c r="J31" s="6"/>
      <c r="K31" s="6"/>
      <c r="L31" s="6"/>
      <c r="M31" s="6"/>
    </row>
    <row r="32" spans="2:13" x14ac:dyDescent="0.25">
      <c r="B32" s="16" t="str">
        <f>CashFlows!C56</f>
        <v>Other Expense 13</v>
      </c>
      <c r="C32" s="14">
        <f>CashFlows!P56</f>
        <v>0</v>
      </c>
      <c r="D32" s="14">
        <f>CashFlows!AH55</f>
        <v>0</v>
      </c>
      <c r="E32" s="14">
        <f>CashFlows!AZ55</f>
        <v>0</v>
      </c>
      <c r="F32" s="14">
        <f>CashFlows!BR55</f>
        <v>0</v>
      </c>
      <c r="G32" s="14">
        <f>CashFlows!CJ55</f>
        <v>0</v>
      </c>
      <c r="H32" s="4"/>
      <c r="I32" s="31"/>
      <c r="J32" s="6"/>
      <c r="K32" s="6"/>
      <c r="L32" s="6"/>
      <c r="M32" s="6"/>
    </row>
    <row r="33" spans="2:13" x14ac:dyDescent="0.25">
      <c r="B33" s="16" t="str">
        <f>CashFlows!C57</f>
        <v>Other Expense 14</v>
      </c>
      <c r="C33" s="14">
        <f>CashFlows!P57</f>
        <v>0</v>
      </c>
      <c r="D33" s="14">
        <f>CashFlows!AH56</f>
        <v>0</v>
      </c>
      <c r="E33" s="14">
        <f>CashFlows!AZ56</f>
        <v>0</v>
      </c>
      <c r="F33" s="14">
        <f>CashFlows!BR56</f>
        <v>0</v>
      </c>
      <c r="G33" s="14">
        <f>CashFlows!CJ56</f>
        <v>0</v>
      </c>
      <c r="H33" s="4"/>
      <c r="I33" s="31"/>
      <c r="J33" s="6"/>
      <c r="K33" s="6"/>
      <c r="L33" s="6"/>
      <c r="M33" s="6"/>
    </row>
    <row r="34" spans="2:13" x14ac:dyDescent="0.25">
      <c r="B34" s="16" t="str">
        <f>CashFlows!C58</f>
        <v>Other Expense 15</v>
      </c>
      <c r="C34" s="14">
        <f>CashFlows!P58</f>
        <v>0</v>
      </c>
      <c r="D34" s="14">
        <f>CashFlows!AH57</f>
        <v>0</v>
      </c>
      <c r="E34" s="14">
        <f>CashFlows!AZ57</f>
        <v>0</v>
      </c>
      <c r="F34" s="14">
        <f>CashFlows!BR57</f>
        <v>0</v>
      </c>
      <c r="G34" s="14">
        <f>CashFlows!CJ57</f>
        <v>0</v>
      </c>
      <c r="H34" s="4"/>
      <c r="I34" s="31"/>
      <c r="J34" s="6"/>
      <c r="K34" s="6"/>
      <c r="L34" s="6"/>
      <c r="M34" s="6"/>
    </row>
    <row r="35" spans="2:13" x14ac:dyDescent="0.25">
      <c r="B35" s="16" t="s">
        <v>250</v>
      </c>
      <c r="C35" s="14">
        <f>AssetPurchases!D21</f>
        <v>1328296.9293717362</v>
      </c>
      <c r="D35" s="14">
        <f>AssetPurchases!E21</f>
        <v>5925107.3519793916</v>
      </c>
      <c r="E35" s="14">
        <f>AssetPurchases!F21</f>
        <v>11144962.284703502</v>
      </c>
      <c r="F35" s="14">
        <f>AssetPurchases!G21</f>
        <v>29228980.508603651</v>
      </c>
      <c r="G35" s="14">
        <f>AssetPurchases!H21</f>
        <v>204513401.72415698</v>
      </c>
      <c r="H35" s="4"/>
      <c r="I35" s="31"/>
      <c r="J35" s="6"/>
      <c r="K35" s="6"/>
      <c r="L35" s="6"/>
      <c r="M35" s="6"/>
    </row>
    <row r="36" spans="2:13" x14ac:dyDescent="0.25">
      <c r="B36" s="16" t="str">
        <f>CashFlows!C42</f>
        <v>Expenses incurred at start-up</v>
      </c>
      <c r="C36" s="88">
        <f>CashFlows!P42</f>
        <v>1768728</v>
      </c>
      <c r="D36" s="88"/>
      <c r="E36" s="88"/>
      <c r="F36" s="88"/>
      <c r="G36" s="88"/>
      <c r="H36" s="4"/>
      <c r="I36" s="4"/>
      <c r="J36" s="6"/>
      <c r="K36" s="6"/>
      <c r="L36" s="6"/>
      <c r="M36" s="6"/>
    </row>
    <row r="37" spans="2:13" x14ac:dyDescent="0.25">
      <c r="B37" s="63" t="s">
        <v>50</v>
      </c>
      <c r="C37" s="26">
        <f>SUM(C16:C36)</f>
        <v>11429202.331385605</v>
      </c>
      <c r="D37" s="26">
        <f>SUM(D16:D36)</f>
        <v>20558823.698393732</v>
      </c>
      <c r="E37" s="26">
        <f>SUM(E16:E36)</f>
        <v>26157166.55146686</v>
      </c>
      <c r="F37" s="26">
        <f>SUM(F16:F36)</f>
        <v>54399506.403916702</v>
      </c>
      <c r="G37" s="26">
        <f>SUM(G16:G36)</f>
        <v>252150082.00326219</v>
      </c>
      <c r="H37" s="4"/>
      <c r="I37" s="4"/>
      <c r="J37" s="6"/>
      <c r="K37" s="6"/>
      <c r="L37" s="6"/>
      <c r="M37" s="6"/>
    </row>
    <row r="38" spans="2:13" x14ac:dyDescent="0.25">
      <c r="B38" s="16"/>
      <c r="C38" s="14"/>
      <c r="D38" s="14"/>
      <c r="E38" s="14"/>
      <c r="F38" s="14"/>
      <c r="G38" s="14"/>
      <c r="H38" s="4"/>
      <c r="I38" s="4"/>
      <c r="J38" s="6"/>
      <c r="K38" s="6"/>
      <c r="L38" s="6"/>
      <c r="M38" s="6"/>
    </row>
    <row r="39" spans="2:13" x14ac:dyDescent="0.25">
      <c r="B39" s="63" t="s">
        <v>69</v>
      </c>
      <c r="C39" s="26">
        <f>C13-C37</f>
        <v>-51110857.245233312</v>
      </c>
      <c r="D39" s="26">
        <f>D13-D37</f>
        <v>-50014883.291333929</v>
      </c>
      <c r="E39" s="26">
        <f>E13-E37</f>
        <v>-136186988.70640197</v>
      </c>
      <c r="F39" s="26">
        <f>F13-F37</f>
        <v>27656954072.201656</v>
      </c>
      <c r="G39" s="26">
        <f>G13-G37</f>
        <v>747869561076.53931</v>
      </c>
      <c r="H39" s="4"/>
      <c r="I39" s="4"/>
      <c r="J39" s="6"/>
      <c r="K39" s="6"/>
      <c r="L39" s="6"/>
      <c r="M39" s="6"/>
    </row>
    <row r="40" spans="2:13" x14ac:dyDescent="0.25">
      <c r="B40" s="16" t="s">
        <v>251</v>
      </c>
      <c r="C40" s="88">
        <f>CashFlows!P36+CashFlows!P38</f>
        <v>1400863.8182901344</v>
      </c>
      <c r="D40" s="88">
        <f>CashFlows!AH36+CashFlows!AH38</f>
        <v>2960136.6909601064</v>
      </c>
      <c r="E40" s="88">
        <f>CashFlows!AZ36+CashFlows!AZ38</f>
        <v>4509445.9129673783</v>
      </c>
      <c r="F40" s="88">
        <f>CashFlows!BR36+CashFlows!BR38</f>
        <v>4922416.5886631571</v>
      </c>
      <c r="G40" s="88">
        <f>CashFlows!CJ36+CashFlows!CJ38</f>
        <v>5494748.2219259329</v>
      </c>
      <c r="H40" s="4"/>
      <c r="I40" s="4"/>
      <c r="J40" s="6"/>
      <c r="K40" s="33"/>
      <c r="L40" s="6"/>
      <c r="M40" s="6"/>
    </row>
    <row r="41" spans="2:13" x14ac:dyDescent="0.25">
      <c r="B41" s="63" t="s">
        <v>68</v>
      </c>
      <c r="C41" s="26">
        <f>C39-C40</f>
        <v>-52511721.063523449</v>
      </c>
      <c r="D41" s="26">
        <f>D39-D40</f>
        <v>-52975019.982294038</v>
      </c>
      <c r="E41" s="26">
        <f>E39-E40</f>
        <v>-140696434.61936936</v>
      </c>
      <c r="F41" s="26">
        <f>F39-F40</f>
        <v>27652031655.612991</v>
      </c>
      <c r="G41" s="26">
        <f>G39-G40</f>
        <v>747864066328.31738</v>
      </c>
      <c r="H41" s="4"/>
      <c r="I41" s="4"/>
      <c r="J41" s="6"/>
      <c r="K41" s="6"/>
      <c r="L41" s="6"/>
      <c r="M41" s="6"/>
    </row>
    <row r="42" spans="2:13" x14ac:dyDescent="0.25">
      <c r="B42" s="16" t="s">
        <v>85</v>
      </c>
      <c r="C42" s="14">
        <v>0</v>
      </c>
      <c r="D42" s="14">
        <f>IF(C43&lt;0,C43,0)</f>
        <v>-52511721.063523449</v>
      </c>
      <c r="E42" s="14">
        <f>IF(D43&lt;0,D43,0)</f>
        <v>-105486741.04581749</v>
      </c>
      <c r="F42" s="14">
        <f>IF(E43&lt;0,E43,0)</f>
        <v>-246183175.66518685</v>
      </c>
      <c r="G42" s="14">
        <f>IF(F43&lt;0,F43,0)</f>
        <v>0</v>
      </c>
      <c r="H42" s="4"/>
      <c r="I42" s="4"/>
      <c r="J42" s="6"/>
      <c r="K42" s="33"/>
      <c r="L42" s="6"/>
      <c r="M42" s="6"/>
    </row>
    <row r="43" spans="2:13" x14ac:dyDescent="0.25">
      <c r="B43" s="16" t="s">
        <v>86</v>
      </c>
      <c r="C43" s="14">
        <f>C41+C42</f>
        <v>-52511721.063523449</v>
      </c>
      <c r="D43" s="14">
        <f>D41+D42</f>
        <v>-105486741.04581749</v>
      </c>
      <c r="E43" s="14">
        <f>E41+E42</f>
        <v>-246183175.66518685</v>
      </c>
      <c r="F43" s="14">
        <f>F41+F42</f>
        <v>27405848479.947803</v>
      </c>
      <c r="G43" s="14">
        <f>G41+G42</f>
        <v>747864066328.31738</v>
      </c>
      <c r="H43" s="4"/>
      <c r="I43" s="4"/>
      <c r="J43" s="6"/>
      <c r="K43" s="6"/>
      <c r="L43" s="6"/>
      <c r="M43" s="6"/>
    </row>
    <row r="44" spans="2:13" x14ac:dyDescent="0.25">
      <c r="B44" s="16" t="s">
        <v>71</v>
      </c>
      <c r="C44" s="88">
        <f>IF(C43&gt;0,C43*0.35,0)</f>
        <v>0</v>
      </c>
      <c r="D44" s="88">
        <f>IF(D43&gt;0,D43*0.35,0)</f>
        <v>0</v>
      </c>
      <c r="E44" s="88">
        <f>IF(E43&gt;0,E43*0.35,0)</f>
        <v>0</v>
      </c>
      <c r="F44" s="88">
        <f>IF(F43&gt;0,F43*0.35,0)</f>
        <v>9592046967.9817314</v>
      </c>
      <c r="G44" s="88">
        <f>IF(G43&gt;0,G43*0.35,0)</f>
        <v>261752423214.91107</v>
      </c>
      <c r="H44" s="4"/>
      <c r="I44" s="4"/>
      <c r="J44" s="6"/>
      <c r="K44" s="6"/>
      <c r="L44" s="6"/>
      <c r="M44" s="6"/>
    </row>
    <row r="45" spans="2:13" ht="13.8" thickBot="1" x14ac:dyDescent="0.3">
      <c r="B45" s="63" t="s">
        <v>51</v>
      </c>
      <c r="C45" s="89">
        <f>C41-C44</f>
        <v>-52511721.063523449</v>
      </c>
      <c r="D45" s="89">
        <f>D41-D44</f>
        <v>-52975019.982294038</v>
      </c>
      <c r="E45" s="89">
        <f>E41-E44</f>
        <v>-140696434.61936936</v>
      </c>
      <c r="F45" s="89">
        <f>F41-F44</f>
        <v>18059984687.63126</v>
      </c>
      <c r="G45" s="89">
        <f>G41-G44</f>
        <v>486111643113.40631</v>
      </c>
      <c r="H45" s="4"/>
      <c r="I45" s="4"/>
      <c r="J45" s="6"/>
      <c r="K45" s="33"/>
      <c r="L45" s="6"/>
      <c r="M45" s="6"/>
    </row>
    <row r="46" spans="2:13" ht="13.8" thickTop="1" x14ac:dyDescent="0.25">
      <c r="B46" s="64"/>
      <c r="C46" s="16"/>
      <c r="D46" s="16"/>
      <c r="E46" s="16"/>
      <c r="F46" s="16"/>
      <c r="G46" s="16"/>
      <c r="H46" s="4"/>
      <c r="I46" s="4"/>
      <c r="J46" s="6"/>
      <c r="K46" s="6"/>
      <c r="L46" s="6"/>
      <c r="M46" s="6"/>
    </row>
    <row r="47" spans="2:13" x14ac:dyDescent="0.25">
      <c r="B47" s="65"/>
      <c r="C47" s="16"/>
      <c r="D47" s="16"/>
      <c r="E47" s="16"/>
      <c r="F47" s="16"/>
      <c r="G47" s="16"/>
      <c r="H47" s="4"/>
      <c r="I47" s="4"/>
      <c r="J47" s="6"/>
      <c r="K47" s="33"/>
      <c r="L47" s="6"/>
      <c r="M47" s="6"/>
    </row>
    <row r="48" spans="2:13" x14ac:dyDescent="0.25">
      <c r="B48" s="66" t="s">
        <v>103</v>
      </c>
      <c r="C48" s="84"/>
      <c r="D48" s="84"/>
      <c r="E48" s="84"/>
      <c r="F48" s="84"/>
      <c r="G48" s="84"/>
      <c r="H48" s="4"/>
      <c r="I48" s="4"/>
      <c r="J48" s="6"/>
      <c r="K48" s="6"/>
      <c r="L48" s="6"/>
      <c r="M48" s="6"/>
    </row>
    <row r="49" spans="2:13" x14ac:dyDescent="0.25">
      <c r="B49" s="64" t="s">
        <v>18</v>
      </c>
      <c r="C49" s="26">
        <v>0</v>
      </c>
      <c r="D49" s="26">
        <f>C52</f>
        <v>-55086647.821335949</v>
      </c>
      <c r="E49" s="26">
        <f>D52</f>
        <v>-108061667.80362999</v>
      </c>
      <c r="F49" s="26">
        <f>E52</f>
        <v>-248758102.42299935</v>
      </c>
      <c r="G49" s="26">
        <f>F52</f>
        <v>17811226585.20826</v>
      </c>
      <c r="H49" s="4"/>
      <c r="I49" s="4"/>
      <c r="J49" s="6"/>
      <c r="K49" s="6"/>
      <c r="L49" s="6"/>
      <c r="M49" s="6"/>
    </row>
    <row r="50" spans="2:13" x14ac:dyDescent="0.25">
      <c r="B50" s="64" t="s">
        <v>104</v>
      </c>
      <c r="C50" s="14">
        <f>IncomeStmts!C45</f>
        <v>-52511721.063523449</v>
      </c>
      <c r="D50" s="14">
        <f>IncomeStmts!D45</f>
        <v>-52975019.982294038</v>
      </c>
      <c r="E50" s="14">
        <f>IncomeStmts!E45</f>
        <v>-140696434.61936936</v>
      </c>
      <c r="F50" s="14">
        <f>IncomeStmts!F45</f>
        <v>18059984687.63126</v>
      </c>
      <c r="G50" s="14">
        <f>IncomeStmts!G45</f>
        <v>486111643113.40631</v>
      </c>
      <c r="H50" s="4"/>
      <c r="I50" s="4"/>
      <c r="J50" s="6"/>
      <c r="K50" s="6"/>
      <c r="L50" s="6"/>
      <c r="M50" s="6"/>
    </row>
    <row r="51" spans="2:13" x14ac:dyDescent="0.25">
      <c r="B51" s="64" t="s">
        <v>105</v>
      </c>
      <c r="C51" s="14">
        <f>CashFlows!P61</f>
        <v>2574926.7578125</v>
      </c>
      <c r="D51" s="14">
        <f>CashFlows!AH60</f>
        <v>0</v>
      </c>
      <c r="E51" s="14">
        <f>CashFlows!AZ60</f>
        <v>0</v>
      </c>
      <c r="F51" s="14">
        <f>CashFlows!BR60</f>
        <v>0</v>
      </c>
      <c r="G51" s="14">
        <f>CashFlows!CJ60</f>
        <v>0</v>
      </c>
      <c r="H51" s="4"/>
      <c r="I51" s="4"/>
      <c r="J51" s="6"/>
      <c r="K51" s="6"/>
      <c r="L51" s="6"/>
      <c r="M51" s="6"/>
    </row>
    <row r="52" spans="2:13" ht="13.8" thickBot="1" x14ac:dyDescent="0.3">
      <c r="B52" s="64" t="s">
        <v>19</v>
      </c>
      <c r="C52" s="89">
        <f>C49+C50-C51</f>
        <v>-55086647.821335949</v>
      </c>
      <c r="D52" s="89">
        <f>D49+D50-D51</f>
        <v>-108061667.80362999</v>
      </c>
      <c r="E52" s="89">
        <f>E49+E50-E51</f>
        <v>-248758102.42299935</v>
      </c>
      <c r="F52" s="89">
        <f>F49+F50-F51</f>
        <v>17811226585.20826</v>
      </c>
      <c r="G52" s="89">
        <f>G49+G50-G51</f>
        <v>503922869698.61456</v>
      </c>
      <c r="H52" s="4"/>
      <c r="I52" s="4"/>
      <c r="J52" s="6"/>
      <c r="K52" s="6"/>
      <c r="L52" s="6"/>
      <c r="M52" s="6"/>
    </row>
    <row r="53" spans="2:13" ht="13.8" thickTop="1" x14ac:dyDescent="0.25">
      <c r="C53" s="6"/>
      <c r="D53" s="6"/>
      <c r="E53" s="6"/>
      <c r="F53" s="6"/>
      <c r="G53" s="6"/>
      <c r="H53" s="4"/>
      <c r="I53" s="4"/>
      <c r="J53" s="4"/>
      <c r="K53" s="4"/>
      <c r="L53" s="4"/>
      <c r="M53" s="4"/>
    </row>
    <row r="54" spans="2:13" x14ac:dyDescent="0.25">
      <c r="C54" s="6"/>
      <c r="D54" s="6"/>
      <c r="E54" s="6"/>
      <c r="F54" s="6"/>
      <c r="G54" s="6"/>
      <c r="H54" s="4"/>
      <c r="I54" s="4"/>
      <c r="J54" s="4"/>
      <c r="K54" s="4"/>
      <c r="L54" s="4"/>
      <c r="M54" s="4"/>
    </row>
    <row r="55" spans="2:13" x14ac:dyDescent="0.25">
      <c r="B55" s="4" t="s">
        <v>96</v>
      </c>
      <c r="C55" s="6"/>
      <c r="D55" s="6"/>
      <c r="E55" s="6"/>
      <c r="F55" s="6"/>
      <c r="G55" s="6"/>
      <c r="H55" s="4"/>
      <c r="I55" s="4"/>
      <c r="J55" s="4"/>
      <c r="K55" s="4"/>
      <c r="L55" s="4"/>
      <c r="M55" s="4"/>
    </row>
    <row r="56" spans="2:13" x14ac:dyDescent="0.25">
      <c r="B56" s="4" t="s">
        <v>78</v>
      </c>
      <c r="C56" s="6"/>
      <c r="D56" s="6"/>
      <c r="E56" s="6"/>
      <c r="F56" s="6"/>
      <c r="G56" s="6"/>
      <c r="H56" s="4"/>
      <c r="I56" s="4"/>
      <c r="J56" s="4"/>
      <c r="K56" s="4"/>
      <c r="L56" s="4"/>
      <c r="M56" s="4"/>
    </row>
    <row r="57" spans="2:13" x14ac:dyDescent="0.25">
      <c r="B57" s="4" t="s">
        <v>79</v>
      </c>
      <c r="C57" s="6"/>
      <c r="D57" s="6"/>
      <c r="E57" s="6"/>
      <c r="F57" s="6"/>
      <c r="G57" s="6"/>
      <c r="H57" s="4"/>
      <c r="I57" s="4"/>
      <c r="J57" s="4"/>
      <c r="K57" s="4"/>
      <c r="L57" s="4"/>
      <c r="M57" s="4"/>
    </row>
    <row r="58" spans="2:13" x14ac:dyDescent="0.25">
      <c r="B58" s="4" t="s">
        <v>80</v>
      </c>
      <c r="C58" s="6"/>
      <c r="D58" s="6"/>
      <c r="E58" s="6"/>
      <c r="F58" s="6"/>
      <c r="G58" s="6"/>
      <c r="H58" s="4"/>
      <c r="I58" s="4"/>
      <c r="J58" s="4"/>
      <c r="K58" s="4"/>
      <c r="L58" s="4"/>
      <c r="M58" s="4"/>
    </row>
    <row r="59" spans="2:13" x14ac:dyDescent="0.25">
      <c r="B59" s="4"/>
      <c r="C59" s="4"/>
      <c r="D59" s="4"/>
      <c r="E59" s="4"/>
      <c r="F59" s="4"/>
      <c r="G59" s="4"/>
      <c r="H59" s="4"/>
      <c r="I59" s="4"/>
      <c r="J59" s="4"/>
      <c r="K59" s="4"/>
      <c r="L59" s="4"/>
      <c r="M59" s="4"/>
    </row>
    <row r="60" spans="2:13" x14ac:dyDescent="0.25">
      <c r="B60" s="4"/>
      <c r="C60" s="4"/>
      <c r="D60" s="4"/>
      <c r="E60" s="4"/>
      <c r="F60" s="4"/>
      <c r="G60" s="4"/>
      <c r="H60" s="4"/>
      <c r="I60" s="4"/>
      <c r="J60" s="4"/>
      <c r="K60" s="4"/>
      <c r="L60" s="4"/>
      <c r="M60" s="4"/>
    </row>
    <row r="61" spans="2:13" x14ac:dyDescent="0.25">
      <c r="B61" s="4"/>
      <c r="C61" s="4"/>
      <c r="D61" s="4"/>
      <c r="E61" s="4"/>
      <c r="F61" s="4"/>
      <c r="G61" s="4"/>
      <c r="H61" s="4"/>
      <c r="I61" s="4"/>
      <c r="J61" s="4"/>
      <c r="K61" s="4"/>
      <c r="L61" s="4"/>
      <c r="M61" s="4"/>
    </row>
    <row r="62" spans="2:13" x14ac:dyDescent="0.25">
      <c r="B62" s="4"/>
      <c r="C62" s="4"/>
      <c r="D62" s="4"/>
      <c r="E62" s="4"/>
      <c r="F62" s="4"/>
      <c r="G62" s="4"/>
      <c r="H62" s="4"/>
      <c r="I62" s="4"/>
      <c r="J62" s="4"/>
      <c r="K62" s="4"/>
      <c r="L62" s="4"/>
      <c r="M62" s="4"/>
    </row>
    <row r="63" spans="2:13" x14ac:dyDescent="0.25">
      <c r="B63" s="4"/>
      <c r="C63" s="4"/>
      <c r="D63" s="4"/>
      <c r="E63" s="4"/>
      <c r="F63" s="4"/>
      <c r="G63" s="4"/>
      <c r="H63" s="4"/>
      <c r="I63" s="4"/>
      <c r="J63" s="4"/>
      <c r="K63" s="4"/>
      <c r="L63" s="4"/>
      <c r="M63" s="4"/>
    </row>
  </sheetData>
  <mergeCells count="4">
    <mergeCell ref="B6:G6"/>
    <mergeCell ref="B7:G7"/>
    <mergeCell ref="B5:G5"/>
    <mergeCell ref="A1:J1"/>
  </mergeCells>
  <pageMargins left="0.7" right="0.7" top="0.75" bottom="0.75" header="0.3" footer="0.3"/>
  <pageSetup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14"/>
  <sheetViews>
    <sheetView showGridLines="0" topLeftCell="A4" workbookViewId="0">
      <selection activeCell="C21" sqref="C21"/>
    </sheetView>
  </sheetViews>
  <sheetFormatPr defaultRowHeight="13.2" x14ac:dyDescent="0.25"/>
  <cols>
    <col min="1" max="1" width="1.6640625" customWidth="1"/>
    <col min="2" max="2" width="42.33203125" bestFit="1" customWidth="1"/>
    <col min="3" max="5" width="14.21875" bestFit="1" customWidth="1"/>
    <col min="6" max="6" width="16.109375" bestFit="1" customWidth="1"/>
    <col min="7" max="7" width="17.21875" bestFit="1" customWidth="1"/>
    <col min="9" max="9" width="49.5546875" customWidth="1"/>
    <col min="10" max="10" width="16.109375" bestFit="1" customWidth="1"/>
    <col min="11" max="12" width="16.77734375" bestFit="1" customWidth="1"/>
    <col min="13" max="13" width="18.77734375" bestFit="1" customWidth="1"/>
    <col min="14" max="14" width="19.77734375" bestFit="1" customWidth="1"/>
  </cols>
  <sheetData>
    <row r="1" spans="1:14" ht="14.25" customHeight="1" x14ac:dyDescent="0.25">
      <c r="A1" s="351" t="s">
        <v>421</v>
      </c>
      <c r="B1" s="351"/>
      <c r="C1" s="351"/>
      <c r="D1" s="351"/>
      <c r="E1" s="351"/>
      <c r="F1" s="351"/>
      <c r="G1" s="351"/>
      <c r="H1" s="351"/>
    </row>
    <row r="2" spans="1:14" ht="14.25" customHeight="1" x14ac:dyDescent="0.25">
      <c r="B2" s="92"/>
    </row>
    <row r="3" spans="1:14" ht="14.25" customHeight="1" x14ac:dyDescent="0.25">
      <c r="B3" s="214" t="s">
        <v>339</v>
      </c>
      <c r="C3" s="214"/>
      <c r="I3" s="363" t="s">
        <v>428</v>
      </c>
      <c r="J3" s="363"/>
      <c r="K3" s="363"/>
      <c r="L3" s="363"/>
      <c r="M3" s="363"/>
      <c r="N3" s="363"/>
    </row>
    <row r="4" spans="1:14" x14ac:dyDescent="0.25">
      <c r="I4" s="247"/>
      <c r="J4" s="247"/>
      <c r="K4" s="247"/>
      <c r="L4" s="247"/>
      <c r="M4" s="247"/>
      <c r="N4" s="247"/>
    </row>
    <row r="5" spans="1:14" x14ac:dyDescent="0.25">
      <c r="B5" s="365" t="str">
        <f>ControlPanel!B9</f>
        <v>Hayai Desire</v>
      </c>
      <c r="C5" s="366"/>
      <c r="D5" s="366"/>
      <c r="E5" s="366"/>
      <c r="F5" s="366"/>
      <c r="G5" s="366"/>
      <c r="I5" s="223"/>
      <c r="J5" s="235">
        <f>C9</f>
        <v>45042</v>
      </c>
      <c r="K5" s="235">
        <f>D9</f>
        <v>45408</v>
      </c>
      <c r="L5" s="235">
        <f>E9</f>
        <v>45774</v>
      </c>
      <c r="M5" s="235">
        <f>F9</f>
        <v>46140</v>
      </c>
      <c r="N5" s="235">
        <f>G9</f>
        <v>46506</v>
      </c>
    </row>
    <row r="6" spans="1:14" x14ac:dyDescent="0.25">
      <c r="B6" s="366" t="s">
        <v>288</v>
      </c>
      <c r="C6" s="366"/>
      <c r="D6" s="366"/>
      <c r="E6" s="366"/>
      <c r="F6" s="366"/>
      <c r="G6" s="366"/>
      <c r="H6" s="4"/>
      <c r="I6" s="237" t="s">
        <v>318</v>
      </c>
      <c r="J6" s="239">
        <f>C27-C53</f>
        <v>6912000.0000000224</v>
      </c>
      <c r="K6" s="239">
        <f>D27-D53</f>
        <v>13588800.00000006</v>
      </c>
      <c r="L6" s="239">
        <f>E27-E53</f>
        <v>19551314.483852565</v>
      </c>
      <c r="M6" s="239">
        <f>F27-F53</f>
        <v>25551314.483863831</v>
      </c>
      <c r="N6" s="239">
        <f>G27-G53</f>
        <v>30231314.484069824</v>
      </c>
    </row>
    <row r="7" spans="1:14" x14ac:dyDescent="0.25">
      <c r="B7" s="366" t="str">
        <f>"As at "&amp;TEXT(ControlPanel!B12,"mmmm d")</f>
        <v>As at April 30</v>
      </c>
      <c r="C7" s="366"/>
      <c r="D7" s="366"/>
      <c r="E7" s="366"/>
      <c r="F7" s="366"/>
      <c r="G7" s="366"/>
      <c r="H7" s="4"/>
      <c r="I7" s="246"/>
      <c r="J7" s="246"/>
      <c r="K7" s="246"/>
      <c r="L7" s="223"/>
      <c r="M7" s="223"/>
      <c r="N7" s="223"/>
    </row>
    <row r="8" spans="1:14" x14ac:dyDescent="0.25">
      <c r="B8" s="93"/>
      <c r="C8" s="93"/>
      <c r="D8" s="93"/>
      <c r="E8" s="93"/>
      <c r="F8" s="93"/>
      <c r="G8" s="93"/>
      <c r="H8" s="4"/>
      <c r="I8" s="363" t="s">
        <v>426</v>
      </c>
      <c r="J8" s="363"/>
      <c r="K8" s="363"/>
      <c r="L8" s="363"/>
      <c r="M8" s="363"/>
      <c r="N8" s="363"/>
    </row>
    <row r="9" spans="1:14" x14ac:dyDescent="0.25">
      <c r="B9" s="6"/>
      <c r="C9" s="73">
        <f>ControlPanel!B11+360</f>
        <v>45042</v>
      </c>
      <c r="D9" s="72">
        <f>C9+366</f>
        <v>45408</v>
      </c>
      <c r="E9" s="72">
        <f>D9+366</f>
        <v>45774</v>
      </c>
      <c r="F9" s="72">
        <f>E9+366</f>
        <v>46140</v>
      </c>
      <c r="G9" s="72">
        <f>F9+366</f>
        <v>46506</v>
      </c>
      <c r="H9" s="4"/>
      <c r="I9" s="364" t="s">
        <v>424</v>
      </c>
      <c r="J9" s="364"/>
      <c r="K9" s="364"/>
      <c r="L9" s="364"/>
      <c r="M9" s="364"/>
      <c r="N9" s="364"/>
    </row>
    <row r="10" spans="1:14" x14ac:dyDescent="0.25">
      <c r="B10" s="20" t="s">
        <v>1</v>
      </c>
      <c r="C10" s="6"/>
      <c r="D10" s="4"/>
      <c r="E10" s="4"/>
      <c r="F10" s="4"/>
      <c r="G10" s="4"/>
      <c r="H10" s="4"/>
      <c r="I10" s="223"/>
      <c r="J10" s="223"/>
      <c r="K10" s="223"/>
      <c r="L10" s="223"/>
      <c r="M10" s="223"/>
      <c r="N10" s="223"/>
    </row>
    <row r="11" spans="1:14" x14ac:dyDescent="0.25">
      <c r="B11" s="20" t="s">
        <v>29</v>
      </c>
      <c r="C11" s="6"/>
      <c r="D11" s="4"/>
      <c r="E11" s="4"/>
      <c r="F11" s="4"/>
      <c r="G11" s="4"/>
      <c r="H11" s="4"/>
      <c r="I11" s="357" t="s">
        <v>425</v>
      </c>
      <c r="J11" s="357"/>
      <c r="K11" s="357"/>
      <c r="L11" s="357"/>
      <c r="M11" s="357"/>
      <c r="N11" s="357"/>
    </row>
    <row r="12" spans="1:14" x14ac:dyDescent="0.25">
      <c r="B12" s="21" t="s">
        <v>30</v>
      </c>
      <c r="C12" s="26">
        <f>CashFlows!O65</f>
        <v>-132097678.16557765</v>
      </c>
      <c r="D12" s="26">
        <f>CashFlows!AG64</f>
        <v>-283211948.68936348</v>
      </c>
      <c r="E12" s="26">
        <f>CashFlows!AY64</f>
        <v>-397198424.06897599</v>
      </c>
      <c r="F12" s="26">
        <f>CashFlows!BQ64</f>
        <v>7626358349.8467979</v>
      </c>
      <c r="G12" s="26">
        <f>CashFlows!CI64</f>
        <v>269917884093.61349</v>
      </c>
      <c r="H12" s="4"/>
      <c r="I12" s="357"/>
      <c r="J12" s="357"/>
      <c r="K12" s="357"/>
      <c r="L12" s="357"/>
      <c r="M12" s="357"/>
      <c r="N12" s="357"/>
    </row>
    <row r="13" spans="1:14" x14ac:dyDescent="0.25">
      <c r="B13" s="21" t="s">
        <v>31</v>
      </c>
      <c r="C13" s="7">
        <f>RevModel!O115</f>
        <v>7111366.5512315268</v>
      </c>
      <c r="D13" s="7">
        <f>RevModel!AG115</f>
        <v>7043942.2566334447</v>
      </c>
      <c r="E13" s="7">
        <f>RevModel!AY115</f>
        <v>41817500.005489931</v>
      </c>
      <c r="F13" s="7">
        <f>RevModel!BQ115</f>
        <v>10625191951.825035</v>
      </c>
      <c r="G13" s="7">
        <f>RevModel!CI115</f>
        <v>236077166532.41257</v>
      </c>
      <c r="H13" s="4"/>
      <c r="I13" s="357" t="s">
        <v>438</v>
      </c>
      <c r="J13" s="357"/>
      <c r="K13" s="357"/>
      <c r="L13" s="357"/>
      <c r="M13" s="357"/>
      <c r="N13" s="357"/>
    </row>
    <row r="14" spans="1:14" x14ac:dyDescent="0.25">
      <c r="B14" s="21" t="s">
        <v>53</v>
      </c>
      <c r="C14" s="7">
        <f>RevModel!C257</f>
        <v>108600191.63863967</v>
      </c>
      <c r="D14" s="7">
        <f>RevModel!U257</f>
        <v>205201165.96901336</v>
      </c>
      <c r="E14" s="7">
        <f>RevModel!AM257</f>
        <v>151466885.33304933</v>
      </c>
      <c r="F14" s="7">
        <f>RevModel!BE257</f>
        <v>-474665050.78528452</v>
      </c>
      <c r="G14" s="7">
        <f>RevModel!BW257</f>
        <v>-2942008268.9893904</v>
      </c>
      <c r="H14" s="4"/>
      <c r="I14" s="357"/>
      <c r="J14" s="357"/>
      <c r="K14" s="357"/>
      <c r="L14" s="357"/>
      <c r="M14" s="357"/>
      <c r="N14" s="357"/>
    </row>
    <row r="15" spans="1:14" x14ac:dyDescent="0.25">
      <c r="B15" s="21" t="s">
        <v>255</v>
      </c>
      <c r="C15" s="7">
        <f>CashFlows!O101</f>
        <v>134100</v>
      </c>
      <c r="D15" s="7">
        <f>CashFlows!AG101</f>
        <v>134100</v>
      </c>
      <c r="E15" s="7">
        <f>CashFlows!AY101</f>
        <v>134100</v>
      </c>
      <c r="F15" s="7">
        <f>CashFlows!BQ101</f>
        <v>134100</v>
      </c>
      <c r="G15" s="7">
        <f>CashFlows!CI101</f>
        <v>134100</v>
      </c>
      <c r="H15" s="4"/>
      <c r="I15" s="357" t="s">
        <v>484</v>
      </c>
      <c r="J15" s="357"/>
      <c r="K15" s="357"/>
      <c r="L15" s="357"/>
      <c r="M15" s="357"/>
      <c r="N15" s="357"/>
    </row>
    <row r="16" spans="1:14" x14ac:dyDescent="0.25">
      <c r="B16" s="21" t="s">
        <v>36</v>
      </c>
      <c r="C16" s="7"/>
      <c r="D16" s="7"/>
      <c r="E16" s="7"/>
      <c r="F16" s="7"/>
      <c r="G16" s="7"/>
      <c r="H16" s="4"/>
      <c r="I16" s="357" t="s">
        <v>487</v>
      </c>
      <c r="J16" s="357"/>
      <c r="K16" s="357"/>
      <c r="L16" s="357"/>
      <c r="M16" s="357"/>
      <c r="N16" s="357"/>
    </row>
    <row r="17" spans="2:14" x14ac:dyDescent="0.25">
      <c r="B17" s="21" t="s">
        <v>36</v>
      </c>
      <c r="C17" s="7"/>
      <c r="D17" s="7"/>
      <c r="E17" s="7"/>
      <c r="F17" s="7"/>
      <c r="G17" s="7"/>
      <c r="H17" s="4"/>
      <c r="I17" s="357"/>
      <c r="J17" s="357"/>
      <c r="K17" s="357"/>
      <c r="L17" s="357"/>
      <c r="M17" s="357"/>
      <c r="N17" s="357"/>
    </row>
    <row r="18" spans="2:14" x14ac:dyDescent="0.25">
      <c r="B18" s="20" t="s">
        <v>34</v>
      </c>
      <c r="C18" s="90">
        <f>SUM(C12:C17)</f>
        <v>-16252019.975706443</v>
      </c>
      <c r="D18" s="90">
        <f>SUM(D12:D17)</f>
        <v>-70832740.463716656</v>
      </c>
      <c r="E18" s="90">
        <f>SUM(E12:E17)</f>
        <v>-203779938.73043671</v>
      </c>
      <c r="F18" s="90">
        <f>SUM(F12:F17)</f>
        <v>17777019350.886547</v>
      </c>
      <c r="G18" s="90">
        <f>SUM(G12:G17)</f>
        <v>503053176457.03668</v>
      </c>
      <c r="H18" s="4"/>
      <c r="I18" s="357" t="s">
        <v>485</v>
      </c>
      <c r="J18" s="357"/>
      <c r="K18" s="357"/>
      <c r="L18" s="357"/>
      <c r="M18" s="357"/>
      <c r="N18" s="357"/>
    </row>
    <row r="19" spans="2:14" x14ac:dyDescent="0.25">
      <c r="B19" s="6"/>
      <c r="C19" s="7"/>
      <c r="D19" s="7"/>
      <c r="E19" s="7"/>
      <c r="F19" s="7"/>
      <c r="G19" s="7"/>
      <c r="H19" s="4"/>
      <c r="I19" s="357" t="s">
        <v>488</v>
      </c>
      <c r="J19" s="357"/>
      <c r="K19" s="357"/>
      <c r="L19" s="357"/>
      <c r="M19" s="357"/>
      <c r="N19" s="357"/>
    </row>
    <row r="20" spans="2:14" x14ac:dyDescent="0.25">
      <c r="B20" s="20" t="s">
        <v>32</v>
      </c>
      <c r="C20" s="7"/>
      <c r="D20" s="7"/>
      <c r="E20" s="7"/>
      <c r="F20" s="7"/>
      <c r="G20" s="7"/>
      <c r="H20" s="4"/>
      <c r="I20" s="357" t="s">
        <v>439</v>
      </c>
      <c r="J20" s="357"/>
      <c r="K20" s="357"/>
      <c r="L20" s="357"/>
      <c r="M20" s="357"/>
      <c r="N20" s="357"/>
    </row>
    <row r="21" spans="2:14" x14ac:dyDescent="0.25">
      <c r="B21" s="21" t="s">
        <v>33</v>
      </c>
      <c r="C21" s="26">
        <f>AssetPurchases!D17</f>
        <v>14010184.862478241</v>
      </c>
      <c r="D21" s="26">
        <f>AssetPurchases!E17+C21</f>
        <v>43612823.402409241</v>
      </c>
      <c r="E21" s="26">
        <f>AssetPurchases!F17+D21</f>
        <v>79649668.955507606</v>
      </c>
      <c r="F21" s="26">
        <f>AssetPurchases!G17+E21</f>
        <v>208233068.71407267</v>
      </c>
      <c r="G21" s="26">
        <f>AssetPurchases!H17+F21</f>
        <v>1266482592.9651575</v>
      </c>
      <c r="H21" s="4"/>
      <c r="I21" s="357"/>
      <c r="J21" s="357"/>
      <c r="K21" s="357"/>
      <c r="L21" s="357"/>
      <c r="M21" s="357"/>
      <c r="N21" s="357"/>
    </row>
    <row r="22" spans="2:14" x14ac:dyDescent="0.25">
      <c r="B22" s="21" t="s">
        <v>35</v>
      </c>
      <c r="C22" s="7">
        <f>-AssetPurchases!D25</f>
        <v>-1328296.9293717362</v>
      </c>
      <c r="D22" s="7">
        <f>-AssetPurchases!E25</f>
        <v>-7253404.2813511277</v>
      </c>
      <c r="E22" s="7">
        <f>-AssetPurchases!F25</f>
        <v>-18398366.566054631</v>
      </c>
      <c r="F22" s="7">
        <f>-AssetPurchases!G25</f>
        <v>-47627347.074658282</v>
      </c>
      <c r="G22" s="7">
        <f>-AssetPurchases!H25</f>
        <v>-252140748.79881525</v>
      </c>
      <c r="H22" s="4"/>
      <c r="I22" s="357" t="s">
        <v>486</v>
      </c>
      <c r="J22" s="357"/>
      <c r="K22" s="357"/>
      <c r="L22" s="357"/>
      <c r="M22" s="357"/>
      <c r="N22" s="357"/>
    </row>
    <row r="23" spans="2:14" x14ac:dyDescent="0.25">
      <c r="B23" s="21" t="s">
        <v>38</v>
      </c>
      <c r="C23" s="1"/>
      <c r="D23" s="1"/>
      <c r="E23" s="1"/>
      <c r="F23" s="1"/>
      <c r="G23" s="1"/>
      <c r="H23" s="4"/>
      <c r="I23" s="357" t="s">
        <v>489</v>
      </c>
      <c r="J23" s="357"/>
      <c r="K23" s="357"/>
      <c r="L23" s="357"/>
      <c r="M23" s="357"/>
      <c r="N23" s="357"/>
    </row>
    <row r="24" spans="2:14" x14ac:dyDescent="0.25">
      <c r="B24" s="21" t="s">
        <v>38</v>
      </c>
      <c r="C24" s="7"/>
      <c r="D24" s="7"/>
      <c r="E24" s="7"/>
      <c r="F24" s="7"/>
      <c r="G24" s="7"/>
      <c r="H24" s="4"/>
      <c r="I24" s="357" t="s">
        <v>490</v>
      </c>
      <c r="J24" s="357"/>
      <c r="K24" s="357"/>
      <c r="L24" s="357"/>
      <c r="M24" s="357"/>
      <c r="N24" s="357"/>
    </row>
    <row r="25" spans="2:14" x14ac:dyDescent="0.25">
      <c r="B25" s="21" t="s">
        <v>38</v>
      </c>
      <c r="C25" s="7"/>
      <c r="D25" s="7"/>
      <c r="E25" s="7"/>
      <c r="F25" s="7"/>
      <c r="G25" s="7"/>
      <c r="H25" s="4"/>
      <c r="I25" s="357"/>
      <c r="J25" s="357"/>
      <c r="K25" s="357"/>
      <c r="L25" s="357"/>
      <c r="M25" s="357"/>
      <c r="N25" s="357"/>
    </row>
    <row r="26" spans="2:14" x14ac:dyDescent="0.25">
      <c r="B26" s="20" t="s">
        <v>37</v>
      </c>
      <c r="C26" s="30">
        <f>SUM(C21:C25)</f>
        <v>12681887.933106504</v>
      </c>
      <c r="D26" s="30">
        <f>SUM(D21:D25)</f>
        <v>36359419.121058114</v>
      </c>
      <c r="E26" s="30">
        <f>SUM(E21:E25)</f>
        <v>61251302.389452979</v>
      </c>
      <c r="F26" s="30">
        <f>SUM(F21:F25)</f>
        <v>160605721.6394144</v>
      </c>
      <c r="G26" s="30">
        <f>SUM(G21:G25)</f>
        <v>1014341844.1663423</v>
      </c>
      <c r="H26" s="4"/>
      <c r="I26" s="357" t="s">
        <v>429</v>
      </c>
      <c r="J26" s="357"/>
      <c r="K26" s="357"/>
      <c r="L26" s="357"/>
      <c r="M26" s="357"/>
      <c r="N26" s="357"/>
    </row>
    <row r="27" spans="2:14" ht="13.8" thickBot="1" x14ac:dyDescent="0.3">
      <c r="B27" s="20" t="s">
        <v>3</v>
      </c>
      <c r="C27" s="89">
        <f>C18+C26</f>
        <v>-3570132.0425999388</v>
      </c>
      <c r="D27" s="89">
        <f>D18+D26</f>
        <v>-34473321.342658542</v>
      </c>
      <c r="E27" s="89">
        <f>E18+E26</f>
        <v>-142528636.34098375</v>
      </c>
      <c r="F27" s="89">
        <f>F18+F26</f>
        <v>17937625072.525963</v>
      </c>
      <c r="G27" s="89">
        <f>G18+G26</f>
        <v>504067518301.203</v>
      </c>
      <c r="H27" s="4"/>
      <c r="I27" s="357"/>
      <c r="J27" s="357"/>
      <c r="K27" s="357"/>
      <c r="L27" s="357"/>
      <c r="M27" s="357"/>
      <c r="N27" s="357"/>
    </row>
    <row r="28" spans="2:14" ht="13.8" thickTop="1" x14ac:dyDescent="0.25">
      <c r="B28" s="6"/>
      <c r="C28" s="7"/>
      <c r="D28" s="7"/>
      <c r="E28" s="7"/>
      <c r="F28" s="7"/>
      <c r="G28" s="7"/>
      <c r="H28" s="4"/>
      <c r="I28" s="357" t="s">
        <v>427</v>
      </c>
      <c r="J28" s="357"/>
      <c r="K28" s="357"/>
      <c r="L28" s="357"/>
      <c r="M28" s="357"/>
      <c r="N28" s="357"/>
    </row>
    <row r="29" spans="2:14" x14ac:dyDescent="0.25">
      <c r="B29" s="20" t="s">
        <v>4</v>
      </c>
      <c r="C29" s="7"/>
      <c r="D29" s="7"/>
      <c r="E29" s="7"/>
      <c r="F29" s="7"/>
      <c r="G29" s="7"/>
      <c r="H29" s="4"/>
      <c r="I29" s="357" t="s">
        <v>436</v>
      </c>
      <c r="J29" s="357"/>
      <c r="K29" s="357"/>
      <c r="L29" s="357"/>
      <c r="M29" s="357"/>
      <c r="N29" s="357"/>
    </row>
    <row r="30" spans="2:14" x14ac:dyDescent="0.25">
      <c r="B30" s="20" t="s">
        <v>39</v>
      </c>
      <c r="C30" s="7"/>
      <c r="D30" s="7"/>
      <c r="E30" s="7"/>
      <c r="F30" s="7"/>
      <c r="G30" s="7"/>
      <c r="H30" s="4"/>
      <c r="I30" s="246"/>
      <c r="J30" s="246"/>
      <c r="K30" s="246"/>
      <c r="L30" s="246"/>
      <c r="M30" s="246"/>
      <c r="N30" s="246"/>
    </row>
    <row r="31" spans="2:14" x14ac:dyDescent="0.25">
      <c r="B31" s="21" t="s">
        <v>442</v>
      </c>
      <c r="C31" s="26">
        <f>RevModel!C224</f>
        <v>21002804.772047952</v>
      </c>
      <c r="D31" s="26">
        <f>RevModel!AG217</f>
        <v>14435083.406472975</v>
      </c>
      <c r="E31" s="26">
        <f>RevModel!AY217</f>
        <v>30750206.466755416</v>
      </c>
      <c r="F31" s="26">
        <f>RevModel!BQ217</f>
        <v>37207749.824774064</v>
      </c>
      <c r="G31" s="26">
        <f>RevModel!CI217</f>
        <v>45021377.287976615</v>
      </c>
      <c r="H31" s="4"/>
      <c r="I31" s="235"/>
      <c r="J31" s="235">
        <f>J5</f>
        <v>45042</v>
      </c>
      <c r="K31" s="235">
        <f>K5</f>
        <v>45408</v>
      </c>
      <c r="L31" s="235">
        <f>L5</f>
        <v>45774</v>
      </c>
      <c r="M31" s="235">
        <f>M5</f>
        <v>46140</v>
      </c>
      <c r="N31" s="235">
        <f>N5</f>
        <v>46506</v>
      </c>
    </row>
    <row r="32" spans="2:14" x14ac:dyDescent="0.25">
      <c r="B32" s="21" t="s">
        <v>450</v>
      </c>
      <c r="C32" s="7">
        <f>TermLoans!H11</f>
        <v>5394007.7906432031</v>
      </c>
      <c r="D32" s="7">
        <f>TermLoans!H12</f>
        <v>9256627.0082446113</v>
      </c>
      <c r="E32" s="7">
        <f>TermLoans!H13</f>
        <v>11983328.678334573</v>
      </c>
      <c r="F32" s="7">
        <f>TermLoans!H14</f>
        <v>15549615.088808507</v>
      </c>
      <c r="G32" s="7">
        <f>TermLoans!H15</f>
        <v>25398650.331291802</v>
      </c>
      <c r="H32" s="4"/>
      <c r="I32" s="246" t="s">
        <v>447</v>
      </c>
      <c r="J32" s="239">
        <f>CashFlows!P31</f>
        <v>184310993.30668887</v>
      </c>
      <c r="K32" s="239">
        <f>CashFlows!AH31</f>
        <v>203917970.76971671</v>
      </c>
      <c r="L32" s="239">
        <f>CashFlows!AZ31</f>
        <v>284284808.70679623</v>
      </c>
      <c r="M32" s="239">
        <f>CashFlows!BR31</f>
        <v>357268374.08014667</v>
      </c>
      <c r="N32" s="239">
        <f>CashFlows!CJ31</f>
        <v>432294732.63697749</v>
      </c>
    </row>
    <row r="33" spans="2:14" x14ac:dyDescent="0.25">
      <c r="B33" s="21" t="s">
        <v>479</v>
      </c>
      <c r="C33" s="7">
        <f>CashFlows!P22-CashFlows!P39</f>
        <v>1500000</v>
      </c>
      <c r="D33" s="7">
        <f>C33+CashFlows!AH22-CashFlows!AH39</f>
        <v>780000</v>
      </c>
      <c r="E33" s="7">
        <f>D33+CashFlows!AZ22-CashFlows!AZ39</f>
        <v>60000</v>
      </c>
      <c r="F33" s="7">
        <f>E33+CashFlows!BR22-CashFlows!BR39</f>
        <v>300000</v>
      </c>
      <c r="G33" s="7">
        <f>F33+CashFlows!CJ22-CashFlows!CJ39</f>
        <v>30000</v>
      </c>
      <c r="H33" s="4"/>
      <c r="I33" s="246" t="s">
        <v>446</v>
      </c>
      <c r="J33" s="248">
        <f>C31</f>
        <v>21002804.772047952</v>
      </c>
      <c r="K33" s="248">
        <f>D31</f>
        <v>14435083.406472975</v>
      </c>
      <c r="L33" s="248">
        <f>E31</f>
        <v>30750206.466755416</v>
      </c>
      <c r="M33" s="248">
        <f>F31</f>
        <v>37207749.824774064</v>
      </c>
      <c r="N33" s="248">
        <f>G31</f>
        <v>45021377.287976615</v>
      </c>
    </row>
    <row r="34" spans="2:14" x14ac:dyDescent="0.25">
      <c r="B34" s="21" t="s">
        <v>40</v>
      </c>
      <c r="C34" s="7"/>
      <c r="D34" s="7"/>
      <c r="E34" s="7"/>
      <c r="F34" s="7"/>
      <c r="G34" s="7"/>
      <c r="H34" s="4"/>
      <c r="I34" s="223" t="s">
        <v>448</v>
      </c>
      <c r="J34" s="249">
        <v>0</v>
      </c>
      <c r="K34" s="249">
        <f>-C31</f>
        <v>-21002804.772047952</v>
      </c>
      <c r="L34" s="249">
        <f>-D31</f>
        <v>-14435083.406472975</v>
      </c>
      <c r="M34" s="249">
        <f>-E31</f>
        <v>-30750206.466755416</v>
      </c>
      <c r="N34" s="249">
        <f>-F31</f>
        <v>-37207749.824774064</v>
      </c>
    </row>
    <row r="35" spans="2:14" x14ac:dyDescent="0.25">
      <c r="B35" s="21" t="s">
        <v>40</v>
      </c>
      <c r="C35" s="7"/>
      <c r="D35" s="7"/>
      <c r="E35" s="7"/>
      <c r="F35" s="7"/>
      <c r="G35" s="7"/>
      <c r="H35" s="4"/>
      <c r="I35" s="223" t="s">
        <v>445</v>
      </c>
      <c r="J35" s="250">
        <f>SUM(J32:J34)</f>
        <v>205313798.07873684</v>
      </c>
      <c r="K35" s="250">
        <f>SUM(K32:K34)</f>
        <v>197350249.40414172</v>
      </c>
      <c r="L35" s="250">
        <f>SUM(L32:L34)</f>
        <v>300599931.76707864</v>
      </c>
      <c r="M35" s="250">
        <f>SUM(M32:M34)</f>
        <v>363725917.43816537</v>
      </c>
      <c r="N35" s="250">
        <f>SUM(N32:N34)</f>
        <v>440108360.10018003</v>
      </c>
    </row>
    <row r="36" spans="2:14" x14ac:dyDescent="0.25">
      <c r="B36" s="20" t="s">
        <v>41</v>
      </c>
      <c r="C36" s="90">
        <f>SUM(C31:C35)</f>
        <v>27896812.562691156</v>
      </c>
      <c r="D36" s="90">
        <f>SUM(D31:D35)</f>
        <v>24471710.414717585</v>
      </c>
      <c r="E36" s="90">
        <f>SUM(E31:E35)</f>
        <v>42793535.145089991</v>
      </c>
      <c r="F36" s="90">
        <f>SUM(F31:F35)</f>
        <v>53057364.913582571</v>
      </c>
      <c r="G36" s="90">
        <f>SUM(G31:G35)</f>
        <v>70450027.619268417</v>
      </c>
      <c r="H36" s="4"/>
      <c r="I36" s="246" t="s">
        <v>434</v>
      </c>
      <c r="J36" s="251">
        <f>IncomeStmts!C12</f>
        <v>-96713606.440097168</v>
      </c>
      <c r="K36" s="251">
        <f>IncomeStmts!D12</f>
        <v>-100749275.07376809</v>
      </c>
      <c r="L36" s="251">
        <f>IncomeStmts!E12</f>
        <v>-354334212.40304267</v>
      </c>
      <c r="M36" s="251">
        <f>IncomeStmts!F12</f>
        <v>-989857853.556499</v>
      </c>
      <c r="N36" s="251">
        <f>IncomeStmts!G12</f>
        <v>-2907451578.304286</v>
      </c>
    </row>
    <row r="37" spans="2:14" x14ac:dyDescent="0.25">
      <c r="B37" s="6"/>
      <c r="C37" s="7"/>
      <c r="D37" s="7"/>
      <c r="E37" s="7"/>
      <c r="F37" s="7"/>
      <c r="G37" s="7"/>
      <c r="H37" s="4"/>
      <c r="I37" s="246" t="s">
        <v>423</v>
      </c>
      <c r="J37" s="240">
        <f>SUM(J35:J36)</f>
        <v>108600191.63863967</v>
      </c>
      <c r="K37" s="240">
        <f>SUM(K35:K36)</f>
        <v>96600974.33037363</v>
      </c>
      <c r="L37" s="240">
        <f>SUM(L35:L36)</f>
        <v>-53734280.635964036</v>
      </c>
      <c r="M37" s="240">
        <f>SUM(M35:M36)</f>
        <v>-626131936.11833358</v>
      </c>
      <c r="N37" s="240">
        <f>SUM(N35:N36)</f>
        <v>-2467343218.2041059</v>
      </c>
    </row>
    <row r="38" spans="2:14" x14ac:dyDescent="0.25">
      <c r="B38" s="20" t="s">
        <v>42</v>
      </c>
      <c r="C38" s="7"/>
      <c r="D38" s="7"/>
      <c r="E38" s="7"/>
      <c r="F38" s="7"/>
      <c r="G38" s="7"/>
      <c r="H38" s="4"/>
      <c r="I38" s="246" t="s">
        <v>435</v>
      </c>
      <c r="J38" s="251">
        <v>0</v>
      </c>
      <c r="K38" s="251">
        <f>C14</f>
        <v>108600191.63863967</v>
      </c>
      <c r="L38" s="251">
        <f>D14</f>
        <v>205201165.96901336</v>
      </c>
      <c r="M38" s="251">
        <f>E14</f>
        <v>151466885.33304933</v>
      </c>
      <c r="N38" s="251">
        <f>F14</f>
        <v>-474665050.78528452</v>
      </c>
    </row>
    <row r="39" spans="2:14" x14ac:dyDescent="0.25">
      <c r="B39" s="21" t="s">
        <v>451</v>
      </c>
      <c r="C39" s="26">
        <f>TermLoans!I11</f>
        <v>15939203.216044832</v>
      </c>
      <c r="D39" s="26">
        <f>TermLoans!I12</f>
        <v>34759336.046253808</v>
      </c>
      <c r="E39" s="26">
        <f>TermLoans!I13</f>
        <v>43116116.453073062</v>
      </c>
      <c r="F39" s="26">
        <f>TermLoans!I14</f>
        <v>47021307.920257136</v>
      </c>
      <c r="G39" s="26">
        <f>TermLoans!I15</f>
        <v>43198760.485079966</v>
      </c>
      <c r="H39" s="4"/>
      <c r="I39" s="246" t="s">
        <v>437</v>
      </c>
      <c r="J39" s="240">
        <f>SUM(J37:J38)</f>
        <v>108600191.63863967</v>
      </c>
      <c r="K39" s="240">
        <f>SUM(K37:K38)</f>
        <v>205201165.9690133</v>
      </c>
      <c r="L39" s="240">
        <f>SUM(L37:L38)</f>
        <v>151466885.33304933</v>
      </c>
      <c r="M39" s="240">
        <f>SUM(M37:M38)</f>
        <v>-474665050.78528428</v>
      </c>
      <c r="N39" s="240">
        <f>SUM(N37:N38)</f>
        <v>-2942008268.9893904</v>
      </c>
    </row>
    <row r="40" spans="2:14" x14ac:dyDescent="0.25">
      <c r="B40" s="21" t="s">
        <v>43</v>
      </c>
      <c r="C40" s="7"/>
      <c r="D40" s="7"/>
      <c r="E40" s="7"/>
      <c r="F40" s="7"/>
      <c r="G40" s="7"/>
      <c r="H40" s="4"/>
      <c r="I40" s="246" t="s">
        <v>481</v>
      </c>
      <c r="J40" s="240">
        <f>C14</f>
        <v>108600191.63863967</v>
      </c>
      <c r="K40" s="240">
        <f>D14</f>
        <v>205201165.96901336</v>
      </c>
      <c r="L40" s="240">
        <f>E14</f>
        <v>151466885.33304933</v>
      </c>
      <c r="M40" s="240">
        <f>F14</f>
        <v>-474665050.78528452</v>
      </c>
      <c r="N40" s="240">
        <f>G14</f>
        <v>-2942008268.9893904</v>
      </c>
    </row>
    <row r="41" spans="2:14" x14ac:dyDescent="0.25">
      <c r="B41" s="21" t="s">
        <v>43</v>
      </c>
      <c r="C41" s="7"/>
      <c r="D41" s="7"/>
      <c r="E41" s="7"/>
      <c r="F41" s="7"/>
      <c r="G41" s="7"/>
      <c r="H41" s="4"/>
      <c r="I41" s="223"/>
      <c r="J41" s="223"/>
      <c r="K41" s="223"/>
      <c r="L41" s="223"/>
      <c r="M41" s="223"/>
      <c r="N41" s="223"/>
    </row>
    <row r="42" spans="2:14" x14ac:dyDescent="0.25">
      <c r="B42" s="21" t="s">
        <v>43</v>
      </c>
      <c r="C42" s="7"/>
      <c r="D42" s="7"/>
      <c r="E42" s="7"/>
      <c r="F42" s="7"/>
      <c r="G42" s="7"/>
      <c r="H42" s="4"/>
      <c r="I42" s="246"/>
      <c r="J42" s="235">
        <f>J31</f>
        <v>45042</v>
      </c>
      <c r="K42" s="235">
        <f>K31</f>
        <v>45408</v>
      </c>
      <c r="L42" s="235">
        <f>L31</f>
        <v>45774</v>
      </c>
      <c r="M42" s="235">
        <f>M31</f>
        <v>46140</v>
      </c>
      <c r="N42" s="235">
        <f>N31</f>
        <v>46506</v>
      </c>
    </row>
    <row r="43" spans="2:14" x14ac:dyDescent="0.25">
      <c r="B43" s="21" t="s">
        <v>43</v>
      </c>
      <c r="C43" s="7"/>
      <c r="D43" s="7"/>
      <c r="E43" s="7"/>
      <c r="F43" s="7"/>
      <c r="G43" s="7"/>
      <c r="H43" s="4"/>
      <c r="I43" s="236" t="s">
        <v>430</v>
      </c>
      <c r="J43" s="239">
        <f>CashFlows!P19</f>
        <v>19062265.218860295</v>
      </c>
      <c r="K43" s="239">
        <f>CashFlows!AH19</f>
        <v>22204818.761603482</v>
      </c>
      <c r="L43" s="239">
        <f>CashFlows!AZ19</f>
        <v>71591707.224317893</v>
      </c>
      <c r="M43" s="239">
        <f>CashFlows!BR19</f>
        <v>8419511673.3142843</v>
      </c>
      <c r="N43" s="239">
        <f>CashFlows!CJ19</f>
        <v>220314700569.62677</v>
      </c>
    </row>
    <row r="44" spans="2:14" x14ac:dyDescent="0.25">
      <c r="B44" s="20" t="s">
        <v>44</v>
      </c>
      <c r="C44" s="29">
        <f>SUM(C39:C43)</f>
        <v>15939203.216044832</v>
      </c>
      <c r="D44" s="29">
        <f>SUM(D39:D43)</f>
        <v>34759336.046253808</v>
      </c>
      <c r="E44" s="29">
        <f>SUM(E39:E43)</f>
        <v>43116116.453073062</v>
      </c>
      <c r="F44" s="29">
        <f>SUM(F39:F43)</f>
        <v>47021307.920257136</v>
      </c>
      <c r="G44" s="29">
        <f>SUM(G39:G43)</f>
        <v>43198760.485079966</v>
      </c>
      <c r="H44" s="4"/>
      <c r="I44" s="236" t="s">
        <v>431</v>
      </c>
      <c r="J44" s="239">
        <f>CashFlows!P20</f>
        <v>30858319.756157644</v>
      </c>
      <c r="K44" s="239">
        <f>CashFlows!AH20</f>
        <v>49155821.013822496</v>
      </c>
      <c r="L44" s="239">
        <f>CashFlows!AZ20</f>
        <v>137939125.27493322</v>
      </c>
      <c r="M44" s="239">
        <f>CashFlows!BR20</f>
        <v>9698325307.0282478</v>
      </c>
      <c r="N44" s="239">
        <f>CashFlows!CJ20</f>
        <v>305262487586.63281</v>
      </c>
    </row>
    <row r="45" spans="2:14" x14ac:dyDescent="0.25">
      <c r="B45" s="20" t="s">
        <v>20</v>
      </c>
      <c r="C45" s="90">
        <f>C36+C44</f>
        <v>43836015.778735988</v>
      </c>
      <c r="D45" s="90">
        <f>D36+D44</f>
        <v>59231046.460971393</v>
      </c>
      <c r="E45" s="90">
        <f>E36+E44</f>
        <v>85909651.598163053</v>
      </c>
      <c r="F45" s="90">
        <f>F36+F44</f>
        <v>100078672.83383971</v>
      </c>
      <c r="G45" s="90">
        <f>G36+G44</f>
        <v>113648788.10434839</v>
      </c>
      <c r="H45" s="4"/>
      <c r="I45" s="236" t="s">
        <v>432</v>
      </c>
      <c r="J45" s="239">
        <f>C13</f>
        <v>7111366.5512315268</v>
      </c>
      <c r="K45" s="239">
        <f>D13</f>
        <v>7043942.2566334447</v>
      </c>
      <c r="L45" s="239">
        <f>E13</f>
        <v>41817500.005489931</v>
      </c>
      <c r="M45" s="239">
        <f>F13</f>
        <v>10625191951.825035</v>
      </c>
      <c r="N45" s="239">
        <f>G13</f>
        <v>236077166532.41257</v>
      </c>
    </row>
    <row r="46" spans="2:14" x14ac:dyDescent="0.25">
      <c r="B46" s="6"/>
      <c r="C46" s="7"/>
      <c r="D46" s="7"/>
      <c r="E46" s="7"/>
      <c r="F46" s="7"/>
      <c r="G46" s="7"/>
      <c r="H46" s="4"/>
      <c r="I46" s="236" t="s">
        <v>433</v>
      </c>
      <c r="J46" s="238">
        <v>0</v>
      </c>
      <c r="K46" s="238">
        <f>-C13</f>
        <v>-7111366.5512315268</v>
      </c>
      <c r="L46" s="238">
        <f>-D13</f>
        <v>-7043942.2566334447</v>
      </c>
      <c r="M46" s="238">
        <f>-E13</f>
        <v>-41817500.005489931</v>
      </c>
      <c r="N46" s="238">
        <f>-F13</f>
        <v>-10625191951.825035</v>
      </c>
    </row>
    <row r="47" spans="2:14" x14ac:dyDescent="0.25">
      <c r="B47" s="20" t="s">
        <v>75</v>
      </c>
      <c r="C47" s="7"/>
      <c r="D47" s="7"/>
      <c r="E47" s="7"/>
      <c r="F47" s="7"/>
      <c r="G47" s="7"/>
      <c r="H47" s="4"/>
      <c r="I47" s="221" t="s">
        <v>449</v>
      </c>
      <c r="J47" s="240">
        <f>SUM(J43:J46)</f>
        <v>57031951.526249461</v>
      </c>
      <c r="K47" s="240">
        <f>SUM(K43:K46)</f>
        <v>71293215.480827883</v>
      </c>
      <c r="L47" s="240">
        <f>SUM(L43:L46)</f>
        <v>244304390.24810764</v>
      </c>
      <c r="M47" s="240">
        <f>SUM(M43:M46)</f>
        <v>28701211432.162079</v>
      </c>
      <c r="N47" s="240">
        <f>SUM(N43:N46)</f>
        <v>751029162736.84705</v>
      </c>
    </row>
    <row r="48" spans="2:14" x14ac:dyDescent="0.25">
      <c r="B48" s="21" t="s">
        <v>45</v>
      </c>
      <c r="C48" s="26">
        <f>CashFlows!P23</f>
        <v>768500</v>
      </c>
      <c r="D48" s="26">
        <f>C48+CashFlows!AH23</f>
        <v>768500</v>
      </c>
      <c r="E48" s="26">
        <f>D48+CashFlows!AZ23</f>
        <v>768500</v>
      </c>
      <c r="F48" s="26">
        <f>E48+CashFlows!BR23</f>
        <v>768500</v>
      </c>
      <c r="G48" s="26">
        <f>F48+CashFlows!CJ23</f>
        <v>768500</v>
      </c>
      <c r="H48" s="4"/>
      <c r="I48" s="246" t="s">
        <v>482</v>
      </c>
      <c r="J48" s="240">
        <f>IncomeStmts!C10</f>
        <v>57031951.526249461</v>
      </c>
      <c r="K48" s="240">
        <f>IncomeStmts!D10</f>
        <v>71293215.480827898</v>
      </c>
      <c r="L48" s="240">
        <f>IncomeStmts!E10</f>
        <v>244304390.24810755</v>
      </c>
      <c r="M48" s="240">
        <f>IncomeStmts!F10</f>
        <v>28701211432.162071</v>
      </c>
      <c r="N48" s="240">
        <f>IncomeStmts!G10</f>
        <v>751029162736.84692</v>
      </c>
    </row>
    <row r="49" spans="2:14" x14ac:dyDescent="0.25">
      <c r="B49" s="21" t="s">
        <v>46</v>
      </c>
      <c r="C49" s="7">
        <f>IncomeStmts!C52</f>
        <v>-55086647.821335949</v>
      </c>
      <c r="D49" s="7">
        <f>IncomeStmts!D52</f>
        <v>-108061667.80362999</v>
      </c>
      <c r="E49" s="7">
        <f>IncomeStmts!E52</f>
        <v>-248758102.42299935</v>
      </c>
      <c r="F49" s="7">
        <f>IncomeStmts!F52</f>
        <v>17811226585.20826</v>
      </c>
      <c r="G49" s="7">
        <f>IncomeStmts!G52</f>
        <v>503922869698.61456</v>
      </c>
      <c r="H49" s="4"/>
      <c r="I49" s="223"/>
      <c r="J49" s="223"/>
      <c r="K49" s="223"/>
      <c r="L49" s="223"/>
      <c r="M49" s="223"/>
      <c r="N49" s="223"/>
    </row>
    <row r="50" spans="2:14" x14ac:dyDescent="0.25">
      <c r="B50" s="21" t="s">
        <v>47</v>
      </c>
      <c r="C50" s="7"/>
      <c r="D50" s="7"/>
      <c r="E50" s="7"/>
      <c r="F50" s="7"/>
      <c r="G50" s="7"/>
      <c r="H50" s="4"/>
      <c r="I50" s="223"/>
      <c r="J50" s="235">
        <f>J42</f>
        <v>45042</v>
      </c>
      <c r="K50" s="235">
        <f>K42</f>
        <v>45408</v>
      </c>
      <c r="L50" s="235">
        <f>L42</f>
        <v>45774</v>
      </c>
      <c r="M50" s="235">
        <f>M42</f>
        <v>46140</v>
      </c>
      <c r="N50" s="235">
        <f>N42</f>
        <v>46506</v>
      </c>
    </row>
    <row r="51" spans="2:14" x14ac:dyDescent="0.25">
      <c r="B51" s="20" t="s">
        <v>76</v>
      </c>
      <c r="C51" s="90">
        <f>SUM(C48:C50)</f>
        <v>-54318147.821335949</v>
      </c>
      <c r="D51" s="90">
        <f>SUM(D48:D50)</f>
        <v>-107293167.80362999</v>
      </c>
      <c r="E51" s="90">
        <f>SUM(E48:E50)</f>
        <v>-247989602.42299935</v>
      </c>
      <c r="F51" s="90">
        <f>SUM(F48:F50)</f>
        <v>17811995085.20826</v>
      </c>
      <c r="G51" s="90">
        <f>SUM(G48:G50)</f>
        <v>503923638198.61456</v>
      </c>
      <c r="H51" s="4"/>
      <c r="I51" s="246" t="s">
        <v>452</v>
      </c>
      <c r="J51" s="239">
        <f>C32</f>
        <v>5394007.7906432031</v>
      </c>
      <c r="K51" s="239">
        <f>D32</f>
        <v>9256627.0082446113</v>
      </c>
      <c r="L51" s="239">
        <f>E32</f>
        <v>11983328.678334573</v>
      </c>
      <c r="M51" s="239">
        <f>F32</f>
        <v>15549615.088808507</v>
      </c>
      <c r="N51" s="239">
        <f>G32</f>
        <v>25398650.331291802</v>
      </c>
    </row>
    <row r="52" spans="2:14" x14ac:dyDescent="0.25">
      <c r="B52" s="6"/>
      <c r="C52" s="7"/>
      <c r="D52" s="7"/>
      <c r="E52" s="7"/>
      <c r="F52" s="7"/>
      <c r="G52" s="7"/>
      <c r="H52" s="4"/>
      <c r="I52" s="246" t="s">
        <v>453</v>
      </c>
      <c r="J52" s="251">
        <f>C39</f>
        <v>15939203.216044832</v>
      </c>
      <c r="K52" s="251">
        <f>D39</f>
        <v>34759336.046253808</v>
      </c>
      <c r="L52" s="251">
        <f>E39</f>
        <v>43116116.453073062</v>
      </c>
      <c r="M52" s="251">
        <f>F39</f>
        <v>47021307.920257136</v>
      </c>
      <c r="N52" s="251">
        <f>G39</f>
        <v>43198760.485079966</v>
      </c>
    </row>
    <row r="53" spans="2:14" ht="13.8" thickBot="1" x14ac:dyDescent="0.3">
      <c r="B53" s="20" t="s">
        <v>77</v>
      </c>
      <c r="C53" s="89">
        <f>C45+C51</f>
        <v>-10482132.042599961</v>
      </c>
      <c r="D53" s="89">
        <f>D45+D51</f>
        <v>-48062121.342658602</v>
      </c>
      <c r="E53" s="89">
        <f>E45+E51</f>
        <v>-162079950.82483631</v>
      </c>
      <c r="F53" s="89">
        <f>F45+F51</f>
        <v>17912073758.042099</v>
      </c>
      <c r="G53" s="89">
        <f>G45+G51</f>
        <v>504037286986.71893</v>
      </c>
      <c r="H53" s="4"/>
      <c r="I53" s="246" t="s">
        <v>454</v>
      </c>
      <c r="J53" s="250">
        <f>SUM(J51:J52)</f>
        <v>21333211.006688036</v>
      </c>
      <c r="K53" s="250">
        <f>SUM(K51:K52)</f>
        <v>44015963.054498419</v>
      </c>
      <c r="L53" s="250">
        <f>SUM(L51:L52)</f>
        <v>55099445.131407633</v>
      </c>
      <c r="M53" s="250">
        <f>SUM(M51:M52)</f>
        <v>62570923.009065643</v>
      </c>
      <c r="N53" s="250">
        <f>SUM(N51:N52)</f>
        <v>68597410.816371769</v>
      </c>
    </row>
    <row r="54" spans="2:14" ht="13.8" thickTop="1" x14ac:dyDescent="0.25">
      <c r="B54" s="4"/>
      <c r="C54" s="6"/>
      <c r="D54" s="6"/>
      <c r="E54" s="6"/>
      <c r="F54" s="6"/>
      <c r="G54" s="6"/>
      <c r="H54" s="4"/>
      <c r="I54" s="246"/>
      <c r="J54" s="246"/>
      <c r="K54" s="246"/>
      <c r="L54" s="246"/>
      <c r="M54" s="246"/>
      <c r="N54" s="246"/>
    </row>
    <row r="55" spans="2:14" x14ac:dyDescent="0.25">
      <c r="B55" s="4"/>
      <c r="C55" s="33"/>
      <c r="D55" s="33"/>
      <c r="E55" s="33"/>
      <c r="F55" s="33"/>
      <c r="G55" s="33"/>
      <c r="H55" s="4"/>
      <c r="I55" s="246" t="s">
        <v>455</v>
      </c>
      <c r="J55" s="239">
        <f>CashFlows!P21</f>
        <v>23624315.874950945</v>
      </c>
      <c r="K55" s="239">
        <f>CashFlows!AH21</f>
        <v>28076759.83845358</v>
      </c>
      <c r="L55" s="239">
        <f>CashFlows!AZ21</f>
        <v>20323623.569006395</v>
      </c>
      <c r="M55" s="239">
        <f>CashFlows!BR21</f>
        <v>19454806.5559926</v>
      </c>
      <c r="N55" s="239">
        <f>CashFlows!CJ21</f>
        <v>21576102.896114647</v>
      </c>
    </row>
    <row r="56" spans="2:14" x14ac:dyDescent="0.25">
      <c r="C56" s="1"/>
      <c r="D56" s="1"/>
      <c r="E56" s="1"/>
      <c r="F56" s="1"/>
      <c r="G56" s="1"/>
      <c r="H56" s="4"/>
      <c r="I56" s="246" t="s">
        <v>456</v>
      </c>
      <c r="J56" s="239">
        <v>0</v>
      </c>
      <c r="K56" s="239">
        <f>J58</f>
        <v>21333211.006688032</v>
      </c>
      <c r="L56" s="239">
        <f>K58</f>
        <v>44015963.054498412</v>
      </c>
      <c r="M56" s="239">
        <f>L58</f>
        <v>55082959.615260191</v>
      </c>
      <c r="N56" s="239">
        <f>M58</f>
        <v>62554437.492918216</v>
      </c>
    </row>
    <row r="57" spans="2:14" x14ac:dyDescent="0.25">
      <c r="B57" s="84"/>
      <c r="C57" s="84"/>
      <c r="D57" s="84"/>
      <c r="E57" s="84"/>
      <c r="F57" s="1"/>
      <c r="G57" s="1"/>
      <c r="H57" s="4"/>
      <c r="I57" s="246" t="s">
        <v>457</v>
      </c>
      <c r="J57" s="251">
        <f>-CashFlows!P37</f>
        <v>-2291104.868262914</v>
      </c>
      <c r="K57" s="251">
        <f>-CashFlows!AH37</f>
        <v>-5394007.7906432031</v>
      </c>
      <c r="L57" s="251">
        <f>-CashFlows!AZ37</f>
        <v>-9256627.0082446113</v>
      </c>
      <c r="M57" s="251">
        <f>-CashFlows!BR37</f>
        <v>-11983328.678334573</v>
      </c>
      <c r="N57" s="251">
        <f>-CashFlows!CJ37</f>
        <v>-15549615.088808507</v>
      </c>
    </row>
    <row r="58" spans="2:14" x14ac:dyDescent="0.25">
      <c r="B58" s="84"/>
      <c r="C58" s="84"/>
      <c r="D58" s="84"/>
      <c r="E58" s="84"/>
      <c r="F58" s="1"/>
      <c r="G58" s="1"/>
      <c r="H58" s="4"/>
      <c r="I58" s="246" t="s">
        <v>458</v>
      </c>
      <c r="J58" s="240">
        <f>SUM(J55:J57)</f>
        <v>21333211.006688032</v>
      </c>
      <c r="K58" s="240">
        <f>SUM(K55:K57)</f>
        <v>44015963.054498412</v>
      </c>
      <c r="L58" s="240">
        <f>SUM(L55:L57)</f>
        <v>55082959.615260191</v>
      </c>
      <c r="M58" s="240">
        <f>SUM(M55:M57)</f>
        <v>62554437.492918216</v>
      </c>
      <c r="N58" s="240">
        <f>SUM(N55:N57)</f>
        <v>68580925.300224364</v>
      </c>
    </row>
    <row r="59" spans="2:14" x14ac:dyDescent="0.25">
      <c r="B59" s="84"/>
      <c r="C59" s="84"/>
      <c r="D59" s="84"/>
      <c r="E59" s="84"/>
      <c r="F59" s="1"/>
      <c r="G59" s="1"/>
      <c r="H59" s="4"/>
      <c r="I59" s="246" t="s">
        <v>483</v>
      </c>
      <c r="J59" s="239">
        <f>J53</f>
        <v>21333211.006688036</v>
      </c>
      <c r="K59" s="239">
        <f>K53</f>
        <v>44015963.054498419</v>
      </c>
      <c r="L59" s="239">
        <f>L53</f>
        <v>55099445.131407633</v>
      </c>
      <c r="M59" s="239">
        <f>M53</f>
        <v>62570923.009065643</v>
      </c>
      <c r="N59" s="239">
        <f>N53</f>
        <v>68597410.816371769</v>
      </c>
    </row>
    <row r="60" spans="2:14" x14ac:dyDescent="0.25">
      <c r="B60" s="84"/>
      <c r="C60" s="241"/>
      <c r="D60" s="241"/>
      <c r="E60" s="241"/>
      <c r="F60" s="234"/>
      <c r="G60" s="234"/>
      <c r="H60" s="4"/>
    </row>
    <row r="61" spans="2:14" x14ac:dyDescent="0.25">
      <c r="B61" s="16"/>
      <c r="C61" s="16"/>
      <c r="D61" s="16"/>
      <c r="E61" s="16"/>
      <c r="F61" s="6"/>
      <c r="G61" s="6"/>
      <c r="H61" s="4"/>
    </row>
    <row r="62" spans="2:14" x14ac:dyDescent="0.25">
      <c r="B62" s="16"/>
      <c r="C62" s="16"/>
      <c r="D62" s="16"/>
      <c r="E62" s="16"/>
      <c r="F62" s="6"/>
      <c r="G62" s="6"/>
      <c r="H62" s="4"/>
      <c r="I62" s="4"/>
      <c r="J62" s="4"/>
      <c r="K62" s="4"/>
    </row>
    <row r="63" spans="2:14" x14ac:dyDescent="0.25">
      <c r="B63" s="16"/>
      <c r="C63" s="16"/>
      <c r="D63" s="84"/>
      <c r="E63" s="84"/>
      <c r="F63" s="1"/>
      <c r="G63" s="1"/>
    </row>
    <row r="64" spans="2:14" x14ac:dyDescent="0.25">
      <c r="B64" s="16"/>
      <c r="C64" s="16"/>
      <c r="D64" s="84"/>
      <c r="E64" s="84"/>
      <c r="F64" s="1"/>
      <c r="G64" s="1"/>
    </row>
    <row r="65" spans="2:7" x14ac:dyDescent="0.25">
      <c r="B65" s="16"/>
      <c r="C65" s="16"/>
      <c r="D65" s="84"/>
      <c r="E65" s="84"/>
      <c r="F65" s="1"/>
      <c r="G65" s="1"/>
    </row>
    <row r="66" spans="2:7" x14ac:dyDescent="0.25">
      <c r="B66" s="16"/>
      <c r="C66" s="242"/>
      <c r="D66" s="84"/>
      <c r="E66" s="84"/>
      <c r="F66" s="1"/>
      <c r="G66" s="1"/>
    </row>
    <row r="67" spans="2:7" x14ac:dyDescent="0.25">
      <c r="B67" s="16"/>
      <c r="C67" s="84"/>
      <c r="D67" s="84"/>
      <c r="E67" s="84"/>
    </row>
    <row r="68" spans="2:7" x14ac:dyDescent="0.25">
      <c r="B68" s="84"/>
      <c r="C68" s="84"/>
      <c r="D68" s="84"/>
      <c r="E68" s="84"/>
    </row>
    <row r="69" spans="2:7" x14ac:dyDescent="0.25">
      <c r="B69" s="16"/>
      <c r="C69" s="243"/>
      <c r="D69" s="84"/>
      <c r="E69" s="84"/>
    </row>
    <row r="70" spans="2:7" x14ac:dyDescent="0.25">
      <c r="B70" s="16"/>
      <c r="C70" s="243"/>
      <c r="D70" s="84"/>
      <c r="E70" s="84"/>
    </row>
    <row r="71" spans="2:7" x14ac:dyDescent="0.25">
      <c r="B71" s="16"/>
      <c r="C71" s="14"/>
      <c r="D71" s="84"/>
      <c r="E71" s="84"/>
    </row>
    <row r="72" spans="2:7" x14ac:dyDescent="0.25">
      <c r="B72" s="16"/>
      <c r="C72" s="16"/>
      <c r="D72" s="84"/>
      <c r="E72" s="84"/>
    </row>
    <row r="73" spans="2:7" x14ac:dyDescent="0.25">
      <c r="B73" s="16"/>
      <c r="C73" s="16"/>
      <c r="D73" s="84"/>
      <c r="E73" s="84"/>
    </row>
    <row r="74" spans="2:7" x14ac:dyDescent="0.25">
      <c r="B74" s="15"/>
      <c r="C74" s="15"/>
      <c r="D74" s="84"/>
      <c r="E74" s="84"/>
    </row>
    <row r="75" spans="2:7" x14ac:dyDescent="0.25">
      <c r="B75" s="15"/>
      <c r="C75" s="15"/>
      <c r="D75" s="84"/>
      <c r="E75" s="84"/>
    </row>
    <row r="76" spans="2:7" x14ac:dyDescent="0.25">
      <c r="B76" s="16"/>
      <c r="C76" s="87"/>
      <c r="D76" s="84"/>
      <c r="E76" s="84"/>
    </row>
    <row r="77" spans="2:7" x14ac:dyDescent="0.25">
      <c r="B77" s="16"/>
      <c r="C77" s="244"/>
      <c r="D77" s="84"/>
      <c r="E77" s="84"/>
    </row>
    <row r="78" spans="2:7" x14ac:dyDescent="0.25">
      <c r="B78" s="87"/>
      <c r="C78" s="16"/>
      <c r="D78" s="84"/>
      <c r="E78" s="84"/>
    </row>
    <row r="79" spans="2:7" x14ac:dyDescent="0.25">
      <c r="B79" s="16"/>
      <c r="C79" s="87"/>
      <c r="D79" s="84"/>
      <c r="E79" s="84"/>
    </row>
    <row r="80" spans="2:7" x14ac:dyDescent="0.25">
      <c r="B80" s="16"/>
      <c r="C80" s="15"/>
      <c r="D80" s="84"/>
      <c r="E80" s="84"/>
    </row>
    <row r="81" spans="2:5" x14ac:dyDescent="0.25">
      <c r="B81" s="16"/>
      <c r="C81" s="87"/>
      <c r="D81" s="84"/>
      <c r="E81" s="84"/>
    </row>
    <row r="82" spans="2:5" x14ac:dyDescent="0.25">
      <c r="B82" s="16"/>
      <c r="C82" s="87"/>
      <c r="D82" s="84"/>
      <c r="E82" s="84"/>
    </row>
    <row r="83" spans="2:5" x14ac:dyDescent="0.25">
      <c r="B83" s="16"/>
      <c r="C83" s="87"/>
      <c r="D83" s="84"/>
      <c r="E83" s="84"/>
    </row>
    <row r="84" spans="2:5" x14ac:dyDescent="0.25">
      <c r="B84" s="16"/>
      <c r="C84" s="16"/>
      <c r="D84" s="84"/>
      <c r="E84" s="84"/>
    </row>
    <row r="85" spans="2:5" x14ac:dyDescent="0.25">
      <c r="B85" s="16"/>
      <c r="C85" s="87"/>
      <c r="D85" s="84"/>
      <c r="E85" s="84"/>
    </row>
    <row r="86" spans="2:5" x14ac:dyDescent="0.25">
      <c r="B86" s="16"/>
      <c r="C86" s="15"/>
      <c r="D86" s="84"/>
      <c r="E86" s="84"/>
    </row>
    <row r="87" spans="2:5" x14ac:dyDescent="0.25">
      <c r="B87" s="16"/>
      <c r="C87" s="87"/>
      <c r="D87" s="84"/>
      <c r="E87" s="84"/>
    </row>
    <row r="88" spans="2:5" x14ac:dyDescent="0.25">
      <c r="B88" s="16"/>
      <c r="C88" s="16"/>
      <c r="D88" s="84"/>
      <c r="E88" s="84"/>
    </row>
    <row r="89" spans="2:5" x14ac:dyDescent="0.25">
      <c r="B89" s="16"/>
      <c r="C89" s="16"/>
      <c r="D89" s="84"/>
      <c r="E89" s="84"/>
    </row>
    <row r="90" spans="2:5" x14ac:dyDescent="0.25">
      <c r="B90" s="16"/>
      <c r="C90" s="87"/>
      <c r="D90" s="84"/>
      <c r="E90" s="84"/>
    </row>
    <row r="91" spans="2:5" x14ac:dyDescent="0.25">
      <c r="B91" s="16"/>
      <c r="C91" s="87"/>
      <c r="D91" s="84"/>
      <c r="E91" s="84"/>
    </row>
    <row r="92" spans="2:5" x14ac:dyDescent="0.25">
      <c r="B92" s="16"/>
      <c r="C92" s="87"/>
      <c r="D92" s="84"/>
      <c r="E92" s="84"/>
    </row>
    <row r="93" spans="2:5" x14ac:dyDescent="0.25">
      <c r="B93" s="84"/>
      <c r="C93" s="84"/>
      <c r="D93" s="84"/>
      <c r="E93" s="84"/>
    </row>
    <row r="94" spans="2:5" x14ac:dyDescent="0.25">
      <c r="B94" s="16"/>
      <c r="C94" s="243"/>
      <c r="D94" s="84"/>
      <c r="E94" s="84"/>
    </row>
    <row r="95" spans="2:5" x14ac:dyDescent="0.25">
      <c r="B95" s="16"/>
      <c r="C95" s="245"/>
      <c r="D95" s="84"/>
      <c r="E95" s="84"/>
    </row>
    <row r="96" spans="2:5" x14ac:dyDescent="0.25">
      <c r="B96" s="16"/>
      <c r="C96" s="243"/>
      <c r="D96" s="84"/>
      <c r="E96" s="84"/>
    </row>
    <row r="97" spans="2:5" x14ac:dyDescent="0.25">
      <c r="B97" s="16"/>
      <c r="C97" s="243"/>
      <c r="D97" s="84"/>
      <c r="E97" s="84"/>
    </row>
    <row r="98" spans="2:5" x14ac:dyDescent="0.25">
      <c r="B98" s="16"/>
      <c r="C98" s="242"/>
      <c r="D98" s="84"/>
      <c r="E98" s="84"/>
    </row>
    <row r="99" spans="2:5" x14ac:dyDescent="0.25">
      <c r="B99" s="16"/>
      <c r="C99" s="242"/>
      <c r="D99" s="84"/>
      <c r="E99" s="84"/>
    </row>
    <row r="100" spans="2:5" x14ac:dyDescent="0.25">
      <c r="B100" s="16"/>
      <c r="C100" s="242"/>
      <c r="D100" s="84"/>
      <c r="E100" s="84"/>
    </row>
    <row r="101" spans="2:5" x14ac:dyDescent="0.25">
      <c r="B101" s="15"/>
      <c r="C101" s="15"/>
      <c r="D101" s="84"/>
      <c r="E101" s="84"/>
    </row>
    <row r="102" spans="2:5" x14ac:dyDescent="0.25">
      <c r="B102" s="15"/>
      <c r="C102" s="84"/>
      <c r="D102" s="84"/>
      <c r="E102" s="84"/>
    </row>
    <row r="103" spans="2:5" x14ac:dyDescent="0.25">
      <c r="B103" s="16"/>
      <c r="C103" s="84"/>
      <c r="D103" s="84"/>
      <c r="E103" s="84"/>
    </row>
    <row r="104" spans="2:5" x14ac:dyDescent="0.25">
      <c r="B104" s="16"/>
      <c r="C104" s="242"/>
      <c r="D104" s="84"/>
      <c r="E104" s="84"/>
    </row>
    <row r="105" spans="2:5" x14ac:dyDescent="0.25">
      <c r="B105" s="16"/>
      <c r="C105" s="242"/>
      <c r="D105" s="84"/>
      <c r="E105" s="84"/>
    </row>
    <row r="106" spans="2:5" x14ac:dyDescent="0.25">
      <c r="B106" s="16"/>
      <c r="C106" s="242"/>
      <c r="D106" s="84"/>
      <c r="E106" s="84"/>
    </row>
    <row r="107" spans="2:5" x14ac:dyDescent="0.25">
      <c r="B107" s="16"/>
      <c r="C107" s="84"/>
      <c r="D107" s="84"/>
      <c r="E107" s="84"/>
    </row>
    <row r="108" spans="2:5" x14ac:dyDescent="0.25">
      <c r="B108" s="16"/>
      <c r="C108" s="84"/>
      <c r="D108" s="84"/>
      <c r="E108" s="84"/>
    </row>
    <row r="109" spans="2:5" x14ac:dyDescent="0.25">
      <c r="B109" s="16"/>
      <c r="C109" s="84"/>
      <c r="D109" s="84"/>
      <c r="E109" s="84"/>
    </row>
    <row r="110" spans="2:5" x14ac:dyDescent="0.25">
      <c r="B110" s="16"/>
      <c r="C110" s="242"/>
      <c r="D110" s="84"/>
      <c r="E110" s="84"/>
    </row>
    <row r="111" spans="2:5" x14ac:dyDescent="0.25">
      <c r="B111" s="16"/>
      <c r="C111" s="242"/>
      <c r="D111" s="84"/>
      <c r="E111" s="84"/>
    </row>
    <row r="112" spans="2:5" x14ac:dyDescent="0.25">
      <c r="B112" s="16"/>
      <c r="C112" s="242"/>
      <c r="D112" s="84"/>
      <c r="E112" s="84"/>
    </row>
    <row r="113" spans="2:5" x14ac:dyDescent="0.25">
      <c r="B113" s="16"/>
      <c r="C113" s="242"/>
      <c r="D113" s="84"/>
      <c r="E113" s="84"/>
    </row>
    <row r="114" spans="2:5" x14ac:dyDescent="0.25">
      <c r="B114" s="16"/>
      <c r="C114" s="242"/>
      <c r="D114" s="84"/>
      <c r="E114" s="84"/>
    </row>
  </sheetData>
  <mergeCells count="26">
    <mergeCell ref="A1:H1"/>
    <mergeCell ref="I22:N22"/>
    <mergeCell ref="I23:N23"/>
    <mergeCell ref="I18:N18"/>
    <mergeCell ref="I21:N21"/>
    <mergeCell ref="B5:G5"/>
    <mergeCell ref="B6:G6"/>
    <mergeCell ref="B7:G7"/>
    <mergeCell ref="I19:N19"/>
    <mergeCell ref="I20:N20"/>
    <mergeCell ref="I25:N25"/>
    <mergeCell ref="I26:N26"/>
    <mergeCell ref="I28:N28"/>
    <mergeCell ref="I29:N29"/>
    <mergeCell ref="I3:N3"/>
    <mergeCell ref="I11:N11"/>
    <mergeCell ref="I12:N12"/>
    <mergeCell ref="I15:N15"/>
    <mergeCell ref="I27:N27"/>
    <mergeCell ref="I8:N8"/>
    <mergeCell ref="I9:N9"/>
    <mergeCell ref="I13:N13"/>
    <mergeCell ref="I14:N14"/>
    <mergeCell ref="I16:N16"/>
    <mergeCell ref="I17:N17"/>
    <mergeCell ref="I24:N24"/>
  </mergeCells>
  <conditionalFormatting sqref="J39">
    <cfRule type="expression" dxfId="4" priority="6">
      <formula>J40&lt;&gt;J39</formula>
    </cfRule>
  </conditionalFormatting>
  <conditionalFormatting sqref="K39:N39">
    <cfRule type="expression" dxfId="3" priority="4">
      <formula>K40&lt;&gt;K39</formula>
    </cfRule>
  </conditionalFormatting>
  <conditionalFormatting sqref="J47">
    <cfRule type="expression" dxfId="2" priority="3">
      <formula>J48&lt;&gt;J47</formula>
    </cfRule>
  </conditionalFormatting>
  <conditionalFormatting sqref="K47:N47">
    <cfRule type="expression" dxfId="1" priority="2">
      <formula>K48&lt;&gt;K47</formula>
    </cfRule>
  </conditionalFormatting>
  <conditionalFormatting sqref="J58:N58">
    <cfRule type="expression" dxfId="0" priority="1">
      <formula>J59&lt;&gt;J58</formula>
    </cfRule>
  </conditionalFormatting>
  <pageMargins left="0.7" right="0.7" top="0.75" bottom="0.75" header="0.3" footer="0.3"/>
  <pageSetup scale="97"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CB202"/>
  <sheetViews>
    <sheetView zoomScaleNormal="100" workbookViewId="0">
      <selection activeCell="E182" sqref="E182"/>
    </sheetView>
  </sheetViews>
  <sheetFormatPr defaultRowHeight="13.2" x14ac:dyDescent="0.25"/>
  <cols>
    <col min="1" max="1" width="1.5546875" customWidth="1"/>
    <col min="2" max="2" width="34.5546875" customWidth="1"/>
    <col min="3" max="14" width="13.44140625" bestFit="1" customWidth="1"/>
    <col min="15" max="15" width="12.44140625" bestFit="1" customWidth="1"/>
    <col min="16" max="16" width="11.6640625" customWidth="1"/>
    <col min="17" max="22" width="11.5546875" bestFit="1" customWidth="1"/>
    <col min="23" max="23" width="11.109375" bestFit="1" customWidth="1"/>
    <col min="24" max="25" width="12.88671875" bestFit="1" customWidth="1"/>
    <col min="26" max="26" width="14" bestFit="1" customWidth="1"/>
    <col min="27" max="27" width="11.88671875" customWidth="1"/>
    <col min="28" max="28" width="12.33203125" customWidth="1"/>
    <col min="29" max="29" width="10.6640625" customWidth="1"/>
    <col min="30" max="30" width="12.44140625" customWidth="1"/>
    <col min="31" max="32" width="11" bestFit="1" customWidth="1"/>
    <col min="33" max="34" width="10.6640625" bestFit="1" customWidth="1"/>
    <col min="35" max="35" width="11" bestFit="1" customWidth="1"/>
    <col min="36" max="36" width="10.6640625" bestFit="1" customWidth="1"/>
    <col min="37" max="37" width="10.33203125" bestFit="1" customWidth="1"/>
    <col min="38" max="41" width="10.6640625" bestFit="1" customWidth="1"/>
    <col min="42" max="44" width="11" bestFit="1" customWidth="1"/>
    <col min="45" max="45" width="9.6640625" bestFit="1" customWidth="1"/>
    <col min="46" max="46" width="10.33203125" bestFit="1" customWidth="1"/>
    <col min="47" max="47" width="9.88671875" bestFit="1" customWidth="1"/>
    <col min="48" max="48" width="9.6640625" bestFit="1" customWidth="1"/>
    <col min="49" max="50" width="10.33203125" bestFit="1" customWidth="1"/>
    <col min="51" max="51" width="9.88671875" bestFit="1" customWidth="1"/>
    <col min="52" max="52" width="10.109375" bestFit="1" customWidth="1"/>
    <col min="53" max="53" width="10.33203125" bestFit="1" customWidth="1"/>
    <col min="54" max="54" width="9.6640625" bestFit="1" customWidth="1"/>
    <col min="55" max="55" width="9.88671875" bestFit="1" customWidth="1"/>
    <col min="56" max="56" width="10.109375" bestFit="1" customWidth="1"/>
    <col min="57" max="57" width="9.88671875" bestFit="1" customWidth="1"/>
    <col min="58" max="58" width="9.6640625" bestFit="1" customWidth="1"/>
    <col min="59" max="59" width="10.33203125" bestFit="1" customWidth="1"/>
    <col min="60" max="60" width="9.88671875" bestFit="1" customWidth="1"/>
    <col min="61" max="61" width="9.6640625" bestFit="1" customWidth="1"/>
    <col min="62" max="63" width="10.33203125" bestFit="1" customWidth="1"/>
    <col min="64" max="64" width="9.88671875" bestFit="1" customWidth="1"/>
    <col min="65" max="65" width="10.109375" bestFit="1" customWidth="1"/>
    <col min="66" max="66" width="10.33203125" bestFit="1" customWidth="1"/>
    <col min="67" max="67" width="9.33203125" bestFit="1" customWidth="1"/>
    <col min="68" max="68" width="9.88671875" bestFit="1" customWidth="1"/>
    <col min="69" max="69" width="10.109375" bestFit="1" customWidth="1"/>
    <col min="70" max="70" width="9.88671875" bestFit="1" customWidth="1"/>
    <col min="71" max="71" width="9.6640625" bestFit="1" customWidth="1"/>
    <col min="72" max="72" width="10.33203125" bestFit="1" customWidth="1"/>
    <col min="73" max="73" width="9.88671875" bestFit="1" customWidth="1"/>
    <col min="74" max="74" width="9.6640625" bestFit="1" customWidth="1"/>
    <col min="75" max="76" width="10.33203125" bestFit="1" customWidth="1"/>
    <col min="77" max="77" width="9.88671875" bestFit="1" customWidth="1"/>
    <col min="78" max="78" width="10.109375" bestFit="1" customWidth="1"/>
    <col min="79" max="79" width="10.33203125" bestFit="1" customWidth="1"/>
    <col min="80" max="80" width="9.6640625" bestFit="1" customWidth="1"/>
  </cols>
  <sheetData>
    <row r="1" spans="1:18" ht="13.8" x14ac:dyDescent="0.25">
      <c r="A1" s="351" t="s">
        <v>421</v>
      </c>
      <c r="B1" s="351"/>
      <c r="C1" s="351"/>
      <c r="D1" s="351"/>
      <c r="E1" s="351"/>
      <c r="F1" s="351"/>
      <c r="G1" s="351"/>
      <c r="H1" s="351"/>
      <c r="I1" s="351"/>
    </row>
    <row r="2" spans="1:18" ht="13.8" x14ac:dyDescent="0.25">
      <c r="B2" s="92"/>
    </row>
    <row r="3" spans="1:18" x14ac:dyDescent="0.25">
      <c r="B3" s="214" t="s">
        <v>339</v>
      </c>
      <c r="C3" s="214"/>
    </row>
    <row r="5" spans="1:18" x14ac:dyDescent="0.25">
      <c r="B5" s="4" t="s">
        <v>190</v>
      </c>
      <c r="C5" s="4"/>
      <c r="D5" s="4"/>
      <c r="E5" s="4"/>
      <c r="F5" s="4"/>
      <c r="G5" s="67"/>
      <c r="H5" s="4"/>
      <c r="I5" s="4"/>
      <c r="J5" s="4"/>
      <c r="K5" s="4"/>
      <c r="L5" s="4"/>
      <c r="M5" s="4"/>
      <c r="N5" s="4"/>
      <c r="O5" s="4"/>
      <c r="P5" s="4"/>
      <c r="Q5" s="4"/>
      <c r="R5" s="4"/>
    </row>
    <row r="6" spans="1:18" x14ac:dyDescent="0.25">
      <c r="B6" s="4" t="s">
        <v>191</v>
      </c>
      <c r="C6" s="4"/>
      <c r="D6" s="4"/>
      <c r="E6" s="4"/>
      <c r="F6" s="4"/>
      <c r="G6" s="4"/>
      <c r="H6" s="4"/>
      <c r="I6" s="4"/>
      <c r="J6" s="4"/>
      <c r="K6" s="4"/>
      <c r="L6" s="4"/>
      <c r="M6" s="4"/>
      <c r="N6" s="4"/>
      <c r="O6" s="4"/>
      <c r="P6" s="4"/>
      <c r="Q6" s="4"/>
      <c r="R6" s="4"/>
    </row>
    <row r="7" spans="1:18" ht="13.8" thickBot="1" x14ac:dyDescent="0.3">
      <c r="B7" s="4"/>
      <c r="C7" s="4"/>
      <c r="D7" s="4"/>
      <c r="E7" s="4"/>
      <c r="F7" s="4"/>
      <c r="G7" s="4"/>
      <c r="H7" s="4"/>
      <c r="I7" s="4"/>
      <c r="J7" s="4"/>
      <c r="K7" s="4"/>
      <c r="L7" s="4"/>
      <c r="M7" s="4"/>
      <c r="N7" s="4"/>
      <c r="O7" s="4"/>
      <c r="P7" s="4"/>
      <c r="Q7" s="4"/>
      <c r="R7" s="4"/>
    </row>
    <row r="8" spans="1:18" x14ac:dyDescent="0.25">
      <c r="B8" s="166"/>
      <c r="C8" s="125"/>
      <c r="D8" s="125" t="s">
        <v>333</v>
      </c>
      <c r="E8" s="177" t="s">
        <v>98</v>
      </c>
      <c r="F8" s="177" t="s">
        <v>9</v>
      </c>
      <c r="G8" s="177" t="s">
        <v>192</v>
      </c>
      <c r="H8" s="107" t="s">
        <v>418</v>
      </c>
      <c r="I8" s="229" t="s">
        <v>420</v>
      </c>
      <c r="J8" s="4"/>
      <c r="K8" s="4"/>
      <c r="L8" s="4"/>
      <c r="M8" s="4"/>
      <c r="N8" s="4"/>
      <c r="O8" s="4"/>
      <c r="P8" s="4"/>
      <c r="Q8" s="4"/>
      <c r="R8" s="4"/>
    </row>
    <row r="9" spans="1:18" x14ac:dyDescent="0.25">
      <c r="B9" s="104"/>
      <c r="C9" s="65"/>
      <c r="D9" s="65"/>
      <c r="E9" s="64" t="s">
        <v>189</v>
      </c>
      <c r="F9" s="64" t="s">
        <v>189</v>
      </c>
      <c r="G9" s="64" t="s">
        <v>193</v>
      </c>
      <c r="H9" s="16" t="s">
        <v>419</v>
      </c>
      <c r="I9" s="178"/>
      <c r="J9" s="4"/>
      <c r="K9" s="4"/>
      <c r="L9" s="4"/>
      <c r="M9" s="4"/>
      <c r="N9" s="4"/>
      <c r="O9" s="4"/>
      <c r="P9" s="4"/>
      <c r="Q9" s="4"/>
      <c r="R9" s="4"/>
    </row>
    <row r="10" spans="1:18" x14ac:dyDescent="0.25">
      <c r="B10" s="179" t="s">
        <v>329</v>
      </c>
      <c r="C10" s="65"/>
      <c r="D10" s="65"/>
      <c r="E10" s="65"/>
      <c r="F10" s="65"/>
      <c r="G10" s="115"/>
      <c r="H10" s="16"/>
      <c r="I10" s="230"/>
      <c r="J10" s="6"/>
      <c r="K10" s="6"/>
      <c r="L10" s="6"/>
      <c r="M10" s="6"/>
      <c r="N10" s="6"/>
      <c r="O10" s="6"/>
      <c r="P10" s="6"/>
      <c r="Q10" s="6"/>
      <c r="R10" s="4"/>
    </row>
    <row r="11" spans="1:18" x14ac:dyDescent="0.25">
      <c r="B11" s="180" t="s">
        <v>338</v>
      </c>
      <c r="C11" s="213">
        <f>N39</f>
        <v>45017</v>
      </c>
      <c r="D11" s="115">
        <f>O23</f>
        <v>23624315.874950953</v>
      </c>
      <c r="E11" s="115">
        <f>O29</f>
        <v>2291104.868262914</v>
      </c>
      <c r="F11" s="115">
        <f>O26</f>
        <v>1345395.0682901344</v>
      </c>
      <c r="G11" s="115">
        <f>N32</f>
        <v>21333211.006688036</v>
      </c>
      <c r="H11" s="232">
        <f t="shared" ref="H11:H16" si="0">E12</f>
        <v>5394007.7906432031</v>
      </c>
      <c r="I11" s="233">
        <f t="shared" ref="I11:I16" si="1">G11-H11</f>
        <v>15939203.216044832</v>
      </c>
      <c r="J11" s="4"/>
      <c r="K11" s="4"/>
      <c r="L11" s="4"/>
      <c r="M11" s="4"/>
      <c r="N11" s="4"/>
      <c r="O11" s="4"/>
      <c r="P11" s="4"/>
      <c r="Q11" s="4"/>
      <c r="R11" s="4"/>
    </row>
    <row r="12" spans="1:18" x14ac:dyDescent="0.25">
      <c r="B12" s="180" t="s">
        <v>338</v>
      </c>
      <c r="C12" s="213">
        <f>C11+366</f>
        <v>45383</v>
      </c>
      <c r="D12" s="115">
        <f>AB23</f>
        <v>28076759.838453583</v>
      </c>
      <c r="E12" s="115">
        <f>AB29</f>
        <v>5394007.7906432031</v>
      </c>
      <c r="F12" s="115">
        <f>AB26</f>
        <v>2886386.6909601064</v>
      </c>
      <c r="G12" s="115">
        <f>AA32</f>
        <v>44015963.054498419</v>
      </c>
      <c r="H12" s="232">
        <f t="shared" si="0"/>
        <v>9256627.0082446113</v>
      </c>
      <c r="I12" s="233">
        <f t="shared" si="1"/>
        <v>34759336.046253808</v>
      </c>
      <c r="J12" s="4"/>
      <c r="K12" s="4"/>
      <c r="L12" s="4"/>
      <c r="M12" s="4"/>
      <c r="N12" s="4"/>
      <c r="O12" s="4"/>
      <c r="P12" s="4"/>
      <c r="Q12" s="4"/>
      <c r="R12" s="4"/>
    </row>
    <row r="13" spans="1:18" x14ac:dyDescent="0.25">
      <c r="B13" s="180" t="s">
        <v>338</v>
      </c>
      <c r="C13" s="213">
        <f>C12+366</f>
        <v>45749</v>
      </c>
      <c r="D13" s="115">
        <f>AO23</f>
        <v>20323623.569006391</v>
      </c>
      <c r="E13" s="115">
        <f>AO29</f>
        <v>9256627.0082446113</v>
      </c>
      <c r="F13" s="115">
        <f>AO26</f>
        <v>4480070.9129673783</v>
      </c>
      <c r="G13" s="115">
        <f>AN32</f>
        <v>55099445.131407633</v>
      </c>
      <c r="H13" s="232">
        <f t="shared" si="0"/>
        <v>11983328.678334573</v>
      </c>
      <c r="I13" s="233">
        <f t="shared" si="1"/>
        <v>43116116.453073062</v>
      </c>
      <c r="J13" s="4"/>
      <c r="K13" s="4"/>
      <c r="L13" s="4"/>
      <c r="M13" s="4"/>
      <c r="N13" s="4"/>
      <c r="O13" s="4"/>
      <c r="P13" s="4"/>
      <c r="Q13" s="4"/>
      <c r="R13" s="4"/>
    </row>
    <row r="14" spans="1:18" x14ac:dyDescent="0.25">
      <c r="B14" s="180" t="s">
        <v>338</v>
      </c>
      <c r="C14" s="213">
        <f>C13+366</f>
        <v>46115</v>
      </c>
      <c r="D14" s="115">
        <f>BB23</f>
        <v>19454806.555992592</v>
      </c>
      <c r="E14" s="115">
        <f>BB29</f>
        <v>11983328.678334573</v>
      </c>
      <c r="F14" s="115">
        <f>BB26</f>
        <v>4906791.5886631571</v>
      </c>
      <c r="G14" s="115">
        <f>BA32</f>
        <v>62570923.009065643</v>
      </c>
      <c r="H14" s="232">
        <f t="shared" si="0"/>
        <v>15549615.088808507</v>
      </c>
      <c r="I14" s="233">
        <f t="shared" si="1"/>
        <v>47021307.920257136</v>
      </c>
      <c r="J14" s="4"/>
      <c r="K14" s="4"/>
      <c r="L14" s="4"/>
      <c r="M14" s="4"/>
      <c r="N14" s="4"/>
      <c r="O14" s="4"/>
      <c r="P14" s="4"/>
      <c r="Q14" s="4"/>
      <c r="R14" s="4"/>
    </row>
    <row r="15" spans="1:18" x14ac:dyDescent="0.25">
      <c r="B15" s="180" t="s">
        <v>338</v>
      </c>
      <c r="C15" s="213">
        <f>C14+366</f>
        <v>46481</v>
      </c>
      <c r="D15" s="115">
        <f>BO23</f>
        <v>21576102.896114651</v>
      </c>
      <c r="E15" s="115">
        <f>BO29</f>
        <v>15549615.088808507</v>
      </c>
      <c r="F15" s="115">
        <f>BO26</f>
        <v>5482716.9719259329</v>
      </c>
      <c r="G15" s="115">
        <f>BN32</f>
        <v>68597410.816371769</v>
      </c>
      <c r="H15" s="232">
        <f t="shared" si="0"/>
        <v>25398650.331291802</v>
      </c>
      <c r="I15" s="233">
        <f t="shared" si="1"/>
        <v>43198760.485079966</v>
      </c>
      <c r="J15" s="4"/>
      <c r="K15" s="4"/>
      <c r="L15" s="4"/>
      <c r="M15" s="4"/>
      <c r="N15" s="4"/>
      <c r="O15" s="4"/>
      <c r="P15" s="4"/>
      <c r="Q15" s="4"/>
      <c r="R15" s="4"/>
    </row>
    <row r="16" spans="1:18" x14ac:dyDescent="0.25">
      <c r="B16" s="180" t="s">
        <v>338</v>
      </c>
      <c r="C16" s="213">
        <f>C15+366</f>
        <v>46847</v>
      </c>
      <c r="D16" s="115">
        <f>CB23</f>
        <v>69834172.880645305</v>
      </c>
      <c r="E16" s="115">
        <f>CB29</f>
        <v>25398650.331291802</v>
      </c>
      <c r="F16" s="115">
        <f>CB26</f>
        <v>9085033.7092962265</v>
      </c>
      <c r="G16" s="115">
        <f>CA32</f>
        <v>113032933.36572526</v>
      </c>
      <c r="H16" s="232">
        <f t="shared" si="0"/>
        <v>0</v>
      </c>
      <c r="I16" s="233">
        <f t="shared" si="1"/>
        <v>113032933.36572526</v>
      </c>
      <c r="J16" s="4"/>
      <c r="K16" s="4"/>
      <c r="L16" s="4"/>
      <c r="M16" s="4"/>
      <c r="N16" s="4"/>
      <c r="O16" s="4"/>
      <c r="P16" s="4"/>
      <c r="Q16" s="4"/>
      <c r="R16" s="4"/>
    </row>
    <row r="17" spans="2:80" x14ac:dyDescent="0.25">
      <c r="B17" s="104"/>
      <c r="C17" s="65"/>
      <c r="D17" s="65"/>
      <c r="E17" s="65"/>
      <c r="F17" s="65"/>
      <c r="G17" s="65"/>
      <c r="H17" s="64"/>
      <c r="I17" s="178"/>
      <c r="J17" s="4"/>
      <c r="K17" s="4"/>
      <c r="L17" s="4"/>
      <c r="M17" s="4"/>
      <c r="N17" s="4"/>
      <c r="O17" s="4"/>
      <c r="P17" s="4"/>
      <c r="Q17" s="4"/>
      <c r="R17" s="4"/>
    </row>
    <row r="18" spans="2:80" ht="13.8" thickBot="1" x14ac:dyDescent="0.3">
      <c r="B18" s="181" t="s">
        <v>194</v>
      </c>
      <c r="C18" s="121"/>
      <c r="D18" s="121"/>
      <c r="E18" s="119">
        <f>SUM(E11:E16)</f>
        <v>69873333.765585601</v>
      </c>
      <c r="F18" s="119">
        <f>SUM(F11:F16)</f>
        <v>28186394.942102935</v>
      </c>
      <c r="G18" s="121"/>
      <c r="H18" s="120"/>
      <c r="I18" s="231"/>
      <c r="J18" s="4"/>
      <c r="K18" s="4"/>
      <c r="L18" s="4"/>
      <c r="M18" s="4"/>
      <c r="N18" s="4"/>
      <c r="O18" s="4"/>
      <c r="P18" s="4"/>
      <c r="Q18" s="4"/>
      <c r="R18" s="4"/>
    </row>
    <row r="19" spans="2:80" ht="13.8" thickBot="1" x14ac:dyDescent="0.3">
      <c r="B19" s="46"/>
      <c r="D19" s="3"/>
      <c r="E19" s="3"/>
      <c r="G19" s="4"/>
      <c r="H19" s="4"/>
      <c r="I19" s="4"/>
      <c r="J19" s="4"/>
      <c r="K19" s="4"/>
      <c r="L19" s="4"/>
      <c r="M19" s="4"/>
      <c r="N19" s="4"/>
      <c r="O19" s="4"/>
      <c r="P19" s="4"/>
      <c r="Q19" s="4"/>
      <c r="R19" s="4"/>
    </row>
    <row r="20" spans="2:80" ht="13.8" thickBot="1" x14ac:dyDescent="0.3">
      <c r="B20" s="166"/>
      <c r="C20" s="167">
        <f>C39</f>
        <v>44682</v>
      </c>
      <c r="D20" s="167">
        <f t="shared" ref="D20:N20" si="2">DATE(YEAR(C20),MONTH(C20)+1,DAY(C20))</f>
        <v>44713</v>
      </c>
      <c r="E20" s="167">
        <f t="shared" si="2"/>
        <v>44743</v>
      </c>
      <c r="F20" s="167">
        <f t="shared" si="2"/>
        <v>44774</v>
      </c>
      <c r="G20" s="167">
        <f t="shared" si="2"/>
        <v>44805</v>
      </c>
      <c r="H20" s="167">
        <f t="shared" si="2"/>
        <v>44835</v>
      </c>
      <c r="I20" s="167">
        <f t="shared" si="2"/>
        <v>44866</v>
      </c>
      <c r="J20" s="167">
        <f t="shared" si="2"/>
        <v>44896</v>
      </c>
      <c r="K20" s="167">
        <f t="shared" si="2"/>
        <v>44927</v>
      </c>
      <c r="L20" s="167">
        <f t="shared" si="2"/>
        <v>44958</v>
      </c>
      <c r="M20" s="167">
        <f t="shared" si="2"/>
        <v>44986</v>
      </c>
      <c r="N20" s="167">
        <f t="shared" si="2"/>
        <v>45017</v>
      </c>
      <c r="O20" s="168" t="s">
        <v>52</v>
      </c>
      <c r="P20" s="167">
        <f>C20+366</f>
        <v>45048</v>
      </c>
      <c r="Q20" s="167">
        <f t="shared" ref="Q20:AA20" si="3">DATE(YEAR(P20),MONTH(P20)+1,DAY(P20))</f>
        <v>45079</v>
      </c>
      <c r="R20" s="167">
        <f t="shared" si="3"/>
        <v>45109</v>
      </c>
      <c r="S20" s="167">
        <f t="shared" si="3"/>
        <v>45140</v>
      </c>
      <c r="T20" s="167">
        <f t="shared" si="3"/>
        <v>45171</v>
      </c>
      <c r="U20" s="167">
        <f t="shared" si="3"/>
        <v>45201</v>
      </c>
      <c r="V20" s="167">
        <f t="shared" si="3"/>
        <v>45232</v>
      </c>
      <c r="W20" s="167">
        <f t="shared" si="3"/>
        <v>45262</v>
      </c>
      <c r="X20" s="167">
        <f t="shared" si="3"/>
        <v>45293</v>
      </c>
      <c r="Y20" s="167">
        <f t="shared" si="3"/>
        <v>45324</v>
      </c>
      <c r="Z20" s="167">
        <f t="shared" si="3"/>
        <v>45353</v>
      </c>
      <c r="AA20" s="167">
        <f t="shared" si="3"/>
        <v>45384</v>
      </c>
      <c r="AB20" s="168" t="s">
        <v>52</v>
      </c>
      <c r="AC20" s="167">
        <f>P20+366</f>
        <v>45414</v>
      </c>
      <c r="AD20" s="167">
        <f t="shared" ref="AD20:AN20" si="4">DATE(YEAR(AC20),MONTH(AC20)+1,DAY(AC20))</f>
        <v>45445</v>
      </c>
      <c r="AE20" s="167">
        <f t="shared" si="4"/>
        <v>45475</v>
      </c>
      <c r="AF20" s="167">
        <f t="shared" si="4"/>
        <v>45506</v>
      </c>
      <c r="AG20" s="167">
        <f t="shared" si="4"/>
        <v>45537</v>
      </c>
      <c r="AH20" s="167">
        <f t="shared" si="4"/>
        <v>45567</v>
      </c>
      <c r="AI20" s="167">
        <f t="shared" si="4"/>
        <v>45598</v>
      </c>
      <c r="AJ20" s="167">
        <f t="shared" si="4"/>
        <v>45628</v>
      </c>
      <c r="AK20" s="167">
        <f t="shared" si="4"/>
        <v>45659</v>
      </c>
      <c r="AL20" s="167">
        <f t="shared" si="4"/>
        <v>45690</v>
      </c>
      <c r="AM20" s="167">
        <f t="shared" si="4"/>
        <v>45718</v>
      </c>
      <c r="AN20" s="167">
        <f t="shared" si="4"/>
        <v>45749</v>
      </c>
      <c r="AO20" s="168" t="s">
        <v>52</v>
      </c>
      <c r="AP20" s="167">
        <f>AC20+366</f>
        <v>45780</v>
      </c>
      <c r="AQ20" s="167">
        <f t="shared" ref="AQ20:BA20" si="5">DATE(YEAR(AP20),MONTH(AP20)+1,DAY(AP20))</f>
        <v>45811</v>
      </c>
      <c r="AR20" s="167">
        <f t="shared" si="5"/>
        <v>45841</v>
      </c>
      <c r="AS20" s="167">
        <f t="shared" si="5"/>
        <v>45872</v>
      </c>
      <c r="AT20" s="167">
        <f t="shared" si="5"/>
        <v>45903</v>
      </c>
      <c r="AU20" s="167">
        <f t="shared" si="5"/>
        <v>45933</v>
      </c>
      <c r="AV20" s="167">
        <f t="shared" si="5"/>
        <v>45964</v>
      </c>
      <c r="AW20" s="167">
        <f t="shared" si="5"/>
        <v>45994</v>
      </c>
      <c r="AX20" s="167">
        <f t="shared" si="5"/>
        <v>46025</v>
      </c>
      <c r="AY20" s="167">
        <f t="shared" si="5"/>
        <v>46056</v>
      </c>
      <c r="AZ20" s="167">
        <f t="shared" si="5"/>
        <v>46084</v>
      </c>
      <c r="BA20" s="167">
        <f t="shared" si="5"/>
        <v>46115</v>
      </c>
      <c r="BB20" s="168" t="s">
        <v>52</v>
      </c>
      <c r="BC20" s="167">
        <f>AP20+366</f>
        <v>46146</v>
      </c>
      <c r="BD20" s="167">
        <f t="shared" ref="BD20:BN20" si="6">DATE(YEAR(BC20),MONTH(BC20)+1,DAY(BC20))</f>
        <v>46177</v>
      </c>
      <c r="BE20" s="167">
        <f t="shared" si="6"/>
        <v>46207</v>
      </c>
      <c r="BF20" s="167">
        <f t="shared" si="6"/>
        <v>46238</v>
      </c>
      <c r="BG20" s="167">
        <f t="shared" si="6"/>
        <v>46269</v>
      </c>
      <c r="BH20" s="167">
        <f t="shared" si="6"/>
        <v>46299</v>
      </c>
      <c r="BI20" s="167">
        <f t="shared" si="6"/>
        <v>46330</v>
      </c>
      <c r="BJ20" s="167">
        <f t="shared" si="6"/>
        <v>46360</v>
      </c>
      <c r="BK20" s="167">
        <f t="shared" si="6"/>
        <v>46391</v>
      </c>
      <c r="BL20" s="167">
        <f t="shared" si="6"/>
        <v>46422</v>
      </c>
      <c r="BM20" s="167">
        <f t="shared" si="6"/>
        <v>46450</v>
      </c>
      <c r="BN20" s="167">
        <f t="shared" si="6"/>
        <v>46481</v>
      </c>
      <c r="BO20" s="169" t="s">
        <v>52</v>
      </c>
      <c r="BP20" s="167">
        <f>BC20+366</f>
        <v>46512</v>
      </c>
      <c r="BQ20" s="167">
        <f t="shared" ref="BQ20:CA20" si="7">DATE(YEAR(BP20),MONTH(BP20)+1,DAY(BP20))</f>
        <v>46543</v>
      </c>
      <c r="BR20" s="167">
        <f t="shared" si="7"/>
        <v>46573</v>
      </c>
      <c r="BS20" s="167">
        <f t="shared" si="7"/>
        <v>46604</v>
      </c>
      <c r="BT20" s="167">
        <f t="shared" si="7"/>
        <v>46635</v>
      </c>
      <c r="BU20" s="167">
        <f t="shared" si="7"/>
        <v>46665</v>
      </c>
      <c r="BV20" s="167">
        <f t="shared" si="7"/>
        <v>46696</v>
      </c>
      <c r="BW20" s="167">
        <f t="shared" si="7"/>
        <v>46726</v>
      </c>
      <c r="BX20" s="167">
        <f t="shared" si="7"/>
        <v>46757</v>
      </c>
      <c r="BY20" s="167">
        <f t="shared" si="7"/>
        <v>46788</v>
      </c>
      <c r="BZ20" s="167">
        <f t="shared" si="7"/>
        <v>46817</v>
      </c>
      <c r="CA20" s="167">
        <f t="shared" si="7"/>
        <v>46848</v>
      </c>
      <c r="CB20" s="169" t="s">
        <v>52</v>
      </c>
    </row>
    <row r="21" spans="2:80" x14ac:dyDescent="0.25">
      <c r="B21" s="104" t="s">
        <v>334</v>
      </c>
      <c r="C21" s="196">
        <f>C40</f>
        <v>1000000</v>
      </c>
      <c r="D21" s="197">
        <f t="shared" ref="D21:N21" si="8">D40</f>
        <v>900000</v>
      </c>
      <c r="E21" s="197">
        <f t="shared" si="8"/>
        <v>810000</v>
      </c>
      <c r="F21" s="197">
        <f t="shared" si="8"/>
        <v>729000</v>
      </c>
      <c r="G21" s="197">
        <f t="shared" si="8"/>
        <v>656100</v>
      </c>
      <c r="H21" s="197">
        <f t="shared" si="8"/>
        <v>590490</v>
      </c>
      <c r="I21" s="197">
        <f t="shared" si="8"/>
        <v>531441</v>
      </c>
      <c r="J21" s="197">
        <f t="shared" si="8"/>
        <v>478296.9</v>
      </c>
      <c r="K21" s="197">
        <f t="shared" si="8"/>
        <v>430467.21</v>
      </c>
      <c r="L21" s="197">
        <f t="shared" si="8"/>
        <v>387420.489</v>
      </c>
      <c r="M21" s="197">
        <f t="shared" si="8"/>
        <v>348678.44010000001</v>
      </c>
      <c r="N21" s="197">
        <f t="shared" si="8"/>
        <v>313810.59609000001</v>
      </c>
      <c r="O21" s="198">
        <f>SUM(C21:N21)</f>
        <v>7175704.6351900008</v>
      </c>
      <c r="P21" s="197">
        <f>C52</f>
        <v>1313811</v>
      </c>
      <c r="Q21" s="197">
        <f t="shared" ref="Q21:AA21" si="9">D52</f>
        <v>1182429.9000000001</v>
      </c>
      <c r="R21" s="197">
        <f t="shared" si="9"/>
        <v>1064186.9100000001</v>
      </c>
      <c r="S21" s="197">
        <f t="shared" si="9"/>
        <v>957768.21900000016</v>
      </c>
      <c r="T21" s="197">
        <f t="shared" si="9"/>
        <v>861991.39710000018</v>
      </c>
      <c r="U21" s="197">
        <f t="shared" si="9"/>
        <v>775792.25739000016</v>
      </c>
      <c r="V21" s="197">
        <f t="shared" si="9"/>
        <v>698213.03165100014</v>
      </c>
      <c r="W21" s="197">
        <f t="shared" si="9"/>
        <v>628391.72848590009</v>
      </c>
      <c r="X21" s="197">
        <f t="shared" si="9"/>
        <v>565552.55563731014</v>
      </c>
      <c r="Y21" s="197">
        <f t="shared" si="9"/>
        <v>508997.30007357913</v>
      </c>
      <c r="Z21" s="197">
        <f t="shared" si="9"/>
        <v>458097.57006622123</v>
      </c>
      <c r="AA21" s="197">
        <f t="shared" si="9"/>
        <v>412287.81305959914</v>
      </c>
      <c r="AB21" s="198">
        <f>SUM(P21:AA21)</f>
        <v>9427519.6824636124</v>
      </c>
      <c r="AC21" s="197">
        <f>C64</f>
        <v>5412288</v>
      </c>
      <c r="AD21" s="197">
        <f t="shared" ref="AD21:AM21" si="10">D64</f>
        <v>2706144</v>
      </c>
      <c r="AE21" s="197">
        <f t="shared" si="10"/>
        <v>1353072</v>
      </c>
      <c r="AF21" s="197">
        <f t="shared" si="10"/>
        <v>676536</v>
      </c>
      <c r="AG21" s="197">
        <f t="shared" si="10"/>
        <v>338268</v>
      </c>
      <c r="AH21" s="197">
        <f t="shared" si="10"/>
        <v>169134</v>
      </c>
      <c r="AI21" s="197">
        <f t="shared" si="10"/>
        <v>84567</v>
      </c>
      <c r="AJ21" s="197">
        <f t="shared" si="10"/>
        <v>42283.5</v>
      </c>
      <c r="AK21" s="197">
        <f t="shared" si="10"/>
        <v>21141.75</v>
      </c>
      <c r="AL21" s="197">
        <f t="shared" si="10"/>
        <v>10570.875</v>
      </c>
      <c r="AM21" s="197">
        <f t="shared" si="10"/>
        <v>5285.4375</v>
      </c>
      <c r="AN21" s="197">
        <f>AA52</f>
        <v>0</v>
      </c>
      <c r="AO21" s="198">
        <f>SUM(AC21:AN21)</f>
        <v>10819290.5625</v>
      </c>
      <c r="AP21" s="197">
        <f>C76</f>
        <v>2502643</v>
      </c>
      <c r="AQ21" s="197">
        <f t="shared" ref="AQ21:BA21" si="11">D76</f>
        <v>1251321.5</v>
      </c>
      <c r="AR21" s="197">
        <f t="shared" si="11"/>
        <v>625660.75</v>
      </c>
      <c r="AS21" s="197">
        <f t="shared" si="11"/>
        <v>312830.375</v>
      </c>
      <c r="AT21" s="197">
        <f t="shared" si="11"/>
        <v>156415.1875</v>
      </c>
      <c r="AU21" s="197">
        <f t="shared" si="11"/>
        <v>78207.59375</v>
      </c>
      <c r="AV21" s="197">
        <f t="shared" si="11"/>
        <v>39103.796875</v>
      </c>
      <c r="AW21" s="197">
        <f t="shared" si="11"/>
        <v>19551.8984375</v>
      </c>
      <c r="AX21" s="197">
        <f t="shared" si="11"/>
        <v>9775.94921875</v>
      </c>
      <c r="AY21" s="197">
        <f t="shared" si="11"/>
        <v>4887.974609375</v>
      </c>
      <c r="AZ21" s="197">
        <f t="shared" si="11"/>
        <v>2443.9873046875</v>
      </c>
      <c r="BA21" s="197">
        <f t="shared" si="11"/>
        <v>1221.99365234375</v>
      </c>
      <c r="BB21" s="198">
        <f>SUM(AP21:BA21)</f>
        <v>5004064.0063476563</v>
      </c>
      <c r="BC21" s="197">
        <f>C88</f>
        <v>3001222</v>
      </c>
      <c r="BD21" s="197">
        <f t="shared" ref="BD21:BN21" si="12">D88</f>
        <v>2100855.4</v>
      </c>
      <c r="BE21" s="197">
        <f t="shared" si="12"/>
        <v>1470598.7799999998</v>
      </c>
      <c r="BF21" s="197">
        <f t="shared" si="12"/>
        <v>1029419.1459999998</v>
      </c>
      <c r="BG21" s="197">
        <f t="shared" si="12"/>
        <v>720593.40219999989</v>
      </c>
      <c r="BH21" s="197">
        <f t="shared" si="12"/>
        <v>504415.38153999991</v>
      </c>
      <c r="BI21" s="197">
        <f t="shared" si="12"/>
        <v>353090.76707799995</v>
      </c>
      <c r="BJ21" s="197">
        <f t="shared" si="12"/>
        <v>247163.53695459996</v>
      </c>
      <c r="BK21" s="197">
        <f t="shared" si="12"/>
        <v>173014.47586821995</v>
      </c>
      <c r="BL21" s="197">
        <f t="shared" si="12"/>
        <v>121110.13310775395</v>
      </c>
      <c r="BM21" s="197">
        <f t="shared" si="12"/>
        <v>84777.093175427755</v>
      </c>
      <c r="BN21" s="197">
        <f t="shared" si="12"/>
        <v>59343.965222799423</v>
      </c>
      <c r="BO21" s="198">
        <f>SUM(BC21:BN21)</f>
        <v>9865604.0811468009</v>
      </c>
      <c r="BP21" s="197">
        <f>C100</f>
        <v>1059344</v>
      </c>
      <c r="BQ21" s="197">
        <f t="shared" ref="BQ21:CA21" si="13">D100</f>
        <v>635606.4</v>
      </c>
      <c r="BR21" s="197">
        <f t="shared" si="13"/>
        <v>381363.84</v>
      </c>
      <c r="BS21" s="197">
        <f t="shared" si="13"/>
        <v>228818.304</v>
      </c>
      <c r="BT21" s="197">
        <f t="shared" si="13"/>
        <v>137290.98240000001</v>
      </c>
      <c r="BU21" s="197">
        <f t="shared" si="13"/>
        <v>82374.589439999996</v>
      </c>
      <c r="BV21" s="197">
        <f t="shared" si="13"/>
        <v>49424.753663999996</v>
      </c>
      <c r="BW21" s="197">
        <f t="shared" si="13"/>
        <v>29654.852198399996</v>
      </c>
      <c r="BX21" s="197">
        <f t="shared" si="13"/>
        <v>17792.911319039998</v>
      </c>
      <c r="BY21" s="197">
        <f t="shared" si="13"/>
        <v>10675.746791423999</v>
      </c>
      <c r="BZ21" s="197">
        <f t="shared" si="13"/>
        <v>6405.4480748543992</v>
      </c>
      <c r="CA21" s="197">
        <f t="shared" si="13"/>
        <v>3843.2688449126395</v>
      </c>
      <c r="CB21" s="199">
        <f>SUM(BP21:CA21)</f>
        <v>2642595.0967326313</v>
      </c>
    </row>
    <row r="22" spans="2:80" x14ac:dyDescent="0.25">
      <c r="B22" s="104" t="s">
        <v>335</v>
      </c>
      <c r="C22" s="200">
        <f>C118</f>
        <v>5003843</v>
      </c>
      <c r="D22" s="10">
        <f t="shared" ref="D22:N22" si="14">D118</f>
        <v>3502690.0999999996</v>
      </c>
      <c r="E22" s="10">
        <f t="shared" si="14"/>
        <v>2451883.0699999994</v>
      </c>
      <c r="F22" s="10">
        <f t="shared" si="14"/>
        <v>1716318.1489999995</v>
      </c>
      <c r="G22" s="10">
        <f t="shared" si="14"/>
        <v>1201422.7042999996</v>
      </c>
      <c r="H22" s="10">
        <f t="shared" si="14"/>
        <v>840995.89300999965</v>
      </c>
      <c r="I22" s="10">
        <f t="shared" si="14"/>
        <v>588697.12510699977</v>
      </c>
      <c r="J22" s="10">
        <f t="shared" si="14"/>
        <v>412087.9875748998</v>
      </c>
      <c r="K22" s="10">
        <f t="shared" si="14"/>
        <v>288461.59130242985</v>
      </c>
      <c r="L22" s="10">
        <f t="shared" si="14"/>
        <v>201923.11391170087</v>
      </c>
      <c r="M22" s="10">
        <f t="shared" si="14"/>
        <v>141346.17973819061</v>
      </c>
      <c r="N22" s="10">
        <f t="shared" si="14"/>
        <v>98942.325816733413</v>
      </c>
      <c r="O22" s="195">
        <f>SUM(C22:N22)</f>
        <v>16448611.239760952</v>
      </c>
      <c r="P22" s="10">
        <f>C130</f>
        <v>2598942</v>
      </c>
      <c r="Q22" s="10">
        <f t="shared" ref="Q22:AA22" si="15">D130</f>
        <v>2339047.8000000003</v>
      </c>
      <c r="R22" s="10">
        <f t="shared" si="15"/>
        <v>2105143.0200000005</v>
      </c>
      <c r="S22" s="10">
        <f t="shared" si="15"/>
        <v>1894628.7180000006</v>
      </c>
      <c r="T22" s="10">
        <f t="shared" si="15"/>
        <v>1705165.8462000005</v>
      </c>
      <c r="U22" s="10">
        <f t="shared" si="15"/>
        <v>1534649.2615800004</v>
      </c>
      <c r="V22" s="10">
        <f t="shared" si="15"/>
        <v>1381184.3354220004</v>
      </c>
      <c r="W22" s="10">
        <f t="shared" si="15"/>
        <v>1243065.9018798005</v>
      </c>
      <c r="X22" s="10">
        <f t="shared" si="15"/>
        <v>1118759.3116918204</v>
      </c>
      <c r="Y22" s="10">
        <f t="shared" si="15"/>
        <v>1006883.3805226383</v>
      </c>
      <c r="Z22" s="10">
        <f t="shared" si="15"/>
        <v>906195.04247037449</v>
      </c>
      <c r="AA22" s="10">
        <f t="shared" si="15"/>
        <v>815575.53822333703</v>
      </c>
      <c r="AB22" s="195">
        <f>SUM(P22:AA22)</f>
        <v>18649240.155989971</v>
      </c>
      <c r="AC22" s="10">
        <f>C142</f>
        <v>3815576</v>
      </c>
      <c r="AD22" s="10">
        <f t="shared" ref="AD22:AM22" si="16">D142</f>
        <v>2289345.6</v>
      </c>
      <c r="AE22" s="10">
        <f t="shared" si="16"/>
        <v>1373607.36</v>
      </c>
      <c r="AF22" s="10">
        <f t="shared" si="16"/>
        <v>824164.41600000008</v>
      </c>
      <c r="AG22" s="10">
        <f t="shared" si="16"/>
        <v>494498.6496</v>
      </c>
      <c r="AH22" s="10">
        <f t="shared" si="16"/>
        <v>296699.18975999998</v>
      </c>
      <c r="AI22" s="10">
        <f t="shared" si="16"/>
        <v>178019.51385599998</v>
      </c>
      <c r="AJ22" s="10">
        <f t="shared" si="16"/>
        <v>106811.70831359999</v>
      </c>
      <c r="AK22" s="10">
        <f t="shared" si="16"/>
        <v>64087.024988159988</v>
      </c>
      <c r="AL22" s="10">
        <f t="shared" si="16"/>
        <v>38452.214992895992</v>
      </c>
      <c r="AM22" s="10">
        <f t="shared" si="16"/>
        <v>23071.328995737593</v>
      </c>
      <c r="AN22" s="10">
        <f>AA130</f>
        <v>0</v>
      </c>
      <c r="AO22" s="195">
        <f>SUM(AC22:AN22)</f>
        <v>9504333.0065063909</v>
      </c>
      <c r="AP22" s="10">
        <f>C154</f>
        <v>2013843</v>
      </c>
      <c r="AQ22" s="10">
        <f t="shared" ref="AQ22:BA22" si="17">D154</f>
        <v>1812458.7</v>
      </c>
      <c r="AR22" s="10">
        <f t="shared" si="17"/>
        <v>1631212.83</v>
      </c>
      <c r="AS22" s="10">
        <f t="shared" si="17"/>
        <v>1468091.547</v>
      </c>
      <c r="AT22" s="10">
        <f t="shared" si="17"/>
        <v>1321282.3922999999</v>
      </c>
      <c r="AU22" s="10">
        <f t="shared" si="17"/>
        <v>1189154.15307</v>
      </c>
      <c r="AV22" s="10">
        <f t="shared" si="17"/>
        <v>1070238.737763</v>
      </c>
      <c r="AW22" s="10">
        <f t="shared" si="17"/>
        <v>963214.86398669996</v>
      </c>
      <c r="AX22" s="10">
        <f t="shared" si="17"/>
        <v>866893.37758802995</v>
      </c>
      <c r="AY22" s="10">
        <f t="shared" si="17"/>
        <v>780204.03982922703</v>
      </c>
      <c r="AZ22" s="10">
        <f t="shared" si="17"/>
        <v>702183.63584630436</v>
      </c>
      <c r="BA22" s="10">
        <f t="shared" si="17"/>
        <v>631965.27226167393</v>
      </c>
      <c r="BB22" s="195">
        <f>SUM(AP22:BA22)</f>
        <v>14450742.549644936</v>
      </c>
      <c r="BC22" s="10">
        <f>C166</f>
        <v>1631965</v>
      </c>
      <c r="BD22" s="10">
        <f t="shared" ref="BD22:BN22" si="18">D166</f>
        <v>1468768.5</v>
      </c>
      <c r="BE22" s="10">
        <f t="shared" si="18"/>
        <v>1321891.6500000001</v>
      </c>
      <c r="BF22" s="10">
        <f t="shared" si="18"/>
        <v>1189702.4850000001</v>
      </c>
      <c r="BG22" s="10">
        <f t="shared" si="18"/>
        <v>1070732.2365000001</v>
      </c>
      <c r="BH22" s="10">
        <f t="shared" si="18"/>
        <v>963659.01285000017</v>
      </c>
      <c r="BI22" s="10">
        <f t="shared" si="18"/>
        <v>867293.11156500014</v>
      </c>
      <c r="BJ22" s="10">
        <f t="shared" si="18"/>
        <v>780563.80040850013</v>
      </c>
      <c r="BK22" s="10">
        <f t="shared" si="18"/>
        <v>702507.42036765011</v>
      </c>
      <c r="BL22" s="10">
        <f t="shared" si="18"/>
        <v>632256.67833088513</v>
      </c>
      <c r="BM22" s="10">
        <f t="shared" si="18"/>
        <v>569031.01049779658</v>
      </c>
      <c r="BN22" s="10">
        <f t="shared" si="18"/>
        <v>512127.90944801696</v>
      </c>
      <c r="BO22" s="195">
        <f>SUM(BC22:BN22)</f>
        <v>11710498.81496785</v>
      </c>
      <c r="BP22" s="10">
        <f>C178</f>
        <v>25512128</v>
      </c>
      <c r="BQ22" s="10">
        <f t="shared" ref="BQ22:CA22" si="19">D178</f>
        <v>12756064</v>
      </c>
      <c r="BR22" s="10">
        <f t="shared" si="19"/>
        <v>8929244.7999999989</v>
      </c>
      <c r="BS22" s="10">
        <f t="shared" si="19"/>
        <v>6250471.3599999985</v>
      </c>
      <c r="BT22" s="10">
        <f t="shared" si="19"/>
        <v>4375329.9519999987</v>
      </c>
      <c r="BU22" s="10">
        <f t="shared" si="19"/>
        <v>3062730.9663999989</v>
      </c>
      <c r="BV22" s="10">
        <f t="shared" si="19"/>
        <v>2143911.676479999</v>
      </c>
      <c r="BW22" s="10">
        <f t="shared" si="19"/>
        <v>1500738.1735359991</v>
      </c>
      <c r="BX22" s="10">
        <f t="shared" si="19"/>
        <v>1050516.7214751993</v>
      </c>
      <c r="BY22" s="10">
        <f t="shared" si="19"/>
        <v>735361.70503263944</v>
      </c>
      <c r="BZ22" s="10">
        <f t="shared" si="19"/>
        <v>514753.19352284755</v>
      </c>
      <c r="CA22" s="10">
        <f t="shared" si="19"/>
        <v>360327.23546599329</v>
      </c>
      <c r="CB22" s="201">
        <f>SUM(BP22:CA22)</f>
        <v>67191577.783912674</v>
      </c>
    </row>
    <row r="23" spans="2:80" x14ac:dyDescent="0.25">
      <c r="B23" s="104" t="s">
        <v>336</v>
      </c>
      <c r="C23" s="200">
        <f>SUM(C21:C22)</f>
        <v>6003843</v>
      </c>
      <c r="D23" s="10">
        <f t="shared" ref="D23:N23" si="20">SUM(D21:D22)</f>
        <v>4402690.0999999996</v>
      </c>
      <c r="E23" s="10">
        <f t="shared" si="20"/>
        <v>3261883.0699999994</v>
      </c>
      <c r="F23" s="10">
        <f t="shared" si="20"/>
        <v>2445318.1489999993</v>
      </c>
      <c r="G23" s="10">
        <f t="shared" si="20"/>
        <v>1857522.7042999996</v>
      </c>
      <c r="H23" s="10">
        <f t="shared" si="20"/>
        <v>1431485.8930099998</v>
      </c>
      <c r="I23" s="10">
        <f t="shared" si="20"/>
        <v>1120138.1251069997</v>
      </c>
      <c r="J23" s="10">
        <f t="shared" si="20"/>
        <v>890384.88757489983</v>
      </c>
      <c r="K23" s="10">
        <f t="shared" si="20"/>
        <v>718928.80130242987</v>
      </c>
      <c r="L23" s="10">
        <f t="shared" si="20"/>
        <v>589343.60291170084</v>
      </c>
      <c r="M23" s="10">
        <f t="shared" si="20"/>
        <v>490024.61983819061</v>
      </c>
      <c r="N23" s="10">
        <f t="shared" si="20"/>
        <v>412752.92190673342</v>
      </c>
      <c r="O23" s="195">
        <f t="shared" ref="O23:AT23" si="21">SUM(O21:O22)</f>
        <v>23624315.874950953</v>
      </c>
      <c r="P23" s="10">
        <f t="shared" si="21"/>
        <v>3912753</v>
      </c>
      <c r="Q23" s="10">
        <f t="shared" si="21"/>
        <v>3521477.7</v>
      </c>
      <c r="R23" s="10">
        <f t="shared" si="21"/>
        <v>3169329.9300000006</v>
      </c>
      <c r="S23" s="10">
        <f t="shared" si="21"/>
        <v>2852396.9370000008</v>
      </c>
      <c r="T23" s="10">
        <f t="shared" si="21"/>
        <v>2567157.2433000007</v>
      </c>
      <c r="U23" s="10">
        <f t="shared" si="21"/>
        <v>2310441.5189700006</v>
      </c>
      <c r="V23" s="10">
        <f t="shared" si="21"/>
        <v>2079397.3670730004</v>
      </c>
      <c r="W23" s="10">
        <f t="shared" si="21"/>
        <v>1871457.6303657005</v>
      </c>
      <c r="X23" s="10">
        <f t="shared" si="21"/>
        <v>1684311.8673291304</v>
      </c>
      <c r="Y23" s="10">
        <f t="shared" si="21"/>
        <v>1515880.6805962175</v>
      </c>
      <c r="Z23" s="10">
        <f t="shared" si="21"/>
        <v>1364292.6125365957</v>
      </c>
      <c r="AA23" s="10">
        <f t="shared" si="21"/>
        <v>1227863.3512829361</v>
      </c>
      <c r="AB23" s="195">
        <f t="shared" si="21"/>
        <v>28076759.838453583</v>
      </c>
      <c r="AC23" s="10">
        <f t="shared" si="21"/>
        <v>9227864</v>
      </c>
      <c r="AD23" s="10">
        <f t="shared" si="21"/>
        <v>4995489.5999999996</v>
      </c>
      <c r="AE23" s="10">
        <f t="shared" si="21"/>
        <v>2726679.3600000003</v>
      </c>
      <c r="AF23" s="10">
        <f t="shared" si="21"/>
        <v>1500700.4160000002</v>
      </c>
      <c r="AG23" s="10">
        <f t="shared" si="21"/>
        <v>832766.6496</v>
      </c>
      <c r="AH23" s="10">
        <f t="shared" si="21"/>
        <v>465833.18975999998</v>
      </c>
      <c r="AI23" s="10">
        <f t="shared" si="21"/>
        <v>262586.51385599998</v>
      </c>
      <c r="AJ23" s="10">
        <f t="shared" si="21"/>
        <v>149095.20831359999</v>
      </c>
      <c r="AK23" s="10">
        <f t="shared" si="21"/>
        <v>85228.774988159988</v>
      </c>
      <c r="AL23" s="10">
        <f t="shared" si="21"/>
        <v>49023.089992895992</v>
      </c>
      <c r="AM23" s="10">
        <f t="shared" si="21"/>
        <v>28356.766495737593</v>
      </c>
      <c r="AN23" s="10">
        <f t="shared" si="21"/>
        <v>0</v>
      </c>
      <c r="AO23" s="195">
        <f t="shared" si="21"/>
        <v>20323623.569006391</v>
      </c>
      <c r="AP23" s="10">
        <f t="shared" si="21"/>
        <v>4516486</v>
      </c>
      <c r="AQ23" s="10">
        <f t="shared" si="21"/>
        <v>3063780.2</v>
      </c>
      <c r="AR23" s="10">
        <f t="shared" si="21"/>
        <v>2256873.58</v>
      </c>
      <c r="AS23" s="10">
        <f t="shared" si="21"/>
        <v>1780921.922</v>
      </c>
      <c r="AT23" s="10">
        <f t="shared" si="21"/>
        <v>1477697.5797999999</v>
      </c>
      <c r="AU23" s="10">
        <f t="shared" ref="AU23:BZ23" si="22">SUM(AU21:AU22)</f>
        <v>1267361.74682</v>
      </c>
      <c r="AV23" s="10">
        <f t="shared" si="22"/>
        <v>1109342.534638</v>
      </c>
      <c r="AW23" s="10">
        <f t="shared" si="22"/>
        <v>982766.76242419996</v>
      </c>
      <c r="AX23" s="10">
        <f t="shared" si="22"/>
        <v>876669.32680677995</v>
      </c>
      <c r="AY23" s="10">
        <f t="shared" si="22"/>
        <v>785092.01443860203</v>
      </c>
      <c r="AZ23" s="10">
        <f t="shared" si="22"/>
        <v>704627.62315099186</v>
      </c>
      <c r="BA23" s="10">
        <f t="shared" si="22"/>
        <v>633187.26591401768</v>
      </c>
      <c r="BB23" s="195">
        <f t="shared" si="22"/>
        <v>19454806.555992592</v>
      </c>
      <c r="BC23" s="10">
        <f t="shared" si="22"/>
        <v>4633187</v>
      </c>
      <c r="BD23" s="10">
        <f t="shared" si="22"/>
        <v>3569623.9</v>
      </c>
      <c r="BE23" s="10">
        <f t="shared" si="22"/>
        <v>2792490.4299999997</v>
      </c>
      <c r="BF23" s="10">
        <f t="shared" si="22"/>
        <v>2219121.6310000001</v>
      </c>
      <c r="BG23" s="10">
        <f t="shared" si="22"/>
        <v>1791325.6387</v>
      </c>
      <c r="BH23" s="10">
        <f t="shared" si="22"/>
        <v>1468074.39439</v>
      </c>
      <c r="BI23" s="10">
        <f t="shared" si="22"/>
        <v>1220383.878643</v>
      </c>
      <c r="BJ23" s="10">
        <f t="shared" si="22"/>
        <v>1027727.3373631001</v>
      </c>
      <c r="BK23" s="10">
        <f t="shared" si="22"/>
        <v>875521.89623587008</v>
      </c>
      <c r="BL23" s="10">
        <f t="shared" si="22"/>
        <v>753366.81143863907</v>
      </c>
      <c r="BM23" s="10">
        <f t="shared" si="22"/>
        <v>653808.10367322434</v>
      </c>
      <c r="BN23" s="10">
        <f t="shared" si="22"/>
        <v>571471.87467081635</v>
      </c>
      <c r="BO23" s="195">
        <f t="shared" si="22"/>
        <v>21576102.896114651</v>
      </c>
      <c r="BP23" s="10">
        <f t="shared" si="22"/>
        <v>26571472</v>
      </c>
      <c r="BQ23" s="10">
        <f t="shared" si="22"/>
        <v>13391670.4</v>
      </c>
      <c r="BR23" s="10">
        <f t="shared" si="22"/>
        <v>9310608.6399999987</v>
      </c>
      <c r="BS23" s="10">
        <f t="shared" si="22"/>
        <v>6479289.6639999989</v>
      </c>
      <c r="BT23" s="10">
        <f t="shared" si="22"/>
        <v>4512620.9343999987</v>
      </c>
      <c r="BU23" s="10">
        <f t="shared" si="22"/>
        <v>3145105.5558399986</v>
      </c>
      <c r="BV23" s="10">
        <f t="shared" si="22"/>
        <v>2193336.4301439989</v>
      </c>
      <c r="BW23" s="10">
        <f t="shared" si="22"/>
        <v>1530393.0257343992</v>
      </c>
      <c r="BX23" s="10">
        <f t="shared" si="22"/>
        <v>1068309.6327942393</v>
      </c>
      <c r="BY23" s="10">
        <f t="shared" si="22"/>
        <v>746037.45182406344</v>
      </c>
      <c r="BZ23" s="10">
        <f t="shared" si="22"/>
        <v>521158.64159770194</v>
      </c>
      <c r="CA23" s="10">
        <f t="shared" ref="CA23:DF23" si="23">SUM(CA21:CA22)</f>
        <v>364170.50431090593</v>
      </c>
      <c r="CB23" s="201">
        <f t="shared" si="23"/>
        <v>69834172.880645305</v>
      </c>
    </row>
    <row r="24" spans="2:80" x14ac:dyDescent="0.25">
      <c r="B24" s="192" t="s">
        <v>320</v>
      </c>
      <c r="C24" s="200">
        <f>C47</f>
        <v>6041.666666666667</v>
      </c>
      <c r="D24" s="10">
        <f t="shared" ref="D24:N24" si="24">D47</f>
        <v>11428.444333659545</v>
      </c>
      <c r="E24" s="10">
        <f t="shared" si="24"/>
        <v>16225.515453517426</v>
      </c>
      <c r="F24" s="10">
        <f t="shared" si="24"/>
        <v>20491.542382072013</v>
      </c>
      <c r="G24" s="10">
        <f t="shared" si="24"/>
        <v>24279.319376932763</v>
      </c>
      <c r="H24" s="10">
        <f t="shared" si="24"/>
        <v>27636.359396055657</v>
      </c>
      <c r="I24" s="10">
        <f t="shared" si="24"/>
        <v>30605.422216387127</v>
      </c>
      <c r="J24" s="10">
        <f t="shared" si="24"/>
        <v>33224.989740575169</v>
      </c>
      <c r="K24" s="10">
        <f t="shared" si="24"/>
        <v>35529.69377294054</v>
      </c>
      <c r="L24" s="10">
        <f t="shared" si="24"/>
        <v>37550.701017781619</v>
      </c>
      <c r="M24" s="10">
        <f t="shared" si="24"/>
        <v>39316.059577779088</v>
      </c>
      <c r="N24" s="10">
        <f t="shared" si="24"/>
        <v>40851.010802490135</v>
      </c>
      <c r="O24" s="10">
        <f t="shared" ref="O24:O29" si="25">SUM(C24:N24)</f>
        <v>323180.72473685775</v>
      </c>
      <c r="P24" s="10">
        <f>C59</f>
        <v>48409.53296068334</v>
      </c>
      <c r="Q24" s="10">
        <f t="shared" ref="Q24:AA24" si="26">D59</f>
        <v>55105.364436276672</v>
      </c>
      <c r="R24" s="10">
        <f t="shared" si="26"/>
        <v>61024.128815126642</v>
      </c>
      <c r="S24" s="10">
        <f t="shared" si="26"/>
        <v>66242.883424714601</v>
      </c>
      <c r="T24" s="10">
        <f t="shared" si="26"/>
        <v>70830.975936423027</v>
      </c>
      <c r="U24" s="10">
        <f t="shared" si="26"/>
        <v>74850.815307441793</v>
      </c>
      <c r="V24" s="10">
        <f t="shared" si="26"/>
        <v>78358.565628340701</v>
      </c>
      <c r="W24" s="10">
        <f t="shared" si="26"/>
        <v>81404.770585740596</v>
      </c>
      <c r="X24" s="10">
        <f t="shared" si="26"/>
        <v>84034.915478572424</v>
      </c>
      <c r="Y24" s="10">
        <f t="shared" si="26"/>
        <v>86289.933032564673</v>
      </c>
      <c r="Z24" s="10">
        <f t="shared" si="26"/>
        <v>88206.658633135215</v>
      </c>
      <c r="AA24" s="10">
        <f t="shared" si="26"/>
        <v>89818.240034846531</v>
      </c>
      <c r="AB24" s="10">
        <f t="shared" ref="AB24:AB29" si="27">SUM(P24:AA24)</f>
        <v>884576.78427386633</v>
      </c>
      <c r="AC24" s="10">
        <f>C71</f>
        <v>121611.93111625517</v>
      </c>
      <c r="AD24" s="10">
        <f t="shared" ref="AD24:AN24" si="28">D71</f>
        <v>136776.0072986809</v>
      </c>
      <c r="AE24" s="10">
        <f t="shared" si="28"/>
        <v>143620.84888340885</v>
      </c>
      <c r="AF24" s="10">
        <f t="shared" si="28"/>
        <v>146301.61927372796</v>
      </c>
      <c r="AG24" s="10">
        <f t="shared" si="28"/>
        <v>146895.87326233025</v>
      </c>
      <c r="AH24" s="10">
        <f t="shared" si="28"/>
        <v>146442.36117403454</v>
      </c>
      <c r="AI24" s="10">
        <f t="shared" si="28"/>
        <v>145460.43093616579</v>
      </c>
      <c r="AJ24" s="10">
        <f t="shared" si="28"/>
        <v>144209.72911275682</v>
      </c>
      <c r="AK24" s="10">
        <f t="shared" si="28"/>
        <v>142820.05142065484</v>
      </c>
      <c r="AL24" s="10">
        <f t="shared" si="28"/>
        <v>141356.26798657479</v>
      </c>
      <c r="AM24" s="10">
        <f t="shared" si="28"/>
        <v>139850.78597461971</v>
      </c>
      <c r="AN24" s="10">
        <f t="shared" si="28"/>
        <v>138319.78089902864</v>
      </c>
      <c r="AO24" s="10">
        <f t="shared" ref="AO24:AO29" si="29">SUM(AC24:AN24)</f>
        <v>1693665.6873382381</v>
      </c>
      <c r="AP24" s="10">
        <f>C83</f>
        <v>151883.46385830842</v>
      </c>
      <c r="AQ24" s="10">
        <f t="shared" ref="AQ24:BA24" si="30">D83</f>
        <v>157750.73596695688</v>
      </c>
      <c r="AR24" s="10">
        <f t="shared" si="30"/>
        <v>159764.27712700664</v>
      </c>
      <c r="AS24" s="10">
        <f t="shared" si="30"/>
        <v>159845.39390610415</v>
      </c>
      <c r="AT24" s="10">
        <f t="shared" si="30"/>
        <v>158954.70600301155</v>
      </c>
      <c r="AU24" s="10">
        <f t="shared" si="30"/>
        <v>157572.48947913924</v>
      </c>
      <c r="AV24" s="10">
        <f t="shared" si="30"/>
        <v>155938.8483730859</v>
      </c>
      <c r="AW24" s="10">
        <f t="shared" si="30"/>
        <v>154173.80050667556</v>
      </c>
      <c r="AX24" s="10">
        <f t="shared" si="30"/>
        <v>152337.32038673497</v>
      </c>
      <c r="AY24" s="10">
        <f t="shared" si="30"/>
        <v>150459.36065473442</v>
      </c>
      <c r="AZ24" s="10">
        <f t="shared" si="30"/>
        <v>148554.86281035206</v>
      </c>
      <c r="BA24" s="10">
        <f t="shared" si="30"/>
        <v>146631.2625719927</v>
      </c>
      <c r="BB24" s="10">
        <f t="shared" ref="BB24:BB29" si="31">SUM(AP24:BA24)</f>
        <v>1853866.5216441024</v>
      </c>
      <c r="BC24" s="10">
        <f>C95</f>
        <v>162820.9340332849</v>
      </c>
      <c r="BD24" s="10">
        <f t="shared" ref="BD24:BN24" si="32">D95</f>
        <v>173406.92442282187</v>
      </c>
      <c r="BE24" s="10">
        <f t="shared" si="32"/>
        <v>180065.82626851197</v>
      </c>
      <c r="BF24" s="10">
        <f t="shared" si="32"/>
        <v>183971.22708113788</v>
      </c>
      <c r="BG24" s="10">
        <f t="shared" si="32"/>
        <v>185944.61069480606</v>
      </c>
      <c r="BH24" s="10">
        <f t="shared" si="32"/>
        <v>186560.98820426635</v>
      </c>
      <c r="BI24" s="10">
        <f t="shared" si="32"/>
        <v>186222.83962003465</v>
      </c>
      <c r="BJ24" s="10">
        <f t="shared" si="32"/>
        <v>185211.87302597173</v>
      </c>
      <c r="BK24" s="10">
        <f t="shared" si="32"/>
        <v>183725.25598857526</v>
      </c>
      <c r="BL24" s="10">
        <f t="shared" si="32"/>
        <v>181900.97754246517</v>
      </c>
      <c r="BM24" s="10">
        <f t="shared" si="32"/>
        <v>179835.60157919754</v>
      </c>
      <c r="BN24" s="10">
        <f t="shared" si="32"/>
        <v>177596.69421840325</v>
      </c>
      <c r="BO24" s="157">
        <f t="shared" ref="BO24:BO29" si="33">SUM(BC24:BN24)</f>
        <v>2167263.7526794765</v>
      </c>
      <c r="BP24" s="10">
        <f>C107</f>
        <v>181380.75078029212</v>
      </c>
      <c r="BQ24" s="10">
        <f t="shared" ref="BQ24:CA24" si="34">D107</f>
        <v>182535.18772296637</v>
      </c>
      <c r="BR24" s="10">
        <f t="shared" si="34"/>
        <v>182105.11041227035</v>
      </c>
      <c r="BS24" s="10">
        <f t="shared" si="34"/>
        <v>180717.54133188288</v>
      </c>
      <c r="BT24" s="10">
        <f t="shared" si="34"/>
        <v>178748.65299007113</v>
      </c>
      <c r="BU24" s="10">
        <f t="shared" si="34"/>
        <v>176424.10766225611</v>
      </c>
      <c r="BV24" s="10">
        <f t="shared" si="34"/>
        <v>173879.26123505595</v>
      </c>
      <c r="BW24" s="10">
        <f t="shared" si="34"/>
        <v>171195.28551120704</v>
      </c>
      <c r="BX24" s="10">
        <f t="shared" si="34"/>
        <v>168420.84159100257</v>
      </c>
      <c r="BY24" s="10">
        <f t="shared" si="34"/>
        <v>165585.08389963247</v>
      </c>
      <c r="BZ24" s="10">
        <f t="shared" si="34"/>
        <v>162705.46260205508</v>
      </c>
      <c r="CA24" s="10">
        <f t="shared" si="34"/>
        <v>159792.40505037829</v>
      </c>
      <c r="CB24" s="157">
        <f t="shared" ref="CB24:CB29" si="35">SUM(BP24:CA24)</f>
        <v>2083489.6907890707</v>
      </c>
    </row>
    <row r="25" spans="2:80" x14ac:dyDescent="0.25">
      <c r="B25" s="193" t="s">
        <v>321</v>
      </c>
      <c r="C25" s="200">
        <f>C125</f>
        <v>33358.953333333338</v>
      </c>
      <c r="D25" s="10">
        <f t="shared" ref="D25:N25" si="36">D125</f>
        <v>56347.723133532658</v>
      </c>
      <c r="E25" s="10">
        <f t="shared" si="36"/>
        <v>72074.947810317259</v>
      </c>
      <c r="F25" s="10">
        <f t="shared" si="36"/>
        <v>82716.658139489213</v>
      </c>
      <c r="G25" s="10">
        <f t="shared" si="36"/>
        <v>89796.059445701787</v>
      </c>
      <c r="H25" s="10">
        <f t="shared" si="36"/>
        <v>94379.379129681402</v>
      </c>
      <c r="I25" s="10">
        <f t="shared" si="36"/>
        <v>97212.959936562169</v>
      </c>
      <c r="J25" s="10">
        <f t="shared" si="36"/>
        <v>98819.225242994376</v>
      </c>
      <c r="K25" s="10">
        <f t="shared" si="36"/>
        <v>99563.854757390014</v>
      </c>
      <c r="L25" s="10">
        <f t="shared" si="36"/>
        <v>99702.807509359351</v>
      </c>
      <c r="M25" s="10">
        <f t="shared" si="36"/>
        <v>99415.237941576226</v>
      </c>
      <c r="N25" s="10">
        <f t="shared" si="36"/>
        <v>98826.537173338627</v>
      </c>
      <c r="O25" s="10">
        <f t="shared" si="25"/>
        <v>1022214.3435532764</v>
      </c>
      <c r="P25" s="10">
        <f>C137</f>
        <v>114889.01103049955</v>
      </c>
      <c r="Q25" s="10">
        <f t="shared" ref="Q25:AA25" si="37">D137</f>
        <v>129022.15421055815</v>
      </c>
      <c r="R25" s="10">
        <f t="shared" si="37"/>
        <v>141416.74589261541</v>
      </c>
      <c r="S25" s="10">
        <f t="shared" si="37"/>
        <v>152244.47297860484</v>
      </c>
      <c r="T25" s="10">
        <f t="shared" si="37"/>
        <v>161659.83922528083</v>
      </c>
      <c r="U25" s="10">
        <f t="shared" si="37"/>
        <v>169801.88346236991</v>
      </c>
      <c r="V25" s="10">
        <f t="shared" si="37"/>
        <v>176795.72598826466</v>
      </c>
      <c r="W25" s="10">
        <f t="shared" si="37"/>
        <v>182753.96032550128</v>
      </c>
      <c r="X25" s="10">
        <f t="shared" si="37"/>
        <v>187777.90580003845</v>
      </c>
      <c r="Y25" s="10">
        <f t="shared" si="37"/>
        <v>191958.73486195298</v>
      </c>
      <c r="Z25" s="10">
        <f t="shared" si="37"/>
        <v>195378.48767340594</v>
      </c>
      <c r="AA25" s="10">
        <f t="shared" si="37"/>
        <v>198110.98523714842</v>
      </c>
      <c r="AB25" s="10">
        <f t="shared" si="27"/>
        <v>2001809.9066862403</v>
      </c>
      <c r="AC25" s="10">
        <f>C149</f>
        <v>220766.37131550096</v>
      </c>
      <c r="AD25" s="10">
        <f t="shared" ref="AD25:AN25" si="38">D149</f>
        <v>232951.92788716796</v>
      </c>
      <c r="AE25" s="10">
        <f t="shared" si="38"/>
        <v>238846.20225432125</v>
      </c>
      <c r="AF25" s="10">
        <f t="shared" si="38"/>
        <v>240956.26023492741</v>
      </c>
      <c r="AG25" s="10">
        <f t="shared" si="38"/>
        <v>240786.27833934064</v>
      </c>
      <c r="AH25" s="10">
        <f t="shared" si="38"/>
        <v>239238.69907347849</v>
      </c>
      <c r="AI25" s="10">
        <f t="shared" si="38"/>
        <v>236854.9241179277</v>
      </c>
      <c r="AJ25" s="10">
        <f t="shared" si="38"/>
        <v>233959.7302325902</v>
      </c>
      <c r="AK25" s="10">
        <f t="shared" si="38"/>
        <v>230747.91879663395</v>
      </c>
      <c r="AL25" s="10">
        <f t="shared" si="38"/>
        <v>227336.30552960804</v>
      </c>
      <c r="AM25" s="10">
        <f t="shared" si="38"/>
        <v>223794.91432123736</v>
      </c>
      <c r="AN25" s="10">
        <f t="shared" si="38"/>
        <v>220165.69352640546</v>
      </c>
      <c r="AO25" s="10">
        <f t="shared" si="29"/>
        <v>2786405.2256291392</v>
      </c>
      <c r="AP25" s="10">
        <f>C161</f>
        <v>229843.99454964162</v>
      </c>
      <c r="AQ25" s="10">
        <f t="shared" ref="AQ25:BA25" si="39">D161</f>
        <v>238008.86095387474</v>
      </c>
      <c r="AR25" s="10">
        <f t="shared" si="39"/>
        <v>244807.99883756059</v>
      </c>
      <c r="AS25" s="10">
        <f t="shared" si="39"/>
        <v>250374.31944021967</v>
      </c>
      <c r="AT25" s="10">
        <f t="shared" si="39"/>
        <v>254827.41846667032</v>
      </c>
      <c r="AU25" s="10">
        <f t="shared" si="39"/>
        <v>258274.90747776048</v>
      </c>
      <c r="AV25" s="10">
        <f t="shared" si="39"/>
        <v>260813.61214094135</v>
      </c>
      <c r="AW25" s="10">
        <f t="shared" si="39"/>
        <v>262530.65065469185</v>
      </c>
      <c r="AX25" s="10">
        <f t="shared" si="39"/>
        <v>263504.40432940098</v>
      </c>
      <c r="AY25" s="10">
        <f t="shared" si="39"/>
        <v>263805.39110905502</v>
      </c>
      <c r="AZ25" s="10">
        <f t="shared" si="39"/>
        <v>263497.0517396424</v>
      </c>
      <c r="BA25" s="10">
        <f t="shared" si="39"/>
        <v>262636.45731959568</v>
      </c>
      <c r="BB25" s="10">
        <f t="shared" si="31"/>
        <v>3052925.0670190547</v>
      </c>
      <c r="BC25" s="10">
        <f>C173</f>
        <v>268362.92112715775</v>
      </c>
      <c r="BD25" s="10">
        <f t="shared" ref="BD25:BN25" si="40">D173</f>
        <v>272848.8271266683</v>
      </c>
      <c r="BE25" s="10">
        <f t="shared" si="40"/>
        <v>276213.7783560839</v>
      </c>
      <c r="BF25" s="10">
        <f t="shared" si="40"/>
        <v>278565.38786461303</v>
      </c>
      <c r="BG25" s="10">
        <f t="shared" si="40"/>
        <v>280000.47751369147</v>
      </c>
      <c r="BH25" s="10">
        <f t="shared" si="40"/>
        <v>280606.1568965402</v>
      </c>
      <c r="BI25" s="10">
        <f t="shared" si="40"/>
        <v>280460.79436444008</v>
      </c>
      <c r="BJ25" s="10">
        <f t="shared" si="40"/>
        <v>279634.89094904152</v>
      </c>
      <c r="BK25" s="10">
        <f t="shared" si="40"/>
        <v>278191.86689109774</v>
      </c>
      <c r="BL25" s="10">
        <f t="shared" si="40"/>
        <v>276188.76951496932</v>
      </c>
      <c r="BM25" s="10">
        <f t="shared" si="40"/>
        <v>273676.91031431482</v>
      </c>
      <c r="BN25" s="10">
        <f t="shared" si="40"/>
        <v>270702.43832783937</v>
      </c>
      <c r="BO25" s="157">
        <f t="shared" si="33"/>
        <v>3315453.2192464573</v>
      </c>
      <c r="BP25" s="10">
        <f>C185</f>
        <v>434314.94205273088</v>
      </c>
      <c r="BQ25" s="10">
        <f t="shared" ref="BQ25:CA25" si="41">D185</f>
        <v>510995.70061080874</v>
      </c>
      <c r="BR25" s="10">
        <f t="shared" si="41"/>
        <v>561184.50196345069</v>
      </c>
      <c r="BS25" s="10">
        <f t="shared" si="41"/>
        <v>592805.68174136756</v>
      </c>
      <c r="BT25" s="10">
        <f t="shared" si="41"/>
        <v>611406.11987585027</v>
      </c>
      <c r="BU25" s="10">
        <f t="shared" si="41"/>
        <v>620868.47627519572</v>
      </c>
      <c r="BV25" s="10">
        <f t="shared" si="41"/>
        <v>623910.45579131285</v>
      </c>
      <c r="BW25" s="10">
        <f t="shared" si="41"/>
        <v>622434.29368941428</v>
      </c>
      <c r="BX25" s="10">
        <f t="shared" si="41"/>
        <v>617771.39546981663</v>
      </c>
      <c r="BY25" s="10">
        <f t="shared" si="41"/>
        <v>610853.58473617467</v>
      </c>
      <c r="BZ25" s="10">
        <f t="shared" si="41"/>
        <v>602332.97669616877</v>
      </c>
      <c r="CA25" s="10">
        <f t="shared" si="41"/>
        <v>592665.88960486499</v>
      </c>
      <c r="CB25" s="157">
        <f t="shared" si="35"/>
        <v>7001544.0185071556</v>
      </c>
    </row>
    <row r="26" spans="2:80" x14ac:dyDescent="0.25">
      <c r="B26" s="104" t="s">
        <v>322</v>
      </c>
      <c r="C26" s="202">
        <f>SUM(C24:C25)</f>
        <v>39400.620000000003</v>
      </c>
      <c r="D26" s="162">
        <f t="shared" ref="D26:N26" si="42">SUM(D24:D25)</f>
        <v>67776.167467192208</v>
      </c>
      <c r="E26" s="162">
        <f t="shared" si="42"/>
        <v>88300.463263834681</v>
      </c>
      <c r="F26" s="162">
        <f t="shared" si="42"/>
        <v>103208.20052156123</v>
      </c>
      <c r="G26" s="162">
        <f t="shared" si="42"/>
        <v>114075.37882263455</v>
      </c>
      <c r="H26" s="162">
        <f t="shared" si="42"/>
        <v>122015.73852573706</v>
      </c>
      <c r="I26" s="162">
        <f t="shared" si="42"/>
        <v>127818.3821529493</v>
      </c>
      <c r="J26" s="162">
        <f t="shared" si="42"/>
        <v>132044.21498356955</v>
      </c>
      <c r="K26" s="162">
        <f t="shared" si="42"/>
        <v>135093.54853033056</v>
      </c>
      <c r="L26" s="162">
        <f t="shared" si="42"/>
        <v>137253.50852714098</v>
      </c>
      <c r="M26" s="162">
        <f t="shared" si="42"/>
        <v>138731.29751935531</v>
      </c>
      <c r="N26" s="162">
        <f t="shared" si="42"/>
        <v>139677.54797582875</v>
      </c>
      <c r="O26" s="10">
        <f t="shared" si="25"/>
        <v>1345395.0682901344</v>
      </c>
      <c r="P26" s="162">
        <f>SUM(P24:P25)</f>
        <v>163298.54399118287</v>
      </c>
      <c r="Q26" s="162">
        <f t="shared" ref="Q26:AA26" si="43">SUM(Q24:Q25)</f>
        <v>184127.51864683483</v>
      </c>
      <c r="R26" s="162">
        <f t="shared" si="43"/>
        <v>202440.87470774204</v>
      </c>
      <c r="S26" s="162">
        <f t="shared" si="43"/>
        <v>218487.35640331946</v>
      </c>
      <c r="T26" s="162">
        <f t="shared" si="43"/>
        <v>232490.81516170385</v>
      </c>
      <c r="U26" s="162">
        <f t="shared" si="43"/>
        <v>244652.69876981172</v>
      </c>
      <c r="V26" s="162">
        <f t="shared" si="43"/>
        <v>255154.29161660536</v>
      </c>
      <c r="W26" s="162">
        <f t="shared" si="43"/>
        <v>264158.73091124184</v>
      </c>
      <c r="X26" s="162">
        <f t="shared" si="43"/>
        <v>271812.82127861085</v>
      </c>
      <c r="Y26" s="162">
        <f t="shared" si="43"/>
        <v>278248.66789451765</v>
      </c>
      <c r="Z26" s="162">
        <f t="shared" si="43"/>
        <v>283585.14630654117</v>
      </c>
      <c r="AA26" s="162">
        <f t="shared" si="43"/>
        <v>287929.22527199495</v>
      </c>
      <c r="AB26" s="10">
        <f t="shared" si="27"/>
        <v>2886386.6909601064</v>
      </c>
      <c r="AC26" s="162">
        <f>SUM(AC24:AC25)</f>
        <v>342378.30243175616</v>
      </c>
      <c r="AD26" s="162">
        <f t="shared" ref="AD26:AN26" si="44">SUM(AD24:AD25)</f>
        <v>369727.93518584885</v>
      </c>
      <c r="AE26" s="162">
        <f t="shared" si="44"/>
        <v>382467.05113773013</v>
      </c>
      <c r="AF26" s="162">
        <f t="shared" si="44"/>
        <v>387257.8795086554</v>
      </c>
      <c r="AG26" s="162">
        <f t="shared" si="44"/>
        <v>387682.15160167089</v>
      </c>
      <c r="AH26" s="162">
        <f t="shared" si="44"/>
        <v>385681.060247513</v>
      </c>
      <c r="AI26" s="162">
        <f t="shared" si="44"/>
        <v>382315.35505409352</v>
      </c>
      <c r="AJ26" s="162">
        <f t="shared" si="44"/>
        <v>378169.45934534702</v>
      </c>
      <c r="AK26" s="162">
        <f t="shared" si="44"/>
        <v>373567.97021728882</v>
      </c>
      <c r="AL26" s="162">
        <f t="shared" si="44"/>
        <v>368692.57351618283</v>
      </c>
      <c r="AM26" s="162">
        <f t="shared" si="44"/>
        <v>363645.70029585704</v>
      </c>
      <c r="AN26" s="162">
        <f t="shared" si="44"/>
        <v>358485.47442543413</v>
      </c>
      <c r="AO26" s="10">
        <f t="shared" si="29"/>
        <v>4480070.9129673783</v>
      </c>
      <c r="AP26" s="162">
        <f>SUM(AP24:AP25)</f>
        <v>381727.45840795001</v>
      </c>
      <c r="AQ26" s="162">
        <f t="shared" ref="AQ26:BA26" si="45">SUM(AQ24:AQ25)</f>
        <v>395759.59692083159</v>
      </c>
      <c r="AR26" s="162">
        <f t="shared" si="45"/>
        <v>404572.2759645672</v>
      </c>
      <c r="AS26" s="162">
        <f t="shared" si="45"/>
        <v>410219.71334632381</v>
      </c>
      <c r="AT26" s="162">
        <f t="shared" si="45"/>
        <v>413782.12446968188</v>
      </c>
      <c r="AU26" s="162">
        <f t="shared" si="45"/>
        <v>415847.39695689973</v>
      </c>
      <c r="AV26" s="162">
        <f t="shared" si="45"/>
        <v>416752.46051402728</v>
      </c>
      <c r="AW26" s="162">
        <f t="shared" si="45"/>
        <v>416704.45116136741</v>
      </c>
      <c r="AX26" s="162">
        <f t="shared" si="45"/>
        <v>415841.72471613594</v>
      </c>
      <c r="AY26" s="162">
        <f t="shared" si="45"/>
        <v>414264.75176378945</v>
      </c>
      <c r="AZ26" s="162">
        <f t="shared" si="45"/>
        <v>412051.91454999446</v>
      </c>
      <c r="BA26" s="162">
        <f t="shared" si="45"/>
        <v>409267.71989158838</v>
      </c>
      <c r="BB26" s="10">
        <f t="shared" si="31"/>
        <v>4906791.5886631571</v>
      </c>
      <c r="BC26" s="10">
        <f>SUM(BC24:BC25)</f>
        <v>431183.85516044265</v>
      </c>
      <c r="BD26" s="10">
        <f t="shared" ref="BD26:BN26" si="46">SUM(BD24:BD25)</f>
        <v>446255.75154949015</v>
      </c>
      <c r="BE26" s="10">
        <f t="shared" si="46"/>
        <v>456279.60462459584</v>
      </c>
      <c r="BF26" s="10">
        <f t="shared" si="46"/>
        <v>462536.61494575092</v>
      </c>
      <c r="BG26" s="10">
        <f t="shared" si="46"/>
        <v>465945.0882084975</v>
      </c>
      <c r="BH26" s="10">
        <f t="shared" si="46"/>
        <v>467167.14510080655</v>
      </c>
      <c r="BI26" s="10">
        <f t="shared" si="46"/>
        <v>466683.6339844747</v>
      </c>
      <c r="BJ26" s="10">
        <f t="shared" si="46"/>
        <v>464846.76397501328</v>
      </c>
      <c r="BK26" s="10">
        <f t="shared" si="46"/>
        <v>461917.12287967303</v>
      </c>
      <c r="BL26" s="10">
        <f t="shared" si="46"/>
        <v>458089.74705743452</v>
      </c>
      <c r="BM26" s="10">
        <f t="shared" si="46"/>
        <v>453512.51189351233</v>
      </c>
      <c r="BN26" s="10">
        <f t="shared" si="46"/>
        <v>448299.13254624262</v>
      </c>
      <c r="BO26" s="157">
        <f t="shared" si="33"/>
        <v>5482716.9719259329</v>
      </c>
      <c r="BP26" s="10">
        <f>SUM(BP24:BP25)</f>
        <v>615695.69283302303</v>
      </c>
      <c r="BQ26" s="10">
        <f t="shared" ref="BQ26:CA26" si="47">SUM(BQ24:BQ25)</f>
        <v>693530.8883337751</v>
      </c>
      <c r="BR26" s="10">
        <f t="shared" si="47"/>
        <v>743289.6123757211</v>
      </c>
      <c r="BS26" s="10">
        <f t="shared" si="47"/>
        <v>773523.22307325038</v>
      </c>
      <c r="BT26" s="10">
        <f t="shared" si="47"/>
        <v>790154.77286592138</v>
      </c>
      <c r="BU26" s="10">
        <f t="shared" si="47"/>
        <v>797292.58393745183</v>
      </c>
      <c r="BV26" s="10">
        <f t="shared" si="47"/>
        <v>797789.71702636883</v>
      </c>
      <c r="BW26" s="10">
        <f t="shared" si="47"/>
        <v>793629.57920062135</v>
      </c>
      <c r="BX26" s="10">
        <f t="shared" si="47"/>
        <v>786192.23706081917</v>
      </c>
      <c r="BY26" s="10">
        <f t="shared" si="47"/>
        <v>776438.66863580712</v>
      </c>
      <c r="BZ26" s="10">
        <f t="shared" si="47"/>
        <v>765038.43929822382</v>
      </c>
      <c r="CA26" s="10">
        <f t="shared" si="47"/>
        <v>752458.29465524328</v>
      </c>
      <c r="CB26" s="157">
        <f t="shared" si="35"/>
        <v>9085033.7092962265</v>
      </c>
    </row>
    <row r="27" spans="2:80" x14ac:dyDescent="0.25">
      <c r="B27" s="192" t="s">
        <v>323</v>
      </c>
      <c r="C27" s="202">
        <f>C48</f>
        <v>8395.4206356615796</v>
      </c>
      <c r="D27" s="162">
        <f t="shared" ref="D27:N27" si="48">D48</f>
        <v>16002.021540764121</v>
      </c>
      <c r="E27" s="162">
        <f t="shared" si="48"/>
        <v>22898.991135792119</v>
      </c>
      <c r="F27" s="162">
        <f t="shared" si="48"/>
        <v>29157.600850634826</v>
      </c>
      <c r="G27" s="162">
        <f t="shared" si="48"/>
        <v>34841.99683483164</v>
      </c>
      <c r="H27" s="162">
        <f t="shared" si="48"/>
        <v>40009.912496860547</v>
      </c>
      <c r="I27" s="162">
        <f t="shared" si="48"/>
        <v>44713.309789565697</v>
      </c>
      <c r="J27" s="162">
        <f t="shared" si="48"/>
        <v>48998.95636711063</v>
      </c>
      <c r="K27" s="162">
        <f t="shared" si="48"/>
        <v>52908.945026304929</v>
      </c>
      <c r="L27" s="162">
        <f t="shared" si="48"/>
        <v>56481.161203867545</v>
      </c>
      <c r="M27" s="162">
        <f t="shared" si="48"/>
        <v>59749.703724033403</v>
      </c>
      <c r="N27" s="162">
        <f t="shared" si="48"/>
        <v>62745.263471469349</v>
      </c>
      <c r="O27" s="10">
        <f t="shared" si="25"/>
        <v>476903.28307689639</v>
      </c>
      <c r="P27" s="162">
        <f>C60</f>
        <v>74154.345419035322</v>
      </c>
      <c r="Q27" s="162">
        <f t="shared" ref="Q27:AA27" si="49">D60</f>
        <v>84529.357638625253</v>
      </c>
      <c r="R27" s="162">
        <f t="shared" si="49"/>
        <v>93974.352585440211</v>
      </c>
      <c r="S27" s="162">
        <f t="shared" si="49"/>
        <v>102582.9813689507</v>
      </c>
      <c r="T27" s="162">
        <f t="shared" si="49"/>
        <v>110439.53391103089</v>
      </c>
      <c r="U27" s="162">
        <f t="shared" si="49"/>
        <v>117619.87508842185</v>
      </c>
      <c r="V27" s="162">
        <f t="shared" si="49"/>
        <v>124192.2872610917</v>
      </c>
      <c r="W27" s="162">
        <f t="shared" si="49"/>
        <v>130218.22854790368</v>
      </c>
      <c r="X27" s="162">
        <f t="shared" si="49"/>
        <v>135753.01527486256</v>
      </c>
      <c r="Y27" s="162">
        <f t="shared" si="49"/>
        <v>140846.43617868194</v>
      </c>
      <c r="Z27" s="162">
        <f t="shared" si="49"/>
        <v>145543.30519014184</v>
      </c>
      <c r="AA27" s="162">
        <f t="shared" si="49"/>
        <v>149883.95893925795</v>
      </c>
      <c r="AB27" s="10">
        <f t="shared" si="27"/>
        <v>1409737.677403444</v>
      </c>
      <c r="AC27" s="162">
        <f>C72</f>
        <v>196227.94221919286</v>
      </c>
      <c r="AD27" s="162">
        <f t="shared" ref="AD27:AN27" si="50">D72</f>
        <v>220132.70321743889</v>
      </c>
      <c r="AE27" s="162">
        <f t="shared" si="50"/>
        <v>232822.28022304681</v>
      </c>
      <c r="AF27" s="162">
        <f t="shared" si="50"/>
        <v>239908.71912789563</v>
      </c>
      <c r="AG27" s="162">
        <f t="shared" si="50"/>
        <v>244198.06978687731</v>
      </c>
      <c r="AH27" s="162">
        <f t="shared" si="50"/>
        <v>247093.38419896504</v>
      </c>
      <c r="AI27" s="162">
        <f t="shared" si="50"/>
        <v>249296.21559872979</v>
      </c>
      <c r="AJ27" s="162">
        <f t="shared" si="50"/>
        <v>251157.36800308674</v>
      </c>
      <c r="AK27" s="162">
        <f t="shared" si="50"/>
        <v>252852.27098566273</v>
      </c>
      <c r="AL27" s="162">
        <f t="shared" si="50"/>
        <v>254468.66706497979</v>
      </c>
      <c r="AM27" s="162">
        <f t="shared" si="50"/>
        <v>256050.45539955338</v>
      </c>
      <c r="AN27" s="162">
        <f t="shared" si="50"/>
        <v>257619.61363645369</v>
      </c>
      <c r="AO27" s="10">
        <f t="shared" si="29"/>
        <v>2901827.6894618827</v>
      </c>
      <c r="AP27" s="162">
        <f>C84</f>
        <v>280186.80615473457</v>
      </c>
      <c r="AQ27" s="162">
        <f t="shared" ref="AQ27:BA27" si="51">D84</f>
        <v>292384.97178486647</v>
      </c>
      <c r="AR27" s="162">
        <f t="shared" si="51"/>
        <v>299404.14949420688</v>
      </c>
      <c r="AS27" s="162">
        <f t="shared" si="51"/>
        <v>303839.39214980445</v>
      </c>
      <c r="AT27" s="162">
        <f t="shared" si="51"/>
        <v>306988.25977024459</v>
      </c>
      <c r="AU27" s="162">
        <f t="shared" si="51"/>
        <v>309499.56615279068</v>
      </c>
      <c r="AV27" s="162">
        <f t="shared" si="51"/>
        <v>311697.75218818086</v>
      </c>
      <c r="AW27" s="162">
        <f t="shared" si="51"/>
        <v>313745.07251925964</v>
      </c>
      <c r="AX27" s="162">
        <f t="shared" si="51"/>
        <v>315722.68887153448</v>
      </c>
      <c r="AY27" s="162">
        <f t="shared" si="51"/>
        <v>317671.21671970212</v>
      </c>
      <c r="AZ27" s="162">
        <f t="shared" si="51"/>
        <v>319610.99862216803</v>
      </c>
      <c r="BA27" s="162">
        <f t="shared" si="51"/>
        <v>321552.24088956916</v>
      </c>
      <c r="BB27" s="10">
        <f t="shared" si="31"/>
        <v>3692303.115317062</v>
      </c>
      <c r="BC27" s="10">
        <f>C96</f>
        <v>348691.47345594515</v>
      </c>
      <c r="BD27" s="10">
        <f t="shared" ref="BD27:BN27" si="52">D96</f>
        <v>368435.71588577598</v>
      </c>
      <c r="BE27" s="10">
        <f t="shared" si="52"/>
        <v>383007.97701364325</v>
      </c>
      <c r="BF27" s="10">
        <f t="shared" si="52"/>
        <v>393964.39028250746</v>
      </c>
      <c r="BG27" s="10">
        <f t="shared" si="52"/>
        <v>402394.27652588242</v>
      </c>
      <c r="BH27" s="10">
        <f t="shared" si="52"/>
        <v>409060.18791635236</v>
      </c>
      <c r="BI27" s="10">
        <f t="shared" si="52"/>
        <v>414495.93873053521</v>
      </c>
      <c r="BJ27" s="10">
        <f t="shared" si="52"/>
        <v>419075.22688556404</v>
      </c>
      <c r="BK27" s="10">
        <f t="shared" si="52"/>
        <v>423059.66901563655</v>
      </c>
      <c r="BL27" s="10">
        <f t="shared" si="52"/>
        <v>426632.42502661992</v>
      </c>
      <c r="BM27" s="10">
        <f t="shared" si="52"/>
        <v>429921.73528529878</v>
      </c>
      <c r="BN27" s="10">
        <f t="shared" si="52"/>
        <v>433017.396652881</v>
      </c>
      <c r="BO27" s="157">
        <f t="shared" si="33"/>
        <v>4851756.4126766426</v>
      </c>
      <c r="BP27" s="10">
        <f>C108</f>
        <v>444527.18190218974</v>
      </c>
      <c r="BQ27" s="10">
        <f t="shared" ref="BQ27:CA27" si="53">D108</f>
        <v>452549.05004623398</v>
      </c>
      <c r="BR27" s="10">
        <f t="shared" si="53"/>
        <v>458484.91040896118</v>
      </c>
      <c r="BS27" s="10">
        <f t="shared" si="53"/>
        <v>463175.94932056736</v>
      </c>
      <c r="BT27" s="10">
        <f t="shared" si="53"/>
        <v>467126.91956111032</v>
      </c>
      <c r="BU27" s="10">
        <f t="shared" si="53"/>
        <v>470640.71402816405</v>
      </c>
      <c r="BV27" s="10">
        <f t="shared" si="53"/>
        <v>473899.10993890744</v>
      </c>
      <c r="BW27" s="10">
        <f t="shared" si="53"/>
        <v>477011.21535288228</v>
      </c>
      <c r="BX27" s="10">
        <f t="shared" si="53"/>
        <v>480042.53708716237</v>
      </c>
      <c r="BY27" s="10">
        <f t="shared" si="53"/>
        <v>483032.4214669778</v>
      </c>
      <c r="BZ27" s="10">
        <f t="shared" si="53"/>
        <v>486004.51877762238</v>
      </c>
      <c r="CA27" s="10">
        <f t="shared" si="53"/>
        <v>488973.06193713949</v>
      </c>
      <c r="CB27" s="157">
        <f t="shared" si="35"/>
        <v>5645467.5898279184</v>
      </c>
    </row>
    <row r="28" spans="2:80" x14ac:dyDescent="0.25">
      <c r="B28" s="193" t="s">
        <v>319</v>
      </c>
      <c r="C28" s="202">
        <f>C126</f>
        <v>54374.629970102353</v>
      </c>
      <c r="D28" s="162">
        <f t="shared" ref="D28:N28" si="54">D126</f>
        <v>92799.368482308026</v>
      </c>
      <c r="E28" s="162">
        <f t="shared" si="54"/>
        <v>120061.59962420691</v>
      </c>
      <c r="F28" s="162">
        <f t="shared" si="54"/>
        <v>139512.5083681134</v>
      </c>
      <c r="G28" s="162">
        <f t="shared" si="54"/>
        <v>153497.94041305571</v>
      </c>
      <c r="H28" s="162">
        <f t="shared" si="54"/>
        <v>163660.00407488452</v>
      </c>
      <c r="I28" s="162">
        <f t="shared" si="54"/>
        <v>171148.19161006965</v>
      </c>
      <c r="J28" s="162">
        <f t="shared" si="54"/>
        <v>176767.16414308356</v>
      </c>
      <c r="K28" s="162">
        <f t="shared" si="54"/>
        <v>181080.20111630022</v>
      </c>
      <c r="L28" s="162">
        <f t="shared" si="54"/>
        <v>184481.61490565949</v>
      </c>
      <c r="M28" s="162">
        <f t="shared" si="54"/>
        <v>187247.44105237263</v>
      </c>
      <c r="N28" s="162">
        <f t="shared" si="54"/>
        <v>189570.92142586125</v>
      </c>
      <c r="O28" s="10">
        <f t="shared" si="25"/>
        <v>1814201.5851860179</v>
      </c>
      <c r="P28" s="162">
        <f>C138</f>
        <v>219076.32299121015</v>
      </c>
      <c r="Q28" s="162">
        <f t="shared" ref="Q28:AA28" si="55">D138</f>
        <v>245954.26769141038</v>
      </c>
      <c r="R28" s="162">
        <f t="shared" si="55"/>
        <v>270469.65510158608</v>
      </c>
      <c r="S28" s="162">
        <f t="shared" si="55"/>
        <v>292860.90919860627</v>
      </c>
      <c r="T28" s="162">
        <f t="shared" si="55"/>
        <v>313342.62601663894</v>
      </c>
      <c r="U28" s="162">
        <f t="shared" si="55"/>
        <v>332107.95653778769</v>
      </c>
      <c r="V28" s="162">
        <f t="shared" si="55"/>
        <v>349330.75129430695</v>
      </c>
      <c r="W28" s="162">
        <f t="shared" si="55"/>
        <v>365167.490511243</v>
      </c>
      <c r="X28" s="162">
        <f t="shared" si="55"/>
        <v>379759.02123546111</v>
      </c>
      <c r="Y28" s="162">
        <f t="shared" si="55"/>
        <v>393232.12075242645</v>
      </c>
      <c r="Z28" s="162">
        <f t="shared" si="55"/>
        <v>405700.90366196539</v>
      </c>
      <c r="AA28" s="162">
        <f t="shared" si="55"/>
        <v>417268.08824711555</v>
      </c>
      <c r="AB28" s="10">
        <f t="shared" si="27"/>
        <v>3984270.1132397582</v>
      </c>
      <c r="AC28" s="162">
        <f>C150</f>
        <v>461512.1142499554</v>
      </c>
      <c r="AD28" s="162">
        <f t="shared" ref="AD28:AN28" si="56">D150</f>
        <v>489466.20492700377</v>
      </c>
      <c r="AE28" s="162">
        <f t="shared" si="56"/>
        <v>507655.71890907973</v>
      </c>
      <c r="AF28" s="162">
        <f t="shared" si="56"/>
        <v>519995.93393801118</v>
      </c>
      <c r="AG28" s="162">
        <f t="shared" si="56"/>
        <v>528836.07963932049</v>
      </c>
      <c r="AH28" s="162">
        <f t="shared" si="56"/>
        <v>535585.75718861609</v>
      </c>
      <c r="AI28" s="162">
        <f t="shared" si="56"/>
        <v>541090.79111422703</v>
      </c>
      <c r="AJ28" s="162">
        <f t="shared" si="56"/>
        <v>545858.74038160057</v>
      </c>
      <c r="AK28" s="162">
        <f t="shared" si="56"/>
        <v>550194.20504677843</v>
      </c>
      <c r="AL28" s="162">
        <f t="shared" si="56"/>
        <v>554280.01025133731</v>
      </c>
      <c r="AM28" s="162">
        <f t="shared" si="56"/>
        <v>558225.91662222776</v>
      </c>
      <c r="AN28" s="162">
        <f t="shared" si="56"/>
        <v>562097.84651457146</v>
      </c>
      <c r="AO28" s="10">
        <f t="shared" si="29"/>
        <v>6354799.31878273</v>
      </c>
      <c r="AP28" s="162">
        <f>C162</f>
        <v>587728.73936503218</v>
      </c>
      <c r="AQ28" s="162">
        <f t="shared" ref="AQ28:BA28" si="57">D162</f>
        <v>611342.14744712622</v>
      </c>
      <c r="AR28" s="162">
        <f t="shared" si="57"/>
        <v>633143.45660113473</v>
      </c>
      <c r="AS28" s="162">
        <f t="shared" si="57"/>
        <v>653317.53833240073</v>
      </c>
      <c r="AT28" s="162">
        <f t="shared" si="57"/>
        <v>672030.80140648258</v>
      </c>
      <c r="AU28" s="162">
        <f t="shared" si="57"/>
        <v>689433.03828587173</v>
      </c>
      <c r="AV28" s="162">
        <f t="shared" si="57"/>
        <v>705659.08692412218</v>
      </c>
      <c r="AW28" s="162">
        <f t="shared" si="57"/>
        <v>720830.32638165983</v>
      </c>
      <c r="AX28" s="162">
        <f t="shared" si="57"/>
        <v>735056.02288111008</v>
      </c>
      <c r="AY28" s="162">
        <f t="shared" si="57"/>
        <v>748434.54125819949</v>
      </c>
      <c r="AZ28" s="162">
        <f t="shared" si="57"/>
        <v>761054.43526868126</v>
      </c>
      <c r="BA28" s="162">
        <f t="shared" si="57"/>
        <v>772995.42886569025</v>
      </c>
      <c r="BB28" s="10">
        <f t="shared" si="31"/>
        <v>8291025.5630175117</v>
      </c>
      <c r="BC28" s="10">
        <f>C174</f>
        <v>795882.60007341369</v>
      </c>
      <c r="BD28" s="10">
        <f t="shared" ref="BD28:BN28" si="58">D174</f>
        <v>817148.9655876602</v>
      </c>
      <c r="BE28" s="10">
        <f t="shared" si="58"/>
        <v>836961.05872062594</v>
      </c>
      <c r="BF28" s="10">
        <f t="shared" si="58"/>
        <v>855468.78913824004</v>
      </c>
      <c r="BG28" s="10">
        <f t="shared" si="58"/>
        <v>872807.10542269051</v>
      </c>
      <c r="BH28" s="10">
        <f t="shared" si="58"/>
        <v>889097.49138001772</v>
      </c>
      <c r="BI28" s="10">
        <f t="shared" si="58"/>
        <v>904449.31271827617</v>
      </c>
      <c r="BJ28" s="10">
        <f t="shared" si="58"/>
        <v>918961.02905921708</v>
      </c>
      <c r="BK28" s="10">
        <f t="shared" si="58"/>
        <v>932721.28475014912</v>
      </c>
      <c r="BL28" s="10">
        <f t="shared" si="58"/>
        <v>945809.89059596695</v>
      </c>
      <c r="BM28" s="10">
        <f t="shared" si="58"/>
        <v>958298.7074193419</v>
      </c>
      <c r="BN28" s="10">
        <f t="shared" si="58"/>
        <v>970252.4412662657</v>
      </c>
      <c r="BO28" s="157">
        <f t="shared" si="33"/>
        <v>10697858.676131863</v>
      </c>
      <c r="BP28" s="10">
        <f>C186</f>
        <v>1253950.2162883121</v>
      </c>
      <c r="BQ28" s="10">
        <f t="shared" ref="BQ28:CA28" si="59">D186</f>
        <v>1400924.5971037031</v>
      </c>
      <c r="BR28" s="10">
        <f t="shared" si="59"/>
        <v>1507294.3933124896</v>
      </c>
      <c r="BS28" s="10">
        <f t="shared" si="59"/>
        <v>1585264.2318275725</v>
      </c>
      <c r="BT28" s="10">
        <f t="shared" si="59"/>
        <v>1643377.5064981896</v>
      </c>
      <c r="BU28" s="10">
        <f t="shared" si="59"/>
        <v>1687614.7490624138</v>
      </c>
      <c r="BV28" s="10">
        <f t="shared" si="59"/>
        <v>1722162.4888207959</v>
      </c>
      <c r="BW28" s="10">
        <f t="shared" si="59"/>
        <v>1749951.4544148436</v>
      </c>
      <c r="BX28" s="10">
        <f t="shared" si="59"/>
        <v>1773033.3150789456</v>
      </c>
      <c r="BY28" s="10">
        <f t="shared" si="59"/>
        <v>1792844.3995237409</v>
      </c>
      <c r="BZ28" s="10">
        <f t="shared" si="59"/>
        <v>1810390.2991615541</v>
      </c>
      <c r="CA28" s="10">
        <f t="shared" si="59"/>
        <v>1826375.0903713228</v>
      </c>
      <c r="CB28" s="157">
        <f t="shared" si="35"/>
        <v>19753182.741463881</v>
      </c>
    </row>
    <row r="29" spans="2:80" x14ac:dyDescent="0.25">
      <c r="B29" s="104" t="s">
        <v>324</v>
      </c>
      <c r="C29" s="202">
        <f>SUM(C27:C28)</f>
        <v>62770.050605763929</v>
      </c>
      <c r="D29" s="162">
        <f t="shared" ref="D29:N29" si="60">SUM(D27:D28)</f>
        <v>108801.39002307215</v>
      </c>
      <c r="E29" s="162">
        <f t="shared" si="60"/>
        <v>142960.59075999903</v>
      </c>
      <c r="F29" s="162">
        <f t="shared" si="60"/>
        <v>168670.10921874823</v>
      </c>
      <c r="G29" s="162">
        <f t="shared" si="60"/>
        <v>188339.93724788734</v>
      </c>
      <c r="H29" s="162">
        <f t="shared" si="60"/>
        <v>203669.91657174507</v>
      </c>
      <c r="I29" s="162">
        <f t="shared" si="60"/>
        <v>215861.50139963534</v>
      </c>
      <c r="J29" s="162">
        <f t="shared" si="60"/>
        <v>225766.12051019419</v>
      </c>
      <c r="K29" s="162">
        <f t="shared" si="60"/>
        <v>233989.14614260514</v>
      </c>
      <c r="L29" s="162">
        <f t="shared" si="60"/>
        <v>240962.77610952704</v>
      </c>
      <c r="M29" s="162">
        <f t="shared" si="60"/>
        <v>246997.14477640603</v>
      </c>
      <c r="N29" s="162">
        <f t="shared" si="60"/>
        <v>252316.18489733059</v>
      </c>
      <c r="O29" s="10">
        <f t="shared" si="25"/>
        <v>2291104.868262914</v>
      </c>
      <c r="P29" s="162">
        <f>SUM(P27:P28)</f>
        <v>293230.66841024545</v>
      </c>
      <c r="Q29" s="162">
        <f t="shared" ref="Q29:AA29" si="61">SUM(Q27:Q28)</f>
        <v>330483.62533003563</v>
      </c>
      <c r="R29" s="162">
        <f t="shared" si="61"/>
        <v>364444.00768702629</v>
      </c>
      <c r="S29" s="162">
        <f t="shared" si="61"/>
        <v>395443.89056755695</v>
      </c>
      <c r="T29" s="162">
        <f t="shared" si="61"/>
        <v>423782.1599276698</v>
      </c>
      <c r="U29" s="162">
        <f t="shared" si="61"/>
        <v>449727.83162620955</v>
      </c>
      <c r="V29" s="162">
        <f t="shared" si="61"/>
        <v>473523.03855539864</v>
      </c>
      <c r="W29" s="162">
        <f t="shared" si="61"/>
        <v>495385.71905914671</v>
      </c>
      <c r="X29" s="162">
        <f t="shared" si="61"/>
        <v>515512.03651032364</v>
      </c>
      <c r="Y29" s="162">
        <f t="shared" si="61"/>
        <v>534078.55693110835</v>
      </c>
      <c r="Z29" s="162">
        <f t="shared" si="61"/>
        <v>551244.20885210717</v>
      </c>
      <c r="AA29" s="162">
        <f t="shared" si="61"/>
        <v>567152.0471863735</v>
      </c>
      <c r="AB29" s="10">
        <f t="shared" si="27"/>
        <v>5394007.7906432031</v>
      </c>
      <c r="AC29" s="162">
        <f>SUM(AC27:AC28)</f>
        <v>657740.05646914826</v>
      </c>
      <c r="AD29" s="162">
        <f t="shared" ref="AD29:AN29" si="62">SUM(AD27:AD28)</f>
        <v>709598.9081444426</v>
      </c>
      <c r="AE29" s="162">
        <f t="shared" si="62"/>
        <v>740477.99913212657</v>
      </c>
      <c r="AF29" s="162">
        <f t="shared" si="62"/>
        <v>759904.65306590684</v>
      </c>
      <c r="AG29" s="162">
        <f t="shared" si="62"/>
        <v>773034.14942619787</v>
      </c>
      <c r="AH29" s="162">
        <f t="shared" si="62"/>
        <v>782679.14138758113</v>
      </c>
      <c r="AI29" s="162">
        <f t="shared" si="62"/>
        <v>790387.00671295682</v>
      </c>
      <c r="AJ29" s="162">
        <f t="shared" si="62"/>
        <v>797016.10838468734</v>
      </c>
      <c r="AK29" s="162">
        <f t="shared" si="62"/>
        <v>803046.47603244113</v>
      </c>
      <c r="AL29" s="162">
        <f t="shared" si="62"/>
        <v>808748.6773163171</v>
      </c>
      <c r="AM29" s="162">
        <f t="shared" si="62"/>
        <v>814276.37202178116</v>
      </c>
      <c r="AN29" s="162">
        <f t="shared" si="62"/>
        <v>819717.46015102509</v>
      </c>
      <c r="AO29" s="10">
        <f t="shared" si="29"/>
        <v>9256627.0082446113</v>
      </c>
      <c r="AP29" s="162">
        <f>SUM(AP27:AP28)</f>
        <v>867915.54551976675</v>
      </c>
      <c r="AQ29" s="162">
        <f t="shared" ref="AQ29:BA29" si="63">SUM(AQ27:AQ28)</f>
        <v>903727.11923199263</v>
      </c>
      <c r="AR29" s="162">
        <f t="shared" si="63"/>
        <v>932547.60609534162</v>
      </c>
      <c r="AS29" s="162">
        <f t="shared" si="63"/>
        <v>957156.93048220524</v>
      </c>
      <c r="AT29" s="162">
        <f t="shared" si="63"/>
        <v>979019.06117672718</v>
      </c>
      <c r="AU29" s="162">
        <f t="shared" si="63"/>
        <v>998932.60443866241</v>
      </c>
      <c r="AV29" s="162">
        <f t="shared" si="63"/>
        <v>1017356.839112303</v>
      </c>
      <c r="AW29" s="162">
        <f t="shared" si="63"/>
        <v>1034575.3989009195</v>
      </c>
      <c r="AX29" s="162">
        <f t="shared" si="63"/>
        <v>1050778.7117526445</v>
      </c>
      <c r="AY29" s="162">
        <f t="shared" si="63"/>
        <v>1066105.7579779015</v>
      </c>
      <c r="AZ29" s="162">
        <f t="shared" si="63"/>
        <v>1080665.4338908494</v>
      </c>
      <c r="BA29" s="162">
        <f t="shared" si="63"/>
        <v>1094547.6697552595</v>
      </c>
      <c r="BB29" s="10">
        <f t="shared" si="31"/>
        <v>11983328.678334573</v>
      </c>
      <c r="BC29" s="10">
        <f>SUM(BC27:BC28)</f>
        <v>1144574.073529359</v>
      </c>
      <c r="BD29" s="10">
        <f t="shared" ref="BD29:BN29" si="64">SUM(BD27:BD28)</f>
        <v>1185584.6814734363</v>
      </c>
      <c r="BE29" s="10">
        <f t="shared" si="64"/>
        <v>1219969.0357342693</v>
      </c>
      <c r="BF29" s="10">
        <f t="shared" si="64"/>
        <v>1249433.1794207476</v>
      </c>
      <c r="BG29" s="10">
        <f t="shared" si="64"/>
        <v>1275201.381948573</v>
      </c>
      <c r="BH29" s="10">
        <f t="shared" si="64"/>
        <v>1298157.6792963701</v>
      </c>
      <c r="BI29" s="10">
        <f t="shared" si="64"/>
        <v>1318945.2514488115</v>
      </c>
      <c r="BJ29" s="10">
        <f t="shared" si="64"/>
        <v>1338036.255944781</v>
      </c>
      <c r="BK29" s="10">
        <f t="shared" si="64"/>
        <v>1355780.9537657858</v>
      </c>
      <c r="BL29" s="10">
        <f t="shared" si="64"/>
        <v>1372442.3156225868</v>
      </c>
      <c r="BM29" s="10">
        <f t="shared" si="64"/>
        <v>1388220.4427046408</v>
      </c>
      <c r="BN29" s="10">
        <f t="shared" si="64"/>
        <v>1403269.8379191468</v>
      </c>
      <c r="BO29" s="157">
        <f t="shared" si="33"/>
        <v>15549615.088808507</v>
      </c>
      <c r="BP29" s="10">
        <f>SUM(BP27:BP28)</f>
        <v>1698477.3981905018</v>
      </c>
      <c r="BQ29" s="10">
        <f t="shared" ref="BQ29:CA29" si="65">SUM(BQ27:BQ28)</f>
        <v>1853473.647149937</v>
      </c>
      <c r="BR29" s="10">
        <f t="shared" si="65"/>
        <v>1965779.3037214507</v>
      </c>
      <c r="BS29" s="10">
        <f t="shared" si="65"/>
        <v>2048440.1811481398</v>
      </c>
      <c r="BT29" s="10">
        <f t="shared" si="65"/>
        <v>2110504.4260593001</v>
      </c>
      <c r="BU29" s="10">
        <f t="shared" si="65"/>
        <v>2158255.4630905781</v>
      </c>
      <c r="BV29" s="10">
        <f t="shared" si="65"/>
        <v>2196061.5987597033</v>
      </c>
      <c r="BW29" s="10">
        <f t="shared" si="65"/>
        <v>2226962.6697677257</v>
      </c>
      <c r="BX29" s="10">
        <f t="shared" si="65"/>
        <v>2253075.8521661079</v>
      </c>
      <c r="BY29" s="10">
        <f t="shared" si="65"/>
        <v>2275876.8209907189</v>
      </c>
      <c r="BZ29" s="10">
        <f t="shared" si="65"/>
        <v>2296394.8179391762</v>
      </c>
      <c r="CA29" s="10">
        <f t="shared" si="65"/>
        <v>2315348.1523084622</v>
      </c>
      <c r="CB29" s="157">
        <f t="shared" si="35"/>
        <v>25398650.331291802</v>
      </c>
    </row>
    <row r="30" spans="2:80" x14ac:dyDescent="0.25">
      <c r="B30" s="192" t="s">
        <v>325</v>
      </c>
      <c r="C30" s="202">
        <f>C49</f>
        <v>991604.57936433842</v>
      </c>
      <c r="D30" s="162">
        <f t="shared" ref="D30:N30" si="66">D49</f>
        <v>1875602.5578235744</v>
      </c>
      <c r="E30" s="162">
        <f t="shared" si="66"/>
        <v>2662703.5666877818</v>
      </c>
      <c r="F30" s="162">
        <f t="shared" si="66"/>
        <v>3362545.9658371471</v>
      </c>
      <c r="G30" s="162">
        <f t="shared" si="66"/>
        <v>3983803.9690023153</v>
      </c>
      <c r="H30" s="162">
        <f t="shared" si="66"/>
        <v>4534284.0565054556</v>
      </c>
      <c r="I30" s="162">
        <f t="shared" si="66"/>
        <v>5021011.7467158902</v>
      </c>
      <c r="J30" s="162">
        <f t="shared" si="66"/>
        <v>5450309.6903487798</v>
      </c>
      <c r="K30" s="162">
        <f t="shared" si="66"/>
        <v>5827867.9553224752</v>
      </c>
      <c r="L30" s="162">
        <f t="shared" si="66"/>
        <v>6158807.2831186075</v>
      </c>
      <c r="M30" s="162">
        <f t="shared" si="66"/>
        <v>6447736.0194945745</v>
      </c>
      <c r="N30" s="162">
        <f t="shared" si="66"/>
        <v>6698801.3521131054</v>
      </c>
      <c r="O30" s="10"/>
      <c r="P30" s="162">
        <f>C61</f>
        <v>7938458.0066940701</v>
      </c>
      <c r="Q30" s="162">
        <f t="shared" ref="Q30:AA30" si="67">D61</f>
        <v>9036358.5490554441</v>
      </c>
      <c r="R30" s="162">
        <f t="shared" si="67"/>
        <v>10006571.106470004</v>
      </c>
      <c r="S30" s="162">
        <f t="shared" si="67"/>
        <v>10861756.344101053</v>
      </c>
      <c r="T30" s="162">
        <f t="shared" si="67"/>
        <v>11613308.207290022</v>
      </c>
      <c r="U30" s="162">
        <f t="shared" si="67"/>
        <v>12271480.5895916</v>
      </c>
      <c r="V30" s="162">
        <f t="shared" si="67"/>
        <v>12845501.333981508</v>
      </c>
      <c r="W30" s="162">
        <f t="shared" si="67"/>
        <v>13343674.833919507</v>
      </c>
      <c r="X30" s="162">
        <f t="shared" si="67"/>
        <v>13773474.374281954</v>
      </c>
      <c r="Y30" s="162">
        <f t="shared" si="67"/>
        <v>14141625.238176851</v>
      </c>
      <c r="Z30" s="162">
        <f t="shared" si="67"/>
        <v>14454179.503052929</v>
      </c>
      <c r="AA30" s="162">
        <f t="shared" si="67"/>
        <v>14716583.357173271</v>
      </c>
      <c r="AB30" s="10"/>
      <c r="AC30" s="162">
        <f>C73</f>
        <v>19932643.414954077</v>
      </c>
      <c r="AD30" s="162">
        <f t="shared" ref="AD30:AN30" si="68">D73</f>
        <v>22418654.711736638</v>
      </c>
      <c r="AE30" s="162">
        <f t="shared" si="68"/>
        <v>23538904.431513593</v>
      </c>
      <c r="AF30" s="162">
        <f t="shared" si="68"/>
        <v>23975531.712385695</v>
      </c>
      <c r="AG30" s="162">
        <f t="shared" si="68"/>
        <v>24069601.642598819</v>
      </c>
      <c r="AH30" s="162">
        <f t="shared" si="68"/>
        <v>23991642.258399855</v>
      </c>
      <c r="AI30" s="162">
        <f t="shared" si="68"/>
        <v>23826913.042801127</v>
      </c>
      <c r="AJ30" s="162">
        <f t="shared" si="68"/>
        <v>23618039.174798042</v>
      </c>
      <c r="AK30" s="162">
        <f t="shared" si="68"/>
        <v>23386328.653812379</v>
      </c>
      <c r="AL30" s="162">
        <f t="shared" si="68"/>
        <v>23142430.861747399</v>
      </c>
      <c r="AM30" s="162">
        <f t="shared" si="68"/>
        <v>22891665.843847845</v>
      </c>
      <c r="AN30" s="162">
        <f t="shared" si="68"/>
        <v>22636688.948961392</v>
      </c>
      <c r="AO30" s="10"/>
      <c r="AP30" s="162">
        <f>C85</f>
        <v>24859145.142806657</v>
      </c>
      <c r="AQ30" s="162">
        <f t="shared" ref="AQ30:BA30" si="69">D85</f>
        <v>25818081.671021789</v>
      </c>
      <c r="AR30" s="162">
        <f t="shared" si="69"/>
        <v>26144338.271527581</v>
      </c>
      <c r="AS30" s="162">
        <f t="shared" si="69"/>
        <v>26153329.254377775</v>
      </c>
      <c r="AT30" s="162">
        <f t="shared" si="69"/>
        <v>26002756.182107531</v>
      </c>
      <c r="AU30" s="162">
        <f t="shared" si="69"/>
        <v>25771464.209704738</v>
      </c>
      <c r="AV30" s="162">
        <f t="shared" si="69"/>
        <v>25498870.254391558</v>
      </c>
      <c r="AW30" s="162">
        <f t="shared" si="69"/>
        <v>25204677.080309797</v>
      </c>
      <c r="AX30" s="162">
        <f t="shared" si="69"/>
        <v>24898730.340657014</v>
      </c>
      <c r="AY30" s="162">
        <f t="shared" si="69"/>
        <v>24585947.098546688</v>
      </c>
      <c r="AZ30" s="162">
        <f t="shared" si="69"/>
        <v>24268780.087229207</v>
      </c>
      <c r="BA30" s="162">
        <f t="shared" si="69"/>
        <v>23948449.839991983</v>
      </c>
      <c r="BB30" s="10"/>
      <c r="BC30" s="10">
        <f>C97</f>
        <v>26600980.366536036</v>
      </c>
      <c r="BD30" s="10">
        <f t="shared" ref="BD30:BN30" si="70">D97</f>
        <v>28333400.050650258</v>
      </c>
      <c r="BE30" s="10">
        <f t="shared" si="70"/>
        <v>29420990.853636615</v>
      </c>
      <c r="BF30" s="10">
        <f t="shared" si="70"/>
        <v>30056445.609354109</v>
      </c>
      <c r="BG30" s="10">
        <f t="shared" si="70"/>
        <v>30374644.735028226</v>
      </c>
      <c r="BH30" s="10">
        <f t="shared" si="70"/>
        <v>30469999.928651873</v>
      </c>
      <c r="BI30" s="10">
        <f t="shared" si="70"/>
        <v>30408594.75699934</v>
      </c>
      <c r="BJ30" s="10">
        <f t="shared" si="70"/>
        <v>30236683.067068376</v>
      </c>
      <c r="BK30" s="10">
        <f t="shared" si="70"/>
        <v>29986637.873920962</v>
      </c>
      <c r="BL30" s="10">
        <f t="shared" si="70"/>
        <v>29681115.582002096</v>
      </c>
      <c r="BM30" s="10">
        <f t="shared" si="70"/>
        <v>29335970.939892225</v>
      </c>
      <c r="BN30" s="10">
        <f t="shared" si="70"/>
        <v>28962297.508462142</v>
      </c>
      <c r="BO30" s="157"/>
      <c r="BP30" s="10">
        <f>C109</f>
        <v>29577114.326559953</v>
      </c>
      <c r="BQ30" s="10">
        <f t="shared" ref="BQ30:CA30" si="71">D109</f>
        <v>29760171.676513717</v>
      </c>
      <c r="BR30" s="10">
        <f t="shared" si="71"/>
        <v>29683050.606104754</v>
      </c>
      <c r="BS30" s="10">
        <f t="shared" si="71"/>
        <v>29448692.960784189</v>
      </c>
      <c r="BT30" s="10">
        <f t="shared" si="71"/>
        <v>29118857.023623079</v>
      </c>
      <c r="BU30" s="10">
        <f t="shared" si="71"/>
        <v>28730590.899034914</v>
      </c>
      <c r="BV30" s="10">
        <f t="shared" si="71"/>
        <v>28306116.542760007</v>
      </c>
      <c r="BW30" s="10">
        <f t="shared" si="71"/>
        <v>27858760.179605525</v>
      </c>
      <c r="BX30" s="10">
        <f t="shared" si="71"/>
        <v>27396510.553837404</v>
      </c>
      <c r="BY30" s="10">
        <f t="shared" si="71"/>
        <v>26924153.87916185</v>
      </c>
      <c r="BZ30" s="10">
        <f t="shared" si="71"/>
        <v>26444554.808459081</v>
      </c>
      <c r="CA30" s="10">
        <f t="shared" si="71"/>
        <v>25959425.015366856</v>
      </c>
      <c r="CB30" s="157"/>
    </row>
    <row r="31" spans="2:80" x14ac:dyDescent="0.25">
      <c r="B31" s="193" t="s">
        <v>326</v>
      </c>
      <c r="C31" s="202">
        <f>C127</f>
        <v>4949468.3700298974</v>
      </c>
      <c r="D31" s="162">
        <f t="shared" ref="D31:N31" si="72">D127</f>
        <v>8359359.1015475895</v>
      </c>
      <c r="E31" s="162">
        <f t="shared" si="72"/>
        <v>10691180.571923381</v>
      </c>
      <c r="F31" s="162">
        <f t="shared" si="72"/>
        <v>12267986.212555267</v>
      </c>
      <c r="G31" s="162">
        <f t="shared" si="72"/>
        <v>13315910.97644221</v>
      </c>
      <c r="H31" s="162">
        <f t="shared" si="72"/>
        <v>13993246.865377326</v>
      </c>
      <c r="I31" s="162">
        <f t="shared" si="72"/>
        <v>14410795.798874255</v>
      </c>
      <c r="J31" s="162">
        <f t="shared" si="72"/>
        <v>14646116.622306071</v>
      </c>
      <c r="K31" s="162">
        <f t="shared" si="72"/>
        <v>14753498.0124922</v>
      </c>
      <c r="L31" s="162">
        <f t="shared" si="72"/>
        <v>14770939.511498243</v>
      </c>
      <c r="M31" s="162">
        <f t="shared" si="72"/>
        <v>14725038.250184059</v>
      </c>
      <c r="N31" s="162">
        <f t="shared" si="72"/>
        <v>14634409.654574933</v>
      </c>
      <c r="O31" s="10"/>
      <c r="P31" s="162">
        <f>C139</f>
        <v>17014275.33158372</v>
      </c>
      <c r="Q31" s="162">
        <f t="shared" ref="Q31:AA31" si="73">D139</f>
        <v>19107368.863892309</v>
      </c>
      <c r="R31" s="162">
        <f t="shared" si="73"/>
        <v>20942042.228790723</v>
      </c>
      <c r="S31" s="162">
        <f t="shared" si="73"/>
        <v>22543810.03759212</v>
      </c>
      <c r="T31" s="162">
        <f t="shared" si="73"/>
        <v>23935633.257775482</v>
      </c>
      <c r="U31" s="162">
        <f t="shared" si="73"/>
        <v>25138174.562817696</v>
      </c>
      <c r="V31" s="162">
        <f t="shared" si="73"/>
        <v>26170028.146945391</v>
      </c>
      <c r="W31" s="162">
        <f t="shared" si="73"/>
        <v>27047926.558313947</v>
      </c>
      <c r="X31" s="162">
        <f t="shared" si="73"/>
        <v>27786926.848770306</v>
      </c>
      <c r="Y31" s="162">
        <f t="shared" si="73"/>
        <v>28400578.108540516</v>
      </c>
      <c r="Z31" s="162">
        <f t="shared" si="73"/>
        <v>28901072.247348923</v>
      </c>
      <c r="AA31" s="162">
        <f t="shared" si="73"/>
        <v>29299379.697325144</v>
      </c>
      <c r="AB31" s="10"/>
      <c r="AC31" s="162">
        <f>C151</f>
        <v>32653443.583075188</v>
      </c>
      <c r="AD31" s="162">
        <f t="shared" ref="AD31:AN31" si="74">D151</f>
        <v>34453322.978148185</v>
      </c>
      <c r="AE31" s="162">
        <f t="shared" si="74"/>
        <v>35319274.619239107</v>
      </c>
      <c r="AF31" s="162">
        <f t="shared" si="74"/>
        <v>35623443.101301096</v>
      </c>
      <c r="AG31" s="162">
        <f t="shared" si="74"/>
        <v>35589105.671261773</v>
      </c>
      <c r="AH31" s="162">
        <f t="shared" si="74"/>
        <v>35350219.103833154</v>
      </c>
      <c r="AI31" s="162">
        <f t="shared" si="74"/>
        <v>34987147.826574929</v>
      </c>
      <c r="AJ31" s="162">
        <f t="shared" si="74"/>
        <v>34548100.79450693</v>
      </c>
      <c r="AK31" s="162">
        <f t="shared" si="74"/>
        <v>34061993.614448309</v>
      </c>
      <c r="AL31" s="162">
        <f t="shared" si="74"/>
        <v>33546165.819189869</v>
      </c>
      <c r="AM31" s="162">
        <f t="shared" si="74"/>
        <v>33011011.231563374</v>
      </c>
      <c r="AN31" s="162">
        <f t="shared" si="74"/>
        <v>32462756.182446245</v>
      </c>
      <c r="AO31" s="10"/>
      <c r="AP31" s="162">
        <f>C163</f>
        <v>33888870.443081208</v>
      </c>
      <c r="AQ31" s="162">
        <f t="shared" ref="AQ31:BA31" si="75">D163</f>
        <v>35089986.995634086</v>
      </c>
      <c r="AR31" s="162">
        <f t="shared" si="75"/>
        <v>36088056.369032949</v>
      </c>
      <c r="AS31" s="162">
        <f t="shared" si="75"/>
        <v>36902830.377700545</v>
      </c>
      <c r="AT31" s="162">
        <f t="shared" si="75"/>
        <v>37552081.968594067</v>
      </c>
      <c r="AU31" s="162">
        <f t="shared" si="75"/>
        <v>38051803.083378196</v>
      </c>
      <c r="AV31" s="162">
        <f t="shared" si="75"/>
        <v>38416382.734217077</v>
      </c>
      <c r="AW31" s="162">
        <f t="shared" si="75"/>
        <v>38658767.271822117</v>
      </c>
      <c r="AX31" s="162">
        <f t="shared" si="75"/>
        <v>38790604.626529031</v>
      </c>
      <c r="AY31" s="162">
        <f t="shared" si="75"/>
        <v>38822374.125100054</v>
      </c>
      <c r="AZ31" s="162">
        <f t="shared" si="75"/>
        <v>38763503.325677678</v>
      </c>
      <c r="BA31" s="162">
        <f t="shared" si="75"/>
        <v>38622473.169073656</v>
      </c>
      <c r="BB31" s="10"/>
      <c r="BC31" s="10">
        <f>C175</f>
        <v>39458555.569000244</v>
      </c>
      <c r="BD31" s="10">
        <f t="shared" ref="BD31:BN31" si="76">D175</f>
        <v>40110175.103412583</v>
      </c>
      <c r="BE31" s="10">
        <f t="shared" si="76"/>
        <v>40595105.694691956</v>
      </c>
      <c r="BF31" s="10">
        <f t="shared" si="76"/>
        <v>40929339.390553713</v>
      </c>
      <c r="BG31" s="10">
        <f t="shared" si="76"/>
        <v>41127264.521631025</v>
      </c>
      <c r="BH31" s="10">
        <f t="shared" si="76"/>
        <v>41201826.043101005</v>
      </c>
      <c r="BI31" s="10">
        <f t="shared" si="76"/>
        <v>41164669.841947727</v>
      </c>
      <c r="BJ31" s="10">
        <f t="shared" si="76"/>
        <v>41026272.613297008</v>
      </c>
      <c r="BK31" s="10">
        <f t="shared" si="76"/>
        <v>40796058.74891451</v>
      </c>
      <c r="BL31" s="10">
        <f t="shared" si="76"/>
        <v>40482505.536649428</v>
      </c>
      <c r="BM31" s="10">
        <f t="shared" si="76"/>
        <v>40093237.839727879</v>
      </c>
      <c r="BN31" s="10">
        <f t="shared" si="76"/>
        <v>39635113.30790963</v>
      </c>
      <c r="BO31" s="157"/>
      <c r="BP31" s="10">
        <f>C187</f>
        <v>63893291.091621317</v>
      </c>
      <c r="BQ31" s="10">
        <f t="shared" ref="BQ31:CA31" si="77">D187</f>
        <v>75248430.494517609</v>
      </c>
      <c r="BR31" s="10">
        <f t="shared" si="77"/>
        <v>82670380.901205122</v>
      </c>
      <c r="BS31" s="10">
        <f t="shared" si="77"/>
        <v>87335588.02937755</v>
      </c>
      <c r="BT31" s="10">
        <f t="shared" si="77"/>
        <v>90067540.474879354</v>
      </c>
      <c r="BU31" s="10">
        <f t="shared" si="77"/>
        <v>91442656.692216933</v>
      </c>
      <c r="BV31" s="10">
        <f t="shared" si="77"/>
        <v>91864405.879876137</v>
      </c>
      <c r="BW31" s="10">
        <f t="shared" si="77"/>
        <v>91615192.598997295</v>
      </c>
      <c r="BX31" s="10">
        <f t="shared" si="77"/>
        <v>90892676.00539355</v>
      </c>
      <c r="BY31" s="10">
        <f t="shared" si="77"/>
        <v>89835193.310902461</v>
      </c>
      <c r="BZ31" s="10">
        <f t="shared" si="77"/>
        <v>88539556.205263749</v>
      </c>
      <c r="CA31" s="10">
        <f t="shared" si="77"/>
        <v>87073508.350358412</v>
      </c>
      <c r="CB31" s="157"/>
    </row>
    <row r="32" spans="2:80" ht="13.8" thickBot="1" x14ac:dyDescent="0.3">
      <c r="B32" s="117" t="s">
        <v>327</v>
      </c>
      <c r="C32" s="203">
        <f>SUM(C30:C31)</f>
        <v>5941072.9493942354</v>
      </c>
      <c r="D32" s="170">
        <f t="shared" ref="D32:N32" si="78">SUM(D30:D31)</f>
        <v>10234961.659371164</v>
      </c>
      <c r="E32" s="170">
        <f t="shared" si="78"/>
        <v>13353884.138611162</v>
      </c>
      <c r="F32" s="170">
        <f t="shared" si="78"/>
        <v>15630532.178392414</v>
      </c>
      <c r="G32" s="170">
        <f t="shared" si="78"/>
        <v>17299714.945444524</v>
      </c>
      <c r="H32" s="170">
        <f t="shared" si="78"/>
        <v>18527530.921882782</v>
      </c>
      <c r="I32" s="170">
        <f t="shared" si="78"/>
        <v>19431807.545590147</v>
      </c>
      <c r="J32" s="170">
        <f t="shared" si="78"/>
        <v>20096426.312654853</v>
      </c>
      <c r="K32" s="170">
        <f t="shared" si="78"/>
        <v>20581365.967814676</v>
      </c>
      <c r="L32" s="170">
        <f t="shared" si="78"/>
        <v>20929746.794616848</v>
      </c>
      <c r="M32" s="170">
        <f t="shared" si="78"/>
        <v>21172774.269678634</v>
      </c>
      <c r="N32" s="170">
        <f t="shared" si="78"/>
        <v>21333211.006688036</v>
      </c>
      <c r="O32" s="170"/>
      <c r="P32" s="170">
        <f>SUM(P30:P31)</f>
        <v>24952733.338277791</v>
      </c>
      <c r="Q32" s="170">
        <f t="shared" ref="Q32:AA32" si="79">SUM(Q30:Q31)</f>
        <v>28143727.412947752</v>
      </c>
      <c r="R32" s="170">
        <f t="shared" si="79"/>
        <v>30948613.335260727</v>
      </c>
      <c r="S32" s="170">
        <f t="shared" si="79"/>
        <v>33405566.381693173</v>
      </c>
      <c r="T32" s="170">
        <f t="shared" si="79"/>
        <v>35548941.465065502</v>
      </c>
      <c r="U32" s="170">
        <f t="shared" si="79"/>
        <v>37409655.1524093</v>
      </c>
      <c r="V32" s="170">
        <f t="shared" si="79"/>
        <v>39015529.480926901</v>
      </c>
      <c r="W32" s="170">
        <f t="shared" si="79"/>
        <v>40391601.392233454</v>
      </c>
      <c r="X32" s="170">
        <f t="shared" si="79"/>
        <v>41560401.223052263</v>
      </c>
      <c r="Y32" s="170">
        <f t="shared" si="79"/>
        <v>42542203.346717365</v>
      </c>
      <c r="Z32" s="170">
        <f t="shared" si="79"/>
        <v>43355251.750401855</v>
      </c>
      <c r="AA32" s="170">
        <f t="shared" si="79"/>
        <v>44015963.054498419</v>
      </c>
      <c r="AB32" s="170"/>
      <c r="AC32" s="170">
        <f>SUM(AC30:AC31)</f>
        <v>52586086.998029262</v>
      </c>
      <c r="AD32" s="170">
        <f t="shared" ref="AD32:AN32" si="80">SUM(AD30:AD31)</f>
        <v>56871977.689884827</v>
      </c>
      <c r="AE32" s="170">
        <f t="shared" si="80"/>
        <v>58858179.050752699</v>
      </c>
      <c r="AF32" s="170">
        <f t="shared" si="80"/>
        <v>59598974.813686788</v>
      </c>
      <c r="AG32" s="170">
        <f t="shared" si="80"/>
        <v>59658707.313860595</v>
      </c>
      <c r="AH32" s="170">
        <f t="shared" si="80"/>
        <v>59341861.362233013</v>
      </c>
      <c r="AI32" s="170">
        <f t="shared" si="80"/>
        <v>58814060.869376056</v>
      </c>
      <c r="AJ32" s="170">
        <f t="shared" si="80"/>
        <v>58166139.969304971</v>
      </c>
      <c r="AK32" s="170">
        <f t="shared" si="80"/>
        <v>57448322.268260688</v>
      </c>
      <c r="AL32" s="170">
        <f t="shared" si="80"/>
        <v>56688596.680937268</v>
      </c>
      <c r="AM32" s="170">
        <f t="shared" si="80"/>
        <v>55902677.075411215</v>
      </c>
      <c r="AN32" s="170">
        <f t="shared" si="80"/>
        <v>55099445.131407633</v>
      </c>
      <c r="AO32" s="170"/>
      <c r="AP32" s="170">
        <f>SUM(AP30:AP31)</f>
        <v>58748015.585887864</v>
      </c>
      <c r="AQ32" s="170">
        <f t="shared" ref="AQ32:BA32" si="81">SUM(AQ30:AQ31)</f>
        <v>60908068.666655876</v>
      </c>
      <c r="AR32" s="170">
        <f t="shared" si="81"/>
        <v>62232394.64056053</v>
      </c>
      <c r="AS32" s="170">
        <f t="shared" si="81"/>
        <v>63056159.63207832</v>
      </c>
      <c r="AT32" s="170">
        <f t="shared" si="81"/>
        <v>63554838.150701597</v>
      </c>
      <c r="AU32" s="170">
        <f t="shared" si="81"/>
        <v>63823267.293082938</v>
      </c>
      <c r="AV32" s="170">
        <f t="shared" si="81"/>
        <v>63915252.988608636</v>
      </c>
      <c r="AW32" s="170">
        <f t="shared" si="81"/>
        <v>63863444.352131918</v>
      </c>
      <c r="AX32" s="170">
        <f t="shared" si="81"/>
        <v>63689334.967186049</v>
      </c>
      <c r="AY32" s="170">
        <f t="shared" si="81"/>
        <v>63408321.223646745</v>
      </c>
      <c r="AZ32" s="170">
        <f t="shared" si="81"/>
        <v>63032283.412906885</v>
      </c>
      <c r="BA32" s="170">
        <f t="shared" si="81"/>
        <v>62570923.009065643</v>
      </c>
      <c r="BB32" s="170"/>
      <c r="BC32" s="170">
        <f>SUM(BC30:BC31)</f>
        <v>66059535.93553628</v>
      </c>
      <c r="BD32" s="170">
        <f t="shared" ref="BD32:BN32" si="82">SUM(BD30:BD31)</f>
        <v>68443575.154062837</v>
      </c>
      <c r="BE32" s="170">
        <f t="shared" si="82"/>
        <v>70016096.548328578</v>
      </c>
      <c r="BF32" s="170">
        <f t="shared" si="82"/>
        <v>70985784.999907821</v>
      </c>
      <c r="BG32" s="170">
        <f t="shared" si="82"/>
        <v>71501909.256659254</v>
      </c>
      <c r="BH32" s="170">
        <f t="shared" si="82"/>
        <v>71671825.971752882</v>
      </c>
      <c r="BI32" s="170">
        <f t="shared" si="82"/>
        <v>71573264.598947063</v>
      </c>
      <c r="BJ32" s="170">
        <f t="shared" si="82"/>
        <v>71262955.680365384</v>
      </c>
      <c r="BK32" s="170">
        <f t="shared" si="82"/>
        <v>70782696.622835472</v>
      </c>
      <c r="BL32" s="170">
        <f t="shared" si="82"/>
        <v>70163621.118651524</v>
      </c>
      <c r="BM32" s="170">
        <f t="shared" si="82"/>
        <v>69429208.779620111</v>
      </c>
      <c r="BN32" s="170">
        <f t="shared" si="82"/>
        <v>68597410.816371769</v>
      </c>
      <c r="BO32" s="171"/>
      <c r="BP32" s="170">
        <f>SUM(BP30:BP31)</f>
        <v>93470405.41818127</v>
      </c>
      <c r="BQ32" s="170">
        <f t="shared" ref="BQ32:CA32" si="83">SUM(BQ30:BQ31)</f>
        <v>105008602.17103133</v>
      </c>
      <c r="BR32" s="170">
        <f t="shared" si="83"/>
        <v>112353431.50730988</v>
      </c>
      <c r="BS32" s="170">
        <f t="shared" si="83"/>
        <v>116784280.99016175</v>
      </c>
      <c r="BT32" s="170">
        <f t="shared" si="83"/>
        <v>119186397.49850243</v>
      </c>
      <c r="BU32" s="170">
        <f t="shared" si="83"/>
        <v>120173247.59125185</v>
      </c>
      <c r="BV32" s="170">
        <f t="shared" si="83"/>
        <v>120170522.42263615</v>
      </c>
      <c r="BW32" s="170">
        <f t="shared" si="83"/>
        <v>119473952.77860282</v>
      </c>
      <c r="BX32" s="170">
        <f t="shared" si="83"/>
        <v>118289186.55923095</v>
      </c>
      <c r="BY32" s="170">
        <f t="shared" si="83"/>
        <v>116759347.19006431</v>
      </c>
      <c r="BZ32" s="170">
        <f t="shared" si="83"/>
        <v>114984111.01372284</v>
      </c>
      <c r="CA32" s="170">
        <f t="shared" si="83"/>
        <v>113032933.36572526</v>
      </c>
      <c r="CB32" s="171"/>
    </row>
    <row r="33" spans="1:80" x14ac:dyDescent="0.25">
      <c r="B33" s="65"/>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row>
    <row r="34" spans="1:80" x14ac:dyDescent="0.25">
      <c r="B34" s="65"/>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row>
    <row r="35" spans="1:80" ht="15.6" x14ac:dyDescent="0.3">
      <c r="A35" s="136"/>
      <c r="B35" s="189"/>
      <c r="C35" s="191" t="s">
        <v>331</v>
      </c>
      <c r="D35" s="190"/>
      <c r="E35" s="190"/>
      <c r="F35" s="136"/>
      <c r="G35" s="134"/>
      <c r="H35" s="134"/>
      <c r="I35" s="134"/>
      <c r="J35" s="134"/>
      <c r="K35" s="134"/>
      <c r="L35" s="134"/>
      <c r="M35" s="134"/>
      <c r="N35" s="134"/>
      <c r="O35" s="134"/>
      <c r="P35" s="134"/>
      <c r="Q35" s="4"/>
      <c r="R35" s="4"/>
    </row>
    <row r="36" spans="1:80" x14ac:dyDescent="0.25">
      <c r="A36" s="136"/>
      <c r="B36" s="71" t="s">
        <v>168</v>
      </c>
      <c r="C36" s="16"/>
      <c r="D36" s="4"/>
      <c r="E36" s="11"/>
      <c r="F36" s="11"/>
      <c r="G36" s="4"/>
      <c r="H36" s="4"/>
      <c r="I36" s="4"/>
      <c r="J36" s="4"/>
      <c r="K36" s="4"/>
      <c r="L36" s="4"/>
      <c r="M36" s="4"/>
      <c r="N36" s="4"/>
      <c r="O36" s="4"/>
      <c r="P36" s="134"/>
      <c r="Q36" s="4"/>
      <c r="R36" s="4"/>
    </row>
    <row r="37" spans="1:80" x14ac:dyDescent="0.25">
      <c r="A37" s="136"/>
      <c r="B37" s="75" t="str">
        <f>ControlPanel!B9</f>
        <v>Hayai Desire</v>
      </c>
      <c r="C37" s="173"/>
      <c r="D37" s="16"/>
      <c r="E37" s="173"/>
      <c r="F37" s="173"/>
      <c r="G37" s="16"/>
      <c r="H37" s="16"/>
      <c r="I37" s="16"/>
      <c r="J37" s="16"/>
      <c r="K37" s="16"/>
      <c r="L37" s="16"/>
      <c r="M37" s="16"/>
      <c r="N37" s="16"/>
      <c r="O37" s="4"/>
      <c r="P37" s="134"/>
      <c r="Q37" s="4"/>
      <c r="R37" s="4"/>
    </row>
    <row r="38" spans="1:80" x14ac:dyDescent="0.25">
      <c r="A38" s="136"/>
      <c r="B38" s="11"/>
      <c r="C38" s="174"/>
      <c r="D38" s="174"/>
      <c r="E38" s="174"/>
      <c r="F38" s="174"/>
      <c r="G38" s="16"/>
      <c r="H38" s="16"/>
      <c r="I38" s="16"/>
      <c r="J38" s="16"/>
      <c r="K38" s="16"/>
      <c r="L38" s="16"/>
      <c r="M38" s="16"/>
      <c r="N38" s="16"/>
      <c r="O38" s="4"/>
      <c r="P38" s="134"/>
      <c r="Q38" s="4"/>
      <c r="R38" s="4"/>
    </row>
    <row r="39" spans="1:80" x14ac:dyDescent="0.25">
      <c r="A39" s="136"/>
      <c r="B39" s="6"/>
      <c r="C39" s="22">
        <f>ControlPanel!B11</f>
        <v>44682</v>
      </c>
      <c r="D39" s="22">
        <f>DATE(YEAR(C39),MONTH(C39)+1,DAY(C39))</f>
        <v>44713</v>
      </c>
      <c r="E39" s="22">
        <f t="shared" ref="E39:N39" si="84">DATE(YEAR(D39),MONTH(D39)+1,DAY(D39))</f>
        <v>44743</v>
      </c>
      <c r="F39" s="22">
        <f t="shared" si="84"/>
        <v>44774</v>
      </c>
      <c r="G39" s="22">
        <f t="shared" si="84"/>
        <v>44805</v>
      </c>
      <c r="H39" s="22">
        <f t="shared" si="84"/>
        <v>44835</v>
      </c>
      <c r="I39" s="22">
        <f t="shared" si="84"/>
        <v>44866</v>
      </c>
      <c r="J39" s="22">
        <f t="shared" si="84"/>
        <v>44896</v>
      </c>
      <c r="K39" s="22">
        <f t="shared" si="84"/>
        <v>44927</v>
      </c>
      <c r="L39" s="22">
        <f t="shared" si="84"/>
        <v>44958</v>
      </c>
      <c r="M39" s="22">
        <f t="shared" si="84"/>
        <v>44986</v>
      </c>
      <c r="N39" s="22">
        <f t="shared" si="84"/>
        <v>45017</v>
      </c>
      <c r="O39" s="182" t="s">
        <v>194</v>
      </c>
      <c r="P39" s="134"/>
      <c r="Q39" s="4"/>
      <c r="R39" s="4"/>
    </row>
    <row r="40" spans="1:80" x14ac:dyDescent="0.25">
      <c r="A40" s="136"/>
      <c r="B40" s="16" t="s">
        <v>167</v>
      </c>
      <c r="C40" s="175">
        <v>1000000</v>
      </c>
      <c r="D40" s="175">
        <f>C40*(1-0.1)</f>
        <v>900000</v>
      </c>
      <c r="E40" s="175">
        <f t="shared" ref="E40:N40" si="85">D40*(1-0.1)</f>
        <v>810000</v>
      </c>
      <c r="F40" s="175">
        <f t="shared" si="85"/>
        <v>729000</v>
      </c>
      <c r="G40" s="175">
        <f t="shared" si="85"/>
        <v>656100</v>
      </c>
      <c r="H40" s="175">
        <f t="shared" si="85"/>
        <v>590490</v>
      </c>
      <c r="I40" s="175">
        <f t="shared" si="85"/>
        <v>531441</v>
      </c>
      <c r="J40" s="175">
        <f t="shared" si="85"/>
        <v>478296.9</v>
      </c>
      <c r="K40" s="175">
        <f t="shared" si="85"/>
        <v>430467.21</v>
      </c>
      <c r="L40" s="175">
        <f t="shared" si="85"/>
        <v>387420.489</v>
      </c>
      <c r="M40" s="175">
        <f t="shared" si="85"/>
        <v>348678.44010000001</v>
      </c>
      <c r="N40" s="175">
        <f t="shared" si="85"/>
        <v>313810.59609000001</v>
      </c>
      <c r="O40" s="4"/>
      <c r="P40" s="134"/>
      <c r="Q40" s="4"/>
      <c r="R40" s="4"/>
    </row>
    <row r="41" spans="1:80" x14ac:dyDescent="0.25">
      <c r="A41" s="136"/>
      <c r="B41" s="16" t="s">
        <v>64</v>
      </c>
      <c r="C41" s="186">
        <v>90</v>
      </c>
      <c r="D41" s="17">
        <f>C41</f>
        <v>90</v>
      </c>
      <c r="E41" s="17">
        <f t="shared" ref="E41:N42" si="86">D41</f>
        <v>90</v>
      </c>
      <c r="F41" s="17">
        <f t="shared" si="86"/>
        <v>90</v>
      </c>
      <c r="G41" s="17">
        <f t="shared" si="86"/>
        <v>90</v>
      </c>
      <c r="H41" s="17">
        <f t="shared" si="86"/>
        <v>90</v>
      </c>
      <c r="I41" s="17">
        <f t="shared" si="86"/>
        <v>90</v>
      </c>
      <c r="J41" s="17">
        <f t="shared" si="86"/>
        <v>90</v>
      </c>
      <c r="K41" s="17">
        <f t="shared" si="86"/>
        <v>90</v>
      </c>
      <c r="L41" s="17">
        <f t="shared" si="86"/>
        <v>90</v>
      </c>
      <c r="M41" s="17">
        <f t="shared" si="86"/>
        <v>90</v>
      </c>
      <c r="N41" s="17">
        <f t="shared" si="86"/>
        <v>90</v>
      </c>
      <c r="O41" s="4"/>
      <c r="P41" s="134"/>
      <c r="Q41" s="4"/>
      <c r="R41" s="4"/>
    </row>
    <row r="42" spans="1:80" x14ac:dyDescent="0.25">
      <c r="A42" s="136"/>
      <c r="B42" s="16" t="s">
        <v>58</v>
      </c>
      <c r="C42" s="187">
        <v>7.2499999999999995E-2</v>
      </c>
      <c r="D42" s="204">
        <f>C42</f>
        <v>7.2499999999999995E-2</v>
      </c>
      <c r="E42" s="204">
        <f t="shared" ref="E42:N42" si="87">D42</f>
        <v>7.2499999999999995E-2</v>
      </c>
      <c r="F42" s="204">
        <f t="shared" si="86"/>
        <v>7.2499999999999995E-2</v>
      </c>
      <c r="G42" s="204">
        <f t="shared" si="87"/>
        <v>7.2499999999999995E-2</v>
      </c>
      <c r="H42" s="204">
        <f t="shared" si="87"/>
        <v>7.2499999999999995E-2</v>
      </c>
      <c r="I42" s="204">
        <f t="shared" si="87"/>
        <v>7.2499999999999995E-2</v>
      </c>
      <c r="J42" s="204">
        <f t="shared" si="87"/>
        <v>7.2499999999999995E-2</v>
      </c>
      <c r="K42" s="204">
        <f t="shared" si="87"/>
        <v>7.2499999999999995E-2</v>
      </c>
      <c r="L42" s="204">
        <f t="shared" si="87"/>
        <v>7.2499999999999995E-2</v>
      </c>
      <c r="M42" s="204">
        <f t="shared" si="87"/>
        <v>7.2499999999999995E-2</v>
      </c>
      <c r="N42" s="204">
        <f t="shared" si="87"/>
        <v>7.2499999999999995E-2</v>
      </c>
      <c r="O42" s="4"/>
      <c r="P42" s="134"/>
      <c r="Q42" s="4"/>
      <c r="R42" s="4"/>
    </row>
    <row r="43" spans="1:80" x14ac:dyDescent="0.25">
      <c r="A43" s="136"/>
      <c r="B43" s="16" t="s">
        <v>65</v>
      </c>
      <c r="C43" s="36">
        <f>C42/12</f>
        <v>6.0416666666666665E-3</v>
      </c>
      <c r="D43" s="36">
        <f>D42/12</f>
        <v>6.0416666666666665E-3</v>
      </c>
      <c r="E43" s="36">
        <f t="shared" ref="E43:N43" si="88">E42/12</f>
        <v>6.0416666666666665E-3</v>
      </c>
      <c r="F43" s="36">
        <f t="shared" si="88"/>
        <v>6.0416666666666665E-3</v>
      </c>
      <c r="G43" s="36">
        <f t="shared" si="88"/>
        <v>6.0416666666666665E-3</v>
      </c>
      <c r="H43" s="36">
        <f t="shared" si="88"/>
        <v>6.0416666666666665E-3</v>
      </c>
      <c r="I43" s="36">
        <f t="shared" si="88"/>
        <v>6.0416666666666665E-3</v>
      </c>
      <c r="J43" s="36">
        <f t="shared" si="88"/>
        <v>6.0416666666666665E-3</v>
      </c>
      <c r="K43" s="36">
        <f t="shared" si="88"/>
        <v>6.0416666666666665E-3</v>
      </c>
      <c r="L43" s="36">
        <f t="shared" si="88"/>
        <v>6.0416666666666665E-3</v>
      </c>
      <c r="M43" s="36">
        <f t="shared" si="88"/>
        <v>6.0416666666666665E-3</v>
      </c>
      <c r="N43" s="36">
        <f t="shared" si="88"/>
        <v>6.0416666666666665E-3</v>
      </c>
      <c r="O43" s="4"/>
      <c r="P43" s="134"/>
      <c r="Q43" s="4"/>
      <c r="R43" s="4"/>
    </row>
    <row r="44" spans="1:80" x14ac:dyDescent="0.25">
      <c r="A44" s="136"/>
      <c r="B44" s="16" t="s">
        <v>332</v>
      </c>
      <c r="C44" s="172">
        <f>IF(C40&lt;1,0,-PMT(C43,C41,C40))</f>
        <v>14437.087302328246</v>
      </c>
      <c r="D44" s="172">
        <f t="shared" ref="D44:N44" si="89">IF(D40&lt;1,0,-PMT(D43,D41,D40))</f>
        <v>12993.378572095422</v>
      </c>
      <c r="E44" s="172">
        <f t="shared" si="89"/>
        <v>11694.040714885879</v>
      </c>
      <c r="F44" s="172">
        <f t="shared" si="89"/>
        <v>10524.636643397293</v>
      </c>
      <c r="G44" s="172">
        <f t="shared" si="89"/>
        <v>9472.1729790575628</v>
      </c>
      <c r="H44" s="172">
        <f t="shared" si="89"/>
        <v>8524.9556811518069</v>
      </c>
      <c r="I44" s="172">
        <f t="shared" si="89"/>
        <v>7672.4601130366254</v>
      </c>
      <c r="J44" s="172">
        <f t="shared" si="89"/>
        <v>6905.2141017329632</v>
      </c>
      <c r="K44" s="172">
        <f t="shared" si="89"/>
        <v>6214.6926915596669</v>
      </c>
      <c r="L44" s="172">
        <f t="shared" si="89"/>
        <v>5593.2234224037002</v>
      </c>
      <c r="M44" s="172">
        <f t="shared" si="89"/>
        <v>5033.9010801633303</v>
      </c>
      <c r="N44" s="172">
        <f t="shared" si="89"/>
        <v>4530.5109721469971</v>
      </c>
      <c r="O44" s="194"/>
      <c r="P44" s="134"/>
      <c r="Q44" s="4"/>
      <c r="R44" s="4"/>
    </row>
    <row r="45" spans="1:80" x14ac:dyDescent="0.25">
      <c r="A45" s="136"/>
      <c r="B45" s="16" t="s">
        <v>60</v>
      </c>
      <c r="C45" s="172">
        <f>C44</f>
        <v>14437.087302328246</v>
      </c>
      <c r="D45" s="172">
        <f>C45+D44</f>
        <v>27430.465874423666</v>
      </c>
      <c r="E45" s="172">
        <f t="shared" ref="E45:N45" si="90">D45+E44</f>
        <v>39124.506589309545</v>
      </c>
      <c r="F45" s="172">
        <f t="shared" si="90"/>
        <v>49649.14323270684</v>
      </c>
      <c r="G45" s="172">
        <f t="shared" si="90"/>
        <v>59121.316211764402</v>
      </c>
      <c r="H45" s="172">
        <f t="shared" si="90"/>
        <v>67646.271892916207</v>
      </c>
      <c r="I45" s="172">
        <f t="shared" si="90"/>
        <v>75318.732005952828</v>
      </c>
      <c r="J45" s="172">
        <f t="shared" si="90"/>
        <v>82223.946107685799</v>
      </c>
      <c r="K45" s="172">
        <f t="shared" si="90"/>
        <v>88438.638799245469</v>
      </c>
      <c r="L45" s="172">
        <f t="shared" si="90"/>
        <v>94031.862221649164</v>
      </c>
      <c r="M45" s="172">
        <f t="shared" si="90"/>
        <v>99065.763301812491</v>
      </c>
      <c r="N45" s="172">
        <f t="shared" si="90"/>
        <v>103596.27427395948</v>
      </c>
      <c r="O45" s="185">
        <f>SUM(C45:N45)</f>
        <v>800084.00781375414</v>
      </c>
      <c r="P45" s="134"/>
      <c r="Q45" s="4"/>
      <c r="R45" s="4"/>
    </row>
    <row r="46" spans="1:80" x14ac:dyDescent="0.25">
      <c r="A46" s="136"/>
      <c r="B46" s="16" t="s">
        <v>62</v>
      </c>
      <c r="C46" s="128">
        <f>C40</f>
        <v>1000000</v>
      </c>
      <c r="D46" s="128">
        <f>C49+D40</f>
        <v>1891604.5793643384</v>
      </c>
      <c r="E46" s="128">
        <f t="shared" ref="E46:N46" si="91">D49+E40</f>
        <v>2685602.5578235742</v>
      </c>
      <c r="F46" s="128">
        <f t="shared" si="91"/>
        <v>3391703.5666877818</v>
      </c>
      <c r="G46" s="128">
        <f t="shared" si="91"/>
        <v>4018645.9658371471</v>
      </c>
      <c r="H46" s="128">
        <f t="shared" si="91"/>
        <v>4574293.9690023158</v>
      </c>
      <c r="I46" s="128">
        <f t="shared" si="91"/>
        <v>5065725.0565054556</v>
      </c>
      <c r="J46" s="128">
        <f t="shared" si="91"/>
        <v>5499308.6467158906</v>
      </c>
      <c r="K46" s="128">
        <f t="shared" si="91"/>
        <v>5880776.9003487797</v>
      </c>
      <c r="L46" s="128">
        <f t="shared" si="91"/>
        <v>6215288.4443224752</v>
      </c>
      <c r="M46" s="128">
        <f t="shared" si="91"/>
        <v>6507485.7232186077</v>
      </c>
      <c r="N46" s="128">
        <f t="shared" si="91"/>
        <v>6761546.6155845746</v>
      </c>
      <c r="O46" s="4"/>
      <c r="P46" s="134"/>
      <c r="Q46" s="4"/>
      <c r="R46" s="4"/>
    </row>
    <row r="47" spans="1:80" x14ac:dyDescent="0.25">
      <c r="A47" s="136"/>
      <c r="B47" s="16" t="s">
        <v>56</v>
      </c>
      <c r="C47" s="128">
        <f>C43*C46</f>
        <v>6041.666666666667</v>
      </c>
      <c r="D47" s="128">
        <f t="shared" ref="D47:N47" si="92">D43*D46</f>
        <v>11428.444333659545</v>
      </c>
      <c r="E47" s="128">
        <f t="shared" si="92"/>
        <v>16225.515453517426</v>
      </c>
      <c r="F47" s="128">
        <f t="shared" si="92"/>
        <v>20491.542382072013</v>
      </c>
      <c r="G47" s="128">
        <f t="shared" si="92"/>
        <v>24279.319376932763</v>
      </c>
      <c r="H47" s="128">
        <f t="shared" si="92"/>
        <v>27636.359396055657</v>
      </c>
      <c r="I47" s="128">
        <f t="shared" si="92"/>
        <v>30605.422216387127</v>
      </c>
      <c r="J47" s="128">
        <f t="shared" si="92"/>
        <v>33224.989740575169</v>
      </c>
      <c r="K47" s="128">
        <f t="shared" si="92"/>
        <v>35529.69377294054</v>
      </c>
      <c r="L47" s="128">
        <f t="shared" si="92"/>
        <v>37550.701017781619</v>
      </c>
      <c r="M47" s="128">
        <f t="shared" si="92"/>
        <v>39316.059577779088</v>
      </c>
      <c r="N47" s="128">
        <f t="shared" si="92"/>
        <v>40851.010802490135</v>
      </c>
      <c r="O47" s="184">
        <f>SUM(C47:N47)</f>
        <v>323180.72473685775</v>
      </c>
      <c r="P47" s="134"/>
      <c r="Q47" s="4"/>
      <c r="R47" s="4"/>
    </row>
    <row r="48" spans="1:80" x14ac:dyDescent="0.25">
      <c r="A48" s="136"/>
      <c r="B48" s="16" t="s">
        <v>57</v>
      </c>
      <c r="C48" s="128">
        <f>IF(C46&lt;1,0,C45-C47)</f>
        <v>8395.4206356615796</v>
      </c>
      <c r="D48" s="128">
        <f t="shared" ref="D48:N48" si="93">IF(D46&lt;1,0,D45-D47)</f>
        <v>16002.021540764121</v>
      </c>
      <c r="E48" s="128">
        <f t="shared" si="93"/>
        <v>22898.991135792119</v>
      </c>
      <c r="F48" s="128">
        <f t="shared" si="93"/>
        <v>29157.600850634826</v>
      </c>
      <c r="G48" s="128">
        <f t="shared" si="93"/>
        <v>34841.99683483164</v>
      </c>
      <c r="H48" s="128">
        <f t="shared" si="93"/>
        <v>40009.912496860547</v>
      </c>
      <c r="I48" s="128">
        <f t="shared" si="93"/>
        <v>44713.309789565697</v>
      </c>
      <c r="J48" s="128">
        <f t="shared" si="93"/>
        <v>48998.95636711063</v>
      </c>
      <c r="K48" s="128">
        <f t="shared" si="93"/>
        <v>52908.945026304929</v>
      </c>
      <c r="L48" s="128">
        <f t="shared" si="93"/>
        <v>56481.161203867545</v>
      </c>
      <c r="M48" s="128">
        <f t="shared" si="93"/>
        <v>59749.703724033403</v>
      </c>
      <c r="N48" s="128">
        <f t="shared" si="93"/>
        <v>62745.263471469349</v>
      </c>
      <c r="O48" s="184">
        <f>SUM(C48:N48)</f>
        <v>476903.28307689639</v>
      </c>
      <c r="P48" s="134"/>
      <c r="Q48" s="4"/>
      <c r="R48" s="4"/>
    </row>
    <row r="49" spans="1:18" x14ac:dyDescent="0.25">
      <c r="A49" s="136"/>
      <c r="B49" s="16" t="s">
        <v>61</v>
      </c>
      <c r="C49" s="128">
        <f>IF(C46-C48&gt;1,C46-C48,0)</f>
        <v>991604.57936433842</v>
      </c>
      <c r="D49" s="128">
        <f t="shared" ref="D49:N49" si="94">IF(D46-D48&gt;1,D46-D48,0)</f>
        <v>1875602.5578235744</v>
      </c>
      <c r="E49" s="128">
        <f t="shared" si="94"/>
        <v>2662703.5666877818</v>
      </c>
      <c r="F49" s="128">
        <f t="shared" si="94"/>
        <v>3362545.9658371471</v>
      </c>
      <c r="G49" s="128">
        <f t="shared" si="94"/>
        <v>3983803.9690023153</v>
      </c>
      <c r="H49" s="128">
        <f t="shared" si="94"/>
        <v>4534284.0565054556</v>
      </c>
      <c r="I49" s="128">
        <f t="shared" si="94"/>
        <v>5021011.7467158902</v>
      </c>
      <c r="J49" s="128">
        <f t="shared" si="94"/>
        <v>5450309.6903487798</v>
      </c>
      <c r="K49" s="128">
        <f t="shared" si="94"/>
        <v>5827867.9553224752</v>
      </c>
      <c r="L49" s="128">
        <f t="shared" si="94"/>
        <v>6158807.2831186075</v>
      </c>
      <c r="M49" s="128">
        <f t="shared" si="94"/>
        <v>6447736.0194945745</v>
      </c>
      <c r="N49" s="128">
        <f t="shared" si="94"/>
        <v>6698801.3521131054</v>
      </c>
      <c r="O49" s="4"/>
      <c r="P49" s="134"/>
      <c r="Q49" s="4"/>
      <c r="R49" s="4"/>
    </row>
    <row r="50" spans="1:18" x14ac:dyDescent="0.25">
      <c r="A50" s="136"/>
      <c r="C50" s="6"/>
      <c r="D50" s="4"/>
      <c r="E50" s="4"/>
      <c r="F50" s="4"/>
      <c r="G50" s="4"/>
      <c r="H50" s="4"/>
      <c r="I50" s="4"/>
      <c r="J50" s="4"/>
      <c r="K50" s="4"/>
      <c r="L50" s="4"/>
      <c r="M50" s="4"/>
      <c r="N50" s="4"/>
      <c r="O50" s="4"/>
      <c r="P50" s="134"/>
      <c r="Q50" s="4"/>
      <c r="R50" s="4"/>
    </row>
    <row r="51" spans="1:18" ht="15" customHeight="1" x14ac:dyDescent="0.25">
      <c r="A51" s="136"/>
      <c r="B51" s="6"/>
      <c r="C51" s="22">
        <f>C39+366</f>
        <v>45048</v>
      </c>
      <c r="D51" s="22">
        <f t="shared" ref="D51:N51" si="95">DATE(YEAR(C51),MONTH(C51)+1,DAY(C51))</f>
        <v>45079</v>
      </c>
      <c r="E51" s="22">
        <f t="shared" si="95"/>
        <v>45109</v>
      </c>
      <c r="F51" s="22">
        <f t="shared" si="95"/>
        <v>45140</v>
      </c>
      <c r="G51" s="22">
        <f t="shared" si="95"/>
        <v>45171</v>
      </c>
      <c r="H51" s="22">
        <f t="shared" si="95"/>
        <v>45201</v>
      </c>
      <c r="I51" s="22">
        <f t="shared" si="95"/>
        <v>45232</v>
      </c>
      <c r="J51" s="22">
        <f t="shared" si="95"/>
        <v>45262</v>
      </c>
      <c r="K51" s="22">
        <f t="shared" si="95"/>
        <v>45293</v>
      </c>
      <c r="L51" s="22">
        <f t="shared" si="95"/>
        <v>45324</v>
      </c>
      <c r="M51" s="22">
        <f t="shared" si="95"/>
        <v>45353</v>
      </c>
      <c r="N51" s="22">
        <f t="shared" si="95"/>
        <v>45384</v>
      </c>
      <c r="O51" s="182" t="s">
        <v>194</v>
      </c>
      <c r="P51" s="134"/>
      <c r="Q51" s="4"/>
      <c r="R51" s="4"/>
    </row>
    <row r="52" spans="1:18" ht="15" customHeight="1" x14ac:dyDescent="0.25">
      <c r="A52" s="136"/>
      <c r="B52" s="16" t="s">
        <v>167</v>
      </c>
      <c r="C52" s="175">
        <v>1313811</v>
      </c>
      <c r="D52" s="175">
        <f>C52*(1-0.1)</f>
        <v>1182429.9000000001</v>
      </c>
      <c r="E52" s="175">
        <f t="shared" ref="E52:N52" si="96">D52*(1-0.1)</f>
        <v>1064186.9100000001</v>
      </c>
      <c r="F52" s="175">
        <f t="shared" si="96"/>
        <v>957768.21900000016</v>
      </c>
      <c r="G52" s="175">
        <f t="shared" si="96"/>
        <v>861991.39710000018</v>
      </c>
      <c r="H52" s="175">
        <f t="shared" si="96"/>
        <v>775792.25739000016</v>
      </c>
      <c r="I52" s="175">
        <f t="shared" si="96"/>
        <v>698213.03165100014</v>
      </c>
      <c r="J52" s="175">
        <f t="shared" si="96"/>
        <v>628391.72848590009</v>
      </c>
      <c r="K52" s="175">
        <f t="shared" si="96"/>
        <v>565552.55563731014</v>
      </c>
      <c r="L52" s="175">
        <f t="shared" si="96"/>
        <v>508997.30007357913</v>
      </c>
      <c r="M52" s="175">
        <f t="shared" si="96"/>
        <v>458097.57006622123</v>
      </c>
      <c r="N52" s="175">
        <f t="shared" si="96"/>
        <v>412287.81305959914</v>
      </c>
      <c r="O52" s="4"/>
      <c r="P52" s="134"/>
      <c r="Q52" s="4"/>
      <c r="R52" s="4"/>
    </row>
    <row r="53" spans="1:18" x14ac:dyDescent="0.25">
      <c r="A53" s="136"/>
      <c r="B53" s="16" t="s">
        <v>64</v>
      </c>
      <c r="C53" s="17">
        <f>N41</f>
        <v>90</v>
      </c>
      <c r="D53" s="17">
        <f>C53</f>
        <v>90</v>
      </c>
      <c r="E53" s="17">
        <f t="shared" ref="E53:N53" si="97">D53</f>
        <v>90</v>
      </c>
      <c r="F53" s="17">
        <f t="shared" si="97"/>
        <v>90</v>
      </c>
      <c r="G53" s="17">
        <f t="shared" si="97"/>
        <v>90</v>
      </c>
      <c r="H53" s="17">
        <f t="shared" si="97"/>
        <v>90</v>
      </c>
      <c r="I53" s="17">
        <f t="shared" si="97"/>
        <v>90</v>
      </c>
      <c r="J53" s="17">
        <f t="shared" si="97"/>
        <v>90</v>
      </c>
      <c r="K53" s="17">
        <f t="shared" si="97"/>
        <v>90</v>
      </c>
      <c r="L53" s="17">
        <f t="shared" si="97"/>
        <v>90</v>
      </c>
      <c r="M53" s="17">
        <f t="shared" si="97"/>
        <v>90</v>
      </c>
      <c r="N53" s="17">
        <f t="shared" si="97"/>
        <v>90</v>
      </c>
      <c r="O53" s="4"/>
      <c r="P53" s="134"/>
      <c r="Q53" s="4"/>
      <c r="R53" s="4"/>
    </row>
    <row r="54" spans="1:18" x14ac:dyDescent="0.25">
      <c r="A54" s="136"/>
      <c r="B54" s="16" t="s">
        <v>58</v>
      </c>
      <c r="C54" s="204">
        <f>N42</f>
        <v>7.2499999999999995E-2</v>
      </c>
      <c r="D54" s="204">
        <f>C54</f>
        <v>7.2499999999999995E-2</v>
      </c>
      <c r="E54" s="204">
        <f t="shared" ref="E54:N54" si="98">D54</f>
        <v>7.2499999999999995E-2</v>
      </c>
      <c r="F54" s="204">
        <f t="shared" si="98"/>
        <v>7.2499999999999995E-2</v>
      </c>
      <c r="G54" s="204">
        <f t="shared" si="98"/>
        <v>7.2499999999999995E-2</v>
      </c>
      <c r="H54" s="204">
        <f t="shared" si="98"/>
        <v>7.2499999999999995E-2</v>
      </c>
      <c r="I54" s="204">
        <f t="shared" si="98"/>
        <v>7.2499999999999995E-2</v>
      </c>
      <c r="J54" s="204">
        <f t="shared" si="98"/>
        <v>7.2499999999999995E-2</v>
      </c>
      <c r="K54" s="204">
        <f t="shared" si="98"/>
        <v>7.2499999999999995E-2</v>
      </c>
      <c r="L54" s="204">
        <f t="shared" si="98"/>
        <v>7.2499999999999995E-2</v>
      </c>
      <c r="M54" s="204">
        <f t="shared" si="98"/>
        <v>7.2499999999999995E-2</v>
      </c>
      <c r="N54" s="204">
        <f t="shared" si="98"/>
        <v>7.2499999999999995E-2</v>
      </c>
      <c r="O54" s="4"/>
      <c r="P54" s="134"/>
      <c r="Q54" s="4"/>
      <c r="R54" s="4"/>
    </row>
    <row r="55" spans="1:18" x14ac:dyDescent="0.25">
      <c r="A55" s="136"/>
      <c r="B55" s="16" t="s">
        <v>65</v>
      </c>
      <c r="C55" s="36">
        <f>C54/12</f>
        <v>6.0416666666666665E-3</v>
      </c>
      <c r="D55" s="36">
        <f>D54/12</f>
        <v>6.0416666666666665E-3</v>
      </c>
      <c r="E55" s="36">
        <f t="shared" ref="E55:N55" si="99">E54/12</f>
        <v>6.0416666666666665E-3</v>
      </c>
      <c r="F55" s="36">
        <f t="shared" si="99"/>
        <v>6.0416666666666665E-3</v>
      </c>
      <c r="G55" s="36">
        <f t="shared" si="99"/>
        <v>6.0416666666666665E-3</v>
      </c>
      <c r="H55" s="36">
        <f t="shared" si="99"/>
        <v>6.0416666666666665E-3</v>
      </c>
      <c r="I55" s="36">
        <f t="shared" si="99"/>
        <v>6.0416666666666665E-3</v>
      </c>
      <c r="J55" s="36">
        <f t="shared" si="99"/>
        <v>6.0416666666666665E-3</v>
      </c>
      <c r="K55" s="36">
        <f t="shared" si="99"/>
        <v>6.0416666666666665E-3</v>
      </c>
      <c r="L55" s="36">
        <f t="shared" si="99"/>
        <v>6.0416666666666665E-3</v>
      </c>
      <c r="M55" s="36">
        <f t="shared" si="99"/>
        <v>6.0416666666666665E-3</v>
      </c>
      <c r="N55" s="36">
        <f t="shared" si="99"/>
        <v>6.0416666666666665E-3</v>
      </c>
      <c r="O55" s="4"/>
      <c r="P55" s="134"/>
      <c r="Q55" s="4"/>
      <c r="R55" s="4"/>
    </row>
    <row r="56" spans="1:18" x14ac:dyDescent="0.25">
      <c r="A56" s="136"/>
      <c r="B56" s="16" t="s">
        <v>332</v>
      </c>
      <c r="C56" s="172">
        <f t="shared" ref="C56:N56" si="100">IF(C52&lt;1,0,-PMT(C55,C53,C52))</f>
        <v>18967.604105759176</v>
      </c>
      <c r="D56" s="172">
        <f t="shared" si="100"/>
        <v>17070.843695183263</v>
      </c>
      <c r="E56" s="172">
        <f t="shared" si="100"/>
        <v>15363.759325664934</v>
      </c>
      <c r="F56" s="172">
        <f t="shared" si="100"/>
        <v>13827.383393098442</v>
      </c>
      <c r="G56" s="172">
        <f t="shared" si="100"/>
        <v>12444.645053788598</v>
      </c>
      <c r="H56" s="172">
        <f t="shared" si="100"/>
        <v>11200.180548409739</v>
      </c>
      <c r="I56" s="172">
        <f t="shared" si="100"/>
        <v>10080.162493568765</v>
      </c>
      <c r="J56" s="172">
        <f t="shared" si="100"/>
        <v>9072.1462442118864</v>
      </c>
      <c r="K56" s="172">
        <f t="shared" si="100"/>
        <v>8164.9316197907001</v>
      </c>
      <c r="L56" s="172">
        <f t="shared" si="100"/>
        <v>7348.4384578116296</v>
      </c>
      <c r="M56" s="172">
        <f t="shared" si="100"/>
        <v>6613.594612030467</v>
      </c>
      <c r="N56" s="172">
        <f t="shared" si="100"/>
        <v>5952.2351508274205</v>
      </c>
      <c r="O56" s="194"/>
      <c r="P56" s="134"/>
      <c r="Q56" s="4"/>
      <c r="R56" s="4"/>
    </row>
    <row r="57" spans="1:18" x14ac:dyDescent="0.25">
      <c r="A57" s="136"/>
      <c r="B57" s="16" t="s">
        <v>60</v>
      </c>
      <c r="C57" s="172">
        <f>N45+C56</f>
        <v>122563.87837971866</v>
      </c>
      <c r="D57" s="172">
        <f t="shared" ref="D57:N57" si="101">C57+D56</f>
        <v>139634.72207490192</v>
      </c>
      <c r="E57" s="172">
        <f t="shared" si="101"/>
        <v>154998.48140056684</v>
      </c>
      <c r="F57" s="172">
        <f t="shared" si="101"/>
        <v>168825.8647936653</v>
      </c>
      <c r="G57" s="172">
        <f t="shared" si="101"/>
        <v>181270.50984745391</v>
      </c>
      <c r="H57" s="172">
        <f t="shared" si="101"/>
        <v>192470.69039586364</v>
      </c>
      <c r="I57" s="172">
        <f t="shared" si="101"/>
        <v>202550.8528894324</v>
      </c>
      <c r="J57" s="172">
        <f t="shared" si="101"/>
        <v>211622.99913364428</v>
      </c>
      <c r="K57" s="172">
        <f t="shared" si="101"/>
        <v>219787.93075343498</v>
      </c>
      <c r="L57" s="172">
        <f t="shared" si="101"/>
        <v>227136.36921124661</v>
      </c>
      <c r="M57" s="172">
        <f t="shared" si="101"/>
        <v>233749.96382327707</v>
      </c>
      <c r="N57" s="172">
        <f t="shared" si="101"/>
        <v>239702.19897410448</v>
      </c>
      <c r="O57" s="185">
        <f>SUM(C57:N57)</f>
        <v>2294314.4616773101</v>
      </c>
      <c r="P57" s="134"/>
      <c r="Q57" s="4"/>
      <c r="R57" s="4"/>
    </row>
    <row r="58" spans="1:18" x14ac:dyDescent="0.25">
      <c r="A58" s="136"/>
      <c r="B58" s="16" t="s">
        <v>62</v>
      </c>
      <c r="C58" s="128">
        <f>N49+C52</f>
        <v>8012612.3521131054</v>
      </c>
      <c r="D58" s="128">
        <f>C61+D52</f>
        <v>9120887.9066940695</v>
      </c>
      <c r="E58" s="128">
        <f t="shared" ref="E58:N58" si="102">D61+E52</f>
        <v>10100545.459055444</v>
      </c>
      <c r="F58" s="128">
        <f t="shared" si="102"/>
        <v>10964339.325470004</v>
      </c>
      <c r="G58" s="128">
        <f t="shared" si="102"/>
        <v>11723747.741201052</v>
      </c>
      <c r="H58" s="128">
        <f t="shared" si="102"/>
        <v>12389100.464680022</v>
      </c>
      <c r="I58" s="128">
        <f t="shared" si="102"/>
        <v>12969693.6212426</v>
      </c>
      <c r="J58" s="128">
        <f t="shared" si="102"/>
        <v>13473893.062467409</v>
      </c>
      <c r="K58" s="128">
        <f t="shared" si="102"/>
        <v>13909227.389556816</v>
      </c>
      <c r="L58" s="128">
        <f t="shared" si="102"/>
        <v>14282471.674355533</v>
      </c>
      <c r="M58" s="128">
        <f t="shared" si="102"/>
        <v>14599722.808243072</v>
      </c>
      <c r="N58" s="128">
        <f t="shared" si="102"/>
        <v>14866467.316112529</v>
      </c>
      <c r="O58" s="4"/>
      <c r="P58" s="134"/>
      <c r="Q58" s="4"/>
      <c r="R58" s="4"/>
    </row>
    <row r="59" spans="1:18" x14ac:dyDescent="0.25">
      <c r="A59" s="136"/>
      <c r="B59" s="16" t="s">
        <v>56</v>
      </c>
      <c r="C59" s="128">
        <f t="shared" ref="C59:N59" si="103">C55*C58</f>
        <v>48409.53296068334</v>
      </c>
      <c r="D59" s="128">
        <f t="shared" si="103"/>
        <v>55105.364436276672</v>
      </c>
      <c r="E59" s="128">
        <f t="shared" si="103"/>
        <v>61024.128815126642</v>
      </c>
      <c r="F59" s="128">
        <f t="shared" si="103"/>
        <v>66242.883424714601</v>
      </c>
      <c r="G59" s="128">
        <f t="shared" si="103"/>
        <v>70830.975936423027</v>
      </c>
      <c r="H59" s="128">
        <f t="shared" si="103"/>
        <v>74850.815307441793</v>
      </c>
      <c r="I59" s="128">
        <f t="shared" si="103"/>
        <v>78358.565628340701</v>
      </c>
      <c r="J59" s="128">
        <f t="shared" si="103"/>
        <v>81404.770585740596</v>
      </c>
      <c r="K59" s="128">
        <f t="shared" si="103"/>
        <v>84034.915478572424</v>
      </c>
      <c r="L59" s="128">
        <f t="shared" si="103"/>
        <v>86289.933032564673</v>
      </c>
      <c r="M59" s="128">
        <f t="shared" si="103"/>
        <v>88206.658633135215</v>
      </c>
      <c r="N59" s="128">
        <f t="shared" si="103"/>
        <v>89818.240034846531</v>
      </c>
      <c r="O59" s="184">
        <f>SUM(C59:N59)</f>
        <v>884576.78427386633</v>
      </c>
      <c r="P59" s="134"/>
      <c r="Q59" s="4"/>
      <c r="R59" s="4"/>
    </row>
    <row r="60" spans="1:18" x14ac:dyDescent="0.25">
      <c r="A60" s="136"/>
      <c r="B60" s="16" t="s">
        <v>57</v>
      </c>
      <c r="C60" s="128">
        <f t="shared" ref="C60:N60" si="104">IF(C58&lt;1,0,C57-C59)</f>
        <v>74154.345419035322</v>
      </c>
      <c r="D60" s="128">
        <f t="shared" si="104"/>
        <v>84529.357638625253</v>
      </c>
      <c r="E60" s="128">
        <f t="shared" si="104"/>
        <v>93974.352585440211</v>
      </c>
      <c r="F60" s="128">
        <f t="shared" si="104"/>
        <v>102582.9813689507</v>
      </c>
      <c r="G60" s="128">
        <f t="shared" si="104"/>
        <v>110439.53391103089</v>
      </c>
      <c r="H60" s="128">
        <f t="shared" si="104"/>
        <v>117619.87508842185</v>
      </c>
      <c r="I60" s="128">
        <f t="shared" si="104"/>
        <v>124192.2872610917</v>
      </c>
      <c r="J60" s="128">
        <f t="shared" si="104"/>
        <v>130218.22854790368</v>
      </c>
      <c r="K60" s="128">
        <f t="shared" si="104"/>
        <v>135753.01527486256</v>
      </c>
      <c r="L60" s="128">
        <f t="shared" si="104"/>
        <v>140846.43617868194</v>
      </c>
      <c r="M60" s="128">
        <f t="shared" si="104"/>
        <v>145543.30519014184</v>
      </c>
      <c r="N60" s="128">
        <f t="shared" si="104"/>
        <v>149883.95893925795</v>
      </c>
      <c r="O60" s="184">
        <f>SUM(C60:N60)</f>
        <v>1409737.677403444</v>
      </c>
      <c r="P60" s="134"/>
      <c r="Q60" s="4"/>
      <c r="R60" s="4"/>
    </row>
    <row r="61" spans="1:18" x14ac:dyDescent="0.25">
      <c r="A61" s="136"/>
      <c r="B61" s="16" t="s">
        <v>61</v>
      </c>
      <c r="C61" s="128">
        <f t="shared" ref="C61:N61" si="105">IF(C58-C60&gt;1,C58-C60,0)</f>
        <v>7938458.0066940701</v>
      </c>
      <c r="D61" s="128">
        <f t="shared" si="105"/>
        <v>9036358.5490554441</v>
      </c>
      <c r="E61" s="128">
        <f t="shared" si="105"/>
        <v>10006571.106470004</v>
      </c>
      <c r="F61" s="128">
        <f t="shared" si="105"/>
        <v>10861756.344101053</v>
      </c>
      <c r="G61" s="128">
        <f t="shared" si="105"/>
        <v>11613308.207290022</v>
      </c>
      <c r="H61" s="128">
        <f t="shared" si="105"/>
        <v>12271480.5895916</v>
      </c>
      <c r="I61" s="128">
        <f t="shared" si="105"/>
        <v>12845501.333981508</v>
      </c>
      <c r="J61" s="128">
        <f t="shared" si="105"/>
        <v>13343674.833919507</v>
      </c>
      <c r="K61" s="128">
        <f t="shared" si="105"/>
        <v>13773474.374281954</v>
      </c>
      <c r="L61" s="128">
        <f t="shared" si="105"/>
        <v>14141625.238176851</v>
      </c>
      <c r="M61" s="128">
        <f t="shared" si="105"/>
        <v>14454179.503052929</v>
      </c>
      <c r="N61" s="128">
        <f t="shared" si="105"/>
        <v>14716583.357173271</v>
      </c>
      <c r="O61" s="4"/>
      <c r="P61" s="134"/>
      <c r="Q61" s="4"/>
      <c r="R61" s="4"/>
    </row>
    <row r="62" spans="1:18" x14ac:dyDescent="0.25">
      <c r="A62" s="136"/>
      <c r="B62" s="4"/>
      <c r="C62" s="4"/>
      <c r="D62" s="4"/>
      <c r="E62" s="4"/>
      <c r="F62" s="4"/>
      <c r="G62" s="4"/>
      <c r="H62" s="4"/>
      <c r="I62" s="4"/>
      <c r="J62" s="4"/>
      <c r="K62" s="4"/>
      <c r="L62" s="4"/>
      <c r="M62" s="4"/>
      <c r="N62" s="4"/>
      <c r="O62" s="4"/>
      <c r="P62" s="134"/>
      <c r="Q62" s="4"/>
      <c r="R62" s="4"/>
    </row>
    <row r="63" spans="1:18" x14ac:dyDescent="0.25">
      <c r="A63" s="136"/>
      <c r="B63" s="6"/>
      <c r="C63" s="22">
        <f>C51+366</f>
        <v>45414</v>
      </c>
      <c r="D63" s="22">
        <f t="shared" ref="D63:N63" si="106">DATE(YEAR(C63),MONTH(C63)+1,DAY(C63))</f>
        <v>45445</v>
      </c>
      <c r="E63" s="22">
        <f t="shared" si="106"/>
        <v>45475</v>
      </c>
      <c r="F63" s="22">
        <f t="shared" si="106"/>
        <v>45506</v>
      </c>
      <c r="G63" s="22">
        <f t="shared" si="106"/>
        <v>45537</v>
      </c>
      <c r="H63" s="22">
        <f t="shared" si="106"/>
        <v>45567</v>
      </c>
      <c r="I63" s="22">
        <f t="shared" si="106"/>
        <v>45598</v>
      </c>
      <c r="J63" s="22">
        <f t="shared" si="106"/>
        <v>45628</v>
      </c>
      <c r="K63" s="22">
        <f t="shared" si="106"/>
        <v>45659</v>
      </c>
      <c r="L63" s="22">
        <f t="shared" si="106"/>
        <v>45690</v>
      </c>
      <c r="M63" s="22">
        <f t="shared" si="106"/>
        <v>45718</v>
      </c>
      <c r="N63" s="22">
        <f t="shared" si="106"/>
        <v>45749</v>
      </c>
      <c r="O63" s="182" t="s">
        <v>194</v>
      </c>
      <c r="P63" s="134"/>
      <c r="Q63" s="4"/>
      <c r="R63" s="4"/>
    </row>
    <row r="64" spans="1:18" x14ac:dyDescent="0.25">
      <c r="A64" s="136"/>
      <c r="B64" s="16" t="s">
        <v>167</v>
      </c>
      <c r="C64" s="175">
        <v>5412288</v>
      </c>
      <c r="D64" s="175">
        <f>C64*(1-0.5)</f>
        <v>2706144</v>
      </c>
      <c r="E64" s="175">
        <f t="shared" ref="E64:N64" si="107">D64*(1-0.5)</f>
        <v>1353072</v>
      </c>
      <c r="F64" s="175">
        <f t="shared" si="107"/>
        <v>676536</v>
      </c>
      <c r="G64" s="175">
        <f t="shared" si="107"/>
        <v>338268</v>
      </c>
      <c r="H64" s="175">
        <f t="shared" si="107"/>
        <v>169134</v>
      </c>
      <c r="I64" s="175">
        <f t="shared" si="107"/>
        <v>84567</v>
      </c>
      <c r="J64" s="175">
        <f t="shared" si="107"/>
        <v>42283.5</v>
      </c>
      <c r="K64" s="175">
        <f t="shared" si="107"/>
        <v>21141.75</v>
      </c>
      <c r="L64" s="175">
        <f t="shared" si="107"/>
        <v>10570.875</v>
      </c>
      <c r="M64" s="175">
        <f t="shared" si="107"/>
        <v>5285.4375</v>
      </c>
      <c r="N64" s="175">
        <f t="shared" si="107"/>
        <v>2642.71875</v>
      </c>
      <c r="O64" s="4"/>
      <c r="P64" s="134"/>
      <c r="Q64" s="4"/>
      <c r="R64" s="4"/>
    </row>
    <row r="65" spans="1:18" x14ac:dyDescent="0.25">
      <c r="A65" s="136"/>
      <c r="B65" s="16" t="s">
        <v>64</v>
      </c>
      <c r="C65" s="17">
        <f>N53</f>
        <v>90</v>
      </c>
      <c r="D65" s="17">
        <f>C65</f>
        <v>90</v>
      </c>
      <c r="E65" s="17">
        <f t="shared" ref="E65:N65" si="108">D65</f>
        <v>90</v>
      </c>
      <c r="F65" s="17">
        <f t="shared" si="108"/>
        <v>90</v>
      </c>
      <c r="G65" s="17">
        <f t="shared" si="108"/>
        <v>90</v>
      </c>
      <c r="H65" s="17">
        <f t="shared" si="108"/>
        <v>90</v>
      </c>
      <c r="I65" s="17">
        <f t="shared" si="108"/>
        <v>90</v>
      </c>
      <c r="J65" s="17">
        <f t="shared" si="108"/>
        <v>90</v>
      </c>
      <c r="K65" s="17">
        <f t="shared" si="108"/>
        <v>90</v>
      </c>
      <c r="L65" s="17">
        <f t="shared" si="108"/>
        <v>90</v>
      </c>
      <c r="M65" s="17">
        <f t="shared" si="108"/>
        <v>90</v>
      </c>
      <c r="N65" s="17">
        <f t="shared" si="108"/>
        <v>90</v>
      </c>
      <c r="O65" s="4"/>
      <c r="P65" s="134"/>
      <c r="Q65" s="4"/>
      <c r="R65" s="4"/>
    </row>
    <row r="66" spans="1:18" x14ac:dyDescent="0.25">
      <c r="A66" s="136"/>
      <c r="B66" s="16" t="s">
        <v>58</v>
      </c>
      <c r="C66" s="204">
        <f>N54</f>
        <v>7.2499999999999995E-2</v>
      </c>
      <c r="D66" s="204">
        <f>C66</f>
        <v>7.2499999999999995E-2</v>
      </c>
      <c r="E66" s="204">
        <f t="shared" ref="E66:N66" si="109">D66</f>
        <v>7.2499999999999995E-2</v>
      </c>
      <c r="F66" s="204">
        <f t="shared" si="109"/>
        <v>7.2499999999999995E-2</v>
      </c>
      <c r="G66" s="204">
        <f t="shared" si="109"/>
        <v>7.2499999999999995E-2</v>
      </c>
      <c r="H66" s="204">
        <f t="shared" si="109"/>
        <v>7.2499999999999995E-2</v>
      </c>
      <c r="I66" s="204">
        <f t="shared" si="109"/>
        <v>7.2499999999999995E-2</v>
      </c>
      <c r="J66" s="204">
        <f t="shared" si="109"/>
        <v>7.2499999999999995E-2</v>
      </c>
      <c r="K66" s="204">
        <f t="shared" si="109"/>
        <v>7.2499999999999995E-2</v>
      </c>
      <c r="L66" s="204">
        <f t="shared" si="109"/>
        <v>7.2499999999999995E-2</v>
      </c>
      <c r="M66" s="204">
        <f t="shared" si="109"/>
        <v>7.2499999999999995E-2</v>
      </c>
      <c r="N66" s="204">
        <f t="shared" si="109"/>
        <v>7.2499999999999995E-2</v>
      </c>
      <c r="O66" s="4"/>
      <c r="P66" s="134"/>
      <c r="Q66" s="4"/>
      <c r="R66" s="4"/>
    </row>
    <row r="67" spans="1:18" x14ac:dyDescent="0.25">
      <c r="A67" s="136"/>
      <c r="B67" s="16" t="s">
        <v>65</v>
      </c>
      <c r="C67" s="36">
        <f>C66/12</f>
        <v>6.0416666666666665E-3</v>
      </c>
      <c r="D67" s="36">
        <f>D66/12</f>
        <v>6.0416666666666665E-3</v>
      </c>
      <c r="E67" s="36">
        <f t="shared" ref="E67:N67" si="110">E66/12</f>
        <v>6.0416666666666665E-3</v>
      </c>
      <c r="F67" s="36">
        <f t="shared" si="110"/>
        <v>6.0416666666666665E-3</v>
      </c>
      <c r="G67" s="36">
        <f t="shared" si="110"/>
        <v>6.0416666666666665E-3</v>
      </c>
      <c r="H67" s="36">
        <f t="shared" si="110"/>
        <v>6.0416666666666665E-3</v>
      </c>
      <c r="I67" s="36">
        <f t="shared" si="110"/>
        <v>6.0416666666666665E-3</v>
      </c>
      <c r="J67" s="36">
        <f t="shared" si="110"/>
        <v>6.0416666666666665E-3</v>
      </c>
      <c r="K67" s="36">
        <f t="shared" si="110"/>
        <v>6.0416666666666665E-3</v>
      </c>
      <c r="L67" s="36">
        <f t="shared" si="110"/>
        <v>6.0416666666666665E-3</v>
      </c>
      <c r="M67" s="36">
        <f t="shared" si="110"/>
        <v>6.0416666666666665E-3</v>
      </c>
      <c r="N67" s="36">
        <f t="shared" si="110"/>
        <v>6.0416666666666665E-3</v>
      </c>
      <c r="O67" s="4"/>
      <c r="P67" s="134"/>
      <c r="Q67" s="4"/>
      <c r="R67" s="4"/>
    </row>
    <row r="68" spans="1:18" x14ac:dyDescent="0.25">
      <c r="A68" s="136"/>
      <c r="B68" s="16" t="s">
        <v>332</v>
      </c>
      <c r="C68" s="172">
        <f t="shared" ref="C68:N68" si="111">IF(C64&lt;1,0,-PMT(C67,C65,C64))</f>
        <v>78137.674361343539</v>
      </c>
      <c r="D68" s="172">
        <f t="shared" si="111"/>
        <v>39068.83718067177</v>
      </c>
      <c r="E68" s="172">
        <f t="shared" si="111"/>
        <v>19534.418590335885</v>
      </c>
      <c r="F68" s="172">
        <f t="shared" si="111"/>
        <v>9767.2092951679424</v>
      </c>
      <c r="G68" s="172">
        <f t="shared" si="111"/>
        <v>4883.6046475839712</v>
      </c>
      <c r="H68" s="172">
        <f t="shared" si="111"/>
        <v>2441.8023237919856</v>
      </c>
      <c r="I68" s="172">
        <f t="shared" si="111"/>
        <v>1220.9011618959928</v>
      </c>
      <c r="J68" s="172">
        <f t="shared" si="111"/>
        <v>610.4505809479964</v>
      </c>
      <c r="K68" s="172">
        <f t="shared" si="111"/>
        <v>305.2252904739982</v>
      </c>
      <c r="L68" s="172">
        <f t="shared" si="111"/>
        <v>152.6126452369991</v>
      </c>
      <c r="M68" s="172">
        <f t="shared" si="111"/>
        <v>76.30632261849955</v>
      </c>
      <c r="N68" s="172">
        <f t="shared" si="111"/>
        <v>38.153161309249775</v>
      </c>
      <c r="O68" s="194"/>
      <c r="P68" s="134"/>
      <c r="Q68" s="4"/>
      <c r="R68" s="4"/>
    </row>
    <row r="69" spans="1:18" x14ac:dyDescent="0.25">
      <c r="A69" s="136"/>
      <c r="B69" s="16" t="s">
        <v>60</v>
      </c>
      <c r="C69" s="172">
        <f>N57+C68</f>
        <v>317839.87333544804</v>
      </c>
      <c r="D69" s="172">
        <f t="shared" ref="D69:N69" si="112">C69+D68</f>
        <v>356908.71051611978</v>
      </c>
      <c r="E69" s="172">
        <f t="shared" si="112"/>
        <v>376443.12910645566</v>
      </c>
      <c r="F69" s="172">
        <f t="shared" si="112"/>
        <v>386210.33840162359</v>
      </c>
      <c r="G69" s="172">
        <f t="shared" si="112"/>
        <v>391093.94304920756</v>
      </c>
      <c r="H69" s="172">
        <f t="shared" si="112"/>
        <v>393535.74537299958</v>
      </c>
      <c r="I69" s="172">
        <f t="shared" si="112"/>
        <v>394756.64653489558</v>
      </c>
      <c r="J69" s="172">
        <f t="shared" si="112"/>
        <v>395367.09711584356</v>
      </c>
      <c r="K69" s="172">
        <f t="shared" si="112"/>
        <v>395672.32240631757</v>
      </c>
      <c r="L69" s="172">
        <f t="shared" si="112"/>
        <v>395824.93505155458</v>
      </c>
      <c r="M69" s="172">
        <f t="shared" si="112"/>
        <v>395901.24137417309</v>
      </c>
      <c r="N69" s="172">
        <f t="shared" si="112"/>
        <v>395939.39453548234</v>
      </c>
      <c r="O69" s="185">
        <f>SUM(C69:N69)</f>
        <v>4595493.3768001208</v>
      </c>
      <c r="P69" s="134"/>
      <c r="Q69" s="4"/>
      <c r="R69" s="4"/>
    </row>
    <row r="70" spans="1:18" x14ac:dyDescent="0.25">
      <c r="A70" s="136"/>
      <c r="B70" s="16" t="s">
        <v>62</v>
      </c>
      <c r="C70" s="128">
        <f>N61+C64</f>
        <v>20128871.357173271</v>
      </c>
      <c r="D70" s="128">
        <f>C73+D64</f>
        <v>22638787.414954077</v>
      </c>
      <c r="E70" s="128">
        <f t="shared" ref="E70:N70" si="113">D73+E64</f>
        <v>23771726.711736638</v>
      </c>
      <c r="F70" s="128">
        <f t="shared" si="113"/>
        <v>24215440.431513593</v>
      </c>
      <c r="G70" s="128">
        <f t="shared" si="113"/>
        <v>24313799.712385695</v>
      </c>
      <c r="H70" s="128">
        <f t="shared" si="113"/>
        <v>24238735.642598819</v>
      </c>
      <c r="I70" s="128">
        <f t="shared" si="113"/>
        <v>24076209.258399855</v>
      </c>
      <c r="J70" s="128">
        <f t="shared" si="113"/>
        <v>23869196.542801127</v>
      </c>
      <c r="K70" s="128">
        <f t="shared" si="113"/>
        <v>23639180.924798042</v>
      </c>
      <c r="L70" s="128">
        <f t="shared" si="113"/>
        <v>23396899.528812379</v>
      </c>
      <c r="M70" s="128">
        <f t="shared" si="113"/>
        <v>23147716.299247399</v>
      </c>
      <c r="N70" s="128">
        <f t="shared" si="113"/>
        <v>22894308.562597845</v>
      </c>
      <c r="O70" s="4"/>
      <c r="P70" s="134"/>
      <c r="Q70" s="4"/>
      <c r="R70" s="4"/>
    </row>
    <row r="71" spans="1:18" x14ac:dyDescent="0.25">
      <c r="A71" s="136"/>
      <c r="B71" s="16" t="s">
        <v>56</v>
      </c>
      <c r="C71" s="128">
        <f t="shared" ref="C71:N71" si="114">C67*C70</f>
        <v>121611.93111625517</v>
      </c>
      <c r="D71" s="128">
        <f t="shared" si="114"/>
        <v>136776.0072986809</v>
      </c>
      <c r="E71" s="128">
        <f t="shared" si="114"/>
        <v>143620.84888340885</v>
      </c>
      <c r="F71" s="128">
        <f t="shared" si="114"/>
        <v>146301.61927372796</v>
      </c>
      <c r="G71" s="128">
        <f t="shared" si="114"/>
        <v>146895.87326233025</v>
      </c>
      <c r="H71" s="128">
        <f t="shared" si="114"/>
        <v>146442.36117403454</v>
      </c>
      <c r="I71" s="128">
        <f t="shared" si="114"/>
        <v>145460.43093616579</v>
      </c>
      <c r="J71" s="128">
        <f t="shared" si="114"/>
        <v>144209.72911275682</v>
      </c>
      <c r="K71" s="128">
        <f t="shared" si="114"/>
        <v>142820.05142065484</v>
      </c>
      <c r="L71" s="128">
        <f t="shared" si="114"/>
        <v>141356.26798657479</v>
      </c>
      <c r="M71" s="128">
        <f t="shared" si="114"/>
        <v>139850.78597461971</v>
      </c>
      <c r="N71" s="128">
        <f t="shared" si="114"/>
        <v>138319.78089902864</v>
      </c>
      <c r="O71" s="184">
        <f>SUM(C71:N71)</f>
        <v>1693665.6873382381</v>
      </c>
      <c r="P71" s="134"/>
      <c r="Q71" s="4"/>
      <c r="R71" s="4"/>
    </row>
    <row r="72" spans="1:18" x14ac:dyDescent="0.25">
      <c r="A72" s="136"/>
      <c r="B72" s="16" t="s">
        <v>57</v>
      </c>
      <c r="C72" s="128">
        <f t="shared" ref="C72:N72" si="115">IF(C70&lt;1,0,C69-C71)</f>
        <v>196227.94221919286</v>
      </c>
      <c r="D72" s="128">
        <f t="shared" si="115"/>
        <v>220132.70321743889</v>
      </c>
      <c r="E72" s="128">
        <f t="shared" si="115"/>
        <v>232822.28022304681</v>
      </c>
      <c r="F72" s="128">
        <f t="shared" si="115"/>
        <v>239908.71912789563</v>
      </c>
      <c r="G72" s="128">
        <f t="shared" si="115"/>
        <v>244198.06978687731</v>
      </c>
      <c r="H72" s="128">
        <f t="shared" si="115"/>
        <v>247093.38419896504</v>
      </c>
      <c r="I72" s="128">
        <f t="shared" si="115"/>
        <v>249296.21559872979</v>
      </c>
      <c r="J72" s="128">
        <f t="shared" si="115"/>
        <v>251157.36800308674</v>
      </c>
      <c r="K72" s="128">
        <f t="shared" si="115"/>
        <v>252852.27098566273</v>
      </c>
      <c r="L72" s="128">
        <f t="shared" si="115"/>
        <v>254468.66706497979</v>
      </c>
      <c r="M72" s="128">
        <f t="shared" si="115"/>
        <v>256050.45539955338</v>
      </c>
      <c r="N72" s="128">
        <f t="shared" si="115"/>
        <v>257619.61363645369</v>
      </c>
      <c r="O72" s="184">
        <f>SUM(C72:N72)</f>
        <v>2901827.6894618827</v>
      </c>
      <c r="P72" s="134"/>
      <c r="Q72" s="4"/>
      <c r="R72" s="4"/>
    </row>
    <row r="73" spans="1:18" x14ac:dyDescent="0.25">
      <c r="A73" s="136"/>
      <c r="B73" s="16" t="s">
        <v>61</v>
      </c>
      <c r="C73" s="128">
        <f t="shared" ref="C73:N73" si="116">IF(C70-C72&gt;1,C70-C72,0)</f>
        <v>19932643.414954077</v>
      </c>
      <c r="D73" s="128">
        <f t="shared" si="116"/>
        <v>22418654.711736638</v>
      </c>
      <c r="E73" s="128">
        <f t="shared" si="116"/>
        <v>23538904.431513593</v>
      </c>
      <c r="F73" s="128">
        <f t="shared" si="116"/>
        <v>23975531.712385695</v>
      </c>
      <c r="G73" s="128">
        <f t="shared" si="116"/>
        <v>24069601.642598819</v>
      </c>
      <c r="H73" s="128">
        <f t="shared" si="116"/>
        <v>23991642.258399855</v>
      </c>
      <c r="I73" s="128">
        <f t="shared" si="116"/>
        <v>23826913.042801127</v>
      </c>
      <c r="J73" s="128">
        <f t="shared" si="116"/>
        <v>23618039.174798042</v>
      </c>
      <c r="K73" s="128">
        <f t="shared" si="116"/>
        <v>23386328.653812379</v>
      </c>
      <c r="L73" s="128">
        <f t="shared" si="116"/>
        <v>23142430.861747399</v>
      </c>
      <c r="M73" s="128">
        <f t="shared" si="116"/>
        <v>22891665.843847845</v>
      </c>
      <c r="N73" s="128">
        <f t="shared" si="116"/>
        <v>22636688.948961392</v>
      </c>
      <c r="O73" s="4"/>
      <c r="P73" s="134"/>
      <c r="Q73" s="4"/>
      <c r="R73" s="4"/>
    </row>
    <row r="74" spans="1:18" x14ac:dyDescent="0.25">
      <c r="A74" s="136"/>
      <c r="B74" s="4"/>
      <c r="C74" s="4"/>
      <c r="D74" s="4"/>
      <c r="E74" s="4"/>
      <c r="F74" s="4"/>
      <c r="G74" s="4"/>
      <c r="H74" s="4"/>
      <c r="I74" s="4"/>
      <c r="J74" s="4"/>
      <c r="K74" s="4"/>
      <c r="L74" s="4"/>
      <c r="M74" s="4"/>
      <c r="N74" s="4"/>
      <c r="O74" s="4"/>
      <c r="P74" s="134"/>
      <c r="Q74" s="4"/>
      <c r="R74" s="4"/>
    </row>
    <row r="75" spans="1:18" x14ac:dyDescent="0.25">
      <c r="A75" s="136"/>
      <c r="B75" s="6"/>
      <c r="C75" s="22">
        <f>C63+366</f>
        <v>45780</v>
      </c>
      <c r="D75" s="22">
        <f t="shared" ref="D75:N75" si="117">DATE(YEAR(C75),MONTH(C75)+1,DAY(C75))</f>
        <v>45811</v>
      </c>
      <c r="E75" s="22">
        <f t="shared" si="117"/>
        <v>45841</v>
      </c>
      <c r="F75" s="22">
        <f t="shared" si="117"/>
        <v>45872</v>
      </c>
      <c r="G75" s="22">
        <f t="shared" si="117"/>
        <v>45903</v>
      </c>
      <c r="H75" s="22">
        <f t="shared" si="117"/>
        <v>45933</v>
      </c>
      <c r="I75" s="22">
        <f t="shared" si="117"/>
        <v>45964</v>
      </c>
      <c r="J75" s="22">
        <f t="shared" si="117"/>
        <v>45994</v>
      </c>
      <c r="K75" s="22">
        <f t="shared" si="117"/>
        <v>46025</v>
      </c>
      <c r="L75" s="22">
        <f t="shared" si="117"/>
        <v>46056</v>
      </c>
      <c r="M75" s="22">
        <f t="shared" si="117"/>
        <v>46084</v>
      </c>
      <c r="N75" s="22">
        <f t="shared" si="117"/>
        <v>46115</v>
      </c>
      <c r="O75" s="182" t="s">
        <v>194</v>
      </c>
      <c r="P75" s="134"/>
      <c r="Q75" s="4"/>
      <c r="R75" s="4"/>
    </row>
    <row r="76" spans="1:18" x14ac:dyDescent="0.25">
      <c r="A76" s="136"/>
      <c r="B76" s="16" t="s">
        <v>167</v>
      </c>
      <c r="C76" s="175">
        <v>2502643</v>
      </c>
      <c r="D76" s="175">
        <f>C76*(1-0.5)</f>
        <v>1251321.5</v>
      </c>
      <c r="E76" s="175">
        <f t="shared" ref="E76:N76" si="118">D76*(1-0.5)</f>
        <v>625660.75</v>
      </c>
      <c r="F76" s="175">
        <f t="shared" si="118"/>
        <v>312830.375</v>
      </c>
      <c r="G76" s="175">
        <f t="shared" si="118"/>
        <v>156415.1875</v>
      </c>
      <c r="H76" s="175">
        <f t="shared" si="118"/>
        <v>78207.59375</v>
      </c>
      <c r="I76" s="175">
        <f t="shared" si="118"/>
        <v>39103.796875</v>
      </c>
      <c r="J76" s="175">
        <f t="shared" si="118"/>
        <v>19551.8984375</v>
      </c>
      <c r="K76" s="175">
        <f t="shared" si="118"/>
        <v>9775.94921875</v>
      </c>
      <c r="L76" s="175">
        <f t="shared" si="118"/>
        <v>4887.974609375</v>
      </c>
      <c r="M76" s="175">
        <f t="shared" si="118"/>
        <v>2443.9873046875</v>
      </c>
      <c r="N76" s="175">
        <f t="shared" si="118"/>
        <v>1221.99365234375</v>
      </c>
      <c r="O76" s="4"/>
      <c r="P76" s="134"/>
      <c r="Q76" s="4"/>
      <c r="R76" s="4"/>
    </row>
    <row r="77" spans="1:18" x14ac:dyDescent="0.25">
      <c r="A77" s="136"/>
      <c r="B77" s="16" t="s">
        <v>64</v>
      </c>
      <c r="C77" s="17">
        <f>N65</f>
        <v>90</v>
      </c>
      <c r="D77" s="17">
        <f>C77</f>
        <v>90</v>
      </c>
      <c r="E77" s="17">
        <f t="shared" ref="E77:N77" si="119">D77</f>
        <v>90</v>
      </c>
      <c r="F77" s="17">
        <f t="shared" si="119"/>
        <v>90</v>
      </c>
      <c r="G77" s="17">
        <f t="shared" si="119"/>
        <v>90</v>
      </c>
      <c r="H77" s="17">
        <f t="shared" si="119"/>
        <v>90</v>
      </c>
      <c r="I77" s="17">
        <f t="shared" si="119"/>
        <v>90</v>
      </c>
      <c r="J77" s="17">
        <f t="shared" si="119"/>
        <v>90</v>
      </c>
      <c r="K77" s="17">
        <f t="shared" si="119"/>
        <v>90</v>
      </c>
      <c r="L77" s="17">
        <f t="shared" si="119"/>
        <v>90</v>
      </c>
      <c r="M77" s="17">
        <f t="shared" si="119"/>
        <v>90</v>
      </c>
      <c r="N77" s="17">
        <f t="shared" si="119"/>
        <v>90</v>
      </c>
      <c r="O77" s="4"/>
      <c r="P77" s="134"/>
      <c r="Q77" s="4"/>
      <c r="R77" s="4"/>
    </row>
    <row r="78" spans="1:18" x14ac:dyDescent="0.25">
      <c r="A78" s="136"/>
      <c r="B78" s="16" t="s">
        <v>58</v>
      </c>
      <c r="C78" s="204">
        <f>N66</f>
        <v>7.2499999999999995E-2</v>
      </c>
      <c r="D78" s="204">
        <f>C78</f>
        <v>7.2499999999999995E-2</v>
      </c>
      <c r="E78" s="204">
        <f t="shared" ref="E78:N78" si="120">D78</f>
        <v>7.2499999999999995E-2</v>
      </c>
      <c r="F78" s="204">
        <f t="shared" si="120"/>
        <v>7.2499999999999995E-2</v>
      </c>
      <c r="G78" s="204">
        <f t="shared" si="120"/>
        <v>7.2499999999999995E-2</v>
      </c>
      <c r="H78" s="204">
        <f t="shared" si="120"/>
        <v>7.2499999999999995E-2</v>
      </c>
      <c r="I78" s="204">
        <f t="shared" si="120"/>
        <v>7.2499999999999995E-2</v>
      </c>
      <c r="J78" s="204">
        <f t="shared" si="120"/>
        <v>7.2499999999999995E-2</v>
      </c>
      <c r="K78" s="204">
        <f t="shared" si="120"/>
        <v>7.2499999999999995E-2</v>
      </c>
      <c r="L78" s="204">
        <f t="shared" si="120"/>
        <v>7.2499999999999995E-2</v>
      </c>
      <c r="M78" s="204">
        <f t="shared" si="120"/>
        <v>7.2499999999999995E-2</v>
      </c>
      <c r="N78" s="204">
        <f t="shared" si="120"/>
        <v>7.2499999999999995E-2</v>
      </c>
      <c r="O78" s="4"/>
      <c r="P78" s="134"/>
      <c r="Q78" s="4"/>
      <c r="R78" s="4"/>
    </row>
    <row r="79" spans="1:18" x14ac:dyDescent="0.25">
      <c r="A79" s="136"/>
      <c r="B79" s="16" t="s">
        <v>65</v>
      </c>
      <c r="C79" s="36">
        <f>C78/12</f>
        <v>6.0416666666666665E-3</v>
      </c>
      <c r="D79" s="36">
        <f>D78/12</f>
        <v>6.0416666666666665E-3</v>
      </c>
      <c r="E79" s="36">
        <f t="shared" ref="E79:N79" si="121">E78/12</f>
        <v>6.0416666666666665E-3</v>
      </c>
      <c r="F79" s="36">
        <f t="shared" si="121"/>
        <v>6.0416666666666665E-3</v>
      </c>
      <c r="G79" s="36">
        <f t="shared" si="121"/>
        <v>6.0416666666666665E-3</v>
      </c>
      <c r="H79" s="36">
        <f t="shared" si="121"/>
        <v>6.0416666666666665E-3</v>
      </c>
      <c r="I79" s="36">
        <f t="shared" si="121"/>
        <v>6.0416666666666665E-3</v>
      </c>
      <c r="J79" s="36">
        <f t="shared" si="121"/>
        <v>6.0416666666666665E-3</v>
      </c>
      <c r="K79" s="36">
        <f t="shared" si="121"/>
        <v>6.0416666666666665E-3</v>
      </c>
      <c r="L79" s="36">
        <f t="shared" si="121"/>
        <v>6.0416666666666665E-3</v>
      </c>
      <c r="M79" s="36">
        <f t="shared" si="121"/>
        <v>6.0416666666666665E-3</v>
      </c>
      <c r="N79" s="36">
        <f t="shared" si="121"/>
        <v>6.0416666666666665E-3</v>
      </c>
      <c r="O79" s="4"/>
      <c r="P79" s="134"/>
      <c r="Q79" s="4"/>
      <c r="R79" s="4"/>
    </row>
    <row r="80" spans="1:18" x14ac:dyDescent="0.25">
      <c r="A80" s="136"/>
      <c r="B80" s="16" t="s">
        <v>332</v>
      </c>
      <c r="C80" s="172">
        <f t="shared" ref="C80:N80" si="122">IF(C76&lt;1,0,-PMT(C79,C77,C76))</f>
        <v>36130.875477560665</v>
      </c>
      <c r="D80" s="172">
        <f t="shared" si="122"/>
        <v>18065.437738780332</v>
      </c>
      <c r="E80" s="172">
        <f t="shared" si="122"/>
        <v>9032.7188693901662</v>
      </c>
      <c r="F80" s="172">
        <f t="shared" si="122"/>
        <v>4516.3594346950831</v>
      </c>
      <c r="G80" s="172">
        <f t="shared" si="122"/>
        <v>2258.1797173475416</v>
      </c>
      <c r="H80" s="172">
        <f t="shared" si="122"/>
        <v>1129.0898586737708</v>
      </c>
      <c r="I80" s="172">
        <f t="shared" si="122"/>
        <v>564.54492933688539</v>
      </c>
      <c r="J80" s="172">
        <f t="shared" si="122"/>
        <v>282.27246466844269</v>
      </c>
      <c r="K80" s="172">
        <f t="shared" si="122"/>
        <v>141.13623233422135</v>
      </c>
      <c r="L80" s="172">
        <f t="shared" si="122"/>
        <v>70.568116167110674</v>
      </c>
      <c r="M80" s="172">
        <f t="shared" si="122"/>
        <v>35.284058083555337</v>
      </c>
      <c r="N80" s="172">
        <f t="shared" si="122"/>
        <v>17.642029041777668</v>
      </c>
      <c r="O80" s="194"/>
      <c r="P80" s="134"/>
      <c r="Q80" s="4"/>
      <c r="R80" s="4"/>
    </row>
    <row r="81" spans="1:18" x14ac:dyDescent="0.25">
      <c r="A81" s="136"/>
      <c r="B81" s="16" t="s">
        <v>60</v>
      </c>
      <c r="C81" s="172">
        <f>N69+C80</f>
        <v>432070.27001304302</v>
      </c>
      <c r="D81" s="172">
        <f t="shared" ref="D81:N81" si="123">C81+D80</f>
        <v>450135.70775182336</v>
      </c>
      <c r="E81" s="172">
        <f t="shared" si="123"/>
        <v>459168.4266212135</v>
      </c>
      <c r="F81" s="172">
        <f t="shared" si="123"/>
        <v>463684.7860559086</v>
      </c>
      <c r="G81" s="172">
        <f t="shared" si="123"/>
        <v>465942.96577325615</v>
      </c>
      <c r="H81" s="172">
        <f t="shared" si="123"/>
        <v>467072.05563192989</v>
      </c>
      <c r="I81" s="172">
        <f t="shared" si="123"/>
        <v>467636.60056126676</v>
      </c>
      <c r="J81" s="172">
        <f t="shared" si="123"/>
        <v>467918.8730259352</v>
      </c>
      <c r="K81" s="172">
        <f t="shared" si="123"/>
        <v>468060.00925826945</v>
      </c>
      <c r="L81" s="172">
        <f t="shared" si="123"/>
        <v>468130.57737443654</v>
      </c>
      <c r="M81" s="172">
        <f t="shared" si="123"/>
        <v>468165.86143252009</v>
      </c>
      <c r="N81" s="172">
        <f t="shared" si="123"/>
        <v>468183.50346156186</v>
      </c>
      <c r="O81" s="185">
        <f>SUM(C81:N81)</f>
        <v>5546169.636961164</v>
      </c>
      <c r="P81" s="134"/>
      <c r="Q81" s="4"/>
      <c r="R81" s="4"/>
    </row>
    <row r="82" spans="1:18" x14ac:dyDescent="0.25">
      <c r="A82" s="136"/>
      <c r="B82" s="16" t="s">
        <v>62</v>
      </c>
      <c r="C82" s="128">
        <f>N73+C76</f>
        <v>25139331.948961392</v>
      </c>
      <c r="D82" s="128">
        <f>C85+D76</f>
        <v>26110466.642806657</v>
      </c>
      <c r="E82" s="128">
        <f t="shared" ref="E82:N82" si="124">D85+E76</f>
        <v>26443742.421021789</v>
      </c>
      <c r="F82" s="128">
        <f t="shared" si="124"/>
        <v>26457168.646527581</v>
      </c>
      <c r="G82" s="128">
        <f t="shared" si="124"/>
        <v>26309744.441877775</v>
      </c>
      <c r="H82" s="128">
        <f t="shared" si="124"/>
        <v>26080963.775857531</v>
      </c>
      <c r="I82" s="128">
        <f t="shared" si="124"/>
        <v>25810568.006579738</v>
      </c>
      <c r="J82" s="128">
        <f t="shared" si="124"/>
        <v>25518422.152829058</v>
      </c>
      <c r="K82" s="128">
        <f t="shared" si="124"/>
        <v>25214453.029528547</v>
      </c>
      <c r="L82" s="128">
        <f t="shared" si="124"/>
        <v>24903618.315266389</v>
      </c>
      <c r="M82" s="128">
        <f t="shared" si="124"/>
        <v>24588391.085851375</v>
      </c>
      <c r="N82" s="128">
        <f t="shared" si="124"/>
        <v>24270002.080881551</v>
      </c>
      <c r="O82" s="4"/>
      <c r="P82" s="134"/>
      <c r="Q82" s="4"/>
      <c r="R82" s="4"/>
    </row>
    <row r="83" spans="1:18" x14ac:dyDescent="0.25">
      <c r="A83" s="136"/>
      <c r="B83" s="16" t="s">
        <v>56</v>
      </c>
      <c r="C83" s="128">
        <f t="shared" ref="C83:N83" si="125">C79*C82</f>
        <v>151883.46385830842</v>
      </c>
      <c r="D83" s="128">
        <f t="shared" si="125"/>
        <v>157750.73596695688</v>
      </c>
      <c r="E83" s="128">
        <f t="shared" si="125"/>
        <v>159764.27712700664</v>
      </c>
      <c r="F83" s="128">
        <f t="shared" si="125"/>
        <v>159845.39390610415</v>
      </c>
      <c r="G83" s="128">
        <f t="shared" si="125"/>
        <v>158954.70600301155</v>
      </c>
      <c r="H83" s="128">
        <f t="shared" si="125"/>
        <v>157572.48947913924</v>
      </c>
      <c r="I83" s="128">
        <f t="shared" si="125"/>
        <v>155938.8483730859</v>
      </c>
      <c r="J83" s="128">
        <f t="shared" si="125"/>
        <v>154173.80050667556</v>
      </c>
      <c r="K83" s="128">
        <f t="shared" si="125"/>
        <v>152337.32038673497</v>
      </c>
      <c r="L83" s="128">
        <f t="shared" si="125"/>
        <v>150459.36065473442</v>
      </c>
      <c r="M83" s="128">
        <f t="shared" si="125"/>
        <v>148554.86281035206</v>
      </c>
      <c r="N83" s="128">
        <f t="shared" si="125"/>
        <v>146631.2625719927</v>
      </c>
      <c r="O83" s="184">
        <f>SUM(C83:N83)</f>
        <v>1853866.5216441024</v>
      </c>
      <c r="P83" s="134"/>
      <c r="Q83" s="4"/>
      <c r="R83" s="4"/>
    </row>
    <row r="84" spans="1:18" x14ac:dyDescent="0.25">
      <c r="A84" s="136"/>
      <c r="B84" s="16" t="s">
        <v>57</v>
      </c>
      <c r="C84" s="128">
        <f t="shared" ref="C84:N84" si="126">IF(C82&lt;1,0,C81-C83)</f>
        <v>280186.80615473457</v>
      </c>
      <c r="D84" s="128">
        <f t="shared" si="126"/>
        <v>292384.97178486647</v>
      </c>
      <c r="E84" s="128">
        <f t="shared" si="126"/>
        <v>299404.14949420688</v>
      </c>
      <c r="F84" s="128">
        <f t="shared" si="126"/>
        <v>303839.39214980445</v>
      </c>
      <c r="G84" s="128">
        <f t="shared" si="126"/>
        <v>306988.25977024459</v>
      </c>
      <c r="H84" s="128">
        <f t="shared" si="126"/>
        <v>309499.56615279068</v>
      </c>
      <c r="I84" s="128">
        <f t="shared" si="126"/>
        <v>311697.75218818086</v>
      </c>
      <c r="J84" s="128">
        <f t="shared" si="126"/>
        <v>313745.07251925964</v>
      </c>
      <c r="K84" s="128">
        <f t="shared" si="126"/>
        <v>315722.68887153448</v>
      </c>
      <c r="L84" s="128">
        <f t="shared" si="126"/>
        <v>317671.21671970212</v>
      </c>
      <c r="M84" s="128">
        <f t="shared" si="126"/>
        <v>319610.99862216803</v>
      </c>
      <c r="N84" s="128">
        <f t="shared" si="126"/>
        <v>321552.24088956916</v>
      </c>
      <c r="O84" s="184">
        <f>SUM(C84:N84)</f>
        <v>3692303.115317062</v>
      </c>
      <c r="P84" s="134"/>
      <c r="Q84" s="4"/>
      <c r="R84" s="4"/>
    </row>
    <row r="85" spans="1:18" x14ac:dyDescent="0.25">
      <c r="A85" s="136"/>
      <c r="B85" s="16" t="s">
        <v>61</v>
      </c>
      <c r="C85" s="128">
        <f t="shared" ref="C85:N85" si="127">IF(C82-C84&gt;1,C82-C84,0)</f>
        <v>24859145.142806657</v>
      </c>
      <c r="D85" s="128">
        <f t="shared" si="127"/>
        <v>25818081.671021789</v>
      </c>
      <c r="E85" s="128">
        <f t="shared" si="127"/>
        <v>26144338.271527581</v>
      </c>
      <c r="F85" s="128">
        <f t="shared" si="127"/>
        <v>26153329.254377775</v>
      </c>
      <c r="G85" s="128">
        <f t="shared" si="127"/>
        <v>26002756.182107531</v>
      </c>
      <c r="H85" s="128">
        <f t="shared" si="127"/>
        <v>25771464.209704738</v>
      </c>
      <c r="I85" s="128">
        <f t="shared" si="127"/>
        <v>25498870.254391558</v>
      </c>
      <c r="J85" s="128">
        <f t="shared" si="127"/>
        <v>25204677.080309797</v>
      </c>
      <c r="K85" s="128">
        <f t="shared" si="127"/>
        <v>24898730.340657014</v>
      </c>
      <c r="L85" s="128">
        <f t="shared" si="127"/>
        <v>24585947.098546688</v>
      </c>
      <c r="M85" s="128">
        <f t="shared" si="127"/>
        <v>24268780.087229207</v>
      </c>
      <c r="N85" s="128">
        <f t="shared" si="127"/>
        <v>23948449.839991983</v>
      </c>
      <c r="O85" s="4"/>
      <c r="P85" s="134"/>
      <c r="Q85" s="4"/>
      <c r="R85" s="4"/>
    </row>
    <row r="86" spans="1:18" x14ac:dyDescent="0.25">
      <c r="A86" s="136"/>
      <c r="B86" s="4"/>
      <c r="C86" s="4"/>
      <c r="D86" s="4"/>
      <c r="E86" s="4"/>
      <c r="F86" s="4"/>
      <c r="G86" s="4"/>
      <c r="H86" s="4"/>
      <c r="I86" s="4"/>
      <c r="J86" s="4"/>
      <c r="K86" s="4"/>
      <c r="L86" s="4"/>
      <c r="M86" s="4"/>
      <c r="N86" s="4"/>
      <c r="O86" s="4"/>
      <c r="P86" s="134"/>
      <c r="Q86" s="4"/>
      <c r="R86" s="4"/>
    </row>
    <row r="87" spans="1:18" x14ac:dyDescent="0.25">
      <c r="A87" s="136"/>
      <c r="B87" s="6"/>
      <c r="C87" s="22">
        <f>C75+366</f>
        <v>46146</v>
      </c>
      <c r="D87" s="22">
        <f t="shared" ref="D87:N87" si="128">DATE(YEAR(C87),MONTH(C87)+1,DAY(C87))</f>
        <v>46177</v>
      </c>
      <c r="E87" s="22">
        <f t="shared" si="128"/>
        <v>46207</v>
      </c>
      <c r="F87" s="22">
        <f t="shared" si="128"/>
        <v>46238</v>
      </c>
      <c r="G87" s="22">
        <f t="shared" si="128"/>
        <v>46269</v>
      </c>
      <c r="H87" s="22">
        <f t="shared" si="128"/>
        <v>46299</v>
      </c>
      <c r="I87" s="22">
        <f t="shared" si="128"/>
        <v>46330</v>
      </c>
      <c r="J87" s="22">
        <f t="shared" si="128"/>
        <v>46360</v>
      </c>
      <c r="K87" s="22">
        <f t="shared" si="128"/>
        <v>46391</v>
      </c>
      <c r="L87" s="22">
        <f t="shared" si="128"/>
        <v>46422</v>
      </c>
      <c r="M87" s="22">
        <f t="shared" si="128"/>
        <v>46450</v>
      </c>
      <c r="N87" s="22">
        <f t="shared" si="128"/>
        <v>46481</v>
      </c>
      <c r="O87" s="182" t="s">
        <v>194</v>
      </c>
      <c r="P87" s="134"/>
      <c r="Q87" s="4"/>
      <c r="R87" s="4"/>
    </row>
    <row r="88" spans="1:18" x14ac:dyDescent="0.25">
      <c r="A88" s="136"/>
      <c r="B88" s="16" t="s">
        <v>167</v>
      </c>
      <c r="C88" s="175">
        <v>3001222</v>
      </c>
      <c r="D88" s="175">
        <f>C88*(1-0.3)</f>
        <v>2100855.4</v>
      </c>
      <c r="E88" s="175">
        <f t="shared" ref="E88:N88" si="129">D88*(1-0.3)</f>
        <v>1470598.7799999998</v>
      </c>
      <c r="F88" s="175">
        <f t="shared" si="129"/>
        <v>1029419.1459999998</v>
      </c>
      <c r="G88" s="175">
        <f t="shared" si="129"/>
        <v>720593.40219999989</v>
      </c>
      <c r="H88" s="175">
        <f t="shared" si="129"/>
        <v>504415.38153999991</v>
      </c>
      <c r="I88" s="175">
        <f t="shared" si="129"/>
        <v>353090.76707799995</v>
      </c>
      <c r="J88" s="175">
        <f t="shared" si="129"/>
        <v>247163.53695459996</v>
      </c>
      <c r="K88" s="175">
        <f t="shared" si="129"/>
        <v>173014.47586821995</v>
      </c>
      <c r="L88" s="175">
        <f t="shared" si="129"/>
        <v>121110.13310775395</v>
      </c>
      <c r="M88" s="175">
        <f t="shared" si="129"/>
        <v>84777.093175427755</v>
      </c>
      <c r="N88" s="175">
        <f t="shared" si="129"/>
        <v>59343.965222799423</v>
      </c>
      <c r="O88" s="4"/>
      <c r="P88" s="134"/>
      <c r="Q88" s="4"/>
      <c r="R88" s="4"/>
    </row>
    <row r="89" spans="1:18" x14ac:dyDescent="0.25">
      <c r="A89" s="136"/>
      <c r="B89" s="16" t="s">
        <v>64</v>
      </c>
      <c r="C89" s="17">
        <f>N77</f>
        <v>90</v>
      </c>
      <c r="D89" s="17">
        <f>C89</f>
        <v>90</v>
      </c>
      <c r="E89" s="17">
        <f t="shared" ref="E89:N89" si="130">D89</f>
        <v>90</v>
      </c>
      <c r="F89" s="17">
        <f t="shared" si="130"/>
        <v>90</v>
      </c>
      <c r="G89" s="17">
        <f t="shared" si="130"/>
        <v>90</v>
      </c>
      <c r="H89" s="17">
        <f t="shared" si="130"/>
        <v>90</v>
      </c>
      <c r="I89" s="17">
        <f t="shared" si="130"/>
        <v>90</v>
      </c>
      <c r="J89" s="17">
        <f t="shared" si="130"/>
        <v>90</v>
      </c>
      <c r="K89" s="17">
        <f t="shared" si="130"/>
        <v>90</v>
      </c>
      <c r="L89" s="17">
        <f t="shared" si="130"/>
        <v>90</v>
      </c>
      <c r="M89" s="17">
        <f t="shared" si="130"/>
        <v>90</v>
      </c>
      <c r="N89" s="17">
        <f t="shared" si="130"/>
        <v>90</v>
      </c>
      <c r="O89" s="4"/>
      <c r="P89" s="134"/>
      <c r="Q89" s="4"/>
      <c r="R89" s="4"/>
    </row>
    <row r="90" spans="1:18" x14ac:dyDescent="0.25">
      <c r="A90" s="136"/>
      <c r="B90" s="16" t="s">
        <v>58</v>
      </c>
      <c r="C90" s="204">
        <f>N78</f>
        <v>7.2499999999999995E-2</v>
      </c>
      <c r="D90" s="204">
        <f>C90</f>
        <v>7.2499999999999995E-2</v>
      </c>
      <c r="E90" s="204">
        <f t="shared" ref="E90:N90" si="131">D90</f>
        <v>7.2499999999999995E-2</v>
      </c>
      <c r="F90" s="204">
        <f t="shared" si="131"/>
        <v>7.2499999999999995E-2</v>
      </c>
      <c r="G90" s="204">
        <f t="shared" si="131"/>
        <v>7.2499999999999995E-2</v>
      </c>
      <c r="H90" s="204">
        <f t="shared" si="131"/>
        <v>7.2499999999999995E-2</v>
      </c>
      <c r="I90" s="204">
        <f t="shared" si="131"/>
        <v>7.2499999999999995E-2</v>
      </c>
      <c r="J90" s="204">
        <f t="shared" si="131"/>
        <v>7.2499999999999995E-2</v>
      </c>
      <c r="K90" s="204">
        <f t="shared" si="131"/>
        <v>7.2499999999999995E-2</v>
      </c>
      <c r="L90" s="204">
        <f t="shared" si="131"/>
        <v>7.2499999999999995E-2</v>
      </c>
      <c r="M90" s="204">
        <f t="shared" si="131"/>
        <v>7.2499999999999995E-2</v>
      </c>
      <c r="N90" s="204">
        <f t="shared" si="131"/>
        <v>7.2499999999999995E-2</v>
      </c>
      <c r="O90" s="4"/>
      <c r="P90" s="134"/>
      <c r="Q90" s="4"/>
      <c r="R90" s="4"/>
    </row>
    <row r="91" spans="1:18" x14ac:dyDescent="0.25">
      <c r="A91" s="136"/>
      <c r="B91" s="16" t="s">
        <v>65</v>
      </c>
      <c r="C91" s="36">
        <f>C90/12</f>
        <v>6.0416666666666665E-3</v>
      </c>
      <c r="D91" s="36">
        <f>D90/12</f>
        <v>6.0416666666666665E-3</v>
      </c>
      <c r="E91" s="36">
        <f t="shared" ref="E91:N91" si="132">E90/12</f>
        <v>6.0416666666666665E-3</v>
      </c>
      <c r="F91" s="36">
        <f t="shared" si="132"/>
        <v>6.0416666666666665E-3</v>
      </c>
      <c r="G91" s="36">
        <f t="shared" si="132"/>
        <v>6.0416666666666665E-3</v>
      </c>
      <c r="H91" s="36">
        <f t="shared" si="132"/>
        <v>6.0416666666666665E-3</v>
      </c>
      <c r="I91" s="36">
        <f t="shared" si="132"/>
        <v>6.0416666666666665E-3</v>
      </c>
      <c r="J91" s="36">
        <f t="shared" si="132"/>
        <v>6.0416666666666665E-3</v>
      </c>
      <c r="K91" s="36">
        <f t="shared" si="132"/>
        <v>6.0416666666666665E-3</v>
      </c>
      <c r="L91" s="36">
        <f t="shared" si="132"/>
        <v>6.0416666666666665E-3</v>
      </c>
      <c r="M91" s="36">
        <f t="shared" si="132"/>
        <v>6.0416666666666665E-3</v>
      </c>
      <c r="N91" s="36">
        <f t="shared" si="132"/>
        <v>6.0416666666666665E-3</v>
      </c>
      <c r="O91" s="4"/>
      <c r="P91" s="134"/>
      <c r="Q91" s="4"/>
      <c r="R91" s="4"/>
    </row>
    <row r="92" spans="1:18" x14ac:dyDescent="0.25">
      <c r="A92" s="136"/>
      <c r="B92" s="16" t="s">
        <v>332</v>
      </c>
      <c r="C92" s="172">
        <f t="shared" ref="C92:N92" si="133">IF(C88&lt;1,0,-PMT(C91,C89,C88))</f>
        <v>43328.904027668184</v>
      </c>
      <c r="D92" s="172">
        <f t="shared" si="133"/>
        <v>30330.232819367731</v>
      </c>
      <c r="E92" s="172">
        <f t="shared" si="133"/>
        <v>21231.162973557406</v>
      </c>
      <c r="F92" s="172">
        <f t="shared" si="133"/>
        <v>14861.814081490185</v>
      </c>
      <c r="G92" s="172">
        <f t="shared" si="133"/>
        <v>10403.269857043129</v>
      </c>
      <c r="H92" s="172">
        <f t="shared" si="133"/>
        <v>7282.2888999301895</v>
      </c>
      <c r="I92" s="172">
        <f t="shared" si="133"/>
        <v>5097.6022299511333</v>
      </c>
      <c r="J92" s="172">
        <f t="shared" si="133"/>
        <v>3568.3215609657932</v>
      </c>
      <c r="K92" s="172">
        <f t="shared" si="133"/>
        <v>2497.8250926760552</v>
      </c>
      <c r="L92" s="172">
        <f t="shared" si="133"/>
        <v>1748.4775648732382</v>
      </c>
      <c r="M92" s="172">
        <f t="shared" si="133"/>
        <v>1223.9342954112667</v>
      </c>
      <c r="N92" s="172">
        <f t="shared" si="133"/>
        <v>856.75400678788662</v>
      </c>
      <c r="O92" s="194"/>
      <c r="P92" s="134"/>
      <c r="Q92" s="4"/>
      <c r="R92" s="4"/>
    </row>
    <row r="93" spans="1:18" x14ac:dyDescent="0.25">
      <c r="A93" s="136"/>
      <c r="B93" s="16" t="s">
        <v>60</v>
      </c>
      <c r="C93" s="172">
        <f>N81+C92</f>
        <v>511512.40748923004</v>
      </c>
      <c r="D93" s="172">
        <f t="shared" ref="D93:N93" si="134">C93+D92</f>
        <v>541842.64030859782</v>
      </c>
      <c r="E93" s="172">
        <f t="shared" si="134"/>
        <v>563073.80328215519</v>
      </c>
      <c r="F93" s="172">
        <f t="shared" si="134"/>
        <v>577935.61736364535</v>
      </c>
      <c r="G93" s="172">
        <f t="shared" si="134"/>
        <v>588338.88722068851</v>
      </c>
      <c r="H93" s="172">
        <f t="shared" si="134"/>
        <v>595621.17612061871</v>
      </c>
      <c r="I93" s="172">
        <f t="shared" si="134"/>
        <v>600718.77835056989</v>
      </c>
      <c r="J93" s="172">
        <f t="shared" si="134"/>
        <v>604287.09991153574</v>
      </c>
      <c r="K93" s="172">
        <f t="shared" si="134"/>
        <v>606784.92500421184</v>
      </c>
      <c r="L93" s="172">
        <f t="shared" si="134"/>
        <v>608533.40256908513</v>
      </c>
      <c r="M93" s="172">
        <f t="shared" si="134"/>
        <v>609757.33686449635</v>
      </c>
      <c r="N93" s="172">
        <f t="shared" si="134"/>
        <v>610614.09087128425</v>
      </c>
      <c r="O93" s="185">
        <f>SUM(C93:N93)</f>
        <v>7019020.1653561201</v>
      </c>
      <c r="P93" s="134"/>
      <c r="Q93" s="4"/>
      <c r="R93" s="4"/>
    </row>
    <row r="94" spans="1:18" x14ac:dyDescent="0.25">
      <c r="A94" s="136"/>
      <c r="B94" s="16" t="s">
        <v>62</v>
      </c>
      <c r="C94" s="128">
        <f>N85+C88</f>
        <v>26949671.839991983</v>
      </c>
      <c r="D94" s="128">
        <f>C97+D88</f>
        <v>28701835.766536035</v>
      </c>
      <c r="E94" s="128">
        <f t="shared" ref="E94:N94" si="135">D97+E88</f>
        <v>29803998.830650259</v>
      </c>
      <c r="F94" s="128">
        <f t="shared" si="135"/>
        <v>30450409.999636617</v>
      </c>
      <c r="G94" s="128">
        <f t="shared" si="135"/>
        <v>30777039.011554107</v>
      </c>
      <c r="H94" s="128">
        <f t="shared" si="135"/>
        <v>30879060.116568226</v>
      </c>
      <c r="I94" s="128">
        <f t="shared" si="135"/>
        <v>30823090.695729874</v>
      </c>
      <c r="J94" s="128">
        <f t="shared" si="135"/>
        <v>30655758.29395394</v>
      </c>
      <c r="K94" s="128">
        <f t="shared" si="135"/>
        <v>30409697.542936597</v>
      </c>
      <c r="L94" s="128">
        <f t="shared" si="135"/>
        <v>30107748.007028718</v>
      </c>
      <c r="M94" s="128">
        <f t="shared" si="135"/>
        <v>29765892.675177522</v>
      </c>
      <c r="N94" s="128">
        <f t="shared" si="135"/>
        <v>29395314.905115023</v>
      </c>
      <c r="O94" s="4"/>
      <c r="P94" s="134"/>
      <c r="Q94" s="4"/>
      <c r="R94" s="4"/>
    </row>
    <row r="95" spans="1:18" x14ac:dyDescent="0.25">
      <c r="A95" s="136"/>
      <c r="B95" s="16" t="s">
        <v>56</v>
      </c>
      <c r="C95" s="128">
        <f t="shared" ref="C95:N95" si="136">C91*C94</f>
        <v>162820.9340332849</v>
      </c>
      <c r="D95" s="128">
        <f t="shared" si="136"/>
        <v>173406.92442282187</v>
      </c>
      <c r="E95" s="128">
        <f t="shared" si="136"/>
        <v>180065.82626851197</v>
      </c>
      <c r="F95" s="128">
        <f t="shared" si="136"/>
        <v>183971.22708113788</v>
      </c>
      <c r="G95" s="128">
        <f t="shared" si="136"/>
        <v>185944.61069480606</v>
      </c>
      <c r="H95" s="128">
        <f t="shared" si="136"/>
        <v>186560.98820426635</v>
      </c>
      <c r="I95" s="128">
        <f t="shared" si="136"/>
        <v>186222.83962003465</v>
      </c>
      <c r="J95" s="128">
        <f t="shared" si="136"/>
        <v>185211.87302597173</v>
      </c>
      <c r="K95" s="128">
        <f t="shared" si="136"/>
        <v>183725.25598857526</v>
      </c>
      <c r="L95" s="128">
        <f t="shared" si="136"/>
        <v>181900.97754246517</v>
      </c>
      <c r="M95" s="128">
        <f t="shared" si="136"/>
        <v>179835.60157919754</v>
      </c>
      <c r="N95" s="128">
        <f t="shared" si="136"/>
        <v>177596.69421840325</v>
      </c>
      <c r="O95" s="184">
        <f>SUM(C95:N95)</f>
        <v>2167263.7526794765</v>
      </c>
      <c r="P95" s="134"/>
      <c r="Q95" s="4"/>
      <c r="R95" s="4"/>
    </row>
    <row r="96" spans="1:18" x14ac:dyDescent="0.25">
      <c r="A96" s="136"/>
      <c r="B96" s="16" t="s">
        <v>57</v>
      </c>
      <c r="C96" s="128">
        <f t="shared" ref="C96:N96" si="137">IF(C94&lt;1,0,C93-C95)</f>
        <v>348691.47345594515</v>
      </c>
      <c r="D96" s="128">
        <f t="shared" si="137"/>
        <v>368435.71588577598</v>
      </c>
      <c r="E96" s="128">
        <f t="shared" si="137"/>
        <v>383007.97701364325</v>
      </c>
      <c r="F96" s="128">
        <f t="shared" si="137"/>
        <v>393964.39028250746</v>
      </c>
      <c r="G96" s="128">
        <f t="shared" si="137"/>
        <v>402394.27652588242</v>
      </c>
      <c r="H96" s="128">
        <f t="shared" si="137"/>
        <v>409060.18791635236</v>
      </c>
      <c r="I96" s="128">
        <f t="shared" si="137"/>
        <v>414495.93873053521</v>
      </c>
      <c r="J96" s="128">
        <f t="shared" si="137"/>
        <v>419075.22688556404</v>
      </c>
      <c r="K96" s="128">
        <f t="shared" si="137"/>
        <v>423059.66901563655</v>
      </c>
      <c r="L96" s="128">
        <f t="shared" si="137"/>
        <v>426632.42502661992</v>
      </c>
      <c r="M96" s="128">
        <f t="shared" si="137"/>
        <v>429921.73528529878</v>
      </c>
      <c r="N96" s="128">
        <f t="shared" si="137"/>
        <v>433017.396652881</v>
      </c>
      <c r="O96" s="184">
        <f>SUM(C96:N96)</f>
        <v>4851756.4126766426</v>
      </c>
      <c r="P96" s="134"/>
      <c r="Q96" s="4"/>
      <c r="R96" s="4"/>
    </row>
    <row r="97" spans="1:18" x14ac:dyDescent="0.25">
      <c r="A97" s="136"/>
      <c r="B97" s="16" t="s">
        <v>61</v>
      </c>
      <c r="C97" s="128">
        <f t="shared" ref="C97:N97" si="138">IF(C94-C96&gt;1,C94-C96,0)</f>
        <v>26600980.366536036</v>
      </c>
      <c r="D97" s="128">
        <f t="shared" si="138"/>
        <v>28333400.050650258</v>
      </c>
      <c r="E97" s="128">
        <f t="shared" si="138"/>
        <v>29420990.853636615</v>
      </c>
      <c r="F97" s="128">
        <f t="shared" si="138"/>
        <v>30056445.609354109</v>
      </c>
      <c r="G97" s="128">
        <f t="shared" si="138"/>
        <v>30374644.735028226</v>
      </c>
      <c r="H97" s="128">
        <f t="shared" si="138"/>
        <v>30469999.928651873</v>
      </c>
      <c r="I97" s="128">
        <f t="shared" si="138"/>
        <v>30408594.75699934</v>
      </c>
      <c r="J97" s="128">
        <f t="shared" si="138"/>
        <v>30236683.067068376</v>
      </c>
      <c r="K97" s="128">
        <f t="shared" si="138"/>
        <v>29986637.873920962</v>
      </c>
      <c r="L97" s="128">
        <f t="shared" si="138"/>
        <v>29681115.582002096</v>
      </c>
      <c r="M97" s="128">
        <f t="shared" si="138"/>
        <v>29335970.939892225</v>
      </c>
      <c r="N97" s="128">
        <f t="shared" si="138"/>
        <v>28962297.508462142</v>
      </c>
      <c r="O97" s="4"/>
      <c r="P97" s="134"/>
      <c r="Q97" s="4"/>
      <c r="R97" s="4"/>
    </row>
    <row r="98" spans="1:18" x14ac:dyDescent="0.25">
      <c r="A98" s="136"/>
      <c r="B98" s="4"/>
      <c r="C98" s="4"/>
      <c r="D98" s="4"/>
      <c r="E98" s="4"/>
      <c r="F98" s="4"/>
      <c r="G98" s="4"/>
      <c r="H98" s="4"/>
      <c r="I98" s="4"/>
      <c r="J98" s="4"/>
      <c r="K98" s="4"/>
      <c r="L98" s="4"/>
      <c r="M98" s="4"/>
      <c r="N98" s="4"/>
      <c r="O98" s="4"/>
      <c r="P98" s="134"/>
      <c r="Q98" s="4"/>
      <c r="R98" s="4"/>
    </row>
    <row r="99" spans="1:18" x14ac:dyDescent="0.25">
      <c r="A99" s="136"/>
      <c r="B99" s="6"/>
      <c r="C99" s="22">
        <f>C87+366</f>
        <v>46512</v>
      </c>
      <c r="D99" s="22">
        <f t="shared" ref="D99:N99" si="139">DATE(YEAR(C99),MONTH(C99)+1,DAY(C99))</f>
        <v>46543</v>
      </c>
      <c r="E99" s="22">
        <f t="shared" si="139"/>
        <v>46573</v>
      </c>
      <c r="F99" s="22">
        <f t="shared" si="139"/>
        <v>46604</v>
      </c>
      <c r="G99" s="22">
        <f t="shared" si="139"/>
        <v>46635</v>
      </c>
      <c r="H99" s="22">
        <f t="shared" si="139"/>
        <v>46665</v>
      </c>
      <c r="I99" s="22">
        <f t="shared" si="139"/>
        <v>46696</v>
      </c>
      <c r="J99" s="22">
        <f t="shared" si="139"/>
        <v>46726</v>
      </c>
      <c r="K99" s="22">
        <f t="shared" si="139"/>
        <v>46757</v>
      </c>
      <c r="L99" s="22">
        <f t="shared" si="139"/>
        <v>46788</v>
      </c>
      <c r="M99" s="22">
        <f t="shared" si="139"/>
        <v>46817</v>
      </c>
      <c r="N99" s="22">
        <f t="shared" si="139"/>
        <v>46848</v>
      </c>
      <c r="O99" s="182" t="s">
        <v>194</v>
      </c>
      <c r="P99" s="134"/>
      <c r="Q99" s="4"/>
      <c r="R99" s="4"/>
    </row>
    <row r="100" spans="1:18" x14ac:dyDescent="0.25">
      <c r="A100" s="136"/>
      <c r="B100" s="16" t="s">
        <v>167</v>
      </c>
      <c r="C100" s="175">
        <v>1059344</v>
      </c>
      <c r="D100" s="175">
        <f>C100*(1-0.4)</f>
        <v>635606.4</v>
      </c>
      <c r="E100" s="175">
        <f t="shared" ref="E100:N100" si="140">D100*(1-0.4)</f>
        <v>381363.84</v>
      </c>
      <c r="F100" s="175">
        <f t="shared" si="140"/>
        <v>228818.304</v>
      </c>
      <c r="G100" s="175">
        <f t="shared" si="140"/>
        <v>137290.98240000001</v>
      </c>
      <c r="H100" s="175">
        <f t="shared" si="140"/>
        <v>82374.589439999996</v>
      </c>
      <c r="I100" s="175">
        <f t="shared" si="140"/>
        <v>49424.753663999996</v>
      </c>
      <c r="J100" s="175">
        <f t="shared" si="140"/>
        <v>29654.852198399996</v>
      </c>
      <c r="K100" s="175">
        <f t="shared" si="140"/>
        <v>17792.911319039998</v>
      </c>
      <c r="L100" s="175">
        <f t="shared" si="140"/>
        <v>10675.746791423999</v>
      </c>
      <c r="M100" s="175">
        <f t="shared" si="140"/>
        <v>6405.4480748543992</v>
      </c>
      <c r="N100" s="175">
        <f t="shared" si="140"/>
        <v>3843.2688449126395</v>
      </c>
      <c r="O100" s="4"/>
      <c r="P100" s="134"/>
      <c r="Q100" s="4"/>
      <c r="R100" s="4"/>
    </row>
    <row r="101" spans="1:18" x14ac:dyDescent="0.25">
      <c r="A101" s="136"/>
      <c r="B101" s="16" t="s">
        <v>64</v>
      </c>
      <c r="C101" s="17">
        <f>N89</f>
        <v>90</v>
      </c>
      <c r="D101" s="17">
        <f>C101</f>
        <v>90</v>
      </c>
      <c r="E101" s="17">
        <f t="shared" ref="E101:N101" si="141">D101</f>
        <v>90</v>
      </c>
      <c r="F101" s="17">
        <f t="shared" si="141"/>
        <v>90</v>
      </c>
      <c r="G101" s="17">
        <f t="shared" si="141"/>
        <v>90</v>
      </c>
      <c r="H101" s="17">
        <f t="shared" si="141"/>
        <v>90</v>
      </c>
      <c r="I101" s="17">
        <f t="shared" si="141"/>
        <v>90</v>
      </c>
      <c r="J101" s="17">
        <f t="shared" si="141"/>
        <v>90</v>
      </c>
      <c r="K101" s="17">
        <f t="shared" si="141"/>
        <v>90</v>
      </c>
      <c r="L101" s="17">
        <f t="shared" si="141"/>
        <v>90</v>
      </c>
      <c r="M101" s="17">
        <f t="shared" si="141"/>
        <v>90</v>
      </c>
      <c r="N101" s="17">
        <f t="shared" si="141"/>
        <v>90</v>
      </c>
      <c r="O101" s="4"/>
      <c r="P101" s="134"/>
      <c r="Q101" s="4"/>
      <c r="R101" s="4"/>
    </row>
    <row r="102" spans="1:18" x14ac:dyDescent="0.25">
      <c r="A102" s="136"/>
      <c r="B102" s="16" t="s">
        <v>58</v>
      </c>
      <c r="C102" s="204">
        <f>N90</f>
        <v>7.2499999999999995E-2</v>
      </c>
      <c r="D102" s="204">
        <f>C102</f>
        <v>7.2499999999999995E-2</v>
      </c>
      <c r="E102" s="204">
        <f t="shared" ref="E102:N102" si="142">D102</f>
        <v>7.2499999999999995E-2</v>
      </c>
      <c r="F102" s="204">
        <f t="shared" si="142"/>
        <v>7.2499999999999995E-2</v>
      </c>
      <c r="G102" s="204">
        <f t="shared" si="142"/>
        <v>7.2499999999999995E-2</v>
      </c>
      <c r="H102" s="204">
        <f t="shared" si="142"/>
        <v>7.2499999999999995E-2</v>
      </c>
      <c r="I102" s="204">
        <f t="shared" si="142"/>
        <v>7.2499999999999995E-2</v>
      </c>
      <c r="J102" s="204">
        <f t="shared" si="142"/>
        <v>7.2499999999999995E-2</v>
      </c>
      <c r="K102" s="204">
        <f t="shared" si="142"/>
        <v>7.2499999999999995E-2</v>
      </c>
      <c r="L102" s="204">
        <f t="shared" si="142"/>
        <v>7.2499999999999995E-2</v>
      </c>
      <c r="M102" s="204">
        <f t="shared" si="142"/>
        <v>7.2499999999999995E-2</v>
      </c>
      <c r="N102" s="204">
        <f t="shared" si="142"/>
        <v>7.2499999999999995E-2</v>
      </c>
      <c r="O102" s="4"/>
      <c r="P102" s="134"/>
      <c r="Q102" s="4"/>
      <c r="R102" s="4"/>
    </row>
    <row r="103" spans="1:18" x14ac:dyDescent="0.25">
      <c r="A103" s="136"/>
      <c r="B103" s="16" t="s">
        <v>65</v>
      </c>
      <c r="C103" s="36">
        <f>C102/12</f>
        <v>6.0416666666666665E-3</v>
      </c>
      <c r="D103" s="36">
        <f>D102/12</f>
        <v>6.0416666666666665E-3</v>
      </c>
      <c r="E103" s="36">
        <f t="shared" ref="E103:N103" si="143">E102/12</f>
        <v>6.0416666666666665E-3</v>
      </c>
      <c r="F103" s="36">
        <f t="shared" si="143"/>
        <v>6.0416666666666665E-3</v>
      </c>
      <c r="G103" s="36">
        <f t="shared" si="143"/>
        <v>6.0416666666666665E-3</v>
      </c>
      <c r="H103" s="36">
        <f t="shared" si="143"/>
        <v>6.0416666666666665E-3</v>
      </c>
      <c r="I103" s="36">
        <f t="shared" si="143"/>
        <v>6.0416666666666665E-3</v>
      </c>
      <c r="J103" s="36">
        <f t="shared" si="143"/>
        <v>6.0416666666666665E-3</v>
      </c>
      <c r="K103" s="36">
        <f t="shared" si="143"/>
        <v>6.0416666666666665E-3</v>
      </c>
      <c r="L103" s="36">
        <f t="shared" si="143"/>
        <v>6.0416666666666665E-3</v>
      </c>
      <c r="M103" s="36">
        <f t="shared" si="143"/>
        <v>6.0416666666666665E-3</v>
      </c>
      <c r="N103" s="36">
        <f t="shared" si="143"/>
        <v>6.0416666666666665E-3</v>
      </c>
      <c r="O103" s="4"/>
      <c r="P103" s="134"/>
      <c r="Q103" s="4"/>
      <c r="R103" s="4"/>
    </row>
    <row r="104" spans="1:18" x14ac:dyDescent="0.25">
      <c r="A104" s="136"/>
      <c r="B104" s="16" t="s">
        <v>332</v>
      </c>
      <c r="C104" s="172">
        <f t="shared" ref="C104:N104" si="144">IF(C100&lt;1,0,-PMT(C103,C101,C100))</f>
        <v>15293.841811197615</v>
      </c>
      <c r="D104" s="172">
        <f t="shared" si="144"/>
        <v>9176.3050867185684</v>
      </c>
      <c r="E104" s="172">
        <f t="shared" si="144"/>
        <v>5505.7830520311409</v>
      </c>
      <c r="F104" s="172">
        <f t="shared" si="144"/>
        <v>3303.4698312186847</v>
      </c>
      <c r="G104" s="172">
        <f t="shared" si="144"/>
        <v>1982.0818987312111</v>
      </c>
      <c r="H104" s="172">
        <f t="shared" si="144"/>
        <v>1189.2491392387262</v>
      </c>
      <c r="I104" s="172">
        <f t="shared" si="144"/>
        <v>713.54948354323585</v>
      </c>
      <c r="J104" s="172">
        <f t="shared" si="144"/>
        <v>428.12969012594152</v>
      </c>
      <c r="K104" s="172">
        <f t="shared" si="144"/>
        <v>256.87781407556491</v>
      </c>
      <c r="L104" s="172">
        <f t="shared" si="144"/>
        <v>154.12668844533894</v>
      </c>
      <c r="M104" s="172">
        <f t="shared" si="144"/>
        <v>92.476013067203354</v>
      </c>
      <c r="N104" s="172">
        <f t="shared" si="144"/>
        <v>55.485607840322011</v>
      </c>
      <c r="O104" s="194"/>
      <c r="P104" s="134"/>
      <c r="Q104" s="4"/>
      <c r="R104" s="4"/>
    </row>
    <row r="105" spans="1:18" x14ac:dyDescent="0.25">
      <c r="A105" s="136"/>
      <c r="B105" s="16" t="s">
        <v>60</v>
      </c>
      <c r="C105" s="172">
        <f>N93+C104</f>
        <v>625907.93268248183</v>
      </c>
      <c r="D105" s="172">
        <f t="shared" ref="D105:N105" si="145">C105+D104</f>
        <v>635084.23776920035</v>
      </c>
      <c r="E105" s="172">
        <f t="shared" si="145"/>
        <v>640590.02082123153</v>
      </c>
      <c r="F105" s="172">
        <f t="shared" si="145"/>
        <v>643893.49065245024</v>
      </c>
      <c r="G105" s="172">
        <f t="shared" si="145"/>
        <v>645875.57255118142</v>
      </c>
      <c r="H105" s="172">
        <f t="shared" si="145"/>
        <v>647064.82169042015</v>
      </c>
      <c r="I105" s="172">
        <f t="shared" si="145"/>
        <v>647778.37117396342</v>
      </c>
      <c r="J105" s="172">
        <f t="shared" si="145"/>
        <v>648206.50086408935</v>
      </c>
      <c r="K105" s="172">
        <f t="shared" si="145"/>
        <v>648463.37867816491</v>
      </c>
      <c r="L105" s="172">
        <f t="shared" si="145"/>
        <v>648617.50536661025</v>
      </c>
      <c r="M105" s="172">
        <f t="shared" si="145"/>
        <v>648709.98137967743</v>
      </c>
      <c r="N105" s="172">
        <f t="shared" si="145"/>
        <v>648765.46698751778</v>
      </c>
      <c r="O105" s="185">
        <f>SUM(C105:N105)</f>
        <v>7728957.2806169894</v>
      </c>
      <c r="P105" s="134"/>
      <c r="Q105" s="4"/>
      <c r="R105" s="4"/>
    </row>
    <row r="106" spans="1:18" x14ac:dyDescent="0.25">
      <c r="A106" s="136"/>
      <c r="B106" s="16" t="s">
        <v>62</v>
      </c>
      <c r="C106" s="128">
        <f>N97+C100</f>
        <v>30021641.508462142</v>
      </c>
      <c r="D106" s="128">
        <f>C109+D100</f>
        <v>30212720.726559952</v>
      </c>
      <c r="E106" s="128">
        <f t="shared" ref="E106:N106" si="146">D109+E100</f>
        <v>30141535.516513716</v>
      </c>
      <c r="F106" s="128">
        <f t="shared" si="146"/>
        <v>29911868.910104755</v>
      </c>
      <c r="G106" s="128">
        <f t="shared" si="146"/>
        <v>29585983.943184189</v>
      </c>
      <c r="H106" s="128">
        <f t="shared" si="146"/>
        <v>29201231.613063078</v>
      </c>
      <c r="I106" s="128">
        <f t="shared" si="146"/>
        <v>28780015.652698915</v>
      </c>
      <c r="J106" s="128">
        <f t="shared" si="146"/>
        <v>28335771.394958407</v>
      </c>
      <c r="K106" s="128">
        <f t="shared" si="146"/>
        <v>27876553.090924565</v>
      </c>
      <c r="L106" s="128">
        <f t="shared" si="146"/>
        <v>27407186.300628826</v>
      </c>
      <c r="M106" s="128">
        <f t="shared" si="146"/>
        <v>26930559.327236705</v>
      </c>
      <c r="N106" s="128">
        <f t="shared" si="146"/>
        <v>26448398.077303994</v>
      </c>
      <c r="O106" s="4"/>
      <c r="P106" s="134"/>
      <c r="Q106" s="4"/>
      <c r="R106" s="4"/>
    </row>
    <row r="107" spans="1:18" x14ac:dyDescent="0.25">
      <c r="A107" s="136"/>
      <c r="B107" s="16" t="s">
        <v>56</v>
      </c>
      <c r="C107" s="128">
        <f t="shared" ref="C107:N107" si="147">C103*C106</f>
        <v>181380.75078029212</v>
      </c>
      <c r="D107" s="128">
        <f t="shared" si="147"/>
        <v>182535.18772296637</v>
      </c>
      <c r="E107" s="128">
        <f t="shared" si="147"/>
        <v>182105.11041227035</v>
      </c>
      <c r="F107" s="128">
        <f t="shared" si="147"/>
        <v>180717.54133188288</v>
      </c>
      <c r="G107" s="128">
        <f t="shared" si="147"/>
        <v>178748.65299007113</v>
      </c>
      <c r="H107" s="128">
        <f t="shared" si="147"/>
        <v>176424.10766225611</v>
      </c>
      <c r="I107" s="128">
        <f t="shared" si="147"/>
        <v>173879.26123505595</v>
      </c>
      <c r="J107" s="128">
        <f t="shared" si="147"/>
        <v>171195.28551120704</v>
      </c>
      <c r="K107" s="128">
        <f t="shared" si="147"/>
        <v>168420.84159100257</v>
      </c>
      <c r="L107" s="128">
        <f t="shared" si="147"/>
        <v>165585.08389963247</v>
      </c>
      <c r="M107" s="128">
        <f t="shared" si="147"/>
        <v>162705.46260205508</v>
      </c>
      <c r="N107" s="128">
        <f t="shared" si="147"/>
        <v>159792.40505037829</v>
      </c>
      <c r="O107" s="184">
        <f>SUM(C107:N107)</f>
        <v>2083489.6907890707</v>
      </c>
      <c r="P107" s="134"/>
      <c r="Q107" s="4"/>
      <c r="R107" s="4"/>
    </row>
    <row r="108" spans="1:18" x14ac:dyDescent="0.25">
      <c r="A108" s="136"/>
      <c r="B108" s="16" t="s">
        <v>57</v>
      </c>
      <c r="C108" s="128">
        <f t="shared" ref="C108:N108" si="148">IF(C106&lt;1,0,C105-C107)</f>
        <v>444527.18190218974</v>
      </c>
      <c r="D108" s="128">
        <f t="shared" si="148"/>
        <v>452549.05004623398</v>
      </c>
      <c r="E108" s="128">
        <f t="shared" si="148"/>
        <v>458484.91040896118</v>
      </c>
      <c r="F108" s="128">
        <f t="shared" si="148"/>
        <v>463175.94932056736</v>
      </c>
      <c r="G108" s="128">
        <f t="shared" si="148"/>
        <v>467126.91956111032</v>
      </c>
      <c r="H108" s="128">
        <f t="shared" si="148"/>
        <v>470640.71402816405</v>
      </c>
      <c r="I108" s="128">
        <f t="shared" si="148"/>
        <v>473899.10993890744</v>
      </c>
      <c r="J108" s="128">
        <f t="shared" si="148"/>
        <v>477011.21535288228</v>
      </c>
      <c r="K108" s="128">
        <f t="shared" si="148"/>
        <v>480042.53708716237</v>
      </c>
      <c r="L108" s="128">
        <f t="shared" si="148"/>
        <v>483032.4214669778</v>
      </c>
      <c r="M108" s="128">
        <f t="shared" si="148"/>
        <v>486004.51877762238</v>
      </c>
      <c r="N108" s="128">
        <f t="shared" si="148"/>
        <v>488973.06193713949</v>
      </c>
      <c r="O108" s="184">
        <f>SUM(C108:N108)</f>
        <v>5645467.5898279184</v>
      </c>
      <c r="P108" s="134"/>
      <c r="Q108" s="4"/>
      <c r="R108" s="4"/>
    </row>
    <row r="109" spans="1:18" x14ac:dyDescent="0.25">
      <c r="A109" s="136"/>
      <c r="B109" s="16" t="s">
        <v>61</v>
      </c>
      <c r="C109" s="128">
        <f t="shared" ref="C109:N109" si="149">IF(C106-C108&gt;1,C106-C108,0)</f>
        <v>29577114.326559953</v>
      </c>
      <c r="D109" s="128">
        <f t="shared" si="149"/>
        <v>29760171.676513717</v>
      </c>
      <c r="E109" s="128">
        <f t="shared" si="149"/>
        <v>29683050.606104754</v>
      </c>
      <c r="F109" s="128">
        <f t="shared" si="149"/>
        <v>29448692.960784189</v>
      </c>
      <c r="G109" s="128">
        <f t="shared" si="149"/>
        <v>29118857.023623079</v>
      </c>
      <c r="H109" s="128">
        <f t="shared" si="149"/>
        <v>28730590.899034914</v>
      </c>
      <c r="I109" s="128">
        <f t="shared" si="149"/>
        <v>28306116.542760007</v>
      </c>
      <c r="J109" s="128">
        <f t="shared" si="149"/>
        <v>27858760.179605525</v>
      </c>
      <c r="K109" s="128">
        <f t="shared" si="149"/>
        <v>27396510.553837404</v>
      </c>
      <c r="L109" s="128">
        <f t="shared" si="149"/>
        <v>26924153.87916185</v>
      </c>
      <c r="M109" s="128">
        <f t="shared" si="149"/>
        <v>26444554.808459081</v>
      </c>
      <c r="N109" s="128">
        <f t="shared" si="149"/>
        <v>25959425.015366856</v>
      </c>
      <c r="O109" s="4"/>
      <c r="P109" s="134"/>
      <c r="Q109" s="4"/>
      <c r="R109" s="4"/>
    </row>
    <row r="110" spans="1:18" x14ac:dyDescent="0.25">
      <c r="A110" s="136"/>
      <c r="B110" s="4"/>
      <c r="C110" s="4"/>
      <c r="D110" s="4"/>
      <c r="E110" s="4"/>
      <c r="F110" s="4"/>
      <c r="G110" s="4"/>
      <c r="H110" s="4"/>
      <c r="I110" s="4"/>
      <c r="J110" s="4"/>
      <c r="K110" s="4"/>
      <c r="L110" s="4"/>
      <c r="M110" s="4"/>
      <c r="N110" s="4"/>
      <c r="O110" s="4"/>
      <c r="P110" s="134"/>
      <c r="Q110" s="4"/>
      <c r="R110" s="4"/>
    </row>
    <row r="111" spans="1:18" x14ac:dyDescent="0.25">
      <c r="A111" s="136"/>
      <c r="B111" s="134"/>
      <c r="C111" s="134"/>
      <c r="D111" s="134"/>
      <c r="E111" s="134"/>
      <c r="F111" s="134"/>
      <c r="G111" s="134"/>
      <c r="H111" s="134"/>
      <c r="I111" s="134"/>
      <c r="J111" s="134"/>
      <c r="K111" s="134"/>
      <c r="L111" s="134"/>
      <c r="M111" s="134"/>
      <c r="N111" s="134"/>
      <c r="O111" s="134"/>
      <c r="P111" s="134"/>
      <c r="Q111" s="4"/>
      <c r="R111" s="4"/>
    </row>
    <row r="112" spans="1:18" x14ac:dyDescent="0.25">
      <c r="B112" s="4"/>
      <c r="C112" s="4"/>
      <c r="D112" s="4"/>
      <c r="E112" s="4"/>
      <c r="F112" s="4"/>
      <c r="G112" s="4"/>
      <c r="H112" s="4"/>
      <c r="I112" s="4"/>
      <c r="J112" s="4"/>
      <c r="K112" s="4"/>
      <c r="L112" s="4"/>
      <c r="M112" s="4"/>
      <c r="N112" s="4"/>
      <c r="O112" s="4"/>
      <c r="P112" s="4"/>
      <c r="Q112" s="4"/>
      <c r="R112" s="4"/>
    </row>
    <row r="113" spans="1:18" ht="15.6" x14ac:dyDescent="0.3">
      <c r="A113" s="138"/>
      <c r="B113" s="138"/>
      <c r="C113" s="188" t="s">
        <v>330</v>
      </c>
      <c r="D113" s="138"/>
      <c r="E113" s="138"/>
      <c r="F113" s="138"/>
      <c r="G113" s="138"/>
      <c r="H113" s="138"/>
      <c r="I113" s="138"/>
      <c r="J113" s="138"/>
      <c r="K113" s="138"/>
      <c r="L113" s="138"/>
      <c r="M113" s="138"/>
      <c r="N113" s="138"/>
      <c r="O113" s="137"/>
      <c r="P113" s="137"/>
      <c r="Q113" s="4"/>
      <c r="R113" s="4"/>
    </row>
    <row r="114" spans="1:18" x14ac:dyDescent="0.25">
      <c r="A114" s="138"/>
      <c r="B114" s="71" t="s">
        <v>328</v>
      </c>
      <c r="C114" s="16"/>
      <c r="D114" s="4"/>
      <c r="E114" s="11"/>
      <c r="F114" s="11"/>
      <c r="G114" s="4"/>
      <c r="H114" s="4"/>
      <c r="I114" s="4"/>
      <c r="J114" s="4"/>
      <c r="K114" s="4"/>
      <c r="L114" s="4"/>
      <c r="M114" s="4"/>
      <c r="N114" s="4"/>
      <c r="O114" s="4"/>
      <c r="P114" s="137"/>
      <c r="Q114" s="4"/>
      <c r="R114" s="4"/>
    </row>
    <row r="115" spans="1:18" x14ac:dyDescent="0.25">
      <c r="A115" s="138"/>
      <c r="B115" s="68" t="str">
        <f>ControlPanel!B9</f>
        <v>Hayai Desire</v>
      </c>
      <c r="C115" s="173"/>
      <c r="D115" s="16"/>
      <c r="E115" s="173"/>
      <c r="F115" s="173"/>
      <c r="G115" s="16"/>
      <c r="H115" s="16"/>
      <c r="I115" s="16"/>
      <c r="J115" s="16"/>
      <c r="K115" s="16"/>
      <c r="L115" s="16"/>
      <c r="M115" s="16"/>
      <c r="N115" s="16"/>
      <c r="O115" s="4"/>
      <c r="P115" s="137"/>
      <c r="Q115" s="4"/>
      <c r="R115" s="4"/>
    </row>
    <row r="116" spans="1:18" x14ac:dyDescent="0.25">
      <c r="A116" s="138"/>
      <c r="B116" s="11"/>
      <c r="C116" s="174"/>
      <c r="D116" s="174"/>
      <c r="E116" s="174"/>
      <c r="F116" s="174"/>
      <c r="G116" s="16"/>
      <c r="H116" s="16"/>
      <c r="I116" s="16"/>
      <c r="J116" s="16"/>
      <c r="K116" s="16"/>
      <c r="L116" s="16"/>
      <c r="M116" s="16"/>
      <c r="N116" s="16"/>
      <c r="O116" s="4"/>
      <c r="P116" s="137"/>
      <c r="Q116" s="4"/>
      <c r="R116" s="4"/>
    </row>
    <row r="117" spans="1:18" x14ac:dyDescent="0.25">
      <c r="A117" s="138"/>
      <c r="B117" s="6"/>
      <c r="C117" s="22">
        <f>C39</f>
        <v>44682</v>
      </c>
      <c r="D117" s="22">
        <f t="shared" ref="D117:N117" si="150">DATE(YEAR(C117),MONTH(C117)+1,DAY(C117))</f>
        <v>44713</v>
      </c>
      <c r="E117" s="22">
        <f t="shared" si="150"/>
        <v>44743</v>
      </c>
      <c r="F117" s="22">
        <f t="shared" si="150"/>
        <v>44774</v>
      </c>
      <c r="G117" s="22">
        <f t="shared" si="150"/>
        <v>44805</v>
      </c>
      <c r="H117" s="22">
        <f t="shared" si="150"/>
        <v>44835</v>
      </c>
      <c r="I117" s="22">
        <f t="shared" si="150"/>
        <v>44866</v>
      </c>
      <c r="J117" s="22">
        <f t="shared" si="150"/>
        <v>44896</v>
      </c>
      <c r="K117" s="22">
        <f t="shared" si="150"/>
        <v>44927</v>
      </c>
      <c r="L117" s="22">
        <f t="shared" si="150"/>
        <v>44958</v>
      </c>
      <c r="M117" s="22">
        <f t="shared" si="150"/>
        <v>44986</v>
      </c>
      <c r="N117" s="22">
        <f t="shared" si="150"/>
        <v>45017</v>
      </c>
      <c r="O117" s="182" t="s">
        <v>194</v>
      </c>
      <c r="P117" s="137"/>
      <c r="Q117" s="4"/>
      <c r="R117" s="4"/>
    </row>
    <row r="118" spans="1:18" x14ac:dyDescent="0.25">
      <c r="A118" s="138"/>
      <c r="B118" s="16" t="s">
        <v>167</v>
      </c>
      <c r="C118" s="175">
        <v>5003843</v>
      </c>
      <c r="D118" s="175">
        <f>C118*(1-0.3)</f>
        <v>3502690.0999999996</v>
      </c>
      <c r="E118" s="175">
        <f t="shared" ref="E118:N118" si="151">D118*(1-0.3)</f>
        <v>2451883.0699999994</v>
      </c>
      <c r="F118" s="175">
        <f t="shared" si="151"/>
        <v>1716318.1489999995</v>
      </c>
      <c r="G118" s="175">
        <f t="shared" si="151"/>
        <v>1201422.7042999996</v>
      </c>
      <c r="H118" s="175">
        <f t="shared" si="151"/>
        <v>840995.89300999965</v>
      </c>
      <c r="I118" s="175">
        <f t="shared" si="151"/>
        <v>588697.12510699977</v>
      </c>
      <c r="J118" s="175">
        <f t="shared" si="151"/>
        <v>412087.9875748998</v>
      </c>
      <c r="K118" s="175">
        <f t="shared" si="151"/>
        <v>288461.59130242985</v>
      </c>
      <c r="L118" s="175">
        <f t="shared" si="151"/>
        <v>201923.11391170087</v>
      </c>
      <c r="M118" s="175">
        <f t="shared" si="151"/>
        <v>141346.17973819061</v>
      </c>
      <c r="N118" s="175">
        <f t="shared" si="151"/>
        <v>98942.325816733413</v>
      </c>
      <c r="O118" s="4"/>
      <c r="P118" s="137"/>
      <c r="Q118" s="4"/>
      <c r="R118" s="4"/>
    </row>
    <row r="119" spans="1:18" x14ac:dyDescent="0.25">
      <c r="A119" s="138"/>
      <c r="B119" s="16" t="s">
        <v>64</v>
      </c>
      <c r="C119" s="17">
        <v>72</v>
      </c>
      <c r="D119" s="17">
        <f t="shared" ref="D119:N119" si="152">C119</f>
        <v>72</v>
      </c>
      <c r="E119" s="17">
        <f t="shared" si="152"/>
        <v>72</v>
      </c>
      <c r="F119" s="17">
        <f t="shared" si="152"/>
        <v>72</v>
      </c>
      <c r="G119" s="17">
        <f t="shared" si="152"/>
        <v>72</v>
      </c>
      <c r="H119" s="17">
        <f t="shared" si="152"/>
        <v>72</v>
      </c>
      <c r="I119" s="17">
        <f t="shared" si="152"/>
        <v>72</v>
      </c>
      <c r="J119" s="17">
        <f t="shared" si="152"/>
        <v>72</v>
      </c>
      <c r="K119" s="17">
        <f t="shared" si="152"/>
        <v>72</v>
      </c>
      <c r="L119" s="17">
        <f t="shared" si="152"/>
        <v>72</v>
      </c>
      <c r="M119" s="17">
        <f t="shared" si="152"/>
        <v>72</v>
      </c>
      <c r="N119" s="17">
        <f t="shared" si="152"/>
        <v>72</v>
      </c>
      <c r="O119" s="4"/>
      <c r="P119" s="137"/>
      <c r="Q119" s="4"/>
      <c r="R119" s="4"/>
    </row>
    <row r="120" spans="1:18" x14ac:dyDescent="0.25">
      <c r="A120" s="138"/>
      <c r="B120" s="16" t="s">
        <v>58</v>
      </c>
      <c r="C120" s="204">
        <v>0.08</v>
      </c>
      <c r="D120" s="204">
        <f t="shared" ref="D120:N120" si="153">C120</f>
        <v>0.08</v>
      </c>
      <c r="E120" s="204">
        <f t="shared" si="153"/>
        <v>0.08</v>
      </c>
      <c r="F120" s="204">
        <f t="shared" si="153"/>
        <v>0.08</v>
      </c>
      <c r="G120" s="204">
        <f t="shared" si="153"/>
        <v>0.08</v>
      </c>
      <c r="H120" s="204">
        <f t="shared" si="153"/>
        <v>0.08</v>
      </c>
      <c r="I120" s="204">
        <f t="shared" si="153"/>
        <v>0.08</v>
      </c>
      <c r="J120" s="204">
        <f t="shared" si="153"/>
        <v>0.08</v>
      </c>
      <c r="K120" s="204">
        <f t="shared" si="153"/>
        <v>0.08</v>
      </c>
      <c r="L120" s="204">
        <f t="shared" si="153"/>
        <v>0.08</v>
      </c>
      <c r="M120" s="204">
        <f t="shared" si="153"/>
        <v>0.08</v>
      </c>
      <c r="N120" s="204">
        <f t="shared" si="153"/>
        <v>0.08</v>
      </c>
      <c r="O120" s="4"/>
      <c r="P120" s="137"/>
      <c r="Q120" s="4"/>
      <c r="R120" s="4"/>
    </row>
    <row r="121" spans="1:18" x14ac:dyDescent="0.25">
      <c r="A121" s="138"/>
      <c r="B121" s="16" t="s">
        <v>65</v>
      </c>
      <c r="C121" s="36">
        <f>C120/12</f>
        <v>6.6666666666666671E-3</v>
      </c>
      <c r="D121" s="36">
        <f>D120/12</f>
        <v>6.6666666666666671E-3</v>
      </c>
      <c r="E121" s="36">
        <f t="shared" ref="E121:N121" si="154">E120/12</f>
        <v>6.6666666666666671E-3</v>
      </c>
      <c r="F121" s="36">
        <f t="shared" si="154"/>
        <v>6.6666666666666671E-3</v>
      </c>
      <c r="G121" s="36">
        <f t="shared" si="154"/>
        <v>6.6666666666666671E-3</v>
      </c>
      <c r="H121" s="36">
        <f t="shared" si="154"/>
        <v>6.6666666666666671E-3</v>
      </c>
      <c r="I121" s="36">
        <f t="shared" si="154"/>
        <v>6.6666666666666671E-3</v>
      </c>
      <c r="J121" s="36">
        <f t="shared" si="154"/>
        <v>6.6666666666666671E-3</v>
      </c>
      <c r="K121" s="36">
        <f t="shared" si="154"/>
        <v>6.6666666666666671E-3</v>
      </c>
      <c r="L121" s="36">
        <f t="shared" si="154"/>
        <v>6.6666666666666671E-3</v>
      </c>
      <c r="M121" s="36">
        <f t="shared" si="154"/>
        <v>6.6666666666666671E-3</v>
      </c>
      <c r="N121" s="36">
        <f t="shared" si="154"/>
        <v>6.6666666666666671E-3</v>
      </c>
      <c r="O121" s="4"/>
      <c r="P121" s="137"/>
      <c r="Q121" s="4"/>
      <c r="R121" s="4"/>
    </row>
    <row r="122" spans="1:18" x14ac:dyDescent="0.25">
      <c r="A122" s="138"/>
      <c r="B122" s="16" t="s">
        <v>332</v>
      </c>
      <c r="C122" s="172">
        <f t="shared" ref="C122:N122" si="155">IF(C118&lt;1,0,-PMT(C121,C119,C118))</f>
        <v>87733.583303435691</v>
      </c>
      <c r="D122" s="172">
        <f t="shared" si="155"/>
        <v>61413.508312404978</v>
      </c>
      <c r="E122" s="172">
        <f t="shared" si="155"/>
        <v>42989.455818683477</v>
      </c>
      <c r="F122" s="172">
        <f t="shared" si="155"/>
        <v>30092.619073078429</v>
      </c>
      <c r="G122" s="172">
        <f t="shared" si="155"/>
        <v>21064.833351154903</v>
      </c>
      <c r="H122" s="172">
        <f t="shared" si="155"/>
        <v>14745.383345808432</v>
      </c>
      <c r="I122" s="172">
        <f t="shared" si="155"/>
        <v>10321.768342065901</v>
      </c>
      <c r="J122" s="172">
        <f t="shared" si="155"/>
        <v>7225.2378394461302</v>
      </c>
      <c r="K122" s="172">
        <f t="shared" si="155"/>
        <v>5057.6664876122904</v>
      </c>
      <c r="L122" s="172">
        <f t="shared" si="155"/>
        <v>3540.3665413286035</v>
      </c>
      <c r="M122" s="172">
        <f t="shared" si="155"/>
        <v>2478.256578930022</v>
      </c>
      <c r="N122" s="172">
        <f t="shared" si="155"/>
        <v>1734.7796052510153</v>
      </c>
      <c r="O122" s="194"/>
      <c r="P122" s="137"/>
      <c r="Q122" s="4"/>
      <c r="R122" s="4"/>
    </row>
    <row r="123" spans="1:18" x14ac:dyDescent="0.25">
      <c r="A123" s="138"/>
      <c r="B123" s="16" t="s">
        <v>60</v>
      </c>
      <c r="C123" s="172">
        <f>C122</f>
        <v>87733.583303435691</v>
      </c>
      <c r="D123" s="172">
        <f t="shared" ref="D123:N123" si="156">C123+D122</f>
        <v>149147.09161584068</v>
      </c>
      <c r="E123" s="172">
        <f t="shared" si="156"/>
        <v>192136.54743452417</v>
      </c>
      <c r="F123" s="172">
        <f t="shared" si="156"/>
        <v>222229.16650760261</v>
      </c>
      <c r="G123" s="172">
        <f t="shared" si="156"/>
        <v>243293.99985875751</v>
      </c>
      <c r="H123" s="172">
        <f t="shared" si="156"/>
        <v>258039.38320456594</v>
      </c>
      <c r="I123" s="172">
        <f t="shared" si="156"/>
        <v>268361.15154663182</v>
      </c>
      <c r="J123" s="172">
        <f t="shared" si="156"/>
        <v>275586.38938607794</v>
      </c>
      <c r="K123" s="172">
        <f t="shared" si="156"/>
        <v>280644.05587369023</v>
      </c>
      <c r="L123" s="172">
        <f t="shared" si="156"/>
        <v>284184.42241501884</v>
      </c>
      <c r="M123" s="172">
        <f t="shared" si="156"/>
        <v>286662.67899394885</v>
      </c>
      <c r="N123" s="172">
        <f t="shared" si="156"/>
        <v>288397.45859919989</v>
      </c>
      <c r="O123" s="185">
        <f>SUM(C123:N123)</f>
        <v>2836415.9287392939</v>
      </c>
      <c r="P123" s="137"/>
      <c r="Q123" s="4"/>
      <c r="R123" s="4"/>
    </row>
    <row r="124" spans="1:18" x14ac:dyDescent="0.25">
      <c r="A124" s="138"/>
      <c r="B124" s="16" t="s">
        <v>62</v>
      </c>
      <c r="C124" s="128">
        <f>C118</f>
        <v>5003843</v>
      </c>
      <c r="D124" s="128">
        <f>C127+D118</f>
        <v>8452158.470029898</v>
      </c>
      <c r="E124" s="128">
        <f t="shared" ref="E124:N124" si="157">D127+E118</f>
        <v>10811242.171547588</v>
      </c>
      <c r="F124" s="128">
        <f t="shared" si="157"/>
        <v>12407498.720923381</v>
      </c>
      <c r="G124" s="128">
        <f t="shared" si="157"/>
        <v>13469408.916855266</v>
      </c>
      <c r="H124" s="128">
        <f t="shared" si="157"/>
        <v>14156906.86945221</v>
      </c>
      <c r="I124" s="128">
        <f t="shared" si="157"/>
        <v>14581943.990484325</v>
      </c>
      <c r="J124" s="128">
        <f t="shared" si="157"/>
        <v>14822883.786449155</v>
      </c>
      <c r="K124" s="128">
        <f t="shared" si="157"/>
        <v>14934578.213608501</v>
      </c>
      <c r="L124" s="128">
        <f t="shared" si="157"/>
        <v>14955421.126403902</v>
      </c>
      <c r="M124" s="128">
        <f t="shared" si="157"/>
        <v>14912285.691236433</v>
      </c>
      <c r="N124" s="128">
        <f t="shared" si="157"/>
        <v>14823980.576000793</v>
      </c>
      <c r="O124" s="4"/>
      <c r="P124" s="137"/>
      <c r="Q124" s="4"/>
      <c r="R124" s="4"/>
    </row>
    <row r="125" spans="1:18" x14ac:dyDescent="0.25">
      <c r="A125" s="138"/>
      <c r="B125" s="16" t="s">
        <v>56</v>
      </c>
      <c r="C125" s="128">
        <f t="shared" ref="C125:N125" si="158">C121*C124</f>
        <v>33358.953333333338</v>
      </c>
      <c r="D125" s="128">
        <f t="shared" si="158"/>
        <v>56347.723133532658</v>
      </c>
      <c r="E125" s="128">
        <f t="shared" si="158"/>
        <v>72074.947810317259</v>
      </c>
      <c r="F125" s="128">
        <f t="shared" si="158"/>
        <v>82716.658139489213</v>
      </c>
      <c r="G125" s="128">
        <f t="shared" si="158"/>
        <v>89796.059445701787</v>
      </c>
      <c r="H125" s="128">
        <f t="shared" si="158"/>
        <v>94379.379129681402</v>
      </c>
      <c r="I125" s="128">
        <f t="shared" si="158"/>
        <v>97212.959936562169</v>
      </c>
      <c r="J125" s="128">
        <f t="shared" si="158"/>
        <v>98819.225242994376</v>
      </c>
      <c r="K125" s="128">
        <f t="shared" si="158"/>
        <v>99563.854757390014</v>
      </c>
      <c r="L125" s="128">
        <f t="shared" si="158"/>
        <v>99702.807509359351</v>
      </c>
      <c r="M125" s="128">
        <f t="shared" si="158"/>
        <v>99415.237941576226</v>
      </c>
      <c r="N125" s="128">
        <f t="shared" si="158"/>
        <v>98826.537173338627</v>
      </c>
      <c r="O125" s="184">
        <f>SUM(C125:N125)</f>
        <v>1022214.3435532764</v>
      </c>
      <c r="P125" s="137"/>
      <c r="Q125" s="4"/>
      <c r="R125" s="4"/>
    </row>
    <row r="126" spans="1:18" x14ac:dyDescent="0.25">
      <c r="A126" s="138"/>
      <c r="B126" s="16" t="s">
        <v>57</v>
      </c>
      <c r="C126" s="128">
        <f t="shared" ref="C126:N126" si="159">IF(C124&lt;1,0,C123-C125)</f>
        <v>54374.629970102353</v>
      </c>
      <c r="D126" s="128">
        <f t="shared" si="159"/>
        <v>92799.368482308026</v>
      </c>
      <c r="E126" s="128">
        <f t="shared" si="159"/>
        <v>120061.59962420691</v>
      </c>
      <c r="F126" s="128">
        <f t="shared" si="159"/>
        <v>139512.5083681134</v>
      </c>
      <c r="G126" s="128">
        <f t="shared" si="159"/>
        <v>153497.94041305571</v>
      </c>
      <c r="H126" s="128">
        <f t="shared" si="159"/>
        <v>163660.00407488452</v>
      </c>
      <c r="I126" s="128">
        <f t="shared" si="159"/>
        <v>171148.19161006965</v>
      </c>
      <c r="J126" s="128">
        <f t="shared" si="159"/>
        <v>176767.16414308356</v>
      </c>
      <c r="K126" s="128">
        <f t="shared" si="159"/>
        <v>181080.20111630022</v>
      </c>
      <c r="L126" s="128">
        <f t="shared" si="159"/>
        <v>184481.61490565949</v>
      </c>
      <c r="M126" s="128">
        <f t="shared" si="159"/>
        <v>187247.44105237263</v>
      </c>
      <c r="N126" s="128">
        <f t="shared" si="159"/>
        <v>189570.92142586125</v>
      </c>
      <c r="O126" s="184">
        <f>SUM(C126:N126)</f>
        <v>1814201.5851860179</v>
      </c>
      <c r="P126" s="137"/>
      <c r="Q126" s="4"/>
      <c r="R126" s="4"/>
    </row>
    <row r="127" spans="1:18" x14ac:dyDescent="0.25">
      <c r="A127" s="138"/>
      <c r="B127" s="16" t="s">
        <v>61</v>
      </c>
      <c r="C127" s="128">
        <f t="shared" ref="C127:N127" si="160">IF(C124-C126&gt;1,C124-C126,0)</f>
        <v>4949468.3700298974</v>
      </c>
      <c r="D127" s="128">
        <f t="shared" si="160"/>
        <v>8359359.1015475895</v>
      </c>
      <c r="E127" s="128">
        <f t="shared" si="160"/>
        <v>10691180.571923381</v>
      </c>
      <c r="F127" s="128">
        <f t="shared" si="160"/>
        <v>12267986.212555267</v>
      </c>
      <c r="G127" s="128">
        <f t="shared" si="160"/>
        <v>13315910.97644221</v>
      </c>
      <c r="H127" s="128">
        <f t="shared" si="160"/>
        <v>13993246.865377326</v>
      </c>
      <c r="I127" s="128">
        <f t="shared" si="160"/>
        <v>14410795.798874255</v>
      </c>
      <c r="J127" s="128">
        <f t="shared" si="160"/>
        <v>14646116.622306071</v>
      </c>
      <c r="K127" s="128">
        <f t="shared" si="160"/>
        <v>14753498.0124922</v>
      </c>
      <c r="L127" s="128">
        <f t="shared" si="160"/>
        <v>14770939.511498243</v>
      </c>
      <c r="M127" s="128">
        <f t="shared" si="160"/>
        <v>14725038.250184059</v>
      </c>
      <c r="N127" s="128">
        <f t="shared" si="160"/>
        <v>14634409.654574933</v>
      </c>
      <c r="O127" s="4"/>
      <c r="P127" s="137"/>
      <c r="Q127" s="4"/>
      <c r="R127" s="4"/>
    </row>
    <row r="128" spans="1:18" x14ac:dyDescent="0.25">
      <c r="A128" s="138"/>
      <c r="C128" s="6"/>
      <c r="D128" s="4"/>
      <c r="E128" s="4"/>
      <c r="F128" s="4"/>
      <c r="G128" s="4"/>
      <c r="H128" s="4"/>
      <c r="I128" s="4"/>
      <c r="J128" s="4"/>
      <c r="K128" s="4"/>
      <c r="L128" s="4"/>
      <c r="M128" s="4"/>
      <c r="N128" s="4"/>
      <c r="O128" s="4"/>
      <c r="P128" s="137"/>
      <c r="Q128" s="4"/>
      <c r="R128" s="4"/>
    </row>
    <row r="129" spans="1:18" x14ac:dyDescent="0.25">
      <c r="A129" s="138"/>
      <c r="B129" s="6"/>
      <c r="C129" s="22">
        <f>C117+366</f>
        <v>45048</v>
      </c>
      <c r="D129" s="22">
        <f t="shared" ref="D129:N129" si="161">DATE(YEAR(C129),MONTH(C129)+1,DAY(C129))</f>
        <v>45079</v>
      </c>
      <c r="E129" s="22">
        <f t="shared" si="161"/>
        <v>45109</v>
      </c>
      <c r="F129" s="22">
        <f t="shared" si="161"/>
        <v>45140</v>
      </c>
      <c r="G129" s="22">
        <f t="shared" si="161"/>
        <v>45171</v>
      </c>
      <c r="H129" s="22">
        <f t="shared" si="161"/>
        <v>45201</v>
      </c>
      <c r="I129" s="22">
        <f t="shared" si="161"/>
        <v>45232</v>
      </c>
      <c r="J129" s="22">
        <f t="shared" si="161"/>
        <v>45262</v>
      </c>
      <c r="K129" s="22">
        <f t="shared" si="161"/>
        <v>45293</v>
      </c>
      <c r="L129" s="22">
        <f t="shared" si="161"/>
        <v>45324</v>
      </c>
      <c r="M129" s="22">
        <f t="shared" si="161"/>
        <v>45353</v>
      </c>
      <c r="N129" s="22">
        <f t="shared" si="161"/>
        <v>45384</v>
      </c>
      <c r="O129" s="183" t="s">
        <v>194</v>
      </c>
      <c r="P129" s="137"/>
      <c r="Q129" s="4"/>
      <c r="R129" s="4"/>
    </row>
    <row r="130" spans="1:18" x14ac:dyDescent="0.25">
      <c r="A130" s="138"/>
      <c r="B130" s="16" t="s">
        <v>167</v>
      </c>
      <c r="C130" s="175">
        <v>2598942</v>
      </c>
      <c r="D130" s="175">
        <f>C130*(1-0.1)</f>
        <v>2339047.8000000003</v>
      </c>
      <c r="E130" s="175">
        <f t="shared" ref="E130:N130" si="162">D130*(1-0.1)</f>
        <v>2105143.0200000005</v>
      </c>
      <c r="F130" s="175">
        <f t="shared" si="162"/>
        <v>1894628.7180000006</v>
      </c>
      <c r="G130" s="175">
        <f t="shared" si="162"/>
        <v>1705165.8462000005</v>
      </c>
      <c r="H130" s="175">
        <f t="shared" si="162"/>
        <v>1534649.2615800004</v>
      </c>
      <c r="I130" s="175">
        <f t="shared" si="162"/>
        <v>1381184.3354220004</v>
      </c>
      <c r="J130" s="175">
        <f t="shared" si="162"/>
        <v>1243065.9018798005</v>
      </c>
      <c r="K130" s="175">
        <f t="shared" si="162"/>
        <v>1118759.3116918204</v>
      </c>
      <c r="L130" s="175">
        <f t="shared" si="162"/>
        <v>1006883.3805226383</v>
      </c>
      <c r="M130" s="175">
        <f t="shared" si="162"/>
        <v>906195.04247037449</v>
      </c>
      <c r="N130" s="175">
        <f t="shared" si="162"/>
        <v>815575.53822333703</v>
      </c>
      <c r="O130" s="4"/>
      <c r="P130" s="137"/>
      <c r="Q130" s="4"/>
      <c r="R130" s="4"/>
    </row>
    <row r="131" spans="1:18" x14ac:dyDescent="0.25">
      <c r="A131" s="138"/>
      <c r="B131" s="16" t="s">
        <v>64</v>
      </c>
      <c r="C131" s="17">
        <f>N119</f>
        <v>72</v>
      </c>
      <c r="D131" s="17">
        <f>C131</f>
        <v>72</v>
      </c>
      <c r="E131" s="17">
        <f t="shared" ref="E131:N131" si="163">D131</f>
        <v>72</v>
      </c>
      <c r="F131" s="17">
        <f t="shared" si="163"/>
        <v>72</v>
      </c>
      <c r="G131" s="17">
        <f t="shared" si="163"/>
        <v>72</v>
      </c>
      <c r="H131" s="17">
        <f t="shared" si="163"/>
        <v>72</v>
      </c>
      <c r="I131" s="17">
        <f t="shared" si="163"/>
        <v>72</v>
      </c>
      <c r="J131" s="17">
        <f t="shared" si="163"/>
        <v>72</v>
      </c>
      <c r="K131" s="17">
        <f t="shared" si="163"/>
        <v>72</v>
      </c>
      <c r="L131" s="17">
        <f t="shared" si="163"/>
        <v>72</v>
      </c>
      <c r="M131" s="17">
        <f t="shared" si="163"/>
        <v>72</v>
      </c>
      <c r="N131" s="17">
        <f t="shared" si="163"/>
        <v>72</v>
      </c>
      <c r="O131" s="4"/>
      <c r="P131" s="137"/>
      <c r="Q131" s="4"/>
      <c r="R131" s="4"/>
    </row>
    <row r="132" spans="1:18" x14ac:dyDescent="0.25">
      <c r="A132" s="138"/>
      <c r="B132" s="16" t="s">
        <v>58</v>
      </c>
      <c r="C132" s="204">
        <f>N120</f>
        <v>0.08</v>
      </c>
      <c r="D132" s="204">
        <f>C132</f>
        <v>0.08</v>
      </c>
      <c r="E132" s="204">
        <f t="shared" ref="E132:N132" si="164">D132</f>
        <v>0.08</v>
      </c>
      <c r="F132" s="204">
        <f t="shared" si="164"/>
        <v>0.08</v>
      </c>
      <c r="G132" s="204">
        <f t="shared" si="164"/>
        <v>0.08</v>
      </c>
      <c r="H132" s="204">
        <f t="shared" si="164"/>
        <v>0.08</v>
      </c>
      <c r="I132" s="204">
        <f t="shared" si="164"/>
        <v>0.08</v>
      </c>
      <c r="J132" s="204">
        <f t="shared" si="164"/>
        <v>0.08</v>
      </c>
      <c r="K132" s="204">
        <f t="shared" si="164"/>
        <v>0.08</v>
      </c>
      <c r="L132" s="204">
        <f t="shared" si="164"/>
        <v>0.08</v>
      </c>
      <c r="M132" s="204">
        <f t="shared" si="164"/>
        <v>0.08</v>
      </c>
      <c r="N132" s="204">
        <f t="shared" si="164"/>
        <v>0.08</v>
      </c>
      <c r="O132" s="4"/>
      <c r="P132" s="137"/>
      <c r="Q132" s="4"/>
      <c r="R132" s="4"/>
    </row>
    <row r="133" spans="1:18" x14ac:dyDescent="0.25">
      <c r="A133" s="138"/>
      <c r="B133" s="16" t="s">
        <v>65</v>
      </c>
      <c r="C133" s="36">
        <f>C132/12</f>
        <v>6.6666666666666671E-3</v>
      </c>
      <c r="D133" s="36">
        <f>D132/12</f>
        <v>6.6666666666666671E-3</v>
      </c>
      <c r="E133" s="36">
        <f t="shared" ref="E133:N133" si="165">E132/12</f>
        <v>6.6666666666666671E-3</v>
      </c>
      <c r="F133" s="36">
        <f t="shared" si="165"/>
        <v>6.6666666666666671E-3</v>
      </c>
      <c r="G133" s="36">
        <f t="shared" si="165"/>
        <v>6.6666666666666671E-3</v>
      </c>
      <c r="H133" s="36">
        <f t="shared" si="165"/>
        <v>6.6666666666666671E-3</v>
      </c>
      <c r="I133" s="36">
        <f t="shared" si="165"/>
        <v>6.6666666666666671E-3</v>
      </c>
      <c r="J133" s="36">
        <f t="shared" si="165"/>
        <v>6.6666666666666671E-3</v>
      </c>
      <c r="K133" s="36">
        <f t="shared" si="165"/>
        <v>6.6666666666666671E-3</v>
      </c>
      <c r="L133" s="36">
        <f t="shared" si="165"/>
        <v>6.6666666666666671E-3</v>
      </c>
      <c r="M133" s="36">
        <f t="shared" si="165"/>
        <v>6.6666666666666671E-3</v>
      </c>
      <c r="N133" s="36">
        <f t="shared" si="165"/>
        <v>6.6666666666666671E-3</v>
      </c>
      <c r="O133" s="4"/>
      <c r="P133" s="137"/>
      <c r="Q133" s="4"/>
      <c r="R133" s="4"/>
    </row>
    <row r="134" spans="1:18" x14ac:dyDescent="0.25">
      <c r="A134" s="138"/>
      <c r="B134" s="16" t="s">
        <v>332</v>
      </c>
      <c r="C134" s="172">
        <f t="shared" ref="C134:N134" si="166">IF(C130&lt;1,0,-PMT(C133,C131,C130))</f>
        <v>45567.875422509809</v>
      </c>
      <c r="D134" s="172">
        <f t="shared" si="166"/>
        <v>41011.087880258834</v>
      </c>
      <c r="E134" s="172">
        <f t="shared" si="166"/>
        <v>36909.979092232956</v>
      </c>
      <c r="F134" s="172">
        <f t="shared" si="166"/>
        <v>33218.981183009659</v>
      </c>
      <c r="G134" s="172">
        <f t="shared" si="166"/>
        <v>29897.083064708691</v>
      </c>
      <c r="H134" s="172">
        <f t="shared" si="166"/>
        <v>26907.374758237827</v>
      </c>
      <c r="I134" s="172">
        <f t="shared" si="166"/>
        <v>24216.637282414045</v>
      </c>
      <c r="J134" s="172">
        <f t="shared" si="166"/>
        <v>21794.97355417264</v>
      </c>
      <c r="K134" s="172">
        <f t="shared" si="166"/>
        <v>19615.476198755376</v>
      </c>
      <c r="L134" s="172">
        <f t="shared" si="166"/>
        <v>17653.928578879837</v>
      </c>
      <c r="M134" s="172">
        <f t="shared" si="166"/>
        <v>15888.535720991853</v>
      </c>
      <c r="N134" s="172">
        <f t="shared" si="166"/>
        <v>14299.682148892669</v>
      </c>
      <c r="O134" s="194"/>
      <c r="P134" s="137"/>
      <c r="Q134" s="4"/>
      <c r="R134" s="4"/>
    </row>
    <row r="135" spans="1:18" x14ac:dyDescent="0.25">
      <c r="A135" s="138"/>
      <c r="B135" s="16" t="s">
        <v>60</v>
      </c>
      <c r="C135" s="172">
        <f>N123+C134</f>
        <v>333965.33402170968</v>
      </c>
      <c r="D135" s="172">
        <f t="shared" ref="D135:N135" si="167">C135+D134</f>
        <v>374976.42190196854</v>
      </c>
      <c r="E135" s="172">
        <f t="shared" si="167"/>
        <v>411886.40099420148</v>
      </c>
      <c r="F135" s="172">
        <f t="shared" si="167"/>
        <v>445105.38217721111</v>
      </c>
      <c r="G135" s="172">
        <f t="shared" si="167"/>
        <v>475002.4652419198</v>
      </c>
      <c r="H135" s="172">
        <f t="shared" si="167"/>
        <v>501909.84000015759</v>
      </c>
      <c r="I135" s="172">
        <f t="shared" si="167"/>
        <v>526126.47728257161</v>
      </c>
      <c r="J135" s="172">
        <f t="shared" si="167"/>
        <v>547921.45083674428</v>
      </c>
      <c r="K135" s="172">
        <f t="shared" si="167"/>
        <v>567536.9270354996</v>
      </c>
      <c r="L135" s="172">
        <f t="shared" si="167"/>
        <v>585190.8556143794</v>
      </c>
      <c r="M135" s="172">
        <f t="shared" si="167"/>
        <v>601079.3913353713</v>
      </c>
      <c r="N135" s="172">
        <f t="shared" si="167"/>
        <v>615379.07348426396</v>
      </c>
      <c r="O135" s="185">
        <f>SUM(C135:N135)</f>
        <v>5986080.0199259976</v>
      </c>
      <c r="P135" s="137"/>
      <c r="Q135" s="4"/>
      <c r="R135" s="4"/>
    </row>
    <row r="136" spans="1:18" x14ac:dyDescent="0.25">
      <c r="A136" s="138"/>
      <c r="B136" s="16" t="s">
        <v>62</v>
      </c>
      <c r="C136" s="128">
        <f>N127+C130</f>
        <v>17233351.654574931</v>
      </c>
      <c r="D136" s="128">
        <f>C139+D130</f>
        <v>19353323.13158372</v>
      </c>
      <c r="E136" s="128">
        <f t="shared" ref="E136:N136" si="168">D139+E130</f>
        <v>21212511.883892309</v>
      </c>
      <c r="F136" s="128">
        <f t="shared" si="168"/>
        <v>22836670.946790725</v>
      </c>
      <c r="G136" s="128">
        <f t="shared" si="168"/>
        <v>24248975.883792121</v>
      </c>
      <c r="H136" s="128">
        <f t="shared" si="168"/>
        <v>25470282.519355483</v>
      </c>
      <c r="I136" s="128">
        <f t="shared" si="168"/>
        <v>26519358.898239698</v>
      </c>
      <c r="J136" s="128">
        <f t="shared" si="168"/>
        <v>27413094.048825189</v>
      </c>
      <c r="K136" s="128">
        <f t="shared" si="168"/>
        <v>28166685.870005768</v>
      </c>
      <c r="L136" s="128">
        <f t="shared" si="168"/>
        <v>28793810.229292944</v>
      </c>
      <c r="M136" s="128">
        <f t="shared" si="168"/>
        <v>29306773.15101089</v>
      </c>
      <c r="N136" s="128">
        <f t="shared" si="168"/>
        <v>29716647.785572261</v>
      </c>
      <c r="O136" s="4"/>
      <c r="P136" s="137"/>
      <c r="Q136" s="4"/>
      <c r="R136" s="4"/>
    </row>
    <row r="137" spans="1:18" x14ac:dyDescent="0.25">
      <c r="A137" s="138"/>
      <c r="B137" s="16" t="s">
        <v>56</v>
      </c>
      <c r="C137" s="128">
        <f t="shared" ref="C137:N137" si="169">C133*C136</f>
        <v>114889.01103049955</v>
      </c>
      <c r="D137" s="128">
        <f t="shared" si="169"/>
        <v>129022.15421055815</v>
      </c>
      <c r="E137" s="128">
        <f t="shared" si="169"/>
        <v>141416.74589261541</v>
      </c>
      <c r="F137" s="128">
        <f t="shared" si="169"/>
        <v>152244.47297860484</v>
      </c>
      <c r="G137" s="128">
        <f t="shared" si="169"/>
        <v>161659.83922528083</v>
      </c>
      <c r="H137" s="128">
        <f t="shared" si="169"/>
        <v>169801.88346236991</v>
      </c>
      <c r="I137" s="128">
        <f t="shared" si="169"/>
        <v>176795.72598826466</v>
      </c>
      <c r="J137" s="128">
        <f t="shared" si="169"/>
        <v>182753.96032550128</v>
      </c>
      <c r="K137" s="128">
        <f t="shared" si="169"/>
        <v>187777.90580003845</v>
      </c>
      <c r="L137" s="128">
        <f t="shared" si="169"/>
        <v>191958.73486195298</v>
      </c>
      <c r="M137" s="128">
        <f t="shared" si="169"/>
        <v>195378.48767340594</v>
      </c>
      <c r="N137" s="128">
        <f t="shared" si="169"/>
        <v>198110.98523714842</v>
      </c>
      <c r="O137" s="184">
        <f>SUM(C137:N137)</f>
        <v>2001809.9066862403</v>
      </c>
      <c r="P137" s="137"/>
      <c r="Q137" s="4"/>
      <c r="R137" s="4"/>
    </row>
    <row r="138" spans="1:18" x14ac:dyDescent="0.25">
      <c r="A138" s="138"/>
      <c r="B138" s="16" t="s">
        <v>57</v>
      </c>
      <c r="C138" s="128">
        <f t="shared" ref="C138:N138" si="170">IF(C136&lt;1,0,C135-C137)</f>
        <v>219076.32299121015</v>
      </c>
      <c r="D138" s="128">
        <f t="shared" si="170"/>
        <v>245954.26769141038</v>
      </c>
      <c r="E138" s="128">
        <f t="shared" si="170"/>
        <v>270469.65510158608</v>
      </c>
      <c r="F138" s="128">
        <f t="shared" si="170"/>
        <v>292860.90919860627</v>
      </c>
      <c r="G138" s="128">
        <f t="shared" si="170"/>
        <v>313342.62601663894</v>
      </c>
      <c r="H138" s="128">
        <f t="shared" si="170"/>
        <v>332107.95653778769</v>
      </c>
      <c r="I138" s="128">
        <f t="shared" si="170"/>
        <v>349330.75129430695</v>
      </c>
      <c r="J138" s="128">
        <f t="shared" si="170"/>
        <v>365167.490511243</v>
      </c>
      <c r="K138" s="128">
        <f t="shared" si="170"/>
        <v>379759.02123546111</v>
      </c>
      <c r="L138" s="128">
        <f t="shared" si="170"/>
        <v>393232.12075242645</v>
      </c>
      <c r="M138" s="128">
        <f t="shared" si="170"/>
        <v>405700.90366196539</v>
      </c>
      <c r="N138" s="128">
        <f t="shared" si="170"/>
        <v>417268.08824711555</v>
      </c>
      <c r="O138" s="184">
        <f>SUM(C138:N138)</f>
        <v>3984270.1132397582</v>
      </c>
      <c r="P138" s="137"/>
      <c r="Q138" s="4"/>
      <c r="R138" s="4"/>
    </row>
    <row r="139" spans="1:18" x14ac:dyDescent="0.25">
      <c r="A139" s="138"/>
      <c r="B139" s="16" t="s">
        <v>61</v>
      </c>
      <c r="C139" s="128">
        <f t="shared" ref="C139:N139" si="171">IF(C136-C138&gt;1,C136-C138,0)</f>
        <v>17014275.33158372</v>
      </c>
      <c r="D139" s="128">
        <f t="shared" si="171"/>
        <v>19107368.863892309</v>
      </c>
      <c r="E139" s="128">
        <f t="shared" si="171"/>
        <v>20942042.228790723</v>
      </c>
      <c r="F139" s="128">
        <f t="shared" si="171"/>
        <v>22543810.03759212</v>
      </c>
      <c r="G139" s="128">
        <f t="shared" si="171"/>
        <v>23935633.257775482</v>
      </c>
      <c r="H139" s="128">
        <f t="shared" si="171"/>
        <v>25138174.562817696</v>
      </c>
      <c r="I139" s="128">
        <f t="shared" si="171"/>
        <v>26170028.146945391</v>
      </c>
      <c r="J139" s="128">
        <f t="shared" si="171"/>
        <v>27047926.558313947</v>
      </c>
      <c r="K139" s="128">
        <f t="shared" si="171"/>
        <v>27786926.848770306</v>
      </c>
      <c r="L139" s="128">
        <f t="shared" si="171"/>
        <v>28400578.108540516</v>
      </c>
      <c r="M139" s="128">
        <f t="shared" si="171"/>
        <v>28901072.247348923</v>
      </c>
      <c r="N139" s="128">
        <f t="shared" si="171"/>
        <v>29299379.697325144</v>
      </c>
      <c r="O139" s="4"/>
      <c r="P139" s="137"/>
      <c r="Q139" s="4"/>
      <c r="R139" s="4"/>
    </row>
    <row r="140" spans="1:18" x14ac:dyDescent="0.25">
      <c r="A140" s="138"/>
      <c r="B140" s="4"/>
      <c r="C140" s="4"/>
      <c r="D140" s="4"/>
      <c r="E140" s="4"/>
      <c r="F140" s="4"/>
      <c r="G140" s="4"/>
      <c r="H140" s="4"/>
      <c r="I140" s="4"/>
      <c r="J140" s="4"/>
      <c r="K140" s="4"/>
      <c r="L140" s="4"/>
      <c r="M140" s="4"/>
      <c r="N140" s="4"/>
      <c r="O140" s="4"/>
      <c r="P140" s="137"/>
      <c r="Q140" s="4"/>
      <c r="R140" s="4"/>
    </row>
    <row r="141" spans="1:18" x14ac:dyDescent="0.25">
      <c r="A141" s="138"/>
      <c r="B141" s="6"/>
      <c r="C141" s="22">
        <f>C129+366</f>
        <v>45414</v>
      </c>
      <c r="D141" s="22">
        <f t="shared" ref="D141:N141" si="172">DATE(YEAR(C141),MONTH(C141)+1,DAY(C141))</f>
        <v>45445</v>
      </c>
      <c r="E141" s="22">
        <f t="shared" si="172"/>
        <v>45475</v>
      </c>
      <c r="F141" s="22">
        <f t="shared" si="172"/>
        <v>45506</v>
      </c>
      <c r="G141" s="22">
        <f t="shared" si="172"/>
        <v>45537</v>
      </c>
      <c r="H141" s="22">
        <f t="shared" si="172"/>
        <v>45567</v>
      </c>
      <c r="I141" s="22">
        <f t="shared" si="172"/>
        <v>45598</v>
      </c>
      <c r="J141" s="22">
        <f t="shared" si="172"/>
        <v>45628</v>
      </c>
      <c r="K141" s="22">
        <f t="shared" si="172"/>
        <v>45659</v>
      </c>
      <c r="L141" s="22">
        <f t="shared" si="172"/>
        <v>45690</v>
      </c>
      <c r="M141" s="22">
        <f t="shared" si="172"/>
        <v>45718</v>
      </c>
      <c r="N141" s="22">
        <f t="shared" si="172"/>
        <v>45749</v>
      </c>
      <c r="O141" s="183" t="s">
        <v>194</v>
      </c>
      <c r="P141" s="137"/>
      <c r="Q141" s="4"/>
      <c r="R141" s="4"/>
    </row>
    <row r="142" spans="1:18" x14ac:dyDescent="0.25">
      <c r="A142" s="138"/>
      <c r="B142" s="16" t="s">
        <v>167</v>
      </c>
      <c r="C142" s="175">
        <v>3815576</v>
      </c>
      <c r="D142" s="175">
        <f>C142*(1-0.4)</f>
        <v>2289345.6</v>
      </c>
      <c r="E142" s="175">
        <f t="shared" ref="E142:N142" si="173">D142*(1-0.4)</f>
        <v>1373607.36</v>
      </c>
      <c r="F142" s="175">
        <f t="shared" si="173"/>
        <v>824164.41600000008</v>
      </c>
      <c r="G142" s="175">
        <f t="shared" si="173"/>
        <v>494498.6496</v>
      </c>
      <c r="H142" s="175">
        <f t="shared" si="173"/>
        <v>296699.18975999998</v>
      </c>
      <c r="I142" s="175">
        <f t="shared" si="173"/>
        <v>178019.51385599998</v>
      </c>
      <c r="J142" s="175">
        <f t="shared" si="173"/>
        <v>106811.70831359999</v>
      </c>
      <c r="K142" s="175">
        <f t="shared" si="173"/>
        <v>64087.024988159988</v>
      </c>
      <c r="L142" s="175">
        <f t="shared" si="173"/>
        <v>38452.214992895992</v>
      </c>
      <c r="M142" s="175">
        <f t="shared" si="173"/>
        <v>23071.328995737593</v>
      </c>
      <c r="N142" s="175">
        <f t="shared" si="173"/>
        <v>13842.797397442555</v>
      </c>
      <c r="O142" s="4"/>
      <c r="P142" s="137"/>
      <c r="Q142" s="4"/>
      <c r="R142" s="4"/>
    </row>
    <row r="143" spans="1:18" x14ac:dyDescent="0.25">
      <c r="A143" s="138"/>
      <c r="B143" s="16" t="s">
        <v>64</v>
      </c>
      <c r="C143" s="17">
        <f>N131</f>
        <v>72</v>
      </c>
      <c r="D143" s="17">
        <f>C143</f>
        <v>72</v>
      </c>
      <c r="E143" s="17">
        <f t="shared" ref="E143:N143" si="174">D143</f>
        <v>72</v>
      </c>
      <c r="F143" s="17">
        <f t="shared" si="174"/>
        <v>72</v>
      </c>
      <c r="G143" s="17">
        <f t="shared" si="174"/>
        <v>72</v>
      </c>
      <c r="H143" s="17">
        <f t="shared" si="174"/>
        <v>72</v>
      </c>
      <c r="I143" s="17">
        <f t="shared" si="174"/>
        <v>72</v>
      </c>
      <c r="J143" s="17">
        <f t="shared" si="174"/>
        <v>72</v>
      </c>
      <c r="K143" s="17">
        <f t="shared" si="174"/>
        <v>72</v>
      </c>
      <c r="L143" s="17">
        <f t="shared" si="174"/>
        <v>72</v>
      </c>
      <c r="M143" s="17">
        <f t="shared" si="174"/>
        <v>72</v>
      </c>
      <c r="N143" s="17">
        <f t="shared" si="174"/>
        <v>72</v>
      </c>
      <c r="O143" s="4"/>
      <c r="P143" s="137"/>
      <c r="Q143" s="4"/>
      <c r="R143" s="4"/>
    </row>
    <row r="144" spans="1:18" x14ac:dyDescent="0.25">
      <c r="A144" s="138"/>
      <c r="B144" s="16" t="s">
        <v>58</v>
      </c>
      <c r="C144" s="204">
        <f>N132</f>
        <v>0.08</v>
      </c>
      <c r="D144" s="204">
        <f>C144</f>
        <v>0.08</v>
      </c>
      <c r="E144" s="204">
        <f t="shared" ref="E144:N144" si="175">D144</f>
        <v>0.08</v>
      </c>
      <c r="F144" s="204">
        <f t="shared" si="175"/>
        <v>0.08</v>
      </c>
      <c r="G144" s="204">
        <f t="shared" si="175"/>
        <v>0.08</v>
      </c>
      <c r="H144" s="204">
        <f t="shared" si="175"/>
        <v>0.08</v>
      </c>
      <c r="I144" s="204">
        <f t="shared" si="175"/>
        <v>0.08</v>
      </c>
      <c r="J144" s="204">
        <f t="shared" si="175"/>
        <v>0.08</v>
      </c>
      <c r="K144" s="204">
        <f t="shared" si="175"/>
        <v>0.08</v>
      </c>
      <c r="L144" s="204">
        <f t="shared" si="175"/>
        <v>0.08</v>
      </c>
      <c r="M144" s="204">
        <f t="shared" si="175"/>
        <v>0.08</v>
      </c>
      <c r="N144" s="204">
        <f t="shared" si="175"/>
        <v>0.08</v>
      </c>
      <c r="O144" s="4"/>
      <c r="P144" s="137"/>
      <c r="Q144" s="4"/>
      <c r="R144" s="4"/>
    </row>
    <row r="145" spans="1:18" x14ac:dyDescent="0.25">
      <c r="A145" s="138"/>
      <c r="B145" s="16" t="s">
        <v>65</v>
      </c>
      <c r="C145" s="36">
        <f>C144/12</f>
        <v>6.6666666666666671E-3</v>
      </c>
      <c r="D145" s="36">
        <f>D144/12</f>
        <v>6.6666666666666671E-3</v>
      </c>
      <c r="E145" s="36">
        <f t="shared" ref="E145:N145" si="176">E144/12</f>
        <v>6.6666666666666671E-3</v>
      </c>
      <c r="F145" s="36">
        <f t="shared" si="176"/>
        <v>6.6666666666666671E-3</v>
      </c>
      <c r="G145" s="36">
        <f t="shared" si="176"/>
        <v>6.6666666666666671E-3</v>
      </c>
      <c r="H145" s="36">
        <f t="shared" si="176"/>
        <v>6.6666666666666671E-3</v>
      </c>
      <c r="I145" s="36">
        <f t="shared" si="176"/>
        <v>6.6666666666666671E-3</v>
      </c>
      <c r="J145" s="36">
        <f t="shared" si="176"/>
        <v>6.6666666666666671E-3</v>
      </c>
      <c r="K145" s="36">
        <f t="shared" si="176"/>
        <v>6.6666666666666671E-3</v>
      </c>
      <c r="L145" s="36">
        <f t="shared" si="176"/>
        <v>6.6666666666666671E-3</v>
      </c>
      <c r="M145" s="36">
        <f t="shared" si="176"/>
        <v>6.6666666666666671E-3</v>
      </c>
      <c r="N145" s="36">
        <f t="shared" si="176"/>
        <v>6.6666666666666671E-3</v>
      </c>
      <c r="O145" s="4"/>
      <c r="P145" s="137"/>
      <c r="Q145" s="4"/>
      <c r="R145" s="4"/>
    </row>
    <row r="146" spans="1:18" x14ac:dyDescent="0.25">
      <c r="A146" s="138"/>
      <c r="B146" s="16" t="s">
        <v>332</v>
      </c>
      <c r="C146" s="172">
        <f t="shared" ref="C146:N146" si="177">IF(C142&lt;1,0,-PMT(C145,C143,C142))</f>
        <v>66899.412081192379</v>
      </c>
      <c r="D146" s="172">
        <f t="shared" si="177"/>
        <v>40139.647248715431</v>
      </c>
      <c r="E146" s="172">
        <f t="shared" si="177"/>
        <v>24083.78834922926</v>
      </c>
      <c r="F146" s="172">
        <f t="shared" si="177"/>
        <v>14450.273009537555</v>
      </c>
      <c r="G146" s="172">
        <f t="shared" si="177"/>
        <v>8670.1638057225318</v>
      </c>
      <c r="H146" s="172">
        <f t="shared" si="177"/>
        <v>5202.0982834335191</v>
      </c>
      <c r="I146" s="172">
        <f t="shared" si="177"/>
        <v>3121.2589700601111</v>
      </c>
      <c r="J146" s="172">
        <f t="shared" si="177"/>
        <v>1872.7553820360667</v>
      </c>
      <c r="K146" s="172">
        <f t="shared" si="177"/>
        <v>1123.65322922164</v>
      </c>
      <c r="L146" s="172">
        <f t="shared" si="177"/>
        <v>674.19193753298396</v>
      </c>
      <c r="M146" s="172">
        <f t="shared" si="177"/>
        <v>404.51516251979035</v>
      </c>
      <c r="N146" s="172">
        <f t="shared" si="177"/>
        <v>242.70909751187421</v>
      </c>
      <c r="O146" s="194"/>
      <c r="P146" s="137"/>
      <c r="Q146" s="4"/>
      <c r="R146" s="4"/>
    </row>
    <row r="147" spans="1:18" x14ac:dyDescent="0.25">
      <c r="A147" s="138"/>
      <c r="B147" s="16" t="s">
        <v>60</v>
      </c>
      <c r="C147" s="172">
        <f>N135+C146</f>
        <v>682278.48556545633</v>
      </c>
      <c r="D147" s="172">
        <f t="shared" ref="D147:N147" si="178">C147+D146</f>
        <v>722418.13281417172</v>
      </c>
      <c r="E147" s="172">
        <f t="shared" si="178"/>
        <v>746501.92116340098</v>
      </c>
      <c r="F147" s="172">
        <f t="shared" si="178"/>
        <v>760952.19417293859</v>
      </c>
      <c r="G147" s="172">
        <f t="shared" si="178"/>
        <v>769622.35797866108</v>
      </c>
      <c r="H147" s="172">
        <f t="shared" si="178"/>
        <v>774824.45626209455</v>
      </c>
      <c r="I147" s="172">
        <f t="shared" si="178"/>
        <v>777945.7152321547</v>
      </c>
      <c r="J147" s="172">
        <f t="shared" si="178"/>
        <v>779818.4706141908</v>
      </c>
      <c r="K147" s="172">
        <f t="shared" si="178"/>
        <v>780942.12384341238</v>
      </c>
      <c r="L147" s="172">
        <f t="shared" si="178"/>
        <v>781616.31578094536</v>
      </c>
      <c r="M147" s="172">
        <f t="shared" si="178"/>
        <v>782020.83094346512</v>
      </c>
      <c r="N147" s="172">
        <f t="shared" si="178"/>
        <v>782263.54004097695</v>
      </c>
      <c r="O147" s="185">
        <f>SUM(C147:N147)</f>
        <v>9141204.5444118679</v>
      </c>
      <c r="P147" s="137"/>
      <c r="Q147" s="4"/>
      <c r="R147" s="4"/>
    </row>
    <row r="148" spans="1:18" x14ac:dyDescent="0.25">
      <c r="A148" s="138"/>
      <c r="B148" s="16" t="s">
        <v>62</v>
      </c>
      <c r="C148" s="128">
        <f>N139+C142</f>
        <v>33114955.697325144</v>
      </c>
      <c r="D148" s="128">
        <f>C151+D142</f>
        <v>34942789.18307519</v>
      </c>
      <c r="E148" s="128">
        <f t="shared" ref="E148:N148" si="179">D151+E142</f>
        <v>35826930.338148184</v>
      </c>
      <c r="F148" s="128">
        <f t="shared" si="179"/>
        <v>36143439.035239108</v>
      </c>
      <c r="G148" s="128">
        <f t="shared" si="179"/>
        <v>36117941.750901096</v>
      </c>
      <c r="H148" s="128">
        <f t="shared" si="179"/>
        <v>35885804.861021772</v>
      </c>
      <c r="I148" s="128">
        <f t="shared" si="179"/>
        <v>35528238.617689155</v>
      </c>
      <c r="J148" s="128">
        <f t="shared" si="179"/>
        <v>35093959.534888528</v>
      </c>
      <c r="K148" s="128">
        <f t="shared" si="179"/>
        <v>34612187.819495089</v>
      </c>
      <c r="L148" s="128">
        <f t="shared" si="179"/>
        <v>34100445.829441205</v>
      </c>
      <c r="M148" s="128">
        <f t="shared" si="179"/>
        <v>33569237.148185603</v>
      </c>
      <c r="N148" s="128">
        <f t="shared" si="179"/>
        <v>33024854.028960817</v>
      </c>
      <c r="O148" s="4"/>
      <c r="P148" s="137"/>
      <c r="Q148" s="4"/>
      <c r="R148" s="4"/>
    </row>
    <row r="149" spans="1:18" x14ac:dyDescent="0.25">
      <c r="A149" s="138"/>
      <c r="B149" s="16" t="s">
        <v>56</v>
      </c>
      <c r="C149" s="128">
        <f t="shared" ref="C149:N149" si="180">C145*C148</f>
        <v>220766.37131550096</v>
      </c>
      <c r="D149" s="128">
        <f t="shared" si="180"/>
        <v>232951.92788716796</v>
      </c>
      <c r="E149" s="128">
        <f t="shared" si="180"/>
        <v>238846.20225432125</v>
      </c>
      <c r="F149" s="128">
        <f t="shared" si="180"/>
        <v>240956.26023492741</v>
      </c>
      <c r="G149" s="128">
        <f t="shared" si="180"/>
        <v>240786.27833934064</v>
      </c>
      <c r="H149" s="128">
        <f t="shared" si="180"/>
        <v>239238.69907347849</v>
      </c>
      <c r="I149" s="128">
        <f t="shared" si="180"/>
        <v>236854.9241179277</v>
      </c>
      <c r="J149" s="128">
        <f t="shared" si="180"/>
        <v>233959.7302325902</v>
      </c>
      <c r="K149" s="128">
        <f t="shared" si="180"/>
        <v>230747.91879663395</v>
      </c>
      <c r="L149" s="128">
        <f t="shared" si="180"/>
        <v>227336.30552960804</v>
      </c>
      <c r="M149" s="128">
        <f t="shared" si="180"/>
        <v>223794.91432123736</v>
      </c>
      <c r="N149" s="128">
        <f t="shared" si="180"/>
        <v>220165.69352640546</v>
      </c>
      <c r="O149" s="184">
        <f>SUM(C149:N149)</f>
        <v>2786405.2256291392</v>
      </c>
      <c r="P149" s="137"/>
      <c r="Q149" s="4"/>
      <c r="R149" s="4"/>
    </row>
    <row r="150" spans="1:18" x14ac:dyDescent="0.25">
      <c r="A150" s="138"/>
      <c r="B150" s="16" t="s">
        <v>57</v>
      </c>
      <c r="C150" s="128">
        <f t="shared" ref="C150:N150" si="181">IF(C148&lt;1,0,C147-C149)</f>
        <v>461512.1142499554</v>
      </c>
      <c r="D150" s="128">
        <f t="shared" si="181"/>
        <v>489466.20492700377</v>
      </c>
      <c r="E150" s="128">
        <f t="shared" si="181"/>
        <v>507655.71890907973</v>
      </c>
      <c r="F150" s="128">
        <f t="shared" si="181"/>
        <v>519995.93393801118</v>
      </c>
      <c r="G150" s="128">
        <f t="shared" si="181"/>
        <v>528836.07963932049</v>
      </c>
      <c r="H150" s="128">
        <f t="shared" si="181"/>
        <v>535585.75718861609</v>
      </c>
      <c r="I150" s="128">
        <f t="shared" si="181"/>
        <v>541090.79111422703</v>
      </c>
      <c r="J150" s="128">
        <f t="shared" si="181"/>
        <v>545858.74038160057</v>
      </c>
      <c r="K150" s="128">
        <f t="shared" si="181"/>
        <v>550194.20504677843</v>
      </c>
      <c r="L150" s="128">
        <f t="shared" si="181"/>
        <v>554280.01025133731</v>
      </c>
      <c r="M150" s="128">
        <f t="shared" si="181"/>
        <v>558225.91662222776</v>
      </c>
      <c r="N150" s="128">
        <f t="shared" si="181"/>
        <v>562097.84651457146</v>
      </c>
      <c r="O150" s="184">
        <f>SUM(C150:N150)</f>
        <v>6354799.31878273</v>
      </c>
      <c r="P150" s="137"/>
      <c r="Q150" s="4"/>
      <c r="R150" s="4"/>
    </row>
    <row r="151" spans="1:18" x14ac:dyDescent="0.25">
      <c r="A151" s="138"/>
      <c r="B151" s="16" t="s">
        <v>61</v>
      </c>
      <c r="C151" s="128">
        <f t="shared" ref="C151:N151" si="182">IF(C148-C150&gt;1,C148-C150,0)</f>
        <v>32653443.583075188</v>
      </c>
      <c r="D151" s="128">
        <f t="shared" si="182"/>
        <v>34453322.978148185</v>
      </c>
      <c r="E151" s="128">
        <f t="shared" si="182"/>
        <v>35319274.619239107</v>
      </c>
      <c r="F151" s="128">
        <f t="shared" si="182"/>
        <v>35623443.101301096</v>
      </c>
      <c r="G151" s="128">
        <f t="shared" si="182"/>
        <v>35589105.671261773</v>
      </c>
      <c r="H151" s="128">
        <f t="shared" si="182"/>
        <v>35350219.103833154</v>
      </c>
      <c r="I151" s="128">
        <f t="shared" si="182"/>
        <v>34987147.826574929</v>
      </c>
      <c r="J151" s="128">
        <f t="shared" si="182"/>
        <v>34548100.79450693</v>
      </c>
      <c r="K151" s="128">
        <f t="shared" si="182"/>
        <v>34061993.614448309</v>
      </c>
      <c r="L151" s="128">
        <f t="shared" si="182"/>
        <v>33546165.819189869</v>
      </c>
      <c r="M151" s="128">
        <f t="shared" si="182"/>
        <v>33011011.231563374</v>
      </c>
      <c r="N151" s="128">
        <f t="shared" si="182"/>
        <v>32462756.182446245</v>
      </c>
      <c r="O151" s="4"/>
      <c r="P151" s="137"/>
      <c r="Q151" s="4"/>
      <c r="R151" s="4"/>
    </row>
    <row r="152" spans="1:18" x14ac:dyDescent="0.25">
      <c r="A152" s="138"/>
      <c r="B152" s="4"/>
      <c r="C152" s="4"/>
      <c r="D152" s="4"/>
      <c r="E152" s="4"/>
      <c r="F152" s="4"/>
      <c r="G152" s="4"/>
      <c r="H152" s="4"/>
      <c r="I152" s="4"/>
      <c r="J152" s="4"/>
      <c r="K152" s="4"/>
      <c r="L152" s="4"/>
      <c r="M152" s="4"/>
      <c r="N152" s="4"/>
      <c r="O152" s="4"/>
      <c r="P152" s="137"/>
      <c r="Q152" s="4"/>
      <c r="R152" s="4"/>
    </row>
    <row r="153" spans="1:18" x14ac:dyDescent="0.25">
      <c r="A153" s="138"/>
      <c r="B153" s="6"/>
      <c r="C153" s="22">
        <f>C141+366</f>
        <v>45780</v>
      </c>
      <c r="D153" s="22">
        <f t="shared" ref="D153:N153" si="183">DATE(YEAR(C153),MONTH(C153)+1,DAY(C153))</f>
        <v>45811</v>
      </c>
      <c r="E153" s="22">
        <f t="shared" si="183"/>
        <v>45841</v>
      </c>
      <c r="F153" s="22">
        <f t="shared" si="183"/>
        <v>45872</v>
      </c>
      <c r="G153" s="22">
        <f t="shared" si="183"/>
        <v>45903</v>
      </c>
      <c r="H153" s="22">
        <f t="shared" si="183"/>
        <v>45933</v>
      </c>
      <c r="I153" s="22">
        <f t="shared" si="183"/>
        <v>45964</v>
      </c>
      <c r="J153" s="22">
        <f t="shared" si="183"/>
        <v>45994</v>
      </c>
      <c r="K153" s="22">
        <f t="shared" si="183"/>
        <v>46025</v>
      </c>
      <c r="L153" s="22">
        <f t="shared" si="183"/>
        <v>46056</v>
      </c>
      <c r="M153" s="22">
        <f t="shared" si="183"/>
        <v>46084</v>
      </c>
      <c r="N153" s="22">
        <f t="shared" si="183"/>
        <v>46115</v>
      </c>
      <c r="O153" s="183" t="s">
        <v>194</v>
      </c>
      <c r="P153" s="137"/>
      <c r="Q153" s="4"/>
      <c r="R153" s="4"/>
    </row>
    <row r="154" spans="1:18" x14ac:dyDescent="0.25">
      <c r="A154" s="138"/>
      <c r="B154" s="16" t="s">
        <v>167</v>
      </c>
      <c r="C154" s="175">
        <v>2013843</v>
      </c>
      <c r="D154" s="175">
        <f>C154*(1-0.1)</f>
        <v>1812458.7</v>
      </c>
      <c r="E154" s="175">
        <f t="shared" ref="E154:N154" si="184">D154*(1-0.1)</f>
        <v>1631212.83</v>
      </c>
      <c r="F154" s="175">
        <f t="shared" si="184"/>
        <v>1468091.547</v>
      </c>
      <c r="G154" s="175">
        <f t="shared" si="184"/>
        <v>1321282.3922999999</v>
      </c>
      <c r="H154" s="175">
        <f t="shared" si="184"/>
        <v>1189154.15307</v>
      </c>
      <c r="I154" s="175">
        <f t="shared" si="184"/>
        <v>1070238.737763</v>
      </c>
      <c r="J154" s="175">
        <f t="shared" si="184"/>
        <v>963214.86398669996</v>
      </c>
      <c r="K154" s="175">
        <f t="shared" si="184"/>
        <v>866893.37758802995</v>
      </c>
      <c r="L154" s="175">
        <f t="shared" si="184"/>
        <v>780204.03982922703</v>
      </c>
      <c r="M154" s="175">
        <f t="shared" si="184"/>
        <v>702183.63584630436</v>
      </c>
      <c r="N154" s="175">
        <f t="shared" si="184"/>
        <v>631965.27226167393</v>
      </c>
      <c r="O154" s="4"/>
      <c r="P154" s="137"/>
      <c r="Q154" s="4"/>
      <c r="R154" s="4"/>
    </row>
    <row r="155" spans="1:18" x14ac:dyDescent="0.25">
      <c r="A155" s="138"/>
      <c r="B155" s="16" t="s">
        <v>64</v>
      </c>
      <c r="C155" s="17">
        <f>N143</f>
        <v>72</v>
      </c>
      <c r="D155" s="17">
        <f>C155</f>
        <v>72</v>
      </c>
      <c r="E155" s="17">
        <f t="shared" ref="E155:N155" si="185">D155</f>
        <v>72</v>
      </c>
      <c r="F155" s="17">
        <f t="shared" si="185"/>
        <v>72</v>
      </c>
      <c r="G155" s="17">
        <f t="shared" si="185"/>
        <v>72</v>
      </c>
      <c r="H155" s="17">
        <f t="shared" si="185"/>
        <v>72</v>
      </c>
      <c r="I155" s="17">
        <f t="shared" si="185"/>
        <v>72</v>
      </c>
      <c r="J155" s="17">
        <f t="shared" si="185"/>
        <v>72</v>
      </c>
      <c r="K155" s="17">
        <f t="shared" si="185"/>
        <v>72</v>
      </c>
      <c r="L155" s="17">
        <f t="shared" si="185"/>
        <v>72</v>
      </c>
      <c r="M155" s="17">
        <f t="shared" si="185"/>
        <v>72</v>
      </c>
      <c r="N155" s="17">
        <f t="shared" si="185"/>
        <v>72</v>
      </c>
      <c r="O155" s="4"/>
      <c r="P155" s="137"/>
      <c r="Q155" s="4"/>
      <c r="R155" s="4"/>
    </row>
    <row r="156" spans="1:18" x14ac:dyDescent="0.25">
      <c r="A156" s="138"/>
      <c r="B156" s="16" t="s">
        <v>58</v>
      </c>
      <c r="C156" s="204">
        <f>N144</f>
        <v>0.08</v>
      </c>
      <c r="D156" s="204">
        <f>C156</f>
        <v>0.08</v>
      </c>
      <c r="E156" s="204">
        <f t="shared" ref="E156:N156" si="186">D156</f>
        <v>0.08</v>
      </c>
      <c r="F156" s="204">
        <f t="shared" si="186"/>
        <v>0.08</v>
      </c>
      <c r="G156" s="204">
        <f t="shared" si="186"/>
        <v>0.08</v>
      </c>
      <c r="H156" s="204">
        <f t="shared" si="186"/>
        <v>0.08</v>
      </c>
      <c r="I156" s="204">
        <f t="shared" si="186"/>
        <v>0.08</v>
      </c>
      <c r="J156" s="204">
        <f t="shared" si="186"/>
        <v>0.08</v>
      </c>
      <c r="K156" s="204">
        <f t="shared" si="186"/>
        <v>0.08</v>
      </c>
      <c r="L156" s="204">
        <f t="shared" si="186"/>
        <v>0.08</v>
      </c>
      <c r="M156" s="204">
        <f t="shared" si="186"/>
        <v>0.08</v>
      </c>
      <c r="N156" s="204">
        <f t="shared" si="186"/>
        <v>0.08</v>
      </c>
      <c r="O156" s="4"/>
      <c r="P156" s="137"/>
      <c r="Q156" s="4"/>
      <c r="R156" s="4"/>
    </row>
    <row r="157" spans="1:18" x14ac:dyDescent="0.25">
      <c r="A157" s="138"/>
      <c r="B157" s="16" t="s">
        <v>65</v>
      </c>
      <c r="C157" s="36">
        <f>C156/12</f>
        <v>6.6666666666666671E-3</v>
      </c>
      <c r="D157" s="36">
        <f>D156/12</f>
        <v>6.6666666666666671E-3</v>
      </c>
      <c r="E157" s="36">
        <f t="shared" ref="E157:N157" si="187">E156/12</f>
        <v>6.6666666666666671E-3</v>
      </c>
      <c r="F157" s="36">
        <f t="shared" si="187"/>
        <v>6.6666666666666671E-3</v>
      </c>
      <c r="G157" s="36">
        <f t="shared" si="187"/>
        <v>6.6666666666666671E-3</v>
      </c>
      <c r="H157" s="36">
        <f t="shared" si="187"/>
        <v>6.6666666666666671E-3</v>
      </c>
      <c r="I157" s="36">
        <f t="shared" si="187"/>
        <v>6.6666666666666671E-3</v>
      </c>
      <c r="J157" s="36">
        <f t="shared" si="187"/>
        <v>6.6666666666666671E-3</v>
      </c>
      <c r="K157" s="36">
        <f t="shared" si="187"/>
        <v>6.6666666666666671E-3</v>
      </c>
      <c r="L157" s="36">
        <f t="shared" si="187"/>
        <v>6.6666666666666671E-3</v>
      </c>
      <c r="M157" s="36">
        <f t="shared" si="187"/>
        <v>6.6666666666666671E-3</v>
      </c>
      <c r="N157" s="36">
        <f t="shared" si="187"/>
        <v>6.6666666666666671E-3</v>
      </c>
      <c r="O157" s="4"/>
      <c r="P157" s="137"/>
      <c r="Q157" s="4"/>
      <c r="R157" s="4"/>
    </row>
    <row r="158" spans="1:18" x14ac:dyDescent="0.25">
      <c r="A158" s="138"/>
      <c r="B158" s="16" t="s">
        <v>332</v>
      </c>
      <c r="C158" s="172">
        <f t="shared" ref="C158:N158" si="188">IF(C154&lt;1,0,-PMT(C157,C155,C154))</f>
        <v>35309.193873696844</v>
      </c>
      <c r="D158" s="172">
        <f t="shared" si="188"/>
        <v>31778.274486327162</v>
      </c>
      <c r="E158" s="172">
        <f t="shared" si="188"/>
        <v>28600.447037694445</v>
      </c>
      <c r="F158" s="172">
        <f t="shared" si="188"/>
        <v>25740.402333924998</v>
      </c>
      <c r="G158" s="172">
        <f t="shared" si="188"/>
        <v>23166.362100532497</v>
      </c>
      <c r="H158" s="172">
        <f t="shared" si="188"/>
        <v>20849.725890479251</v>
      </c>
      <c r="I158" s="172">
        <f t="shared" si="188"/>
        <v>18764.753301431323</v>
      </c>
      <c r="J158" s="172">
        <f t="shared" si="188"/>
        <v>16888.277971288189</v>
      </c>
      <c r="K158" s="172">
        <f t="shared" si="188"/>
        <v>15199.450174159372</v>
      </c>
      <c r="L158" s="172">
        <f t="shared" si="188"/>
        <v>13679.505156743437</v>
      </c>
      <c r="M158" s="172">
        <f t="shared" si="188"/>
        <v>12311.554641069093</v>
      </c>
      <c r="N158" s="172">
        <f t="shared" si="188"/>
        <v>11080.399176962184</v>
      </c>
      <c r="O158" s="194"/>
      <c r="P158" s="137"/>
      <c r="Q158" s="4"/>
      <c r="R158" s="4"/>
    </row>
    <row r="159" spans="1:18" x14ac:dyDescent="0.25">
      <c r="A159" s="138"/>
      <c r="B159" s="16" t="s">
        <v>60</v>
      </c>
      <c r="C159" s="172">
        <f>N147+C158</f>
        <v>817572.73391467379</v>
      </c>
      <c r="D159" s="172">
        <f t="shared" ref="D159:N159" si="189">C159+D158</f>
        <v>849351.00840100099</v>
      </c>
      <c r="E159" s="172">
        <f t="shared" si="189"/>
        <v>877951.45543869538</v>
      </c>
      <c r="F159" s="172">
        <f t="shared" si="189"/>
        <v>903691.85777262039</v>
      </c>
      <c r="G159" s="172">
        <f t="shared" si="189"/>
        <v>926858.21987315291</v>
      </c>
      <c r="H159" s="172">
        <f t="shared" si="189"/>
        <v>947707.94576363219</v>
      </c>
      <c r="I159" s="172">
        <f t="shared" si="189"/>
        <v>966472.6990650635</v>
      </c>
      <c r="J159" s="172">
        <f t="shared" si="189"/>
        <v>983360.97703635169</v>
      </c>
      <c r="K159" s="172">
        <f t="shared" si="189"/>
        <v>998560.42721051106</v>
      </c>
      <c r="L159" s="172">
        <f t="shared" si="189"/>
        <v>1012239.9323672545</v>
      </c>
      <c r="M159" s="172">
        <f t="shared" si="189"/>
        <v>1024551.4870083237</v>
      </c>
      <c r="N159" s="172">
        <f t="shared" si="189"/>
        <v>1035631.8861852859</v>
      </c>
      <c r="O159" s="185">
        <f>SUM(C159:N159)</f>
        <v>11343950.630036566</v>
      </c>
      <c r="P159" s="137"/>
      <c r="Q159" s="4"/>
      <c r="R159" s="4"/>
    </row>
    <row r="160" spans="1:18" x14ac:dyDescent="0.25">
      <c r="A160" s="138"/>
      <c r="B160" s="16" t="s">
        <v>62</v>
      </c>
      <c r="C160" s="128">
        <f>N151+C154</f>
        <v>34476599.182446241</v>
      </c>
      <c r="D160" s="128">
        <f>C163+D154</f>
        <v>35701329.143081211</v>
      </c>
      <c r="E160" s="128">
        <f t="shared" ref="E160:N160" si="190">D163+E154</f>
        <v>36721199.825634085</v>
      </c>
      <c r="F160" s="128">
        <f t="shared" si="190"/>
        <v>37556147.916032948</v>
      </c>
      <c r="G160" s="128">
        <f t="shared" si="190"/>
        <v>38224112.770000547</v>
      </c>
      <c r="H160" s="128">
        <f t="shared" si="190"/>
        <v>38741236.12166407</v>
      </c>
      <c r="I160" s="128">
        <f t="shared" si="190"/>
        <v>39122041.821141198</v>
      </c>
      <c r="J160" s="128">
        <f t="shared" si="190"/>
        <v>39379597.598203778</v>
      </c>
      <c r="K160" s="128">
        <f t="shared" si="190"/>
        <v>39525660.649410143</v>
      </c>
      <c r="L160" s="128">
        <f t="shared" si="190"/>
        <v>39570808.666358255</v>
      </c>
      <c r="M160" s="128">
        <f t="shared" si="190"/>
        <v>39524557.760946356</v>
      </c>
      <c r="N160" s="128">
        <f t="shared" si="190"/>
        <v>39395468.59793935</v>
      </c>
      <c r="O160" s="4"/>
      <c r="P160" s="137"/>
      <c r="Q160" s="4"/>
      <c r="R160" s="4"/>
    </row>
    <row r="161" spans="1:18" x14ac:dyDescent="0.25">
      <c r="A161" s="138"/>
      <c r="B161" s="16" t="s">
        <v>56</v>
      </c>
      <c r="C161" s="128">
        <f t="shared" ref="C161:N161" si="191">C157*C160</f>
        <v>229843.99454964162</v>
      </c>
      <c r="D161" s="128">
        <f t="shared" si="191"/>
        <v>238008.86095387474</v>
      </c>
      <c r="E161" s="128">
        <f t="shared" si="191"/>
        <v>244807.99883756059</v>
      </c>
      <c r="F161" s="128">
        <f t="shared" si="191"/>
        <v>250374.31944021967</v>
      </c>
      <c r="G161" s="128">
        <f t="shared" si="191"/>
        <v>254827.41846667032</v>
      </c>
      <c r="H161" s="128">
        <f t="shared" si="191"/>
        <v>258274.90747776048</v>
      </c>
      <c r="I161" s="128">
        <f t="shared" si="191"/>
        <v>260813.61214094135</v>
      </c>
      <c r="J161" s="128">
        <f t="shared" si="191"/>
        <v>262530.65065469185</v>
      </c>
      <c r="K161" s="128">
        <f t="shared" si="191"/>
        <v>263504.40432940098</v>
      </c>
      <c r="L161" s="128">
        <f t="shared" si="191"/>
        <v>263805.39110905502</v>
      </c>
      <c r="M161" s="128">
        <f t="shared" si="191"/>
        <v>263497.0517396424</v>
      </c>
      <c r="N161" s="128">
        <f t="shared" si="191"/>
        <v>262636.45731959568</v>
      </c>
      <c r="O161" s="184">
        <f>SUM(C161:N161)</f>
        <v>3052925.0670190547</v>
      </c>
      <c r="P161" s="137"/>
      <c r="Q161" s="4"/>
      <c r="R161" s="4"/>
    </row>
    <row r="162" spans="1:18" x14ac:dyDescent="0.25">
      <c r="A162" s="138"/>
      <c r="B162" s="16" t="s">
        <v>57</v>
      </c>
      <c r="C162" s="128">
        <f t="shared" ref="C162:N162" si="192">IF(C160&lt;1,0,C159-C161)</f>
        <v>587728.73936503218</v>
      </c>
      <c r="D162" s="128">
        <f t="shared" si="192"/>
        <v>611342.14744712622</v>
      </c>
      <c r="E162" s="128">
        <f t="shared" si="192"/>
        <v>633143.45660113473</v>
      </c>
      <c r="F162" s="128">
        <f t="shared" si="192"/>
        <v>653317.53833240073</v>
      </c>
      <c r="G162" s="128">
        <f t="shared" si="192"/>
        <v>672030.80140648258</v>
      </c>
      <c r="H162" s="128">
        <f t="shared" si="192"/>
        <v>689433.03828587173</v>
      </c>
      <c r="I162" s="128">
        <f t="shared" si="192"/>
        <v>705659.08692412218</v>
      </c>
      <c r="J162" s="128">
        <f t="shared" si="192"/>
        <v>720830.32638165983</v>
      </c>
      <c r="K162" s="128">
        <f t="shared" si="192"/>
        <v>735056.02288111008</v>
      </c>
      <c r="L162" s="128">
        <f t="shared" si="192"/>
        <v>748434.54125819949</v>
      </c>
      <c r="M162" s="128">
        <f t="shared" si="192"/>
        <v>761054.43526868126</v>
      </c>
      <c r="N162" s="128">
        <f t="shared" si="192"/>
        <v>772995.42886569025</v>
      </c>
      <c r="O162" s="184">
        <f>SUM(C162:N162)</f>
        <v>8291025.5630175117</v>
      </c>
      <c r="P162" s="137"/>
      <c r="Q162" s="4"/>
      <c r="R162" s="4"/>
    </row>
    <row r="163" spans="1:18" x14ac:dyDescent="0.25">
      <c r="A163" s="138"/>
      <c r="B163" s="16" t="s">
        <v>61</v>
      </c>
      <c r="C163" s="128">
        <f t="shared" ref="C163:N163" si="193">IF(C160-C162&gt;1,C160-C162,0)</f>
        <v>33888870.443081208</v>
      </c>
      <c r="D163" s="128">
        <f t="shared" si="193"/>
        <v>35089986.995634086</v>
      </c>
      <c r="E163" s="128">
        <f t="shared" si="193"/>
        <v>36088056.369032949</v>
      </c>
      <c r="F163" s="128">
        <f t="shared" si="193"/>
        <v>36902830.377700545</v>
      </c>
      <c r="G163" s="128">
        <f t="shared" si="193"/>
        <v>37552081.968594067</v>
      </c>
      <c r="H163" s="128">
        <f t="shared" si="193"/>
        <v>38051803.083378196</v>
      </c>
      <c r="I163" s="128">
        <f t="shared" si="193"/>
        <v>38416382.734217077</v>
      </c>
      <c r="J163" s="128">
        <f t="shared" si="193"/>
        <v>38658767.271822117</v>
      </c>
      <c r="K163" s="128">
        <f t="shared" si="193"/>
        <v>38790604.626529031</v>
      </c>
      <c r="L163" s="128">
        <f t="shared" si="193"/>
        <v>38822374.125100054</v>
      </c>
      <c r="M163" s="128">
        <f t="shared" si="193"/>
        <v>38763503.325677678</v>
      </c>
      <c r="N163" s="128">
        <f t="shared" si="193"/>
        <v>38622473.169073656</v>
      </c>
      <c r="O163" s="4"/>
      <c r="P163" s="137"/>
      <c r="Q163" s="4"/>
      <c r="R163" s="4"/>
    </row>
    <row r="164" spans="1:18" x14ac:dyDescent="0.25">
      <c r="A164" s="138"/>
      <c r="B164" s="4"/>
      <c r="C164" s="4"/>
      <c r="D164" s="4"/>
      <c r="E164" s="4"/>
      <c r="F164" s="4"/>
      <c r="G164" s="4"/>
      <c r="H164" s="4"/>
      <c r="I164" s="4"/>
      <c r="J164" s="4"/>
      <c r="K164" s="4"/>
      <c r="L164" s="4"/>
      <c r="M164" s="4"/>
      <c r="N164" s="4"/>
      <c r="O164" s="4"/>
      <c r="P164" s="137"/>
      <c r="Q164" s="4"/>
      <c r="R164" s="4"/>
    </row>
    <row r="165" spans="1:18" x14ac:dyDescent="0.25">
      <c r="A165" s="138"/>
      <c r="B165" s="6"/>
      <c r="C165" s="22">
        <f>C153+366</f>
        <v>46146</v>
      </c>
      <c r="D165" s="22">
        <f t="shared" ref="D165:N165" si="194">DATE(YEAR(C165),MONTH(C165)+1,DAY(C165))</f>
        <v>46177</v>
      </c>
      <c r="E165" s="22">
        <f t="shared" si="194"/>
        <v>46207</v>
      </c>
      <c r="F165" s="22">
        <f t="shared" si="194"/>
        <v>46238</v>
      </c>
      <c r="G165" s="22">
        <f t="shared" si="194"/>
        <v>46269</v>
      </c>
      <c r="H165" s="22">
        <f t="shared" si="194"/>
        <v>46299</v>
      </c>
      <c r="I165" s="22">
        <f t="shared" si="194"/>
        <v>46330</v>
      </c>
      <c r="J165" s="22">
        <f t="shared" si="194"/>
        <v>46360</v>
      </c>
      <c r="K165" s="22">
        <f t="shared" si="194"/>
        <v>46391</v>
      </c>
      <c r="L165" s="22">
        <f t="shared" si="194"/>
        <v>46422</v>
      </c>
      <c r="M165" s="22">
        <f t="shared" si="194"/>
        <v>46450</v>
      </c>
      <c r="N165" s="22">
        <f t="shared" si="194"/>
        <v>46481</v>
      </c>
      <c r="O165" s="183" t="s">
        <v>194</v>
      </c>
      <c r="P165" s="137"/>
      <c r="Q165" s="4"/>
      <c r="R165" s="4"/>
    </row>
    <row r="166" spans="1:18" x14ac:dyDescent="0.25">
      <c r="A166" s="138"/>
      <c r="B166" s="16" t="s">
        <v>167</v>
      </c>
      <c r="C166" s="175">
        <v>1631965</v>
      </c>
      <c r="D166" s="175">
        <f>C166*(1-0.1)</f>
        <v>1468768.5</v>
      </c>
      <c r="E166" s="175">
        <f t="shared" ref="E166:N166" si="195">D166*(1-0.1)</f>
        <v>1321891.6500000001</v>
      </c>
      <c r="F166" s="175">
        <f t="shared" si="195"/>
        <v>1189702.4850000001</v>
      </c>
      <c r="G166" s="175">
        <f t="shared" si="195"/>
        <v>1070732.2365000001</v>
      </c>
      <c r="H166" s="175">
        <f t="shared" si="195"/>
        <v>963659.01285000017</v>
      </c>
      <c r="I166" s="175">
        <f t="shared" si="195"/>
        <v>867293.11156500014</v>
      </c>
      <c r="J166" s="175">
        <f t="shared" si="195"/>
        <v>780563.80040850013</v>
      </c>
      <c r="K166" s="175">
        <f t="shared" si="195"/>
        <v>702507.42036765011</v>
      </c>
      <c r="L166" s="175">
        <f t="shared" si="195"/>
        <v>632256.67833088513</v>
      </c>
      <c r="M166" s="175">
        <f t="shared" si="195"/>
        <v>569031.01049779658</v>
      </c>
      <c r="N166" s="175">
        <f t="shared" si="195"/>
        <v>512127.90944801696</v>
      </c>
      <c r="O166" s="4"/>
      <c r="P166" s="137"/>
      <c r="Q166" s="4"/>
      <c r="R166" s="4"/>
    </row>
    <row r="167" spans="1:18" x14ac:dyDescent="0.25">
      <c r="A167" s="138"/>
      <c r="B167" s="16" t="s">
        <v>64</v>
      </c>
      <c r="C167" s="17">
        <f>N155</f>
        <v>72</v>
      </c>
      <c r="D167" s="17">
        <f>C167</f>
        <v>72</v>
      </c>
      <c r="E167" s="17">
        <f t="shared" ref="E167:N167" si="196">D167</f>
        <v>72</v>
      </c>
      <c r="F167" s="17">
        <f t="shared" si="196"/>
        <v>72</v>
      </c>
      <c r="G167" s="17">
        <f t="shared" si="196"/>
        <v>72</v>
      </c>
      <c r="H167" s="17">
        <f t="shared" si="196"/>
        <v>72</v>
      </c>
      <c r="I167" s="17">
        <f t="shared" si="196"/>
        <v>72</v>
      </c>
      <c r="J167" s="17">
        <f t="shared" si="196"/>
        <v>72</v>
      </c>
      <c r="K167" s="17">
        <f t="shared" si="196"/>
        <v>72</v>
      </c>
      <c r="L167" s="17">
        <f t="shared" si="196"/>
        <v>72</v>
      </c>
      <c r="M167" s="17">
        <f t="shared" si="196"/>
        <v>72</v>
      </c>
      <c r="N167" s="17">
        <f t="shared" si="196"/>
        <v>72</v>
      </c>
      <c r="O167" s="4"/>
      <c r="P167" s="137"/>
      <c r="Q167" s="4"/>
      <c r="R167" s="4"/>
    </row>
    <row r="168" spans="1:18" x14ac:dyDescent="0.25">
      <c r="A168" s="138"/>
      <c r="B168" s="16" t="s">
        <v>58</v>
      </c>
      <c r="C168" s="204">
        <f>N156</f>
        <v>0.08</v>
      </c>
      <c r="D168" s="204">
        <f>C168</f>
        <v>0.08</v>
      </c>
      <c r="E168" s="204">
        <f t="shared" ref="E168:N168" si="197">D168</f>
        <v>0.08</v>
      </c>
      <c r="F168" s="204">
        <f t="shared" si="197"/>
        <v>0.08</v>
      </c>
      <c r="G168" s="204">
        <f t="shared" si="197"/>
        <v>0.08</v>
      </c>
      <c r="H168" s="204">
        <f t="shared" si="197"/>
        <v>0.08</v>
      </c>
      <c r="I168" s="204">
        <f t="shared" si="197"/>
        <v>0.08</v>
      </c>
      <c r="J168" s="204">
        <f t="shared" si="197"/>
        <v>0.08</v>
      </c>
      <c r="K168" s="204">
        <f t="shared" si="197"/>
        <v>0.08</v>
      </c>
      <c r="L168" s="204">
        <f t="shared" si="197"/>
        <v>0.08</v>
      </c>
      <c r="M168" s="204">
        <f t="shared" si="197"/>
        <v>0.08</v>
      </c>
      <c r="N168" s="204">
        <f t="shared" si="197"/>
        <v>0.08</v>
      </c>
      <c r="O168" s="4"/>
      <c r="P168" s="137"/>
      <c r="Q168" s="4"/>
      <c r="R168" s="4"/>
    </row>
    <row r="169" spans="1:18" x14ac:dyDescent="0.25">
      <c r="A169" s="138"/>
      <c r="B169" s="16" t="s">
        <v>65</v>
      </c>
      <c r="C169" s="36">
        <f>C168/12</f>
        <v>6.6666666666666671E-3</v>
      </c>
      <c r="D169" s="36">
        <f>D168/12</f>
        <v>6.6666666666666671E-3</v>
      </c>
      <c r="E169" s="36">
        <f t="shared" ref="E169:N169" si="198">E168/12</f>
        <v>6.6666666666666671E-3</v>
      </c>
      <c r="F169" s="36">
        <f t="shared" si="198"/>
        <v>6.6666666666666671E-3</v>
      </c>
      <c r="G169" s="36">
        <f t="shared" si="198"/>
        <v>6.6666666666666671E-3</v>
      </c>
      <c r="H169" s="36">
        <f t="shared" si="198"/>
        <v>6.6666666666666671E-3</v>
      </c>
      <c r="I169" s="36">
        <f t="shared" si="198"/>
        <v>6.6666666666666671E-3</v>
      </c>
      <c r="J169" s="36">
        <f t="shared" si="198"/>
        <v>6.6666666666666671E-3</v>
      </c>
      <c r="K169" s="36">
        <f t="shared" si="198"/>
        <v>6.6666666666666671E-3</v>
      </c>
      <c r="L169" s="36">
        <f t="shared" si="198"/>
        <v>6.6666666666666671E-3</v>
      </c>
      <c r="M169" s="36">
        <f t="shared" si="198"/>
        <v>6.6666666666666671E-3</v>
      </c>
      <c r="N169" s="36">
        <f t="shared" si="198"/>
        <v>6.6666666666666671E-3</v>
      </c>
      <c r="O169" s="4"/>
      <c r="P169" s="137"/>
      <c r="Q169" s="4"/>
      <c r="R169" s="4"/>
    </row>
    <row r="170" spans="1:18" x14ac:dyDescent="0.25">
      <c r="A170" s="138"/>
      <c r="B170" s="16" t="s">
        <v>332</v>
      </c>
      <c r="C170" s="172">
        <f t="shared" ref="C170:N170" si="199">IF(C166&lt;1,0,-PMT(C169,C167,C166))</f>
        <v>28613.635015285538</v>
      </c>
      <c r="D170" s="172">
        <f t="shared" si="199"/>
        <v>25752.271513756983</v>
      </c>
      <c r="E170" s="172">
        <f t="shared" si="199"/>
        <v>23177.044362381286</v>
      </c>
      <c r="F170" s="172">
        <f t="shared" si="199"/>
        <v>20859.339926143155</v>
      </c>
      <c r="G170" s="172">
        <f t="shared" si="199"/>
        <v>18773.40593352884</v>
      </c>
      <c r="H170" s="172">
        <f t="shared" si="199"/>
        <v>16896.065340175959</v>
      </c>
      <c r="I170" s="172">
        <f t="shared" si="199"/>
        <v>15206.458806158364</v>
      </c>
      <c r="J170" s="172">
        <f t="shared" si="199"/>
        <v>13685.812925542527</v>
      </c>
      <c r="K170" s="172">
        <f t="shared" si="199"/>
        <v>12317.231632988274</v>
      </c>
      <c r="L170" s="172">
        <f t="shared" si="199"/>
        <v>11085.508469689446</v>
      </c>
      <c r="M170" s="172">
        <f t="shared" si="199"/>
        <v>9976.9576227205016</v>
      </c>
      <c r="N170" s="172">
        <f t="shared" si="199"/>
        <v>8979.2618604484524</v>
      </c>
      <c r="O170" s="194"/>
      <c r="P170" s="137"/>
      <c r="Q170" s="4"/>
      <c r="R170" s="4"/>
    </row>
    <row r="171" spans="1:18" x14ac:dyDescent="0.25">
      <c r="A171" s="138"/>
      <c r="B171" s="16" t="s">
        <v>60</v>
      </c>
      <c r="C171" s="172">
        <f>N159+C170</f>
        <v>1064245.5212005714</v>
      </c>
      <c r="D171" s="172">
        <f t="shared" ref="D171:N171" si="200">C171+D170</f>
        <v>1089997.7927143285</v>
      </c>
      <c r="E171" s="172">
        <f t="shared" si="200"/>
        <v>1113174.8370767098</v>
      </c>
      <c r="F171" s="172">
        <f t="shared" si="200"/>
        <v>1134034.177002853</v>
      </c>
      <c r="G171" s="172">
        <f t="shared" si="200"/>
        <v>1152807.5829363819</v>
      </c>
      <c r="H171" s="172">
        <f t="shared" si="200"/>
        <v>1169703.6482765579</v>
      </c>
      <c r="I171" s="172">
        <f t="shared" si="200"/>
        <v>1184910.1070827162</v>
      </c>
      <c r="J171" s="172">
        <f t="shared" si="200"/>
        <v>1198595.9200082587</v>
      </c>
      <c r="K171" s="172">
        <f t="shared" si="200"/>
        <v>1210913.1516412469</v>
      </c>
      <c r="L171" s="172">
        <f t="shared" si="200"/>
        <v>1221998.6601109363</v>
      </c>
      <c r="M171" s="172">
        <f t="shared" si="200"/>
        <v>1231975.6177336567</v>
      </c>
      <c r="N171" s="172">
        <f t="shared" si="200"/>
        <v>1240954.8795941051</v>
      </c>
      <c r="O171" s="185">
        <f>SUM(C171:N171)</f>
        <v>14013311.89537832</v>
      </c>
      <c r="P171" s="137"/>
      <c r="Q171" s="4"/>
      <c r="R171" s="4"/>
    </row>
    <row r="172" spans="1:18" x14ac:dyDescent="0.25">
      <c r="A172" s="138"/>
      <c r="B172" s="16" t="s">
        <v>62</v>
      </c>
      <c r="C172" s="128">
        <f>N163+C166</f>
        <v>40254438.169073656</v>
      </c>
      <c r="D172" s="128">
        <f>C175+D166</f>
        <v>40927324.069000244</v>
      </c>
      <c r="E172" s="128">
        <f t="shared" ref="E172:N172" si="201">D175+E166</f>
        <v>41432066.753412582</v>
      </c>
      <c r="F172" s="128">
        <f t="shared" si="201"/>
        <v>41784808.179691955</v>
      </c>
      <c r="G172" s="128">
        <f t="shared" si="201"/>
        <v>42000071.627053715</v>
      </c>
      <c r="H172" s="128">
        <f t="shared" si="201"/>
        <v>42090923.534481026</v>
      </c>
      <c r="I172" s="128">
        <f t="shared" si="201"/>
        <v>42069119.154666007</v>
      </c>
      <c r="J172" s="128">
        <f t="shared" si="201"/>
        <v>41945233.642356224</v>
      </c>
      <c r="K172" s="128">
        <f t="shared" si="201"/>
        <v>41728780.033664659</v>
      </c>
      <c r="L172" s="128">
        <f t="shared" si="201"/>
        <v>41428315.427245393</v>
      </c>
      <c r="M172" s="128">
        <f t="shared" si="201"/>
        <v>41051536.547147222</v>
      </c>
      <c r="N172" s="128">
        <f t="shared" si="201"/>
        <v>40605365.749175899</v>
      </c>
      <c r="O172" s="4"/>
      <c r="P172" s="137"/>
      <c r="Q172" s="4"/>
      <c r="R172" s="4"/>
    </row>
    <row r="173" spans="1:18" x14ac:dyDescent="0.25">
      <c r="A173" s="138"/>
      <c r="B173" s="16" t="s">
        <v>56</v>
      </c>
      <c r="C173" s="128">
        <f t="shared" ref="C173:N173" si="202">C169*C172</f>
        <v>268362.92112715775</v>
      </c>
      <c r="D173" s="128">
        <f t="shared" si="202"/>
        <v>272848.8271266683</v>
      </c>
      <c r="E173" s="128">
        <f t="shared" si="202"/>
        <v>276213.7783560839</v>
      </c>
      <c r="F173" s="128">
        <f t="shared" si="202"/>
        <v>278565.38786461303</v>
      </c>
      <c r="G173" s="128">
        <f t="shared" si="202"/>
        <v>280000.47751369147</v>
      </c>
      <c r="H173" s="128">
        <f t="shared" si="202"/>
        <v>280606.1568965402</v>
      </c>
      <c r="I173" s="128">
        <f t="shared" si="202"/>
        <v>280460.79436444008</v>
      </c>
      <c r="J173" s="128">
        <f t="shared" si="202"/>
        <v>279634.89094904152</v>
      </c>
      <c r="K173" s="128">
        <f t="shared" si="202"/>
        <v>278191.86689109774</v>
      </c>
      <c r="L173" s="128">
        <f t="shared" si="202"/>
        <v>276188.76951496932</v>
      </c>
      <c r="M173" s="128">
        <f t="shared" si="202"/>
        <v>273676.91031431482</v>
      </c>
      <c r="N173" s="128">
        <f t="shared" si="202"/>
        <v>270702.43832783937</v>
      </c>
      <c r="O173" s="184">
        <f>SUM(C173:N173)</f>
        <v>3315453.2192464573</v>
      </c>
      <c r="P173" s="137"/>
      <c r="Q173" s="4"/>
      <c r="R173" s="4"/>
    </row>
    <row r="174" spans="1:18" x14ac:dyDescent="0.25">
      <c r="A174" s="138"/>
      <c r="B174" s="16" t="s">
        <v>57</v>
      </c>
      <c r="C174" s="128">
        <f t="shared" ref="C174:N174" si="203">IF(C172&lt;1,0,C171-C173)</f>
        <v>795882.60007341369</v>
      </c>
      <c r="D174" s="128">
        <f t="shared" si="203"/>
        <v>817148.9655876602</v>
      </c>
      <c r="E174" s="128">
        <f t="shared" si="203"/>
        <v>836961.05872062594</v>
      </c>
      <c r="F174" s="128">
        <f t="shared" si="203"/>
        <v>855468.78913824004</v>
      </c>
      <c r="G174" s="128">
        <f t="shared" si="203"/>
        <v>872807.10542269051</v>
      </c>
      <c r="H174" s="128">
        <f t="shared" si="203"/>
        <v>889097.49138001772</v>
      </c>
      <c r="I174" s="128">
        <f t="shared" si="203"/>
        <v>904449.31271827617</v>
      </c>
      <c r="J174" s="128">
        <f t="shared" si="203"/>
        <v>918961.02905921708</v>
      </c>
      <c r="K174" s="128">
        <f t="shared" si="203"/>
        <v>932721.28475014912</v>
      </c>
      <c r="L174" s="128">
        <f t="shared" si="203"/>
        <v>945809.89059596695</v>
      </c>
      <c r="M174" s="128">
        <f t="shared" si="203"/>
        <v>958298.7074193419</v>
      </c>
      <c r="N174" s="128">
        <f t="shared" si="203"/>
        <v>970252.4412662657</v>
      </c>
      <c r="O174" s="184">
        <f>SUM(C174:N174)</f>
        <v>10697858.676131863</v>
      </c>
      <c r="P174" s="137"/>
      <c r="Q174" s="4"/>
      <c r="R174" s="4"/>
    </row>
    <row r="175" spans="1:18" x14ac:dyDescent="0.25">
      <c r="A175" s="138"/>
      <c r="B175" s="16" t="s">
        <v>61</v>
      </c>
      <c r="C175" s="128">
        <f t="shared" ref="C175:N175" si="204">IF(C172-C174&gt;1,C172-C174,0)</f>
        <v>39458555.569000244</v>
      </c>
      <c r="D175" s="128">
        <f t="shared" si="204"/>
        <v>40110175.103412583</v>
      </c>
      <c r="E175" s="128">
        <f t="shared" si="204"/>
        <v>40595105.694691956</v>
      </c>
      <c r="F175" s="128">
        <f t="shared" si="204"/>
        <v>40929339.390553713</v>
      </c>
      <c r="G175" s="128">
        <f t="shared" si="204"/>
        <v>41127264.521631025</v>
      </c>
      <c r="H175" s="128">
        <f t="shared" si="204"/>
        <v>41201826.043101005</v>
      </c>
      <c r="I175" s="128">
        <f t="shared" si="204"/>
        <v>41164669.841947727</v>
      </c>
      <c r="J175" s="128">
        <f t="shared" si="204"/>
        <v>41026272.613297008</v>
      </c>
      <c r="K175" s="128">
        <f t="shared" si="204"/>
        <v>40796058.74891451</v>
      </c>
      <c r="L175" s="128">
        <f t="shared" si="204"/>
        <v>40482505.536649428</v>
      </c>
      <c r="M175" s="128">
        <f t="shared" si="204"/>
        <v>40093237.839727879</v>
      </c>
      <c r="N175" s="128">
        <f t="shared" si="204"/>
        <v>39635113.30790963</v>
      </c>
      <c r="O175" s="4"/>
      <c r="P175" s="137"/>
      <c r="Q175" s="4"/>
      <c r="R175" s="4"/>
    </row>
    <row r="176" spans="1:18" x14ac:dyDescent="0.25">
      <c r="A176" s="138"/>
      <c r="B176" s="4"/>
      <c r="C176" s="4"/>
      <c r="D176" s="4"/>
      <c r="E176" s="4"/>
      <c r="F176" s="4"/>
      <c r="G176" s="4"/>
      <c r="H176" s="4"/>
      <c r="I176" s="4"/>
      <c r="J176" s="4"/>
      <c r="K176" s="4"/>
      <c r="L176" s="4"/>
      <c r="M176" s="4"/>
      <c r="N176" s="4"/>
      <c r="O176" s="4"/>
      <c r="P176" s="137"/>
      <c r="Q176" s="4"/>
      <c r="R176" s="4"/>
    </row>
    <row r="177" spans="1:18" x14ac:dyDescent="0.25">
      <c r="A177" s="138"/>
      <c r="B177" s="6"/>
      <c r="C177" s="22">
        <f>C165+366</f>
        <v>46512</v>
      </c>
      <c r="D177" s="22">
        <f t="shared" ref="D177:N177" si="205">DATE(YEAR(C177),MONTH(C177)+1,DAY(C177))</f>
        <v>46543</v>
      </c>
      <c r="E177" s="22">
        <f t="shared" si="205"/>
        <v>46573</v>
      </c>
      <c r="F177" s="22">
        <f t="shared" si="205"/>
        <v>46604</v>
      </c>
      <c r="G177" s="22">
        <f t="shared" si="205"/>
        <v>46635</v>
      </c>
      <c r="H177" s="22">
        <f t="shared" si="205"/>
        <v>46665</v>
      </c>
      <c r="I177" s="22">
        <f t="shared" si="205"/>
        <v>46696</v>
      </c>
      <c r="J177" s="22">
        <f t="shared" si="205"/>
        <v>46726</v>
      </c>
      <c r="K177" s="22">
        <f t="shared" si="205"/>
        <v>46757</v>
      </c>
      <c r="L177" s="22">
        <f t="shared" si="205"/>
        <v>46788</v>
      </c>
      <c r="M177" s="22">
        <f t="shared" si="205"/>
        <v>46817</v>
      </c>
      <c r="N177" s="22">
        <f t="shared" si="205"/>
        <v>46848</v>
      </c>
      <c r="O177" s="183" t="s">
        <v>194</v>
      </c>
      <c r="P177" s="137"/>
      <c r="Q177" s="4"/>
      <c r="R177" s="4"/>
    </row>
    <row r="178" spans="1:18" x14ac:dyDescent="0.25">
      <c r="A178" s="138"/>
      <c r="B178" s="16" t="s">
        <v>167</v>
      </c>
      <c r="C178" s="175">
        <v>25512128</v>
      </c>
      <c r="D178" s="175">
        <f>C178*(1-0.5)</f>
        <v>12756064</v>
      </c>
      <c r="E178" s="175">
        <f t="shared" ref="E178:N178" si="206">D178*(1-0.3)</f>
        <v>8929244.7999999989</v>
      </c>
      <c r="F178" s="175">
        <f t="shared" si="206"/>
        <v>6250471.3599999985</v>
      </c>
      <c r="G178" s="175">
        <f t="shared" si="206"/>
        <v>4375329.9519999987</v>
      </c>
      <c r="H178" s="175">
        <f t="shared" si="206"/>
        <v>3062730.9663999989</v>
      </c>
      <c r="I178" s="175">
        <f t="shared" si="206"/>
        <v>2143911.676479999</v>
      </c>
      <c r="J178" s="175">
        <f t="shared" si="206"/>
        <v>1500738.1735359991</v>
      </c>
      <c r="K178" s="175">
        <f t="shared" si="206"/>
        <v>1050516.7214751993</v>
      </c>
      <c r="L178" s="175">
        <f t="shared" si="206"/>
        <v>735361.70503263944</v>
      </c>
      <c r="M178" s="175">
        <f t="shared" si="206"/>
        <v>514753.19352284755</v>
      </c>
      <c r="N178" s="175">
        <f t="shared" si="206"/>
        <v>360327.23546599329</v>
      </c>
      <c r="O178" s="4"/>
      <c r="P178" s="137"/>
      <c r="Q178" s="4"/>
      <c r="R178" s="4"/>
    </row>
    <row r="179" spans="1:18" x14ac:dyDescent="0.25">
      <c r="A179" s="138"/>
      <c r="B179" s="16" t="s">
        <v>64</v>
      </c>
      <c r="C179" s="17">
        <f>N167</f>
        <v>72</v>
      </c>
      <c r="D179" s="17">
        <f>C179</f>
        <v>72</v>
      </c>
      <c r="E179" s="17">
        <f t="shared" ref="E179:N179" si="207">D179</f>
        <v>72</v>
      </c>
      <c r="F179" s="17">
        <f t="shared" si="207"/>
        <v>72</v>
      </c>
      <c r="G179" s="17">
        <f t="shared" si="207"/>
        <v>72</v>
      </c>
      <c r="H179" s="17">
        <f t="shared" si="207"/>
        <v>72</v>
      </c>
      <c r="I179" s="17">
        <f t="shared" si="207"/>
        <v>72</v>
      </c>
      <c r="J179" s="17">
        <f t="shared" si="207"/>
        <v>72</v>
      </c>
      <c r="K179" s="17">
        <f t="shared" si="207"/>
        <v>72</v>
      </c>
      <c r="L179" s="17">
        <f t="shared" si="207"/>
        <v>72</v>
      </c>
      <c r="M179" s="17">
        <f t="shared" si="207"/>
        <v>72</v>
      </c>
      <c r="N179" s="17">
        <f t="shared" si="207"/>
        <v>72</v>
      </c>
      <c r="O179" s="4"/>
      <c r="P179" s="137"/>
      <c r="Q179" s="4"/>
      <c r="R179" s="4"/>
    </row>
    <row r="180" spans="1:18" x14ac:dyDescent="0.25">
      <c r="A180" s="138"/>
      <c r="B180" s="16" t="s">
        <v>58</v>
      </c>
      <c r="C180" s="204">
        <f>N168</f>
        <v>0.08</v>
      </c>
      <c r="D180" s="204">
        <f>C180</f>
        <v>0.08</v>
      </c>
      <c r="E180" s="204">
        <f t="shared" ref="E180:N180" si="208">D180</f>
        <v>0.08</v>
      </c>
      <c r="F180" s="204">
        <f t="shared" si="208"/>
        <v>0.08</v>
      </c>
      <c r="G180" s="204">
        <f t="shared" si="208"/>
        <v>0.08</v>
      </c>
      <c r="H180" s="204">
        <f t="shared" si="208"/>
        <v>0.08</v>
      </c>
      <c r="I180" s="204">
        <f t="shared" si="208"/>
        <v>0.08</v>
      </c>
      <c r="J180" s="204">
        <f t="shared" si="208"/>
        <v>0.08</v>
      </c>
      <c r="K180" s="204">
        <f t="shared" si="208"/>
        <v>0.08</v>
      </c>
      <c r="L180" s="204">
        <f t="shared" si="208"/>
        <v>0.08</v>
      </c>
      <c r="M180" s="204">
        <f t="shared" si="208"/>
        <v>0.08</v>
      </c>
      <c r="N180" s="204">
        <f t="shared" si="208"/>
        <v>0.08</v>
      </c>
      <c r="O180" s="4"/>
      <c r="P180" s="137"/>
      <c r="Q180" s="4"/>
      <c r="R180" s="4"/>
    </row>
    <row r="181" spans="1:18" x14ac:dyDescent="0.25">
      <c r="A181" s="138"/>
      <c r="B181" s="16" t="s">
        <v>65</v>
      </c>
      <c r="C181" s="36">
        <f>C180/12</f>
        <v>6.6666666666666671E-3</v>
      </c>
      <c r="D181" s="36">
        <f>D180/12</f>
        <v>6.6666666666666671E-3</v>
      </c>
      <c r="E181" s="36">
        <f t="shared" ref="E181:N181" si="209">E180/12</f>
        <v>6.6666666666666671E-3</v>
      </c>
      <c r="F181" s="36">
        <f t="shared" si="209"/>
        <v>6.6666666666666671E-3</v>
      </c>
      <c r="G181" s="36">
        <f t="shared" si="209"/>
        <v>6.6666666666666671E-3</v>
      </c>
      <c r="H181" s="36">
        <f t="shared" si="209"/>
        <v>6.6666666666666671E-3</v>
      </c>
      <c r="I181" s="36">
        <f t="shared" si="209"/>
        <v>6.6666666666666671E-3</v>
      </c>
      <c r="J181" s="36">
        <f t="shared" si="209"/>
        <v>6.6666666666666671E-3</v>
      </c>
      <c r="K181" s="36">
        <f t="shared" si="209"/>
        <v>6.6666666666666671E-3</v>
      </c>
      <c r="L181" s="36">
        <f t="shared" si="209"/>
        <v>6.6666666666666671E-3</v>
      </c>
      <c r="M181" s="36">
        <f t="shared" si="209"/>
        <v>6.6666666666666671E-3</v>
      </c>
      <c r="N181" s="36">
        <f t="shared" si="209"/>
        <v>6.6666666666666671E-3</v>
      </c>
      <c r="O181" s="4"/>
      <c r="P181" s="137"/>
      <c r="Q181" s="4"/>
      <c r="R181" s="4"/>
    </row>
    <row r="182" spans="1:18" x14ac:dyDescent="0.25">
      <c r="A182" s="138"/>
      <c r="B182" s="16" t="s">
        <v>332</v>
      </c>
      <c r="C182" s="172">
        <f t="shared" ref="C182:N182" si="210">IF(C178&lt;1,0,-PMT(C181,C179,C178))</f>
        <v>447310.27874693793</v>
      </c>
      <c r="D182" s="172">
        <f t="shared" si="210"/>
        <v>223655.13937346896</v>
      </c>
      <c r="E182" s="172">
        <f t="shared" si="210"/>
        <v>156558.59756142827</v>
      </c>
      <c r="F182" s="172">
        <f t="shared" si="210"/>
        <v>109591.01829299977</v>
      </c>
      <c r="G182" s="172">
        <f t="shared" si="210"/>
        <v>76713.712805099829</v>
      </c>
      <c r="H182" s="172">
        <f t="shared" si="210"/>
        <v>53699.598963569879</v>
      </c>
      <c r="I182" s="172">
        <f t="shared" si="210"/>
        <v>37589.719274498908</v>
      </c>
      <c r="J182" s="172">
        <f t="shared" si="210"/>
        <v>26312.803492149233</v>
      </c>
      <c r="K182" s="172">
        <f t="shared" si="210"/>
        <v>18418.962444504465</v>
      </c>
      <c r="L182" s="172">
        <f t="shared" si="210"/>
        <v>12893.273711153122</v>
      </c>
      <c r="M182" s="172">
        <f t="shared" si="210"/>
        <v>9025.2915978071851</v>
      </c>
      <c r="N182" s="172">
        <f t="shared" si="210"/>
        <v>6317.7041184650298</v>
      </c>
      <c r="O182" s="194"/>
      <c r="P182" s="137"/>
      <c r="Q182" s="4"/>
      <c r="R182" s="4"/>
    </row>
    <row r="183" spans="1:18" x14ac:dyDescent="0.25">
      <c r="A183" s="138"/>
      <c r="B183" s="16" t="s">
        <v>60</v>
      </c>
      <c r="C183" s="172">
        <f>N171+C182</f>
        <v>1688265.1583410429</v>
      </c>
      <c r="D183" s="172">
        <f t="shared" ref="D183:N183" si="211">C183+D182</f>
        <v>1911920.2977145119</v>
      </c>
      <c r="E183" s="172">
        <f t="shared" si="211"/>
        <v>2068478.8952759402</v>
      </c>
      <c r="F183" s="172">
        <f t="shared" si="211"/>
        <v>2178069.91356894</v>
      </c>
      <c r="G183" s="172">
        <f t="shared" si="211"/>
        <v>2254783.6263740398</v>
      </c>
      <c r="H183" s="172">
        <f t="shared" si="211"/>
        <v>2308483.2253376096</v>
      </c>
      <c r="I183" s="172">
        <f t="shared" si="211"/>
        <v>2346072.9446121086</v>
      </c>
      <c r="J183" s="172">
        <f t="shared" si="211"/>
        <v>2372385.748104258</v>
      </c>
      <c r="K183" s="172">
        <f t="shared" si="211"/>
        <v>2390804.7105487622</v>
      </c>
      <c r="L183" s="172">
        <f t="shared" si="211"/>
        <v>2403697.9842599155</v>
      </c>
      <c r="M183" s="172">
        <f t="shared" si="211"/>
        <v>2412723.2758577229</v>
      </c>
      <c r="N183" s="172">
        <f t="shared" si="211"/>
        <v>2419040.9799761879</v>
      </c>
      <c r="O183" s="185">
        <f>SUM(C183:N183)</f>
        <v>26754726.759971041</v>
      </c>
      <c r="P183" s="137"/>
      <c r="Q183" s="4"/>
      <c r="R183" s="4"/>
    </row>
    <row r="184" spans="1:18" x14ac:dyDescent="0.25">
      <c r="A184" s="138"/>
      <c r="B184" s="16" t="s">
        <v>62</v>
      </c>
      <c r="C184" s="128">
        <f>N175+C178</f>
        <v>65147241.30790963</v>
      </c>
      <c r="D184" s="128">
        <f>C187+D178</f>
        <v>76649355.09162131</v>
      </c>
      <c r="E184" s="128">
        <f t="shared" ref="E184:N184" si="212">D187+E178</f>
        <v>84177675.294517606</v>
      </c>
      <c r="F184" s="128">
        <f t="shared" si="212"/>
        <v>88920852.261205122</v>
      </c>
      <c r="G184" s="128">
        <f t="shared" si="212"/>
        <v>91710917.981377542</v>
      </c>
      <c r="H184" s="128">
        <f t="shared" si="212"/>
        <v>93130271.441279352</v>
      </c>
      <c r="I184" s="128">
        <f t="shared" si="212"/>
        <v>93586568.368696928</v>
      </c>
      <c r="J184" s="128">
        <f t="shared" si="212"/>
        <v>93365144.053412139</v>
      </c>
      <c r="K184" s="128">
        <f t="shared" si="212"/>
        <v>92665709.320472494</v>
      </c>
      <c r="L184" s="128">
        <f t="shared" si="212"/>
        <v>91628037.710426196</v>
      </c>
      <c r="M184" s="128">
        <f t="shared" si="212"/>
        <v>90349946.504425302</v>
      </c>
      <c r="N184" s="128">
        <f t="shared" si="212"/>
        <v>88899883.440729737</v>
      </c>
      <c r="O184" s="4"/>
      <c r="P184" s="137"/>
      <c r="Q184" s="4"/>
      <c r="R184" s="4"/>
    </row>
    <row r="185" spans="1:18" x14ac:dyDescent="0.25">
      <c r="A185" s="138"/>
      <c r="B185" s="16" t="s">
        <v>56</v>
      </c>
      <c r="C185" s="128">
        <f t="shared" ref="C185:N185" si="213">C181*C184</f>
        <v>434314.94205273088</v>
      </c>
      <c r="D185" s="128">
        <f t="shared" si="213"/>
        <v>510995.70061080874</v>
      </c>
      <c r="E185" s="128">
        <f t="shared" si="213"/>
        <v>561184.50196345069</v>
      </c>
      <c r="F185" s="128">
        <f t="shared" si="213"/>
        <v>592805.68174136756</v>
      </c>
      <c r="G185" s="128">
        <f t="shared" si="213"/>
        <v>611406.11987585027</v>
      </c>
      <c r="H185" s="128">
        <f t="shared" si="213"/>
        <v>620868.47627519572</v>
      </c>
      <c r="I185" s="128">
        <f t="shared" si="213"/>
        <v>623910.45579131285</v>
      </c>
      <c r="J185" s="128">
        <f t="shared" si="213"/>
        <v>622434.29368941428</v>
      </c>
      <c r="K185" s="128">
        <f t="shared" si="213"/>
        <v>617771.39546981663</v>
      </c>
      <c r="L185" s="128">
        <f t="shared" si="213"/>
        <v>610853.58473617467</v>
      </c>
      <c r="M185" s="128">
        <f t="shared" si="213"/>
        <v>602332.97669616877</v>
      </c>
      <c r="N185" s="128">
        <f t="shared" si="213"/>
        <v>592665.88960486499</v>
      </c>
      <c r="O185" s="184">
        <f>SUM(C185:N185)</f>
        <v>7001544.0185071556</v>
      </c>
      <c r="P185" s="137"/>
      <c r="Q185" s="4"/>
      <c r="R185" s="4"/>
    </row>
    <row r="186" spans="1:18" x14ac:dyDescent="0.25">
      <c r="A186" s="138"/>
      <c r="B186" s="16" t="s">
        <v>57</v>
      </c>
      <c r="C186" s="128">
        <f t="shared" ref="C186:N186" si="214">IF(C184&lt;1,0,C183-C185)</f>
        <v>1253950.2162883121</v>
      </c>
      <c r="D186" s="128">
        <f t="shared" si="214"/>
        <v>1400924.5971037031</v>
      </c>
      <c r="E186" s="128">
        <f t="shared" si="214"/>
        <v>1507294.3933124896</v>
      </c>
      <c r="F186" s="128">
        <f t="shared" si="214"/>
        <v>1585264.2318275725</v>
      </c>
      <c r="G186" s="128">
        <f t="shared" si="214"/>
        <v>1643377.5064981896</v>
      </c>
      <c r="H186" s="128">
        <f t="shared" si="214"/>
        <v>1687614.7490624138</v>
      </c>
      <c r="I186" s="128">
        <f t="shared" si="214"/>
        <v>1722162.4888207959</v>
      </c>
      <c r="J186" s="128">
        <f t="shared" si="214"/>
        <v>1749951.4544148436</v>
      </c>
      <c r="K186" s="128">
        <f t="shared" si="214"/>
        <v>1773033.3150789456</v>
      </c>
      <c r="L186" s="128">
        <f t="shared" si="214"/>
        <v>1792844.3995237409</v>
      </c>
      <c r="M186" s="128">
        <f t="shared" si="214"/>
        <v>1810390.2991615541</v>
      </c>
      <c r="N186" s="128">
        <f t="shared" si="214"/>
        <v>1826375.0903713228</v>
      </c>
      <c r="O186" s="184">
        <f>SUM(C186:N186)</f>
        <v>19753182.741463881</v>
      </c>
      <c r="P186" s="137"/>
      <c r="Q186" s="4"/>
      <c r="R186" s="4"/>
    </row>
    <row r="187" spans="1:18" x14ac:dyDescent="0.25">
      <c r="A187" s="138"/>
      <c r="B187" s="16" t="s">
        <v>61</v>
      </c>
      <c r="C187" s="128">
        <f t="shared" ref="C187:N187" si="215">IF(C184-C186&gt;1,C184-C186,0)</f>
        <v>63893291.091621317</v>
      </c>
      <c r="D187" s="128">
        <f t="shared" si="215"/>
        <v>75248430.494517609</v>
      </c>
      <c r="E187" s="128">
        <f t="shared" si="215"/>
        <v>82670380.901205122</v>
      </c>
      <c r="F187" s="128">
        <f t="shared" si="215"/>
        <v>87335588.02937755</v>
      </c>
      <c r="G187" s="128">
        <f t="shared" si="215"/>
        <v>90067540.474879354</v>
      </c>
      <c r="H187" s="128">
        <f t="shared" si="215"/>
        <v>91442656.692216933</v>
      </c>
      <c r="I187" s="128">
        <f t="shared" si="215"/>
        <v>91864405.879876137</v>
      </c>
      <c r="J187" s="128">
        <f t="shared" si="215"/>
        <v>91615192.598997295</v>
      </c>
      <c r="K187" s="128">
        <f t="shared" si="215"/>
        <v>90892676.00539355</v>
      </c>
      <c r="L187" s="128">
        <f t="shared" si="215"/>
        <v>89835193.310902461</v>
      </c>
      <c r="M187" s="128">
        <f t="shared" si="215"/>
        <v>88539556.205263749</v>
      </c>
      <c r="N187" s="128">
        <f t="shared" si="215"/>
        <v>87073508.350358412</v>
      </c>
      <c r="O187" s="4"/>
      <c r="P187" s="137"/>
      <c r="Q187" s="4"/>
      <c r="R187" s="4"/>
    </row>
    <row r="188" spans="1:18" x14ac:dyDescent="0.25">
      <c r="A188" s="138"/>
      <c r="B188" s="4"/>
      <c r="C188" s="4"/>
      <c r="D188" s="4"/>
      <c r="E188" s="4"/>
      <c r="F188" s="4"/>
      <c r="G188" s="4"/>
      <c r="H188" s="4"/>
      <c r="I188" s="4"/>
      <c r="J188" s="4"/>
      <c r="K188" s="4"/>
      <c r="L188" s="4"/>
      <c r="M188" s="4"/>
      <c r="N188" s="4"/>
      <c r="O188" s="4"/>
      <c r="P188" s="137"/>
      <c r="Q188" s="4"/>
      <c r="R188" s="4"/>
    </row>
    <row r="189" spans="1:18" x14ac:dyDescent="0.25">
      <c r="A189" s="138"/>
      <c r="B189" s="137"/>
      <c r="C189" s="137"/>
      <c r="D189" s="137"/>
      <c r="E189" s="137"/>
      <c r="F189" s="137"/>
      <c r="G189" s="137"/>
      <c r="H189" s="137"/>
      <c r="I189" s="137"/>
      <c r="J189" s="137"/>
      <c r="K189" s="137"/>
      <c r="L189" s="137"/>
      <c r="M189" s="137"/>
      <c r="N189" s="137"/>
      <c r="O189" s="137"/>
      <c r="P189" s="137"/>
      <c r="Q189" s="4"/>
      <c r="R189" s="4"/>
    </row>
    <row r="190" spans="1:18" x14ac:dyDescent="0.25">
      <c r="B190" s="4"/>
      <c r="C190" s="4"/>
      <c r="D190" s="4"/>
      <c r="E190" s="4"/>
      <c r="F190" s="4"/>
      <c r="G190" s="4"/>
      <c r="H190" s="4"/>
      <c r="I190" s="4"/>
      <c r="J190" s="4"/>
      <c r="K190" s="4"/>
      <c r="L190" s="4"/>
      <c r="M190" s="4"/>
      <c r="N190" s="4"/>
      <c r="O190" s="4"/>
      <c r="P190" s="4"/>
      <c r="Q190" s="4"/>
      <c r="R190" s="4"/>
    </row>
    <row r="191" spans="1:18" x14ac:dyDescent="0.25">
      <c r="B191" s="4"/>
      <c r="C191" s="4"/>
      <c r="D191" s="4"/>
      <c r="E191" s="4"/>
      <c r="F191" s="4"/>
      <c r="G191" s="4"/>
      <c r="H191" s="4"/>
      <c r="I191" s="4"/>
      <c r="J191" s="4"/>
      <c r="K191" s="4"/>
      <c r="L191" s="4"/>
      <c r="M191" s="4"/>
      <c r="N191" s="4"/>
      <c r="O191" s="4"/>
      <c r="P191" s="4"/>
      <c r="Q191" s="4"/>
      <c r="R191" s="4"/>
    </row>
    <row r="192" spans="1:18" x14ac:dyDescent="0.25">
      <c r="B192" s="4"/>
      <c r="C192" s="4"/>
      <c r="D192" s="4"/>
      <c r="E192" s="4"/>
      <c r="F192" s="4"/>
      <c r="G192" s="4"/>
      <c r="H192" s="4"/>
      <c r="I192" s="4"/>
      <c r="J192" s="4"/>
      <c r="K192" s="4"/>
      <c r="L192" s="4"/>
      <c r="M192" s="4"/>
      <c r="N192" s="4"/>
      <c r="O192" s="4"/>
      <c r="P192" s="4"/>
      <c r="Q192" s="4"/>
      <c r="R192" s="4"/>
    </row>
    <row r="193" spans="2:18" x14ac:dyDescent="0.25">
      <c r="B193" s="4"/>
      <c r="C193" s="4"/>
      <c r="D193" s="4"/>
      <c r="E193" s="4"/>
      <c r="F193" s="4"/>
      <c r="G193" s="4"/>
      <c r="H193" s="4"/>
      <c r="I193" s="4"/>
      <c r="J193" s="4"/>
      <c r="K193" s="4"/>
      <c r="L193" s="4"/>
      <c r="M193" s="4"/>
      <c r="N193" s="4"/>
      <c r="O193" s="4"/>
      <c r="P193" s="4"/>
      <c r="Q193" s="4"/>
      <c r="R193" s="4"/>
    </row>
    <row r="194" spans="2:18" x14ac:dyDescent="0.25">
      <c r="B194" s="4"/>
      <c r="C194" s="4"/>
      <c r="D194" s="4"/>
      <c r="E194" s="4"/>
      <c r="F194" s="4"/>
      <c r="G194" s="4"/>
      <c r="H194" s="4"/>
      <c r="I194" s="4"/>
      <c r="J194" s="4"/>
      <c r="K194" s="4"/>
      <c r="L194" s="4"/>
      <c r="M194" s="4"/>
      <c r="N194" s="4"/>
      <c r="O194" s="4"/>
      <c r="P194" s="4"/>
      <c r="Q194" s="4"/>
      <c r="R194" s="4"/>
    </row>
    <row r="195" spans="2:18" x14ac:dyDescent="0.25">
      <c r="B195" s="4"/>
      <c r="C195" s="4"/>
      <c r="D195" s="4"/>
      <c r="E195" s="4"/>
      <c r="F195" s="4"/>
      <c r="G195" s="4"/>
      <c r="H195" s="4"/>
      <c r="I195" s="4"/>
      <c r="J195" s="4"/>
      <c r="K195" s="4"/>
      <c r="L195" s="4"/>
      <c r="M195" s="4"/>
      <c r="N195" s="4"/>
      <c r="O195" s="4"/>
      <c r="P195" s="4"/>
      <c r="Q195" s="4"/>
      <c r="R195" s="4"/>
    </row>
    <row r="196" spans="2:18" x14ac:dyDescent="0.25">
      <c r="B196" s="4"/>
      <c r="C196" s="4"/>
      <c r="D196" s="4"/>
      <c r="E196" s="4"/>
      <c r="F196" s="4"/>
      <c r="G196" s="4"/>
      <c r="H196" s="4"/>
      <c r="I196" s="4"/>
      <c r="J196" s="4"/>
      <c r="K196" s="4"/>
      <c r="L196" s="4"/>
      <c r="M196" s="4"/>
      <c r="N196" s="4"/>
      <c r="O196" s="4"/>
      <c r="P196" s="4"/>
      <c r="Q196" s="4"/>
      <c r="R196" s="4"/>
    </row>
    <row r="197" spans="2:18" x14ac:dyDescent="0.25">
      <c r="B197" s="4"/>
      <c r="C197" s="4"/>
      <c r="D197" s="4"/>
      <c r="E197" s="4"/>
      <c r="F197" s="4"/>
      <c r="G197" s="4"/>
      <c r="H197" s="4"/>
      <c r="I197" s="4"/>
      <c r="J197" s="4"/>
      <c r="K197" s="4"/>
      <c r="L197" s="4"/>
      <c r="M197" s="4"/>
      <c r="N197" s="4"/>
      <c r="O197" s="4"/>
      <c r="P197" s="4"/>
      <c r="Q197" s="4"/>
      <c r="R197" s="4"/>
    </row>
    <row r="198" spans="2:18" x14ac:dyDescent="0.25">
      <c r="B198" s="4"/>
      <c r="C198" s="4"/>
      <c r="D198" s="4"/>
      <c r="E198" s="4"/>
      <c r="F198" s="4"/>
      <c r="G198" s="4"/>
      <c r="H198" s="4"/>
      <c r="I198" s="4"/>
      <c r="J198" s="4"/>
      <c r="K198" s="4"/>
      <c r="L198" s="4"/>
      <c r="M198" s="4"/>
      <c r="N198" s="4"/>
      <c r="O198" s="4"/>
      <c r="P198" s="4"/>
      <c r="Q198" s="4"/>
      <c r="R198" s="4"/>
    </row>
    <row r="199" spans="2:18" x14ac:dyDescent="0.25">
      <c r="B199" s="4"/>
      <c r="C199" s="4"/>
      <c r="D199" s="4"/>
      <c r="E199" s="4"/>
      <c r="F199" s="4"/>
      <c r="G199" s="4"/>
      <c r="H199" s="4"/>
      <c r="I199" s="4"/>
      <c r="J199" s="4"/>
      <c r="K199" s="4"/>
      <c r="L199" s="4"/>
      <c r="M199" s="4"/>
      <c r="N199" s="4"/>
      <c r="O199" s="4"/>
      <c r="P199" s="4"/>
      <c r="Q199" s="4"/>
      <c r="R199" s="4"/>
    </row>
    <row r="200" spans="2:18" x14ac:dyDescent="0.25">
      <c r="B200" s="4"/>
      <c r="C200" s="4"/>
      <c r="D200" s="4"/>
      <c r="E200" s="4"/>
      <c r="F200" s="4"/>
      <c r="G200" s="4"/>
      <c r="H200" s="4"/>
      <c r="I200" s="4"/>
      <c r="J200" s="4"/>
      <c r="K200" s="4"/>
      <c r="L200" s="4"/>
      <c r="M200" s="4"/>
      <c r="N200" s="4"/>
      <c r="O200" s="4"/>
      <c r="P200" s="4"/>
      <c r="Q200" s="4"/>
      <c r="R200" s="4"/>
    </row>
    <row r="201" spans="2:18" x14ac:dyDescent="0.25">
      <c r="B201" s="4"/>
      <c r="C201" s="4"/>
      <c r="D201" s="4"/>
      <c r="E201" s="4"/>
      <c r="F201" s="4"/>
      <c r="G201" s="4"/>
      <c r="H201" s="4"/>
      <c r="I201" s="4"/>
      <c r="J201" s="4"/>
      <c r="K201" s="4"/>
      <c r="L201" s="4"/>
      <c r="M201" s="4"/>
      <c r="N201" s="4"/>
      <c r="O201" s="4"/>
      <c r="P201" s="4"/>
      <c r="Q201" s="4"/>
      <c r="R201" s="4"/>
    </row>
    <row r="202" spans="2:18" x14ac:dyDescent="0.25">
      <c r="O202" s="4"/>
      <c r="P202" s="4"/>
      <c r="Q202" s="4"/>
      <c r="R202" s="4"/>
    </row>
  </sheetData>
  <mergeCells count="1">
    <mergeCell ref="A1:I1"/>
  </mergeCells>
  <pageMargins left="0.7" right="0.7" top="0.75" bottom="0.75" header="0.3" footer="0.3"/>
  <pageSetup scale="23" orientation="landscape"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D285"/>
  <sheetViews>
    <sheetView workbookViewId="0">
      <selection activeCell="N78" sqref="N78"/>
    </sheetView>
  </sheetViews>
  <sheetFormatPr defaultRowHeight="13.2" x14ac:dyDescent="0.25"/>
  <cols>
    <col min="1" max="1" width="1.44140625" customWidth="1"/>
    <col min="2" max="2" width="34.5546875" customWidth="1"/>
    <col min="3" max="3" width="12.6640625" customWidth="1"/>
    <col min="4" max="7" width="11.5546875" bestFit="1" customWidth="1"/>
    <col min="8" max="8" width="11.109375" customWidth="1"/>
    <col min="9" max="9" width="11.5546875" bestFit="1" customWidth="1"/>
    <col min="10" max="10" width="11.109375" customWidth="1"/>
    <col min="11" max="11" width="12.109375" customWidth="1"/>
    <col min="12" max="12" width="13.33203125" customWidth="1"/>
    <col min="13" max="14" width="15.6640625" bestFit="1" customWidth="1"/>
    <col min="15" max="15" width="15.109375" bestFit="1" customWidth="1"/>
    <col min="16" max="16" width="12.44140625" customWidth="1"/>
    <col min="17" max="22" width="11.5546875" bestFit="1" customWidth="1"/>
    <col min="23" max="23" width="11.109375" bestFit="1" customWidth="1"/>
    <col min="24" max="25" width="12.88671875" bestFit="1" customWidth="1"/>
    <col min="26" max="26" width="14" bestFit="1" customWidth="1"/>
    <col min="27" max="27" width="9.88671875" bestFit="1" customWidth="1"/>
    <col min="28" max="28" width="9.6640625" bestFit="1" customWidth="1"/>
    <col min="30" max="30" width="20.6640625" customWidth="1"/>
  </cols>
  <sheetData>
    <row r="1" spans="1:18" ht="13.8" x14ac:dyDescent="0.25">
      <c r="A1" s="351" t="s">
        <v>421</v>
      </c>
      <c r="B1" s="351"/>
      <c r="C1" s="351"/>
      <c r="D1" s="351"/>
      <c r="E1" s="351"/>
      <c r="F1" s="351"/>
      <c r="G1" s="351"/>
      <c r="H1" s="351"/>
      <c r="I1" s="351"/>
      <c r="J1" s="351"/>
    </row>
    <row r="2" spans="1:18" ht="13.8" x14ac:dyDescent="0.25">
      <c r="B2" s="92"/>
    </row>
    <row r="3" spans="1:18" x14ac:dyDescent="0.25">
      <c r="B3" s="214" t="s">
        <v>339</v>
      </c>
      <c r="C3" s="214"/>
      <c r="D3" s="214"/>
    </row>
    <row r="5" spans="1:18" x14ac:dyDescent="0.25">
      <c r="B5" s="4" t="s">
        <v>198</v>
      </c>
      <c r="C5" s="4"/>
      <c r="D5" s="4"/>
      <c r="E5" s="4"/>
      <c r="F5" s="4"/>
      <c r="G5" s="67"/>
      <c r="H5" s="4"/>
      <c r="I5" s="4"/>
      <c r="J5" s="4"/>
      <c r="K5" s="4"/>
      <c r="L5" s="4"/>
      <c r="M5" s="4"/>
      <c r="N5" s="4"/>
      <c r="O5" s="4"/>
      <c r="P5" s="4"/>
      <c r="Q5" s="4"/>
      <c r="R5" s="4"/>
    </row>
    <row r="6" spans="1:18" x14ac:dyDescent="0.25">
      <c r="B6" s="4" t="s">
        <v>199</v>
      </c>
      <c r="C6" s="4"/>
      <c r="D6" s="4"/>
      <c r="E6" s="4"/>
      <c r="F6" s="4"/>
      <c r="G6" s="4"/>
      <c r="H6" s="4"/>
      <c r="I6" s="4"/>
      <c r="J6" s="4"/>
      <c r="K6" s="4"/>
      <c r="L6" s="4"/>
      <c r="M6" s="4"/>
      <c r="N6" s="4"/>
      <c r="O6" s="4"/>
      <c r="P6" s="4"/>
      <c r="Q6" s="4"/>
      <c r="R6" s="4"/>
    </row>
    <row r="7" spans="1:18" x14ac:dyDescent="0.25">
      <c r="B7" s="4" t="s">
        <v>200</v>
      </c>
      <c r="C7" s="4"/>
      <c r="D7" s="4"/>
      <c r="E7" s="4"/>
      <c r="F7" s="4"/>
      <c r="G7" s="4"/>
      <c r="H7" s="4"/>
      <c r="I7" s="4"/>
      <c r="J7" s="4"/>
      <c r="K7" s="4"/>
      <c r="L7" s="4"/>
      <c r="M7" s="4"/>
      <c r="N7" s="4"/>
      <c r="O7" s="4"/>
      <c r="P7" s="4"/>
      <c r="Q7" s="4"/>
      <c r="R7" s="4"/>
    </row>
    <row r="8" spans="1:18" x14ac:dyDescent="0.25">
      <c r="B8" s="4" t="s">
        <v>201</v>
      </c>
      <c r="C8" s="4"/>
      <c r="D8" s="4"/>
      <c r="E8" s="4"/>
      <c r="F8" s="4"/>
      <c r="G8" s="4"/>
      <c r="H8" s="4"/>
      <c r="I8" s="4"/>
      <c r="J8" s="4"/>
      <c r="K8" s="4"/>
      <c r="L8" s="4"/>
      <c r="M8" s="4"/>
      <c r="N8" s="4"/>
      <c r="O8" s="4"/>
      <c r="P8" s="4"/>
      <c r="Q8" s="4"/>
      <c r="R8" s="4"/>
    </row>
    <row r="9" spans="1:18" x14ac:dyDescent="0.25">
      <c r="B9" s="2"/>
      <c r="C9" s="4"/>
      <c r="D9" s="4"/>
      <c r="E9" s="2"/>
      <c r="F9" s="2"/>
      <c r="G9" s="4"/>
      <c r="H9" s="4"/>
      <c r="I9" s="4"/>
      <c r="J9" s="4"/>
      <c r="K9" s="4"/>
      <c r="L9" s="4"/>
      <c r="M9" s="4"/>
      <c r="N9" s="4"/>
      <c r="O9" s="4"/>
      <c r="P9" s="4"/>
      <c r="Q9" s="4"/>
      <c r="R9" s="4"/>
    </row>
    <row r="10" spans="1:18" x14ac:dyDescent="0.25">
      <c r="B10" s="20" t="s">
        <v>197</v>
      </c>
      <c r="C10" s="6"/>
      <c r="D10" s="4"/>
      <c r="E10" s="4"/>
      <c r="F10" s="4"/>
      <c r="G10" s="4"/>
      <c r="H10" s="4"/>
      <c r="I10" s="4"/>
      <c r="J10" s="4"/>
      <c r="K10" s="4"/>
      <c r="L10" s="4"/>
      <c r="M10" s="4"/>
      <c r="N10" s="4"/>
      <c r="O10" s="4"/>
      <c r="P10" s="4"/>
      <c r="Q10" s="4"/>
      <c r="R10" s="4"/>
    </row>
    <row r="11" spans="1:18" x14ac:dyDescent="0.25">
      <c r="B11" s="68" t="str">
        <f>ControlPanel!B9</f>
        <v>Hayai Desire</v>
      </c>
      <c r="C11" s="20"/>
      <c r="D11" s="20"/>
      <c r="E11" s="20"/>
      <c r="F11" s="20"/>
      <c r="G11" s="20"/>
      <c r="H11" s="20"/>
      <c r="I11" s="20"/>
      <c r="J11" s="20"/>
      <c r="K11" s="20"/>
      <c r="L11" s="20"/>
      <c r="M11" s="20"/>
      <c r="N11" s="20"/>
      <c r="O11" s="6"/>
      <c r="P11" s="4"/>
      <c r="Q11" s="4"/>
      <c r="R11" s="4"/>
    </row>
    <row r="12" spans="1:18" x14ac:dyDescent="0.25">
      <c r="B12" s="21"/>
      <c r="C12" s="22">
        <f>ControlPanel!B11</f>
        <v>44682</v>
      </c>
      <c r="D12" s="22">
        <f>DATE(YEAR(C12),MONTH(C12)+1,DAY(C12))</f>
        <v>44713</v>
      </c>
      <c r="E12" s="22">
        <f t="shared" ref="E12:N12" si="0">DATE(YEAR(D12),MONTH(D12)+1,DAY(D12))</f>
        <v>44743</v>
      </c>
      <c r="F12" s="22">
        <f t="shared" si="0"/>
        <v>44774</v>
      </c>
      <c r="G12" s="22">
        <f t="shared" si="0"/>
        <v>44805</v>
      </c>
      <c r="H12" s="22">
        <f t="shared" si="0"/>
        <v>44835</v>
      </c>
      <c r="I12" s="22">
        <f t="shared" si="0"/>
        <v>44866</v>
      </c>
      <c r="J12" s="22">
        <f t="shared" si="0"/>
        <v>44896</v>
      </c>
      <c r="K12" s="22">
        <f t="shared" si="0"/>
        <v>44927</v>
      </c>
      <c r="L12" s="22">
        <f t="shared" si="0"/>
        <v>44958</v>
      </c>
      <c r="M12" s="22">
        <f t="shared" si="0"/>
        <v>44986</v>
      </c>
      <c r="N12" s="22">
        <f t="shared" si="0"/>
        <v>45017</v>
      </c>
      <c r="O12" s="23" t="s">
        <v>52</v>
      </c>
      <c r="P12" s="4"/>
      <c r="Q12" s="4"/>
      <c r="R12" s="4"/>
    </row>
    <row r="13" spans="1:18" x14ac:dyDescent="0.25">
      <c r="B13" s="17" t="s">
        <v>62</v>
      </c>
      <c r="C13" s="10">
        <v>0</v>
      </c>
      <c r="D13" s="10">
        <f>C21</f>
        <v>125000</v>
      </c>
      <c r="E13" s="10">
        <f t="shared" ref="E13:N13" si="1">D21</f>
        <v>250000</v>
      </c>
      <c r="F13" s="10">
        <f t="shared" si="1"/>
        <v>375000</v>
      </c>
      <c r="G13" s="10">
        <f t="shared" si="1"/>
        <v>500000</v>
      </c>
      <c r="H13" s="10">
        <f t="shared" si="1"/>
        <v>625000</v>
      </c>
      <c r="I13" s="10">
        <f t="shared" si="1"/>
        <v>750000</v>
      </c>
      <c r="J13" s="10">
        <f t="shared" si="1"/>
        <v>875000</v>
      </c>
      <c r="K13" s="10">
        <f t="shared" si="1"/>
        <v>1000000</v>
      </c>
      <c r="L13" s="10">
        <f t="shared" si="1"/>
        <v>1125000</v>
      </c>
      <c r="M13" s="10">
        <f t="shared" si="1"/>
        <v>1250000</v>
      </c>
      <c r="N13" s="10">
        <f t="shared" si="1"/>
        <v>1375000</v>
      </c>
      <c r="O13" s="10"/>
      <c r="P13" s="4"/>
      <c r="Q13" s="4"/>
      <c r="R13" s="4"/>
    </row>
    <row r="14" spans="1:18" x14ac:dyDescent="0.25">
      <c r="B14" s="17" t="s">
        <v>55</v>
      </c>
      <c r="C14" s="97">
        <v>200000</v>
      </c>
      <c r="D14" s="97">
        <v>200000</v>
      </c>
      <c r="E14" s="97">
        <v>200000</v>
      </c>
      <c r="F14" s="97">
        <v>200000</v>
      </c>
      <c r="G14" s="97">
        <v>200000</v>
      </c>
      <c r="H14" s="97">
        <v>200000</v>
      </c>
      <c r="I14" s="97">
        <v>200000</v>
      </c>
      <c r="J14" s="97">
        <v>200000</v>
      </c>
      <c r="K14" s="97">
        <v>200000</v>
      </c>
      <c r="L14" s="97">
        <v>200000</v>
      </c>
      <c r="M14" s="97">
        <v>200000</v>
      </c>
      <c r="N14" s="97">
        <v>200000</v>
      </c>
      <c r="O14" s="10">
        <f>SUM(C14:N14)</f>
        <v>2400000</v>
      </c>
      <c r="P14" s="4"/>
      <c r="Q14" s="4"/>
      <c r="R14" s="4"/>
    </row>
    <row r="15" spans="1:18" x14ac:dyDescent="0.25">
      <c r="B15" s="17" t="s">
        <v>66</v>
      </c>
      <c r="C15" s="10">
        <f>C13+C14</f>
        <v>200000</v>
      </c>
      <c r="D15" s="10">
        <f>D13+D14</f>
        <v>325000</v>
      </c>
      <c r="E15" s="10">
        <f t="shared" ref="E15:N15" si="2">E13+E14</f>
        <v>450000</v>
      </c>
      <c r="F15" s="10">
        <f t="shared" si="2"/>
        <v>575000</v>
      </c>
      <c r="G15" s="10">
        <f t="shared" si="2"/>
        <v>700000</v>
      </c>
      <c r="H15" s="10">
        <f t="shared" si="2"/>
        <v>825000</v>
      </c>
      <c r="I15" s="10">
        <f t="shared" si="2"/>
        <v>950000</v>
      </c>
      <c r="J15" s="10">
        <f t="shared" si="2"/>
        <v>1075000</v>
      </c>
      <c r="K15" s="10">
        <f t="shared" si="2"/>
        <v>1200000</v>
      </c>
      <c r="L15" s="10">
        <f t="shared" si="2"/>
        <v>1325000</v>
      </c>
      <c r="M15" s="10">
        <f t="shared" si="2"/>
        <v>1450000</v>
      </c>
      <c r="N15" s="10">
        <f t="shared" si="2"/>
        <v>1575000</v>
      </c>
      <c r="O15" s="10"/>
      <c r="P15" s="4"/>
      <c r="Q15" s="4"/>
      <c r="R15" s="4"/>
    </row>
    <row r="16" spans="1:18" x14ac:dyDescent="0.25">
      <c r="B16" s="17" t="s">
        <v>58</v>
      </c>
      <c r="C16" s="36">
        <v>6.25E-2</v>
      </c>
      <c r="D16" s="36">
        <f>C16</f>
        <v>6.25E-2</v>
      </c>
      <c r="E16" s="36">
        <f t="shared" ref="E16:N16" si="3">D16</f>
        <v>6.25E-2</v>
      </c>
      <c r="F16" s="36">
        <f t="shared" si="3"/>
        <v>6.25E-2</v>
      </c>
      <c r="G16" s="36">
        <f t="shared" si="3"/>
        <v>6.25E-2</v>
      </c>
      <c r="H16" s="36">
        <f t="shared" si="3"/>
        <v>6.25E-2</v>
      </c>
      <c r="I16" s="36">
        <f t="shared" si="3"/>
        <v>6.25E-2</v>
      </c>
      <c r="J16" s="36">
        <f t="shared" si="3"/>
        <v>6.25E-2</v>
      </c>
      <c r="K16" s="36">
        <f t="shared" si="3"/>
        <v>6.25E-2</v>
      </c>
      <c r="L16" s="36">
        <f t="shared" si="3"/>
        <v>6.25E-2</v>
      </c>
      <c r="M16" s="36">
        <f t="shared" si="3"/>
        <v>6.25E-2</v>
      </c>
      <c r="N16" s="36">
        <f t="shared" si="3"/>
        <v>6.25E-2</v>
      </c>
      <c r="O16" s="10"/>
      <c r="P16" s="4"/>
      <c r="Q16" s="4"/>
      <c r="R16" s="4"/>
    </row>
    <row r="17" spans="2:18" x14ac:dyDescent="0.25">
      <c r="B17" s="17" t="s">
        <v>59</v>
      </c>
      <c r="C17" s="36">
        <f>C16/12</f>
        <v>5.208333333333333E-3</v>
      </c>
      <c r="D17" s="36">
        <f t="shared" ref="D17:N17" si="4">D16/12</f>
        <v>5.208333333333333E-3</v>
      </c>
      <c r="E17" s="36">
        <f t="shared" si="4"/>
        <v>5.208333333333333E-3</v>
      </c>
      <c r="F17" s="36">
        <f t="shared" si="4"/>
        <v>5.208333333333333E-3</v>
      </c>
      <c r="G17" s="36">
        <f t="shared" si="4"/>
        <v>5.208333333333333E-3</v>
      </c>
      <c r="H17" s="36">
        <f t="shared" si="4"/>
        <v>5.208333333333333E-3</v>
      </c>
      <c r="I17" s="36">
        <f t="shared" si="4"/>
        <v>5.208333333333333E-3</v>
      </c>
      <c r="J17" s="36">
        <f t="shared" si="4"/>
        <v>5.208333333333333E-3</v>
      </c>
      <c r="K17" s="36">
        <f t="shared" si="4"/>
        <v>5.208333333333333E-3</v>
      </c>
      <c r="L17" s="36">
        <f t="shared" si="4"/>
        <v>5.208333333333333E-3</v>
      </c>
      <c r="M17" s="36">
        <f t="shared" si="4"/>
        <v>5.208333333333333E-3</v>
      </c>
      <c r="N17" s="36">
        <f t="shared" si="4"/>
        <v>5.208333333333333E-3</v>
      </c>
      <c r="O17" s="10"/>
      <c r="P17" s="4"/>
      <c r="Q17" s="4"/>
      <c r="R17" s="4"/>
    </row>
    <row r="18" spans="2:18" x14ac:dyDescent="0.25">
      <c r="B18" s="17" t="s">
        <v>195</v>
      </c>
      <c r="C18" s="97">
        <v>75000</v>
      </c>
      <c r="D18" s="97">
        <v>75000</v>
      </c>
      <c r="E18" s="97">
        <v>75000</v>
      </c>
      <c r="F18" s="97">
        <v>75000</v>
      </c>
      <c r="G18" s="97">
        <v>75000</v>
      </c>
      <c r="H18" s="97">
        <v>75000</v>
      </c>
      <c r="I18" s="97">
        <v>75000</v>
      </c>
      <c r="J18" s="97">
        <v>75000</v>
      </c>
      <c r="K18" s="97">
        <v>75000</v>
      </c>
      <c r="L18" s="97">
        <v>75000</v>
      </c>
      <c r="M18" s="97">
        <v>75000</v>
      </c>
      <c r="N18" s="97">
        <v>75000</v>
      </c>
      <c r="O18" s="10">
        <f>SUM(C18:N18)</f>
        <v>900000</v>
      </c>
      <c r="P18" s="4"/>
      <c r="Q18" s="4"/>
      <c r="R18" s="4"/>
    </row>
    <row r="19" spans="2:18" x14ac:dyDescent="0.25">
      <c r="B19" s="17" t="s">
        <v>196</v>
      </c>
      <c r="C19" s="10">
        <f>C20</f>
        <v>1041.6666666666665</v>
      </c>
      <c r="D19" s="10">
        <f t="shared" ref="D19:N19" si="5">D20</f>
        <v>1692.7083333333333</v>
      </c>
      <c r="E19" s="10">
        <f t="shared" si="5"/>
        <v>2343.75</v>
      </c>
      <c r="F19" s="10">
        <f t="shared" si="5"/>
        <v>2994.7916666666665</v>
      </c>
      <c r="G19" s="10">
        <f t="shared" si="5"/>
        <v>3645.833333333333</v>
      </c>
      <c r="H19" s="10">
        <f t="shared" si="5"/>
        <v>4296.875</v>
      </c>
      <c r="I19" s="10">
        <f t="shared" si="5"/>
        <v>4947.9166666666661</v>
      </c>
      <c r="J19" s="10">
        <f t="shared" si="5"/>
        <v>5598.958333333333</v>
      </c>
      <c r="K19" s="10">
        <f t="shared" si="5"/>
        <v>6250</v>
      </c>
      <c r="L19" s="10">
        <f t="shared" si="5"/>
        <v>6901.0416666666661</v>
      </c>
      <c r="M19" s="10">
        <f t="shared" si="5"/>
        <v>7552.083333333333</v>
      </c>
      <c r="N19" s="10">
        <f t="shared" si="5"/>
        <v>8203.125</v>
      </c>
      <c r="O19" s="10"/>
      <c r="P19" s="4"/>
      <c r="Q19" s="4"/>
      <c r="R19" s="4"/>
    </row>
    <row r="20" spans="2:18" x14ac:dyDescent="0.25">
      <c r="B20" s="17" t="s">
        <v>9</v>
      </c>
      <c r="C20" s="10">
        <f t="shared" ref="C20:N20" si="6">C15*C17</f>
        <v>1041.6666666666665</v>
      </c>
      <c r="D20" s="10">
        <f t="shared" si="6"/>
        <v>1692.7083333333333</v>
      </c>
      <c r="E20" s="10">
        <f t="shared" si="6"/>
        <v>2343.75</v>
      </c>
      <c r="F20" s="10">
        <f t="shared" si="6"/>
        <v>2994.7916666666665</v>
      </c>
      <c r="G20" s="10">
        <f t="shared" si="6"/>
        <v>3645.833333333333</v>
      </c>
      <c r="H20" s="10">
        <f t="shared" si="6"/>
        <v>4296.875</v>
      </c>
      <c r="I20" s="10">
        <f t="shared" si="6"/>
        <v>4947.9166666666661</v>
      </c>
      <c r="J20" s="10">
        <f t="shared" si="6"/>
        <v>5598.958333333333</v>
      </c>
      <c r="K20" s="10">
        <f t="shared" si="6"/>
        <v>6250</v>
      </c>
      <c r="L20" s="10">
        <f t="shared" si="6"/>
        <v>6901.0416666666661</v>
      </c>
      <c r="M20" s="10">
        <f t="shared" si="6"/>
        <v>7552.083333333333</v>
      </c>
      <c r="N20" s="10">
        <f t="shared" si="6"/>
        <v>8203.125</v>
      </c>
      <c r="O20" s="10">
        <f>SUM(C20:N20)</f>
        <v>55468.75</v>
      </c>
      <c r="P20" s="4"/>
      <c r="Q20" s="4"/>
      <c r="R20" s="4"/>
    </row>
    <row r="21" spans="2:18" x14ac:dyDescent="0.25">
      <c r="B21" s="17" t="s">
        <v>61</v>
      </c>
      <c r="C21" s="34">
        <f>C15-C18</f>
        <v>125000</v>
      </c>
      <c r="D21" s="34">
        <f t="shared" ref="D21:N21" si="7">D15-D18</f>
        <v>250000</v>
      </c>
      <c r="E21" s="34">
        <f t="shared" si="7"/>
        <v>375000</v>
      </c>
      <c r="F21" s="34">
        <f t="shared" si="7"/>
        <v>500000</v>
      </c>
      <c r="G21" s="34">
        <f t="shared" si="7"/>
        <v>625000</v>
      </c>
      <c r="H21" s="34">
        <f t="shared" si="7"/>
        <v>750000</v>
      </c>
      <c r="I21" s="34">
        <f t="shared" si="7"/>
        <v>875000</v>
      </c>
      <c r="J21" s="34">
        <f t="shared" si="7"/>
        <v>1000000</v>
      </c>
      <c r="K21" s="34">
        <f t="shared" si="7"/>
        <v>1125000</v>
      </c>
      <c r="L21" s="34">
        <f t="shared" si="7"/>
        <v>1250000</v>
      </c>
      <c r="M21" s="34">
        <f t="shared" si="7"/>
        <v>1375000</v>
      </c>
      <c r="N21" s="34">
        <f t="shared" si="7"/>
        <v>1500000</v>
      </c>
      <c r="O21" s="34"/>
      <c r="P21" s="4"/>
      <c r="Q21" s="4"/>
      <c r="R21" s="4"/>
    </row>
    <row r="22" spans="2:18" x14ac:dyDescent="0.25">
      <c r="B22" s="4"/>
      <c r="C22" s="4"/>
      <c r="D22" s="4"/>
      <c r="E22" s="4"/>
      <c r="F22" s="4"/>
      <c r="G22" s="4"/>
      <c r="H22" s="4"/>
      <c r="I22" s="4"/>
      <c r="J22" s="4"/>
      <c r="K22" s="4"/>
      <c r="L22" s="4"/>
      <c r="M22" s="4"/>
      <c r="N22" s="4"/>
      <c r="O22" s="4"/>
      <c r="P22" s="4"/>
      <c r="Q22" s="4"/>
      <c r="R22" s="4"/>
    </row>
    <row r="23" spans="2:18" x14ac:dyDescent="0.25">
      <c r="B23" s="71" t="str">
        <f>B10</f>
        <v>Operating Loan Schedule</v>
      </c>
      <c r="C23" s="33"/>
      <c r="D23" s="33"/>
      <c r="E23" s="33"/>
      <c r="F23" s="33"/>
      <c r="G23" s="33"/>
      <c r="H23" s="33"/>
      <c r="I23" s="33"/>
      <c r="J23" s="33"/>
      <c r="K23" s="33"/>
      <c r="L23" s="33"/>
      <c r="M23" s="33"/>
      <c r="N23" s="33"/>
      <c r="O23" s="33"/>
      <c r="P23" s="4"/>
      <c r="Q23" s="4"/>
      <c r="R23" s="4"/>
    </row>
    <row r="24" spans="2:18" x14ac:dyDescent="0.25">
      <c r="B24" s="68" t="str">
        <f>B11</f>
        <v>Hayai Desire</v>
      </c>
      <c r="C24" s="20"/>
      <c r="D24" s="20"/>
      <c r="E24" s="20"/>
      <c r="F24" s="20"/>
      <c r="G24" s="20"/>
      <c r="H24" s="20"/>
      <c r="I24" s="20"/>
      <c r="J24" s="20"/>
      <c r="K24" s="20"/>
      <c r="L24" s="20"/>
      <c r="M24" s="20"/>
      <c r="N24" s="20"/>
      <c r="O24" s="6"/>
      <c r="P24" s="4"/>
      <c r="Q24" s="4"/>
      <c r="R24" s="4"/>
    </row>
    <row r="25" spans="2:18" x14ac:dyDescent="0.25">
      <c r="B25" s="21"/>
      <c r="C25" s="22">
        <f>DATE(YEAR(N12),MONTH(N12)+1,DAY(N12))</f>
        <v>45047</v>
      </c>
      <c r="D25" s="22">
        <f>DATE(YEAR(C25),MONTH(C25)+1,DAY(C25))</f>
        <v>45078</v>
      </c>
      <c r="E25" s="22">
        <f t="shared" ref="E25:N25" si="8">DATE(YEAR(D25),MONTH(D25)+1,DAY(D25))</f>
        <v>45108</v>
      </c>
      <c r="F25" s="22">
        <f t="shared" si="8"/>
        <v>45139</v>
      </c>
      <c r="G25" s="22">
        <f t="shared" si="8"/>
        <v>45170</v>
      </c>
      <c r="H25" s="22">
        <f t="shared" si="8"/>
        <v>45200</v>
      </c>
      <c r="I25" s="22">
        <f t="shared" si="8"/>
        <v>45231</v>
      </c>
      <c r="J25" s="22">
        <f t="shared" si="8"/>
        <v>45261</v>
      </c>
      <c r="K25" s="22">
        <f t="shared" si="8"/>
        <v>45292</v>
      </c>
      <c r="L25" s="22">
        <f t="shared" si="8"/>
        <v>45323</v>
      </c>
      <c r="M25" s="22">
        <f t="shared" si="8"/>
        <v>45352</v>
      </c>
      <c r="N25" s="22">
        <f t="shared" si="8"/>
        <v>45383</v>
      </c>
      <c r="O25" s="23" t="s">
        <v>52</v>
      </c>
      <c r="P25" s="4"/>
      <c r="Q25" s="4"/>
      <c r="R25" s="4"/>
    </row>
    <row r="26" spans="2:18" x14ac:dyDescent="0.25">
      <c r="B26" s="17" t="s">
        <v>62</v>
      </c>
      <c r="C26" s="10">
        <f>N21</f>
        <v>1500000</v>
      </c>
      <c r="D26" s="10">
        <f>C34</f>
        <v>1440000</v>
      </c>
      <c r="E26" s="10">
        <f t="shared" ref="E26:N26" si="9">D34</f>
        <v>1380000</v>
      </c>
      <c r="F26" s="10">
        <f t="shared" si="9"/>
        <v>1320000</v>
      </c>
      <c r="G26" s="10">
        <f t="shared" si="9"/>
        <v>1260000</v>
      </c>
      <c r="H26" s="10">
        <f t="shared" si="9"/>
        <v>1200000</v>
      </c>
      <c r="I26" s="10">
        <f t="shared" si="9"/>
        <v>1140000</v>
      </c>
      <c r="J26" s="10">
        <f t="shared" si="9"/>
        <v>1080000</v>
      </c>
      <c r="K26" s="10">
        <f t="shared" si="9"/>
        <v>1020000</v>
      </c>
      <c r="L26" s="10">
        <f t="shared" si="9"/>
        <v>960000</v>
      </c>
      <c r="M26" s="10">
        <f t="shared" si="9"/>
        <v>900000</v>
      </c>
      <c r="N26" s="10">
        <f t="shared" si="9"/>
        <v>840000</v>
      </c>
      <c r="O26" s="10"/>
      <c r="P26" s="4"/>
      <c r="Q26" s="4"/>
      <c r="R26" s="4"/>
    </row>
    <row r="27" spans="2:18" x14ac:dyDescent="0.25">
      <c r="B27" s="17" t="s">
        <v>55</v>
      </c>
      <c r="C27" s="97">
        <v>10000</v>
      </c>
      <c r="D27" s="97">
        <v>10000</v>
      </c>
      <c r="E27" s="97">
        <v>10000</v>
      </c>
      <c r="F27" s="97">
        <v>10000</v>
      </c>
      <c r="G27" s="97">
        <v>10000</v>
      </c>
      <c r="H27" s="97">
        <v>10000</v>
      </c>
      <c r="I27" s="97">
        <v>10000</v>
      </c>
      <c r="J27" s="97">
        <v>10000</v>
      </c>
      <c r="K27" s="97">
        <v>10000</v>
      </c>
      <c r="L27" s="97">
        <v>10000</v>
      </c>
      <c r="M27" s="97">
        <v>10000</v>
      </c>
      <c r="N27" s="97">
        <v>10000</v>
      </c>
      <c r="O27" s="10">
        <f>SUM(C27:N27)</f>
        <v>120000</v>
      </c>
      <c r="P27" s="4"/>
      <c r="Q27" s="4"/>
      <c r="R27" s="4"/>
    </row>
    <row r="28" spans="2:18" x14ac:dyDescent="0.25">
      <c r="B28" s="17" t="s">
        <v>66</v>
      </c>
      <c r="C28" s="10">
        <f>C26+C27</f>
        <v>1510000</v>
      </c>
      <c r="D28" s="10">
        <f>D26+D27</f>
        <v>1450000</v>
      </c>
      <c r="E28" s="10">
        <f t="shared" ref="E28:N28" si="10">E26+E27</f>
        <v>1390000</v>
      </c>
      <c r="F28" s="10">
        <f t="shared" si="10"/>
        <v>1330000</v>
      </c>
      <c r="G28" s="10">
        <f t="shared" si="10"/>
        <v>1270000</v>
      </c>
      <c r="H28" s="10">
        <f t="shared" si="10"/>
        <v>1210000</v>
      </c>
      <c r="I28" s="10">
        <f t="shared" si="10"/>
        <v>1150000</v>
      </c>
      <c r="J28" s="10">
        <f t="shared" si="10"/>
        <v>1090000</v>
      </c>
      <c r="K28" s="10">
        <f t="shared" si="10"/>
        <v>1030000</v>
      </c>
      <c r="L28" s="10">
        <f t="shared" si="10"/>
        <v>970000</v>
      </c>
      <c r="M28" s="10">
        <f t="shared" si="10"/>
        <v>910000</v>
      </c>
      <c r="N28" s="10">
        <f t="shared" si="10"/>
        <v>850000</v>
      </c>
      <c r="O28" s="10"/>
      <c r="P28" s="4"/>
      <c r="Q28" s="4"/>
      <c r="R28" s="4"/>
    </row>
    <row r="29" spans="2:18" x14ac:dyDescent="0.25">
      <c r="B29" s="17" t="s">
        <v>58</v>
      </c>
      <c r="C29" s="36">
        <v>6.25E-2</v>
      </c>
      <c r="D29" s="36">
        <f>C29</f>
        <v>6.25E-2</v>
      </c>
      <c r="E29" s="36">
        <f t="shared" ref="E29:N29" si="11">D29</f>
        <v>6.25E-2</v>
      </c>
      <c r="F29" s="36">
        <f t="shared" si="11"/>
        <v>6.25E-2</v>
      </c>
      <c r="G29" s="36">
        <f t="shared" si="11"/>
        <v>6.25E-2</v>
      </c>
      <c r="H29" s="36">
        <f t="shared" si="11"/>
        <v>6.25E-2</v>
      </c>
      <c r="I29" s="36">
        <f t="shared" si="11"/>
        <v>6.25E-2</v>
      </c>
      <c r="J29" s="36">
        <f t="shared" si="11"/>
        <v>6.25E-2</v>
      </c>
      <c r="K29" s="36">
        <f t="shared" si="11"/>
        <v>6.25E-2</v>
      </c>
      <c r="L29" s="36">
        <f t="shared" si="11"/>
        <v>6.25E-2</v>
      </c>
      <c r="M29" s="36">
        <f t="shared" si="11"/>
        <v>6.25E-2</v>
      </c>
      <c r="N29" s="36">
        <f t="shared" si="11"/>
        <v>6.25E-2</v>
      </c>
      <c r="O29" s="10"/>
      <c r="P29" s="4"/>
      <c r="Q29" s="4"/>
      <c r="R29" s="4"/>
    </row>
    <row r="30" spans="2:18" x14ac:dyDescent="0.25">
      <c r="B30" s="17" t="s">
        <v>59</v>
      </c>
      <c r="C30" s="36">
        <f t="shared" ref="C30:N30" si="12">C29/12</f>
        <v>5.208333333333333E-3</v>
      </c>
      <c r="D30" s="36">
        <f t="shared" si="12"/>
        <v>5.208333333333333E-3</v>
      </c>
      <c r="E30" s="36">
        <f t="shared" si="12"/>
        <v>5.208333333333333E-3</v>
      </c>
      <c r="F30" s="36">
        <f t="shared" si="12"/>
        <v>5.208333333333333E-3</v>
      </c>
      <c r="G30" s="36">
        <f t="shared" si="12"/>
        <v>5.208333333333333E-3</v>
      </c>
      <c r="H30" s="36">
        <f t="shared" si="12"/>
        <v>5.208333333333333E-3</v>
      </c>
      <c r="I30" s="36">
        <f t="shared" si="12"/>
        <v>5.208333333333333E-3</v>
      </c>
      <c r="J30" s="36">
        <f t="shared" si="12"/>
        <v>5.208333333333333E-3</v>
      </c>
      <c r="K30" s="36">
        <f t="shared" si="12"/>
        <v>5.208333333333333E-3</v>
      </c>
      <c r="L30" s="36">
        <f t="shared" si="12"/>
        <v>5.208333333333333E-3</v>
      </c>
      <c r="M30" s="36">
        <f t="shared" si="12"/>
        <v>5.208333333333333E-3</v>
      </c>
      <c r="N30" s="36">
        <f t="shared" si="12"/>
        <v>5.208333333333333E-3</v>
      </c>
      <c r="O30" s="10"/>
      <c r="P30" s="4"/>
      <c r="Q30" s="4"/>
      <c r="R30" s="4"/>
    </row>
    <row r="31" spans="2:18" x14ac:dyDescent="0.25">
      <c r="B31" s="17" t="s">
        <v>195</v>
      </c>
      <c r="C31" s="97">
        <v>70000</v>
      </c>
      <c r="D31" s="97">
        <v>70000</v>
      </c>
      <c r="E31" s="97">
        <v>70000</v>
      </c>
      <c r="F31" s="97">
        <v>70000</v>
      </c>
      <c r="G31" s="97">
        <v>70000</v>
      </c>
      <c r="H31" s="97">
        <v>70000</v>
      </c>
      <c r="I31" s="97">
        <v>70000</v>
      </c>
      <c r="J31" s="97">
        <v>70000</v>
      </c>
      <c r="K31" s="97">
        <v>70000</v>
      </c>
      <c r="L31" s="97">
        <v>70000</v>
      </c>
      <c r="M31" s="97">
        <v>70000</v>
      </c>
      <c r="N31" s="97">
        <v>70000</v>
      </c>
      <c r="O31" s="10">
        <f>SUM(C31:N31)</f>
        <v>840000</v>
      </c>
      <c r="P31" s="4"/>
      <c r="Q31" s="4"/>
      <c r="R31" s="4"/>
    </row>
    <row r="32" spans="2:18" x14ac:dyDescent="0.25">
      <c r="B32" s="17" t="s">
        <v>196</v>
      </c>
      <c r="C32" s="10">
        <f t="shared" ref="C32:N32" si="13">C33</f>
        <v>7864.583333333333</v>
      </c>
      <c r="D32" s="10">
        <f t="shared" si="13"/>
        <v>7552.083333333333</v>
      </c>
      <c r="E32" s="10">
        <f t="shared" si="13"/>
        <v>7239.583333333333</v>
      </c>
      <c r="F32" s="10">
        <f t="shared" si="13"/>
        <v>6927.083333333333</v>
      </c>
      <c r="G32" s="10">
        <f t="shared" si="13"/>
        <v>6614.583333333333</v>
      </c>
      <c r="H32" s="10">
        <f t="shared" si="13"/>
        <v>6302.083333333333</v>
      </c>
      <c r="I32" s="10">
        <f t="shared" si="13"/>
        <v>5989.583333333333</v>
      </c>
      <c r="J32" s="10">
        <f t="shared" si="13"/>
        <v>5677.083333333333</v>
      </c>
      <c r="K32" s="10">
        <f t="shared" si="13"/>
        <v>5364.583333333333</v>
      </c>
      <c r="L32" s="10">
        <f t="shared" si="13"/>
        <v>5052.083333333333</v>
      </c>
      <c r="M32" s="10">
        <f t="shared" si="13"/>
        <v>4739.583333333333</v>
      </c>
      <c r="N32" s="10">
        <f t="shared" si="13"/>
        <v>4427.083333333333</v>
      </c>
      <c r="O32" s="10">
        <f>SUM(C32:N32)</f>
        <v>73750</v>
      </c>
      <c r="P32" s="4"/>
      <c r="Q32" s="4"/>
      <c r="R32" s="4"/>
    </row>
    <row r="33" spans="2:18" x14ac:dyDescent="0.25">
      <c r="B33" s="17" t="s">
        <v>9</v>
      </c>
      <c r="C33" s="10">
        <f>C28*C30</f>
        <v>7864.583333333333</v>
      </c>
      <c r="D33" s="10">
        <f>D28*D30</f>
        <v>7552.083333333333</v>
      </c>
      <c r="E33" s="10">
        <f t="shared" ref="E33:N33" si="14">E28*E30</f>
        <v>7239.583333333333</v>
      </c>
      <c r="F33" s="10">
        <f t="shared" si="14"/>
        <v>6927.083333333333</v>
      </c>
      <c r="G33" s="10">
        <f t="shared" si="14"/>
        <v>6614.583333333333</v>
      </c>
      <c r="H33" s="10">
        <f t="shared" si="14"/>
        <v>6302.083333333333</v>
      </c>
      <c r="I33" s="10">
        <f t="shared" si="14"/>
        <v>5989.583333333333</v>
      </c>
      <c r="J33" s="10">
        <f t="shared" si="14"/>
        <v>5677.083333333333</v>
      </c>
      <c r="K33" s="10">
        <f t="shared" si="14"/>
        <v>5364.583333333333</v>
      </c>
      <c r="L33" s="10">
        <f t="shared" si="14"/>
        <v>5052.083333333333</v>
      </c>
      <c r="M33" s="10">
        <f t="shared" si="14"/>
        <v>4739.583333333333</v>
      </c>
      <c r="N33" s="10">
        <f t="shared" si="14"/>
        <v>4427.083333333333</v>
      </c>
      <c r="O33" s="10">
        <f>SUM(C33:N33)</f>
        <v>73750</v>
      </c>
      <c r="P33" s="4"/>
      <c r="Q33" s="4"/>
      <c r="R33" s="4"/>
    </row>
    <row r="34" spans="2:18" x14ac:dyDescent="0.25">
      <c r="B34" s="17" t="s">
        <v>61</v>
      </c>
      <c r="C34" s="34">
        <f>C28-C31</f>
        <v>1440000</v>
      </c>
      <c r="D34" s="34">
        <f t="shared" ref="D34:N34" si="15">D28-D31</f>
        <v>1380000</v>
      </c>
      <c r="E34" s="34">
        <f t="shared" si="15"/>
        <v>1320000</v>
      </c>
      <c r="F34" s="34">
        <f t="shared" si="15"/>
        <v>1260000</v>
      </c>
      <c r="G34" s="34">
        <f t="shared" si="15"/>
        <v>1200000</v>
      </c>
      <c r="H34" s="34">
        <f t="shared" si="15"/>
        <v>1140000</v>
      </c>
      <c r="I34" s="34">
        <f t="shared" si="15"/>
        <v>1080000</v>
      </c>
      <c r="J34" s="34">
        <f t="shared" si="15"/>
        <v>1020000</v>
      </c>
      <c r="K34" s="34">
        <f t="shared" si="15"/>
        <v>960000</v>
      </c>
      <c r="L34" s="34">
        <f t="shared" si="15"/>
        <v>900000</v>
      </c>
      <c r="M34" s="34">
        <f t="shared" si="15"/>
        <v>840000</v>
      </c>
      <c r="N34" s="34">
        <f t="shared" si="15"/>
        <v>780000</v>
      </c>
      <c r="O34" s="34"/>
      <c r="P34" s="4"/>
      <c r="Q34" s="4"/>
      <c r="R34" s="4"/>
    </row>
    <row r="35" spans="2:18" x14ac:dyDescent="0.25">
      <c r="B35" s="20"/>
      <c r="C35" s="4"/>
      <c r="D35" s="4"/>
      <c r="E35" s="4"/>
      <c r="F35" s="4"/>
      <c r="G35" s="4"/>
      <c r="H35" s="4"/>
      <c r="I35" s="4"/>
      <c r="J35" s="4"/>
      <c r="K35" s="4"/>
      <c r="L35" s="4"/>
      <c r="M35" s="4"/>
      <c r="N35" s="4"/>
      <c r="O35" s="4"/>
      <c r="P35" s="4"/>
      <c r="Q35" s="4"/>
      <c r="R35" s="4"/>
    </row>
    <row r="36" spans="2:18" x14ac:dyDescent="0.25">
      <c r="B36" s="71" t="str">
        <f>B23</f>
        <v>Operating Loan Schedule</v>
      </c>
      <c r="C36" s="20"/>
      <c r="D36" s="20"/>
      <c r="E36" s="20"/>
      <c r="F36" s="20"/>
      <c r="G36" s="20"/>
      <c r="H36" s="20"/>
      <c r="I36" s="20"/>
      <c r="J36" s="20"/>
      <c r="K36" s="20"/>
      <c r="L36" s="20"/>
      <c r="M36" s="20"/>
      <c r="N36" s="20"/>
      <c r="O36" s="6"/>
      <c r="P36" s="4"/>
      <c r="Q36" s="4"/>
      <c r="R36" s="4"/>
    </row>
    <row r="37" spans="2:18" x14ac:dyDescent="0.25">
      <c r="B37" s="68" t="str">
        <f>B24</f>
        <v>Hayai Desire</v>
      </c>
      <c r="C37" s="20"/>
      <c r="D37" s="20"/>
      <c r="E37" s="20"/>
      <c r="F37" s="20"/>
      <c r="G37" s="20"/>
      <c r="H37" s="20"/>
      <c r="I37" s="20"/>
      <c r="J37" s="20"/>
      <c r="K37" s="20"/>
      <c r="L37" s="20"/>
      <c r="M37" s="20"/>
      <c r="N37" s="20"/>
      <c r="O37" s="6"/>
      <c r="P37" s="4"/>
      <c r="Q37" s="4"/>
      <c r="R37" s="4"/>
    </row>
    <row r="38" spans="2:18" x14ac:dyDescent="0.25">
      <c r="B38" s="21"/>
      <c r="C38" s="22">
        <f>DATE(YEAR(N25),MONTH(N25)+1,DAY(N25))</f>
        <v>45413</v>
      </c>
      <c r="D38" s="22">
        <f>DATE(YEAR(C38),MONTH(C38)+1,DAY(C38))</f>
        <v>45444</v>
      </c>
      <c r="E38" s="22">
        <f t="shared" ref="E38:N38" si="16">DATE(YEAR(D38),MONTH(D38)+1,DAY(D38))</f>
        <v>45474</v>
      </c>
      <c r="F38" s="22">
        <f t="shared" si="16"/>
        <v>45505</v>
      </c>
      <c r="G38" s="22">
        <f t="shared" si="16"/>
        <v>45536</v>
      </c>
      <c r="H38" s="22">
        <f t="shared" si="16"/>
        <v>45566</v>
      </c>
      <c r="I38" s="22">
        <f t="shared" si="16"/>
        <v>45597</v>
      </c>
      <c r="J38" s="22">
        <f t="shared" si="16"/>
        <v>45627</v>
      </c>
      <c r="K38" s="22">
        <f t="shared" si="16"/>
        <v>45658</v>
      </c>
      <c r="L38" s="22">
        <f t="shared" si="16"/>
        <v>45689</v>
      </c>
      <c r="M38" s="22">
        <f t="shared" si="16"/>
        <v>45717</v>
      </c>
      <c r="N38" s="22">
        <f t="shared" si="16"/>
        <v>45748</v>
      </c>
      <c r="O38" s="23" t="s">
        <v>52</v>
      </c>
      <c r="P38" s="4"/>
      <c r="Q38" s="4"/>
      <c r="R38" s="4"/>
    </row>
    <row r="39" spans="2:18" x14ac:dyDescent="0.25">
      <c r="B39" s="17" t="s">
        <v>62</v>
      </c>
      <c r="C39" s="10">
        <f>N34</f>
        <v>780000</v>
      </c>
      <c r="D39" s="10">
        <f>C47</f>
        <v>720000</v>
      </c>
      <c r="E39" s="10">
        <f t="shared" ref="E39:N39" si="17">D47</f>
        <v>660000</v>
      </c>
      <c r="F39" s="10">
        <f t="shared" si="17"/>
        <v>600000</v>
      </c>
      <c r="G39" s="10">
        <f t="shared" si="17"/>
        <v>540000</v>
      </c>
      <c r="H39" s="10">
        <f t="shared" si="17"/>
        <v>480000</v>
      </c>
      <c r="I39" s="10">
        <f t="shared" si="17"/>
        <v>420000</v>
      </c>
      <c r="J39" s="10">
        <f t="shared" si="17"/>
        <v>360000</v>
      </c>
      <c r="K39" s="10">
        <f t="shared" si="17"/>
        <v>300000</v>
      </c>
      <c r="L39" s="10">
        <f t="shared" si="17"/>
        <v>240000</v>
      </c>
      <c r="M39" s="10">
        <f t="shared" si="17"/>
        <v>180000</v>
      </c>
      <c r="N39" s="10">
        <f t="shared" si="17"/>
        <v>120000</v>
      </c>
      <c r="O39" s="10"/>
      <c r="P39" s="4"/>
      <c r="Q39" s="4"/>
      <c r="R39" s="4"/>
    </row>
    <row r="40" spans="2:18" x14ac:dyDescent="0.25">
      <c r="B40" s="17" t="s">
        <v>55</v>
      </c>
      <c r="C40" s="97">
        <v>20000</v>
      </c>
      <c r="D40" s="97">
        <v>20000</v>
      </c>
      <c r="E40" s="97">
        <v>20000</v>
      </c>
      <c r="F40" s="97">
        <v>20000</v>
      </c>
      <c r="G40" s="97">
        <v>20000</v>
      </c>
      <c r="H40" s="97">
        <v>20000</v>
      </c>
      <c r="I40" s="97">
        <v>20000</v>
      </c>
      <c r="J40" s="97">
        <v>20000</v>
      </c>
      <c r="K40" s="97">
        <v>20000</v>
      </c>
      <c r="L40" s="97">
        <v>20000</v>
      </c>
      <c r="M40" s="97">
        <v>20000</v>
      </c>
      <c r="N40" s="97">
        <v>20000</v>
      </c>
      <c r="O40" s="10">
        <f>SUM(C40:N40)</f>
        <v>240000</v>
      </c>
      <c r="P40" s="4"/>
      <c r="Q40" s="4"/>
      <c r="R40" s="4"/>
    </row>
    <row r="41" spans="2:18" x14ac:dyDescent="0.25">
      <c r="B41" s="17" t="s">
        <v>66</v>
      </c>
      <c r="C41" s="10">
        <f t="shared" ref="C41:N41" si="18">C39+C40</f>
        <v>800000</v>
      </c>
      <c r="D41" s="10">
        <f t="shared" si="18"/>
        <v>740000</v>
      </c>
      <c r="E41" s="10">
        <f t="shared" si="18"/>
        <v>680000</v>
      </c>
      <c r="F41" s="10">
        <f t="shared" si="18"/>
        <v>620000</v>
      </c>
      <c r="G41" s="10">
        <f t="shared" si="18"/>
        <v>560000</v>
      </c>
      <c r="H41" s="10">
        <f t="shared" si="18"/>
        <v>500000</v>
      </c>
      <c r="I41" s="10">
        <f t="shared" si="18"/>
        <v>440000</v>
      </c>
      <c r="J41" s="10">
        <f t="shared" si="18"/>
        <v>380000</v>
      </c>
      <c r="K41" s="10">
        <f t="shared" si="18"/>
        <v>320000</v>
      </c>
      <c r="L41" s="10">
        <f t="shared" si="18"/>
        <v>260000</v>
      </c>
      <c r="M41" s="10">
        <f t="shared" si="18"/>
        <v>200000</v>
      </c>
      <c r="N41" s="10">
        <f t="shared" si="18"/>
        <v>140000</v>
      </c>
      <c r="O41" s="10"/>
      <c r="P41" s="4"/>
      <c r="Q41" s="4"/>
      <c r="R41" s="4"/>
    </row>
    <row r="42" spans="2:18" x14ac:dyDescent="0.25">
      <c r="B42" s="17" t="s">
        <v>58</v>
      </c>
      <c r="C42" s="36">
        <v>6.25E-2</v>
      </c>
      <c r="D42" s="36">
        <f>C42</f>
        <v>6.25E-2</v>
      </c>
      <c r="E42" s="36">
        <f t="shared" ref="E42:N42" si="19">D42</f>
        <v>6.25E-2</v>
      </c>
      <c r="F42" s="36">
        <f t="shared" si="19"/>
        <v>6.25E-2</v>
      </c>
      <c r="G42" s="36">
        <f t="shared" si="19"/>
        <v>6.25E-2</v>
      </c>
      <c r="H42" s="36">
        <f t="shared" si="19"/>
        <v>6.25E-2</v>
      </c>
      <c r="I42" s="36">
        <f t="shared" si="19"/>
        <v>6.25E-2</v>
      </c>
      <c r="J42" s="36">
        <f t="shared" si="19"/>
        <v>6.25E-2</v>
      </c>
      <c r="K42" s="36">
        <f t="shared" si="19"/>
        <v>6.25E-2</v>
      </c>
      <c r="L42" s="36">
        <f t="shared" si="19"/>
        <v>6.25E-2</v>
      </c>
      <c r="M42" s="36">
        <f t="shared" si="19"/>
        <v>6.25E-2</v>
      </c>
      <c r="N42" s="36">
        <f t="shared" si="19"/>
        <v>6.25E-2</v>
      </c>
      <c r="O42" s="10"/>
      <c r="P42" s="4"/>
      <c r="Q42" s="4"/>
      <c r="R42" s="4"/>
    </row>
    <row r="43" spans="2:18" x14ac:dyDescent="0.25">
      <c r="B43" s="17" t="s">
        <v>59</v>
      </c>
      <c r="C43" s="36">
        <f>C42/12</f>
        <v>5.208333333333333E-3</v>
      </c>
      <c r="D43" s="36">
        <f>D42/12</f>
        <v>5.208333333333333E-3</v>
      </c>
      <c r="E43" s="36">
        <f>E42/12</f>
        <v>5.208333333333333E-3</v>
      </c>
      <c r="F43" s="36">
        <f t="shared" ref="F43:N43" si="20">F42/12</f>
        <v>5.208333333333333E-3</v>
      </c>
      <c r="G43" s="36">
        <f t="shared" si="20"/>
        <v>5.208333333333333E-3</v>
      </c>
      <c r="H43" s="36">
        <f t="shared" si="20"/>
        <v>5.208333333333333E-3</v>
      </c>
      <c r="I43" s="36">
        <f t="shared" si="20"/>
        <v>5.208333333333333E-3</v>
      </c>
      <c r="J43" s="36">
        <f t="shared" si="20"/>
        <v>5.208333333333333E-3</v>
      </c>
      <c r="K43" s="36">
        <f t="shared" si="20"/>
        <v>5.208333333333333E-3</v>
      </c>
      <c r="L43" s="36">
        <f t="shared" si="20"/>
        <v>5.208333333333333E-3</v>
      </c>
      <c r="M43" s="36">
        <f t="shared" si="20"/>
        <v>5.208333333333333E-3</v>
      </c>
      <c r="N43" s="36">
        <f t="shared" si="20"/>
        <v>5.208333333333333E-3</v>
      </c>
      <c r="O43" s="10"/>
      <c r="P43" s="4"/>
      <c r="Q43" s="4"/>
      <c r="R43" s="4"/>
    </row>
    <row r="44" spans="2:18" x14ac:dyDescent="0.25">
      <c r="B44" s="17" t="s">
        <v>195</v>
      </c>
      <c r="C44" s="97">
        <v>80000</v>
      </c>
      <c r="D44" s="97">
        <v>80000</v>
      </c>
      <c r="E44" s="97">
        <v>80000</v>
      </c>
      <c r="F44" s="97">
        <v>80000</v>
      </c>
      <c r="G44" s="97">
        <v>80000</v>
      </c>
      <c r="H44" s="97">
        <v>80000</v>
      </c>
      <c r="I44" s="97">
        <v>80000</v>
      </c>
      <c r="J44" s="97">
        <v>80000</v>
      </c>
      <c r="K44" s="97">
        <v>80000</v>
      </c>
      <c r="L44" s="97">
        <v>80000</v>
      </c>
      <c r="M44" s="97">
        <v>80000</v>
      </c>
      <c r="N44" s="97">
        <v>80000</v>
      </c>
      <c r="O44" s="10">
        <f>SUM(C44:N44)</f>
        <v>960000</v>
      </c>
      <c r="P44" s="4"/>
      <c r="Q44" s="4"/>
      <c r="R44" s="4"/>
    </row>
    <row r="45" spans="2:18" x14ac:dyDescent="0.25">
      <c r="B45" s="17" t="s">
        <v>196</v>
      </c>
      <c r="C45" s="10">
        <f t="shared" ref="C45:N45" si="21">C46</f>
        <v>4166.6666666666661</v>
      </c>
      <c r="D45" s="10">
        <f t="shared" si="21"/>
        <v>3854.1666666666665</v>
      </c>
      <c r="E45" s="10">
        <f t="shared" si="21"/>
        <v>3541.6666666666665</v>
      </c>
      <c r="F45" s="10">
        <f t="shared" si="21"/>
        <v>3229.1666666666665</v>
      </c>
      <c r="G45" s="10">
        <f t="shared" si="21"/>
        <v>2916.6666666666665</v>
      </c>
      <c r="H45" s="10">
        <f t="shared" si="21"/>
        <v>2604.1666666666665</v>
      </c>
      <c r="I45" s="10">
        <f t="shared" si="21"/>
        <v>2291.6666666666665</v>
      </c>
      <c r="J45" s="10">
        <f t="shared" si="21"/>
        <v>1979.1666666666665</v>
      </c>
      <c r="K45" s="10">
        <f t="shared" si="21"/>
        <v>1666.6666666666665</v>
      </c>
      <c r="L45" s="10">
        <f t="shared" si="21"/>
        <v>1354.1666666666665</v>
      </c>
      <c r="M45" s="10">
        <f t="shared" si="21"/>
        <v>1041.6666666666665</v>
      </c>
      <c r="N45" s="10">
        <f t="shared" si="21"/>
        <v>729.16666666666663</v>
      </c>
      <c r="O45" s="10">
        <f>SUM(C45:N45)</f>
        <v>29375.000000000007</v>
      </c>
      <c r="P45" s="4"/>
      <c r="Q45" s="4"/>
      <c r="R45" s="4"/>
    </row>
    <row r="46" spans="2:18" x14ac:dyDescent="0.25">
      <c r="B46" s="17" t="s">
        <v>9</v>
      </c>
      <c r="C46" s="10">
        <f>C41*C43</f>
        <v>4166.6666666666661</v>
      </c>
      <c r="D46" s="10">
        <f>D41*D43</f>
        <v>3854.1666666666665</v>
      </c>
      <c r="E46" s="10">
        <f t="shared" ref="E46:N46" si="22">E41*E43</f>
        <v>3541.6666666666665</v>
      </c>
      <c r="F46" s="10">
        <f t="shared" si="22"/>
        <v>3229.1666666666665</v>
      </c>
      <c r="G46" s="10">
        <f t="shared" si="22"/>
        <v>2916.6666666666665</v>
      </c>
      <c r="H46" s="10">
        <f t="shared" si="22"/>
        <v>2604.1666666666665</v>
      </c>
      <c r="I46" s="10">
        <f t="shared" si="22"/>
        <v>2291.6666666666665</v>
      </c>
      <c r="J46" s="10">
        <f t="shared" si="22"/>
        <v>1979.1666666666665</v>
      </c>
      <c r="K46" s="10">
        <f t="shared" si="22"/>
        <v>1666.6666666666665</v>
      </c>
      <c r="L46" s="10">
        <f t="shared" si="22"/>
        <v>1354.1666666666665</v>
      </c>
      <c r="M46" s="10">
        <f t="shared" si="22"/>
        <v>1041.6666666666665</v>
      </c>
      <c r="N46" s="10">
        <f t="shared" si="22"/>
        <v>729.16666666666663</v>
      </c>
      <c r="O46" s="10">
        <f>SUM(C46:N46)</f>
        <v>29375.000000000007</v>
      </c>
      <c r="P46" s="4"/>
      <c r="Q46" s="4"/>
      <c r="R46" s="4"/>
    </row>
    <row r="47" spans="2:18" x14ac:dyDescent="0.25">
      <c r="B47" s="17" t="s">
        <v>61</v>
      </c>
      <c r="C47" s="34">
        <f>C41-C44</f>
        <v>720000</v>
      </c>
      <c r="D47" s="34">
        <f t="shared" ref="D47:N47" si="23">D41-D44</f>
        <v>660000</v>
      </c>
      <c r="E47" s="34">
        <f t="shared" si="23"/>
        <v>600000</v>
      </c>
      <c r="F47" s="34">
        <f t="shared" si="23"/>
        <v>540000</v>
      </c>
      <c r="G47" s="34">
        <f t="shared" si="23"/>
        <v>480000</v>
      </c>
      <c r="H47" s="34">
        <f t="shared" si="23"/>
        <v>420000</v>
      </c>
      <c r="I47" s="34">
        <f t="shared" si="23"/>
        <v>360000</v>
      </c>
      <c r="J47" s="34">
        <f t="shared" si="23"/>
        <v>300000</v>
      </c>
      <c r="K47" s="34">
        <f t="shared" si="23"/>
        <v>240000</v>
      </c>
      <c r="L47" s="34">
        <f t="shared" si="23"/>
        <v>180000</v>
      </c>
      <c r="M47" s="34">
        <f t="shared" si="23"/>
        <v>120000</v>
      </c>
      <c r="N47" s="34">
        <f t="shared" si="23"/>
        <v>60000</v>
      </c>
      <c r="O47" s="34"/>
      <c r="P47" s="4"/>
      <c r="Q47" s="4"/>
      <c r="R47" s="4"/>
    </row>
    <row r="48" spans="2:18" x14ac:dyDescent="0.25">
      <c r="B48" s="20"/>
      <c r="C48" s="20"/>
      <c r="D48" s="20"/>
      <c r="E48" s="20"/>
      <c r="F48" s="20"/>
      <c r="G48" s="20"/>
      <c r="H48" s="20"/>
      <c r="I48" s="20"/>
      <c r="J48" s="20"/>
      <c r="K48" s="20"/>
      <c r="L48" s="20"/>
      <c r="M48" s="20"/>
      <c r="N48" s="20"/>
      <c r="O48" s="6"/>
      <c r="P48" s="4"/>
      <c r="Q48" s="4"/>
      <c r="R48" s="4"/>
    </row>
    <row r="49" spans="2:18" x14ac:dyDescent="0.25">
      <c r="B49" s="71" t="str">
        <f>B36</f>
        <v>Operating Loan Schedule</v>
      </c>
      <c r="C49" s="4"/>
      <c r="D49" s="4"/>
      <c r="E49" s="4"/>
      <c r="F49" s="4"/>
      <c r="G49" s="4"/>
      <c r="H49" s="4"/>
      <c r="I49" s="4"/>
      <c r="J49" s="4"/>
      <c r="K49" s="4"/>
      <c r="L49" s="4"/>
      <c r="M49" s="4"/>
      <c r="N49" s="4"/>
      <c r="O49" s="4"/>
      <c r="P49" s="4"/>
      <c r="Q49" s="4"/>
      <c r="R49" s="4"/>
    </row>
    <row r="50" spans="2:18" x14ac:dyDescent="0.25">
      <c r="B50" s="68" t="str">
        <f>B37</f>
        <v>Hayai Desire</v>
      </c>
      <c r="C50" s="20"/>
      <c r="D50" s="20"/>
      <c r="E50" s="20"/>
      <c r="F50" s="20"/>
      <c r="G50" s="20"/>
      <c r="H50" s="20"/>
      <c r="I50" s="20"/>
      <c r="J50" s="20"/>
      <c r="K50" s="20"/>
      <c r="L50" s="20"/>
      <c r="M50" s="20"/>
      <c r="N50" s="20"/>
      <c r="O50" s="6"/>
      <c r="P50" s="4"/>
      <c r="Q50" s="4"/>
      <c r="R50" s="4"/>
    </row>
    <row r="51" spans="2:18" x14ac:dyDescent="0.25">
      <c r="B51" s="21"/>
      <c r="C51" s="22">
        <f>DATE(YEAR(N38),MONTH(N38)+1,DAY(N38))</f>
        <v>45778</v>
      </c>
      <c r="D51" s="22">
        <f>DATE(YEAR(C51),MONTH(C51)+1,DAY(C51))</f>
        <v>45809</v>
      </c>
      <c r="E51" s="22">
        <f t="shared" ref="E51:N51" si="24">DATE(YEAR(D51),MONTH(D51)+1,DAY(D51))</f>
        <v>45839</v>
      </c>
      <c r="F51" s="22">
        <f t="shared" si="24"/>
        <v>45870</v>
      </c>
      <c r="G51" s="22">
        <f t="shared" si="24"/>
        <v>45901</v>
      </c>
      <c r="H51" s="22">
        <f t="shared" si="24"/>
        <v>45931</v>
      </c>
      <c r="I51" s="22">
        <f t="shared" si="24"/>
        <v>45962</v>
      </c>
      <c r="J51" s="22">
        <f t="shared" si="24"/>
        <v>45992</v>
      </c>
      <c r="K51" s="22">
        <f t="shared" si="24"/>
        <v>46023</v>
      </c>
      <c r="L51" s="22">
        <f t="shared" si="24"/>
        <v>46054</v>
      </c>
      <c r="M51" s="22">
        <f t="shared" si="24"/>
        <v>46082</v>
      </c>
      <c r="N51" s="22">
        <f t="shared" si="24"/>
        <v>46113</v>
      </c>
      <c r="O51" s="23" t="s">
        <v>52</v>
      </c>
      <c r="P51" s="4"/>
      <c r="Q51" s="4"/>
      <c r="R51" s="4"/>
    </row>
    <row r="52" spans="2:18" x14ac:dyDescent="0.25">
      <c r="B52" s="17" t="s">
        <v>62</v>
      </c>
      <c r="C52" s="10">
        <f>N47</f>
        <v>60000</v>
      </c>
      <c r="D52" s="10">
        <f>C60</f>
        <v>80000</v>
      </c>
      <c r="E52" s="10">
        <f t="shared" ref="E52:N52" si="25">D60</f>
        <v>100000</v>
      </c>
      <c r="F52" s="10">
        <f t="shared" si="25"/>
        <v>120000</v>
      </c>
      <c r="G52" s="10">
        <f t="shared" si="25"/>
        <v>140000</v>
      </c>
      <c r="H52" s="10">
        <f t="shared" si="25"/>
        <v>160000</v>
      </c>
      <c r="I52" s="10">
        <f t="shared" si="25"/>
        <v>180000</v>
      </c>
      <c r="J52" s="10">
        <f t="shared" si="25"/>
        <v>200000</v>
      </c>
      <c r="K52" s="10">
        <f t="shared" si="25"/>
        <v>220000</v>
      </c>
      <c r="L52" s="10">
        <f t="shared" si="25"/>
        <v>240000</v>
      </c>
      <c r="M52" s="10">
        <f t="shared" si="25"/>
        <v>260000</v>
      </c>
      <c r="N52" s="10">
        <f t="shared" si="25"/>
        <v>280000</v>
      </c>
      <c r="O52" s="10"/>
      <c r="P52" s="4"/>
      <c r="Q52" s="4"/>
      <c r="R52" s="4"/>
    </row>
    <row r="53" spans="2:18" x14ac:dyDescent="0.25">
      <c r="B53" s="17" t="s">
        <v>55</v>
      </c>
      <c r="C53" s="97">
        <v>80000</v>
      </c>
      <c r="D53" s="97">
        <v>80000</v>
      </c>
      <c r="E53" s="97">
        <v>80000</v>
      </c>
      <c r="F53" s="97">
        <v>80000</v>
      </c>
      <c r="G53" s="97">
        <v>80000</v>
      </c>
      <c r="H53" s="97">
        <v>80000</v>
      </c>
      <c r="I53" s="97">
        <v>80000</v>
      </c>
      <c r="J53" s="97">
        <v>80000</v>
      </c>
      <c r="K53" s="97">
        <v>80000</v>
      </c>
      <c r="L53" s="97">
        <v>80000</v>
      </c>
      <c r="M53" s="97">
        <v>80000</v>
      </c>
      <c r="N53" s="97">
        <v>80000</v>
      </c>
      <c r="O53" s="10">
        <f>SUM(C53:N53)</f>
        <v>960000</v>
      </c>
      <c r="P53" s="4"/>
      <c r="Q53" s="4"/>
      <c r="R53" s="4"/>
    </row>
    <row r="54" spans="2:18" x14ac:dyDescent="0.25">
      <c r="B54" s="17" t="s">
        <v>66</v>
      </c>
      <c r="C54" s="10">
        <f t="shared" ref="C54:N54" si="26">C52+C53</f>
        <v>140000</v>
      </c>
      <c r="D54" s="10">
        <f t="shared" si="26"/>
        <v>160000</v>
      </c>
      <c r="E54" s="10">
        <f t="shared" si="26"/>
        <v>180000</v>
      </c>
      <c r="F54" s="10">
        <f t="shared" si="26"/>
        <v>200000</v>
      </c>
      <c r="G54" s="10">
        <f t="shared" si="26"/>
        <v>220000</v>
      </c>
      <c r="H54" s="10">
        <f t="shared" si="26"/>
        <v>240000</v>
      </c>
      <c r="I54" s="10">
        <f t="shared" si="26"/>
        <v>260000</v>
      </c>
      <c r="J54" s="10">
        <f t="shared" si="26"/>
        <v>280000</v>
      </c>
      <c r="K54" s="10">
        <f t="shared" si="26"/>
        <v>300000</v>
      </c>
      <c r="L54" s="10">
        <f t="shared" si="26"/>
        <v>320000</v>
      </c>
      <c r="M54" s="10">
        <f t="shared" si="26"/>
        <v>340000</v>
      </c>
      <c r="N54" s="10">
        <f t="shared" si="26"/>
        <v>360000</v>
      </c>
      <c r="O54" s="10"/>
      <c r="P54" s="4"/>
      <c r="Q54" s="4"/>
      <c r="R54" s="4"/>
    </row>
    <row r="55" spans="2:18" x14ac:dyDescent="0.25">
      <c r="B55" s="17" t="s">
        <v>58</v>
      </c>
      <c r="C55" s="36">
        <v>6.25E-2</v>
      </c>
      <c r="D55" s="36">
        <f>C55</f>
        <v>6.25E-2</v>
      </c>
      <c r="E55" s="36">
        <f t="shared" ref="E55:N55" si="27">D55</f>
        <v>6.25E-2</v>
      </c>
      <c r="F55" s="36">
        <f t="shared" si="27"/>
        <v>6.25E-2</v>
      </c>
      <c r="G55" s="36">
        <f t="shared" si="27"/>
        <v>6.25E-2</v>
      </c>
      <c r="H55" s="36">
        <f t="shared" si="27"/>
        <v>6.25E-2</v>
      </c>
      <c r="I55" s="36">
        <f t="shared" si="27"/>
        <v>6.25E-2</v>
      </c>
      <c r="J55" s="36">
        <f t="shared" si="27"/>
        <v>6.25E-2</v>
      </c>
      <c r="K55" s="36">
        <f t="shared" si="27"/>
        <v>6.25E-2</v>
      </c>
      <c r="L55" s="36">
        <f t="shared" si="27"/>
        <v>6.25E-2</v>
      </c>
      <c r="M55" s="36">
        <f t="shared" si="27"/>
        <v>6.25E-2</v>
      </c>
      <c r="N55" s="36">
        <f t="shared" si="27"/>
        <v>6.25E-2</v>
      </c>
      <c r="O55" s="10"/>
      <c r="P55" s="4"/>
      <c r="Q55" s="4"/>
      <c r="R55" s="4"/>
    </row>
    <row r="56" spans="2:18" x14ac:dyDescent="0.25">
      <c r="B56" s="17" t="s">
        <v>59</v>
      </c>
      <c r="C56" s="36">
        <f>C55/12</f>
        <v>5.208333333333333E-3</v>
      </c>
      <c r="D56" s="36">
        <f t="shared" ref="D56:N56" si="28">D55/12</f>
        <v>5.208333333333333E-3</v>
      </c>
      <c r="E56" s="36">
        <f t="shared" si="28"/>
        <v>5.208333333333333E-3</v>
      </c>
      <c r="F56" s="36">
        <f t="shared" si="28"/>
        <v>5.208333333333333E-3</v>
      </c>
      <c r="G56" s="36">
        <f t="shared" si="28"/>
        <v>5.208333333333333E-3</v>
      </c>
      <c r="H56" s="36">
        <f t="shared" si="28"/>
        <v>5.208333333333333E-3</v>
      </c>
      <c r="I56" s="36">
        <f t="shared" si="28"/>
        <v>5.208333333333333E-3</v>
      </c>
      <c r="J56" s="36">
        <f t="shared" si="28"/>
        <v>5.208333333333333E-3</v>
      </c>
      <c r="K56" s="36">
        <f t="shared" si="28"/>
        <v>5.208333333333333E-3</v>
      </c>
      <c r="L56" s="36">
        <f t="shared" si="28"/>
        <v>5.208333333333333E-3</v>
      </c>
      <c r="M56" s="36">
        <f t="shared" si="28"/>
        <v>5.208333333333333E-3</v>
      </c>
      <c r="N56" s="36">
        <f t="shared" si="28"/>
        <v>5.208333333333333E-3</v>
      </c>
      <c r="O56" s="10"/>
      <c r="P56" s="4"/>
      <c r="Q56" s="4"/>
      <c r="R56" s="4"/>
    </row>
    <row r="57" spans="2:18" x14ac:dyDescent="0.25">
      <c r="B57" s="17" t="s">
        <v>195</v>
      </c>
      <c r="C57" s="97">
        <v>60000</v>
      </c>
      <c r="D57" s="97">
        <v>60000</v>
      </c>
      <c r="E57" s="97">
        <v>60000</v>
      </c>
      <c r="F57" s="97">
        <v>60000</v>
      </c>
      <c r="G57" s="97">
        <v>60000</v>
      </c>
      <c r="H57" s="97">
        <v>60000</v>
      </c>
      <c r="I57" s="97">
        <v>60000</v>
      </c>
      <c r="J57" s="97">
        <v>60000</v>
      </c>
      <c r="K57" s="97">
        <v>60000</v>
      </c>
      <c r="L57" s="97">
        <v>60000</v>
      </c>
      <c r="M57" s="97">
        <v>60000</v>
      </c>
      <c r="N57" s="97">
        <v>60000</v>
      </c>
      <c r="O57" s="10">
        <f>SUM(C57:N57)</f>
        <v>720000</v>
      </c>
      <c r="P57" s="4"/>
      <c r="Q57" s="4"/>
      <c r="R57" s="4"/>
    </row>
    <row r="58" spans="2:18" x14ac:dyDescent="0.25">
      <c r="B58" s="17" t="s">
        <v>196</v>
      </c>
      <c r="C58" s="10">
        <f t="shared" ref="C58:N58" si="29">C59</f>
        <v>729.16666666666663</v>
      </c>
      <c r="D58" s="10">
        <f t="shared" si="29"/>
        <v>833.33333333333326</v>
      </c>
      <c r="E58" s="10">
        <f t="shared" si="29"/>
        <v>937.5</v>
      </c>
      <c r="F58" s="10">
        <f t="shared" si="29"/>
        <v>1041.6666666666665</v>
      </c>
      <c r="G58" s="10">
        <f t="shared" si="29"/>
        <v>1145.8333333333333</v>
      </c>
      <c r="H58" s="10">
        <f t="shared" si="29"/>
        <v>1250</v>
      </c>
      <c r="I58" s="10">
        <f t="shared" si="29"/>
        <v>1354.1666666666665</v>
      </c>
      <c r="J58" s="10">
        <f t="shared" si="29"/>
        <v>1458.3333333333333</v>
      </c>
      <c r="K58" s="10">
        <f t="shared" si="29"/>
        <v>1562.5</v>
      </c>
      <c r="L58" s="10">
        <f t="shared" si="29"/>
        <v>1666.6666666666665</v>
      </c>
      <c r="M58" s="10">
        <f t="shared" si="29"/>
        <v>1770.8333333333333</v>
      </c>
      <c r="N58" s="10">
        <f t="shared" si="29"/>
        <v>1875</v>
      </c>
      <c r="O58" s="10">
        <f>SUM(C58:N58)</f>
        <v>15625</v>
      </c>
      <c r="P58" s="4"/>
      <c r="Q58" s="4"/>
      <c r="R58" s="4"/>
    </row>
    <row r="59" spans="2:18" x14ac:dyDescent="0.25">
      <c r="B59" s="17" t="s">
        <v>9</v>
      </c>
      <c r="C59" s="10">
        <f>C54*C56</f>
        <v>729.16666666666663</v>
      </c>
      <c r="D59" s="10">
        <f>D54*D56</f>
        <v>833.33333333333326</v>
      </c>
      <c r="E59" s="10">
        <f t="shared" ref="E59:N59" si="30">E54*E56</f>
        <v>937.5</v>
      </c>
      <c r="F59" s="10">
        <f t="shared" si="30"/>
        <v>1041.6666666666665</v>
      </c>
      <c r="G59" s="10">
        <f t="shared" si="30"/>
        <v>1145.8333333333333</v>
      </c>
      <c r="H59" s="10">
        <f t="shared" si="30"/>
        <v>1250</v>
      </c>
      <c r="I59" s="10">
        <f t="shared" si="30"/>
        <v>1354.1666666666665</v>
      </c>
      <c r="J59" s="10">
        <f t="shared" si="30"/>
        <v>1458.3333333333333</v>
      </c>
      <c r="K59" s="10">
        <f t="shared" si="30"/>
        <v>1562.5</v>
      </c>
      <c r="L59" s="10">
        <f t="shared" si="30"/>
        <v>1666.6666666666665</v>
      </c>
      <c r="M59" s="10">
        <f t="shared" si="30"/>
        <v>1770.8333333333333</v>
      </c>
      <c r="N59" s="10">
        <f t="shared" si="30"/>
        <v>1875</v>
      </c>
      <c r="O59" s="10">
        <f>SUM(C59:N59)</f>
        <v>15625</v>
      </c>
      <c r="P59" s="4"/>
      <c r="Q59" s="4"/>
      <c r="R59" s="4"/>
    </row>
    <row r="60" spans="2:18" x14ac:dyDescent="0.25">
      <c r="B60" s="17" t="s">
        <v>61</v>
      </c>
      <c r="C60" s="34">
        <f>C54-C57</f>
        <v>80000</v>
      </c>
      <c r="D60" s="34">
        <f t="shared" ref="D60:N60" si="31">D54-D57</f>
        <v>100000</v>
      </c>
      <c r="E60" s="34">
        <f t="shared" si="31"/>
        <v>120000</v>
      </c>
      <c r="F60" s="34">
        <f t="shared" si="31"/>
        <v>140000</v>
      </c>
      <c r="G60" s="34">
        <f t="shared" si="31"/>
        <v>160000</v>
      </c>
      <c r="H60" s="34">
        <f t="shared" si="31"/>
        <v>180000</v>
      </c>
      <c r="I60" s="34">
        <f t="shared" si="31"/>
        <v>200000</v>
      </c>
      <c r="J60" s="34">
        <f t="shared" si="31"/>
        <v>220000</v>
      </c>
      <c r="K60" s="34">
        <f t="shared" si="31"/>
        <v>240000</v>
      </c>
      <c r="L60" s="34">
        <f t="shared" si="31"/>
        <v>260000</v>
      </c>
      <c r="M60" s="34">
        <f t="shared" si="31"/>
        <v>280000</v>
      </c>
      <c r="N60" s="34">
        <f t="shared" si="31"/>
        <v>300000</v>
      </c>
      <c r="O60" s="34"/>
      <c r="P60" s="4"/>
      <c r="Q60" s="4"/>
      <c r="R60" s="4"/>
    </row>
    <row r="61" spans="2:18" x14ac:dyDescent="0.25">
      <c r="B61" s="20"/>
      <c r="C61" s="20"/>
      <c r="D61" s="20"/>
      <c r="E61" s="20"/>
      <c r="F61" s="20"/>
      <c r="G61" s="20"/>
      <c r="H61" s="20"/>
      <c r="I61" s="20"/>
      <c r="J61" s="20"/>
      <c r="K61" s="20"/>
      <c r="L61" s="20"/>
      <c r="M61" s="20"/>
      <c r="N61" s="20"/>
      <c r="O61" s="6"/>
      <c r="P61" s="4"/>
      <c r="Q61" s="4"/>
      <c r="R61" s="4"/>
    </row>
    <row r="62" spans="2:18" x14ac:dyDescent="0.25">
      <c r="B62" s="71" t="str">
        <f>B49</f>
        <v>Operating Loan Schedule</v>
      </c>
      <c r="C62" s="4"/>
      <c r="D62" s="4"/>
      <c r="E62" s="4"/>
      <c r="F62" s="4"/>
      <c r="G62" s="4"/>
      <c r="H62" s="4"/>
      <c r="I62" s="4"/>
      <c r="J62" s="4"/>
      <c r="K62" s="4"/>
      <c r="L62" s="4"/>
      <c r="M62" s="4"/>
      <c r="N62" s="4"/>
      <c r="O62" s="4"/>
      <c r="P62" s="4"/>
      <c r="Q62" s="4"/>
      <c r="R62" s="4"/>
    </row>
    <row r="63" spans="2:18" x14ac:dyDescent="0.25">
      <c r="B63" s="68" t="str">
        <f>B50</f>
        <v>Hayai Desire</v>
      </c>
      <c r="C63" s="20"/>
      <c r="D63" s="20"/>
      <c r="E63" s="20"/>
      <c r="F63" s="20"/>
      <c r="G63" s="20"/>
      <c r="H63" s="20"/>
      <c r="I63" s="20"/>
      <c r="J63" s="20"/>
      <c r="K63" s="20"/>
      <c r="L63" s="20"/>
      <c r="M63" s="20"/>
      <c r="N63" s="20"/>
      <c r="O63" s="6"/>
      <c r="P63" s="4"/>
      <c r="Q63" s="4"/>
      <c r="R63" s="4"/>
    </row>
    <row r="64" spans="2:18" x14ac:dyDescent="0.25">
      <c r="B64" s="21"/>
      <c r="C64" s="22">
        <f>DATE(YEAR(N51),MONTH(N51)+1,DAY(N51))</f>
        <v>46143</v>
      </c>
      <c r="D64" s="22">
        <f>DATE(YEAR(C64),MONTH(C64)+1,DAY(C64))</f>
        <v>46174</v>
      </c>
      <c r="E64" s="22">
        <f t="shared" ref="E64:N64" si="32">DATE(YEAR(D64),MONTH(D64)+1,DAY(D64))</f>
        <v>46204</v>
      </c>
      <c r="F64" s="22">
        <f t="shared" si="32"/>
        <v>46235</v>
      </c>
      <c r="G64" s="22">
        <f t="shared" si="32"/>
        <v>46266</v>
      </c>
      <c r="H64" s="22">
        <f t="shared" si="32"/>
        <v>46296</v>
      </c>
      <c r="I64" s="22">
        <f t="shared" si="32"/>
        <v>46327</v>
      </c>
      <c r="J64" s="22">
        <f t="shared" si="32"/>
        <v>46357</v>
      </c>
      <c r="K64" s="22">
        <f t="shared" si="32"/>
        <v>46388</v>
      </c>
      <c r="L64" s="22">
        <f t="shared" si="32"/>
        <v>46419</v>
      </c>
      <c r="M64" s="22">
        <f t="shared" si="32"/>
        <v>46447</v>
      </c>
      <c r="N64" s="22">
        <f t="shared" si="32"/>
        <v>46478</v>
      </c>
      <c r="O64" s="23" t="s">
        <v>52</v>
      </c>
      <c r="P64" s="4"/>
      <c r="Q64" s="4"/>
      <c r="R64" s="4"/>
    </row>
    <row r="65" spans="2:18" x14ac:dyDescent="0.25">
      <c r="B65" s="17" t="s">
        <v>62</v>
      </c>
      <c r="C65" s="10">
        <f>N60</f>
        <v>300000</v>
      </c>
      <c r="D65" s="10">
        <f>C73</f>
        <v>305000</v>
      </c>
      <c r="E65" s="10">
        <f t="shared" ref="E65:N65" si="33">D73</f>
        <v>280000</v>
      </c>
      <c r="F65" s="10">
        <f t="shared" si="33"/>
        <v>255000</v>
      </c>
      <c r="G65" s="10">
        <f t="shared" si="33"/>
        <v>230000</v>
      </c>
      <c r="H65" s="10">
        <f t="shared" si="33"/>
        <v>205000</v>
      </c>
      <c r="I65" s="10">
        <f t="shared" si="33"/>
        <v>180000</v>
      </c>
      <c r="J65" s="10">
        <f t="shared" si="33"/>
        <v>155000</v>
      </c>
      <c r="K65" s="10">
        <f t="shared" si="33"/>
        <v>130000</v>
      </c>
      <c r="L65" s="10">
        <f t="shared" si="33"/>
        <v>105000</v>
      </c>
      <c r="M65" s="10">
        <f t="shared" si="33"/>
        <v>80000</v>
      </c>
      <c r="N65" s="10">
        <f t="shared" si="33"/>
        <v>55000</v>
      </c>
      <c r="O65" s="10"/>
      <c r="P65" s="4"/>
      <c r="Q65" s="4"/>
      <c r="R65" s="4"/>
    </row>
    <row r="66" spans="2:18" x14ac:dyDescent="0.25">
      <c r="B66" s="17" t="s">
        <v>55</v>
      </c>
      <c r="C66" s="97">
        <v>30000</v>
      </c>
      <c r="D66" s="97">
        <v>0</v>
      </c>
      <c r="E66" s="97">
        <v>0</v>
      </c>
      <c r="F66" s="97">
        <v>0</v>
      </c>
      <c r="G66" s="97">
        <v>0</v>
      </c>
      <c r="H66" s="97">
        <v>0</v>
      </c>
      <c r="I66" s="97">
        <v>0</v>
      </c>
      <c r="J66" s="97">
        <v>0</v>
      </c>
      <c r="K66" s="97">
        <v>0</v>
      </c>
      <c r="L66" s="97">
        <v>0</v>
      </c>
      <c r="M66" s="97">
        <v>0</v>
      </c>
      <c r="N66" s="97">
        <v>0</v>
      </c>
      <c r="O66" s="10">
        <f>SUM(C66:N66)</f>
        <v>30000</v>
      </c>
      <c r="P66" s="4"/>
      <c r="Q66" s="4"/>
      <c r="R66" s="4"/>
    </row>
    <row r="67" spans="2:18" x14ac:dyDescent="0.25">
      <c r="B67" s="17" t="s">
        <v>66</v>
      </c>
      <c r="C67" s="10">
        <f t="shared" ref="C67:N67" si="34">C65+C66</f>
        <v>330000</v>
      </c>
      <c r="D67" s="10">
        <f t="shared" si="34"/>
        <v>305000</v>
      </c>
      <c r="E67" s="10">
        <f t="shared" si="34"/>
        <v>280000</v>
      </c>
      <c r="F67" s="10">
        <f t="shared" si="34"/>
        <v>255000</v>
      </c>
      <c r="G67" s="10">
        <f t="shared" si="34"/>
        <v>230000</v>
      </c>
      <c r="H67" s="10">
        <f t="shared" si="34"/>
        <v>205000</v>
      </c>
      <c r="I67" s="10">
        <f t="shared" si="34"/>
        <v>180000</v>
      </c>
      <c r="J67" s="10">
        <f t="shared" si="34"/>
        <v>155000</v>
      </c>
      <c r="K67" s="10">
        <f t="shared" si="34"/>
        <v>130000</v>
      </c>
      <c r="L67" s="10">
        <f t="shared" si="34"/>
        <v>105000</v>
      </c>
      <c r="M67" s="10">
        <f t="shared" si="34"/>
        <v>80000</v>
      </c>
      <c r="N67" s="10">
        <f t="shared" si="34"/>
        <v>55000</v>
      </c>
      <c r="O67" s="10"/>
      <c r="P67" s="4"/>
      <c r="Q67" s="4"/>
      <c r="R67" s="4"/>
    </row>
    <row r="68" spans="2:18" x14ac:dyDescent="0.25">
      <c r="B68" s="17" t="s">
        <v>58</v>
      </c>
      <c r="C68" s="36">
        <v>6.25E-2</v>
      </c>
      <c r="D68" s="36">
        <f>C68</f>
        <v>6.25E-2</v>
      </c>
      <c r="E68" s="36">
        <f t="shared" ref="E68:N68" si="35">D68</f>
        <v>6.25E-2</v>
      </c>
      <c r="F68" s="36">
        <f t="shared" si="35"/>
        <v>6.25E-2</v>
      </c>
      <c r="G68" s="36">
        <f t="shared" si="35"/>
        <v>6.25E-2</v>
      </c>
      <c r="H68" s="36">
        <f t="shared" si="35"/>
        <v>6.25E-2</v>
      </c>
      <c r="I68" s="36">
        <f t="shared" si="35"/>
        <v>6.25E-2</v>
      </c>
      <c r="J68" s="36">
        <f t="shared" si="35"/>
        <v>6.25E-2</v>
      </c>
      <c r="K68" s="36">
        <f t="shared" si="35"/>
        <v>6.25E-2</v>
      </c>
      <c r="L68" s="36">
        <f t="shared" si="35"/>
        <v>6.25E-2</v>
      </c>
      <c r="M68" s="36">
        <f t="shared" si="35"/>
        <v>6.25E-2</v>
      </c>
      <c r="N68" s="36">
        <f t="shared" si="35"/>
        <v>6.25E-2</v>
      </c>
      <c r="O68" s="10"/>
      <c r="P68" s="4"/>
      <c r="Q68" s="4"/>
      <c r="R68" s="4"/>
    </row>
    <row r="69" spans="2:18" x14ac:dyDescent="0.25">
      <c r="B69" s="17" t="s">
        <v>59</v>
      </c>
      <c r="C69" s="36">
        <f>C68/12</f>
        <v>5.208333333333333E-3</v>
      </c>
      <c r="D69" s="36">
        <f t="shared" ref="D69:N69" si="36">D68/12</f>
        <v>5.208333333333333E-3</v>
      </c>
      <c r="E69" s="36">
        <f t="shared" si="36"/>
        <v>5.208333333333333E-3</v>
      </c>
      <c r="F69" s="36">
        <f t="shared" si="36"/>
        <v>5.208333333333333E-3</v>
      </c>
      <c r="G69" s="36">
        <f t="shared" si="36"/>
        <v>5.208333333333333E-3</v>
      </c>
      <c r="H69" s="36">
        <f t="shared" si="36"/>
        <v>5.208333333333333E-3</v>
      </c>
      <c r="I69" s="36">
        <f t="shared" si="36"/>
        <v>5.208333333333333E-3</v>
      </c>
      <c r="J69" s="36">
        <f t="shared" si="36"/>
        <v>5.208333333333333E-3</v>
      </c>
      <c r="K69" s="36">
        <f t="shared" si="36"/>
        <v>5.208333333333333E-3</v>
      </c>
      <c r="L69" s="36">
        <f t="shared" si="36"/>
        <v>5.208333333333333E-3</v>
      </c>
      <c r="M69" s="36">
        <f t="shared" si="36"/>
        <v>5.208333333333333E-3</v>
      </c>
      <c r="N69" s="36">
        <f t="shared" si="36"/>
        <v>5.208333333333333E-3</v>
      </c>
      <c r="O69" s="10"/>
      <c r="P69" s="4"/>
      <c r="Q69" s="4"/>
      <c r="R69" s="4"/>
    </row>
    <row r="70" spans="2:18" x14ac:dyDescent="0.25">
      <c r="B70" s="17" t="s">
        <v>195</v>
      </c>
      <c r="C70" s="97">
        <v>25000</v>
      </c>
      <c r="D70" s="97">
        <v>25000</v>
      </c>
      <c r="E70" s="97">
        <v>25000</v>
      </c>
      <c r="F70" s="97">
        <v>25000</v>
      </c>
      <c r="G70" s="97">
        <v>25000</v>
      </c>
      <c r="H70" s="97">
        <v>25000</v>
      </c>
      <c r="I70" s="97">
        <v>25000</v>
      </c>
      <c r="J70" s="97">
        <v>25000</v>
      </c>
      <c r="K70" s="97">
        <v>25000</v>
      </c>
      <c r="L70" s="97">
        <v>25000</v>
      </c>
      <c r="M70" s="97">
        <v>25000</v>
      </c>
      <c r="N70" s="97">
        <v>25000</v>
      </c>
      <c r="O70" s="10">
        <f>SUM(C70:N70)</f>
        <v>300000</v>
      </c>
      <c r="P70" s="4"/>
      <c r="Q70" s="4"/>
      <c r="R70" s="4"/>
    </row>
    <row r="71" spans="2:18" x14ac:dyDescent="0.25">
      <c r="B71" s="17" t="s">
        <v>196</v>
      </c>
      <c r="C71" s="10">
        <f t="shared" ref="C71:N71" si="37">C72</f>
        <v>1718.75</v>
      </c>
      <c r="D71" s="10">
        <f t="shared" si="37"/>
        <v>1588.5416666666665</v>
      </c>
      <c r="E71" s="10">
        <f t="shared" si="37"/>
        <v>1458.3333333333333</v>
      </c>
      <c r="F71" s="10">
        <f t="shared" si="37"/>
        <v>1328.125</v>
      </c>
      <c r="G71" s="10">
        <f t="shared" si="37"/>
        <v>1197.9166666666665</v>
      </c>
      <c r="H71" s="10">
        <f t="shared" si="37"/>
        <v>1067.7083333333333</v>
      </c>
      <c r="I71" s="10">
        <f t="shared" si="37"/>
        <v>937.5</v>
      </c>
      <c r="J71" s="10">
        <f t="shared" si="37"/>
        <v>807.29166666666663</v>
      </c>
      <c r="K71" s="10">
        <f t="shared" si="37"/>
        <v>677.08333333333326</v>
      </c>
      <c r="L71" s="10">
        <f t="shared" si="37"/>
        <v>546.875</v>
      </c>
      <c r="M71" s="10">
        <f t="shared" si="37"/>
        <v>416.66666666666663</v>
      </c>
      <c r="N71" s="10">
        <f t="shared" si="37"/>
        <v>286.45833333333331</v>
      </c>
      <c r="O71" s="10">
        <f>SUM(C71:N71)</f>
        <v>12031.25</v>
      </c>
      <c r="P71" s="4"/>
      <c r="Q71" s="4"/>
      <c r="R71" s="4"/>
    </row>
    <row r="72" spans="2:18" x14ac:dyDescent="0.25">
      <c r="B72" s="17" t="s">
        <v>9</v>
      </c>
      <c r="C72" s="10">
        <f>C67*C69</f>
        <v>1718.75</v>
      </c>
      <c r="D72" s="10">
        <f>D67*D69</f>
        <v>1588.5416666666665</v>
      </c>
      <c r="E72" s="10">
        <f t="shared" ref="E72:N72" si="38">E67*E69</f>
        <v>1458.3333333333333</v>
      </c>
      <c r="F72" s="10">
        <f t="shared" si="38"/>
        <v>1328.125</v>
      </c>
      <c r="G72" s="10">
        <f t="shared" si="38"/>
        <v>1197.9166666666665</v>
      </c>
      <c r="H72" s="10">
        <f t="shared" si="38"/>
        <v>1067.7083333333333</v>
      </c>
      <c r="I72" s="10">
        <f t="shared" si="38"/>
        <v>937.5</v>
      </c>
      <c r="J72" s="10">
        <f t="shared" si="38"/>
        <v>807.29166666666663</v>
      </c>
      <c r="K72" s="10">
        <f t="shared" si="38"/>
        <v>677.08333333333326</v>
      </c>
      <c r="L72" s="10">
        <f t="shared" si="38"/>
        <v>546.875</v>
      </c>
      <c r="M72" s="10">
        <f t="shared" si="38"/>
        <v>416.66666666666663</v>
      </c>
      <c r="N72" s="10">
        <f t="shared" si="38"/>
        <v>286.45833333333331</v>
      </c>
      <c r="O72" s="10">
        <f>SUM(C72:N72)</f>
        <v>12031.25</v>
      </c>
      <c r="P72" s="4"/>
      <c r="Q72" s="4"/>
      <c r="R72" s="4"/>
    </row>
    <row r="73" spans="2:18" x14ac:dyDescent="0.25">
      <c r="B73" s="17" t="s">
        <v>61</v>
      </c>
      <c r="C73" s="34">
        <f>C67-C70</f>
        <v>305000</v>
      </c>
      <c r="D73" s="34">
        <f t="shared" ref="D73:N73" si="39">D67-D70</f>
        <v>280000</v>
      </c>
      <c r="E73" s="34">
        <f t="shared" si="39"/>
        <v>255000</v>
      </c>
      <c r="F73" s="34">
        <f t="shared" si="39"/>
        <v>230000</v>
      </c>
      <c r="G73" s="34">
        <f t="shared" si="39"/>
        <v>205000</v>
      </c>
      <c r="H73" s="34">
        <f t="shared" si="39"/>
        <v>180000</v>
      </c>
      <c r="I73" s="34">
        <f t="shared" si="39"/>
        <v>155000</v>
      </c>
      <c r="J73" s="34">
        <f t="shared" si="39"/>
        <v>130000</v>
      </c>
      <c r="K73" s="34">
        <f t="shared" si="39"/>
        <v>105000</v>
      </c>
      <c r="L73" s="34">
        <f t="shared" si="39"/>
        <v>80000</v>
      </c>
      <c r="M73" s="34">
        <f t="shared" si="39"/>
        <v>55000</v>
      </c>
      <c r="N73" s="34">
        <f t="shared" si="39"/>
        <v>30000</v>
      </c>
      <c r="O73" s="34"/>
      <c r="P73" s="4"/>
      <c r="Q73" s="4"/>
      <c r="R73" s="4"/>
    </row>
    <row r="74" spans="2:18" x14ac:dyDescent="0.25">
      <c r="O74" s="4"/>
      <c r="P74" s="4"/>
      <c r="Q74" s="4"/>
      <c r="R74" s="4"/>
    </row>
    <row r="75" spans="2:18" x14ac:dyDescent="0.25">
      <c r="O75" s="4"/>
      <c r="P75" s="4"/>
      <c r="Q75" s="4"/>
      <c r="R75" s="4"/>
    </row>
    <row r="76" spans="2:18" x14ac:dyDescent="0.25">
      <c r="O76" s="4"/>
      <c r="P76" s="4"/>
      <c r="Q76" s="4"/>
      <c r="R76" s="4"/>
    </row>
    <row r="77" spans="2:18" x14ac:dyDescent="0.25">
      <c r="O77" s="4"/>
      <c r="P77" s="4"/>
      <c r="Q77" s="4"/>
      <c r="R77" s="4"/>
    </row>
    <row r="78" spans="2:18" x14ac:dyDescent="0.25">
      <c r="O78" s="4"/>
      <c r="P78" s="4"/>
      <c r="Q78" s="4"/>
      <c r="R78" s="4"/>
    </row>
    <row r="79" spans="2:18" x14ac:dyDescent="0.25">
      <c r="O79" s="4"/>
      <c r="P79" s="4"/>
      <c r="Q79" s="4"/>
      <c r="R79" s="4"/>
    </row>
    <row r="80" spans="2:18" x14ac:dyDescent="0.25">
      <c r="O80" s="4"/>
      <c r="P80" s="4"/>
      <c r="Q80" s="4"/>
      <c r="R80" s="4"/>
    </row>
    <row r="81" spans="15:18" x14ac:dyDescent="0.25">
      <c r="O81" s="4"/>
      <c r="P81" s="4"/>
      <c r="Q81" s="4"/>
      <c r="R81" s="4"/>
    </row>
    <row r="82" spans="15:18" x14ac:dyDescent="0.25">
      <c r="O82" s="4"/>
      <c r="P82" s="4"/>
      <c r="Q82" s="4"/>
      <c r="R82" s="4"/>
    </row>
    <row r="83" spans="15:18" x14ac:dyDescent="0.25">
      <c r="O83" s="4"/>
      <c r="P83" s="4"/>
      <c r="Q83" s="4"/>
      <c r="R83" s="4"/>
    </row>
    <row r="84" spans="15:18" x14ac:dyDescent="0.25">
      <c r="O84" s="4"/>
      <c r="P84" s="4"/>
      <c r="Q84" s="4"/>
      <c r="R84" s="4"/>
    </row>
    <row r="85" spans="15:18" x14ac:dyDescent="0.25">
      <c r="O85" s="4"/>
      <c r="P85" s="4"/>
      <c r="Q85" s="4"/>
      <c r="R85" s="4"/>
    </row>
    <row r="86" spans="15:18" x14ac:dyDescent="0.25">
      <c r="O86" s="4"/>
      <c r="P86" s="4"/>
      <c r="Q86" s="4"/>
      <c r="R86" s="4"/>
    </row>
    <row r="87" spans="15:18" x14ac:dyDescent="0.25">
      <c r="O87" s="4"/>
      <c r="P87" s="4"/>
      <c r="Q87" s="4"/>
      <c r="R87" s="4"/>
    </row>
    <row r="88" spans="15:18" x14ac:dyDescent="0.25">
      <c r="O88" s="4"/>
      <c r="P88" s="4"/>
      <c r="Q88" s="4"/>
      <c r="R88" s="4"/>
    </row>
    <row r="89" spans="15:18" x14ac:dyDescent="0.25">
      <c r="O89" s="4"/>
      <c r="P89" s="4"/>
      <c r="Q89" s="4"/>
      <c r="R89" s="4"/>
    </row>
    <row r="90" spans="15:18" x14ac:dyDescent="0.25">
      <c r="O90" s="4"/>
      <c r="P90" s="4"/>
      <c r="Q90" s="4"/>
      <c r="R90" s="4"/>
    </row>
    <row r="91" spans="15:18" x14ac:dyDescent="0.25">
      <c r="O91" s="4"/>
      <c r="P91" s="4"/>
      <c r="Q91" s="4"/>
      <c r="R91" s="4"/>
    </row>
    <row r="92" spans="15:18" x14ac:dyDescent="0.25">
      <c r="O92" s="4"/>
      <c r="P92" s="4"/>
      <c r="Q92" s="4"/>
      <c r="R92" s="4"/>
    </row>
    <row r="93" spans="15:18" x14ac:dyDescent="0.25">
      <c r="O93" s="4"/>
      <c r="P93" s="4"/>
      <c r="Q93" s="4"/>
      <c r="R93" s="4"/>
    </row>
    <row r="94" spans="15:18" x14ac:dyDescent="0.25">
      <c r="O94" s="4"/>
      <c r="P94" s="4"/>
      <c r="Q94" s="4"/>
      <c r="R94" s="4"/>
    </row>
    <row r="95" spans="15:18" x14ac:dyDescent="0.25">
      <c r="O95" s="4"/>
      <c r="P95" s="4"/>
      <c r="Q95" s="4"/>
      <c r="R95" s="4"/>
    </row>
    <row r="96" spans="15:18" x14ac:dyDescent="0.25">
      <c r="O96" s="4"/>
      <c r="P96" s="4"/>
      <c r="Q96" s="4"/>
      <c r="R96" s="4"/>
    </row>
    <row r="97" spans="15:18" x14ac:dyDescent="0.25">
      <c r="O97" s="4"/>
      <c r="P97" s="4"/>
      <c r="Q97" s="4"/>
      <c r="R97" s="4"/>
    </row>
    <row r="98" spans="15:18" x14ac:dyDescent="0.25">
      <c r="O98" s="4"/>
      <c r="P98" s="4"/>
      <c r="Q98" s="4"/>
      <c r="R98" s="4"/>
    </row>
    <row r="99" spans="15:18" x14ac:dyDescent="0.25">
      <c r="O99" s="4"/>
      <c r="P99" s="4"/>
      <c r="Q99" s="4"/>
      <c r="R99" s="4"/>
    </row>
    <row r="100" spans="15:18" x14ac:dyDescent="0.25">
      <c r="O100" s="4"/>
      <c r="P100" s="4"/>
      <c r="Q100" s="4"/>
      <c r="R100" s="4"/>
    </row>
    <row r="101" spans="15:18" x14ac:dyDescent="0.25">
      <c r="O101" s="4"/>
      <c r="P101" s="4"/>
      <c r="Q101" s="4"/>
      <c r="R101" s="4"/>
    </row>
    <row r="102" spans="15:18" x14ac:dyDescent="0.25">
      <c r="O102" s="4"/>
      <c r="P102" s="4"/>
      <c r="Q102" s="4"/>
      <c r="R102" s="4"/>
    </row>
    <row r="103" spans="15:18" x14ac:dyDescent="0.25">
      <c r="O103" s="4"/>
      <c r="P103" s="4"/>
      <c r="Q103" s="4"/>
      <c r="R103" s="4"/>
    </row>
    <row r="104" spans="15:18" x14ac:dyDescent="0.25">
      <c r="O104" s="4"/>
      <c r="P104" s="4"/>
      <c r="Q104" s="4"/>
      <c r="R104" s="4"/>
    </row>
    <row r="105" spans="15:18" x14ac:dyDescent="0.25">
      <c r="O105" s="4"/>
      <c r="P105" s="4"/>
      <c r="Q105" s="4"/>
      <c r="R105" s="4"/>
    </row>
    <row r="106" spans="15:18" x14ac:dyDescent="0.25">
      <c r="O106" s="4"/>
      <c r="P106" s="4"/>
      <c r="Q106" s="4"/>
      <c r="R106" s="4"/>
    </row>
    <row r="107" spans="15:18" x14ac:dyDescent="0.25">
      <c r="O107" s="4"/>
      <c r="P107" s="4"/>
      <c r="Q107" s="4"/>
      <c r="R107" s="4"/>
    </row>
    <row r="108" spans="15:18" x14ac:dyDescent="0.25">
      <c r="O108" s="4"/>
      <c r="P108" s="4"/>
      <c r="Q108" s="4"/>
      <c r="R108" s="4"/>
    </row>
    <row r="109" spans="15:18" x14ac:dyDescent="0.25">
      <c r="O109" s="4"/>
      <c r="P109" s="4"/>
      <c r="Q109" s="4"/>
      <c r="R109" s="4"/>
    </row>
    <row r="110" spans="15:18" x14ac:dyDescent="0.25">
      <c r="O110" s="4"/>
      <c r="P110" s="4"/>
      <c r="Q110" s="4"/>
      <c r="R110" s="4"/>
    </row>
    <row r="111" spans="15:18" x14ac:dyDescent="0.25">
      <c r="O111" s="4"/>
      <c r="P111" s="4"/>
      <c r="Q111" s="4"/>
      <c r="R111" s="4"/>
    </row>
    <row r="112" spans="15:18" x14ac:dyDescent="0.25">
      <c r="O112" s="4"/>
      <c r="P112" s="4"/>
      <c r="Q112" s="4"/>
      <c r="R112" s="4"/>
    </row>
    <row r="113" spans="2:30" x14ac:dyDescent="0.25">
      <c r="O113" s="4"/>
      <c r="P113" s="4"/>
      <c r="Q113" s="4"/>
      <c r="R113" s="4"/>
    </row>
    <row r="114" spans="2:30" x14ac:dyDescent="0.25">
      <c r="O114" s="4"/>
      <c r="P114" s="4"/>
      <c r="Q114" s="4"/>
      <c r="R114" s="4"/>
    </row>
    <row r="115" spans="2:30" x14ac:dyDescent="0.25">
      <c r="O115" s="4"/>
      <c r="P115" s="4"/>
      <c r="Q115" s="4"/>
      <c r="R115" s="4"/>
    </row>
    <row r="116" spans="2:30" x14ac:dyDescent="0.25">
      <c r="O116" s="4"/>
      <c r="P116" s="4"/>
      <c r="Q116" s="4"/>
      <c r="R116" s="4"/>
    </row>
    <row r="117" spans="2:30" x14ac:dyDescent="0.25">
      <c r="O117" s="4"/>
      <c r="P117" s="4"/>
      <c r="Q117" s="4"/>
      <c r="R117" s="4"/>
    </row>
    <row r="118" spans="2:30" x14ac:dyDescent="0.25">
      <c r="O118" s="4"/>
      <c r="P118" s="4"/>
      <c r="Q118" s="4"/>
      <c r="R118" s="4"/>
    </row>
    <row r="119" spans="2:30" x14ac:dyDescent="0.25">
      <c r="O119" s="4"/>
      <c r="P119" s="4"/>
      <c r="Q119" s="4"/>
      <c r="R119" s="4"/>
    </row>
    <row r="120" spans="2:30" x14ac:dyDescent="0.25">
      <c r="O120" s="4"/>
      <c r="P120" s="4"/>
      <c r="Q120" s="4"/>
      <c r="R120" s="4"/>
    </row>
    <row r="121" spans="2:30" x14ac:dyDescent="0.25">
      <c r="O121" s="4"/>
      <c r="P121" s="4"/>
      <c r="Q121" s="4"/>
      <c r="R121" s="4"/>
    </row>
    <row r="122" spans="2:30" x14ac:dyDescent="0.25">
      <c r="O122" s="4"/>
      <c r="P122" s="4"/>
      <c r="Q122" s="4"/>
      <c r="R122" s="4"/>
    </row>
    <row r="123" spans="2:30" x14ac:dyDescent="0.25">
      <c r="O123" s="4"/>
      <c r="P123" s="4"/>
      <c r="Q123" s="4"/>
      <c r="R123" s="4"/>
    </row>
    <row r="124" spans="2:30" x14ac:dyDescent="0.25">
      <c r="O124" s="4"/>
      <c r="P124" s="4"/>
      <c r="Q124" s="4"/>
      <c r="R124" s="4"/>
    </row>
    <row r="125" spans="2:30" ht="14.25" customHeight="1" x14ac:dyDescent="0.25">
      <c r="B125" s="6"/>
      <c r="C125" s="33"/>
      <c r="D125" s="33"/>
      <c r="E125" s="33"/>
      <c r="F125" s="33"/>
      <c r="G125" s="33"/>
      <c r="H125" s="33"/>
      <c r="I125" s="33"/>
      <c r="J125" s="33"/>
      <c r="K125" s="33"/>
      <c r="L125" s="33"/>
      <c r="M125" s="33"/>
      <c r="N125" s="33"/>
      <c r="O125" s="33"/>
      <c r="P125" s="31"/>
      <c r="Q125" s="31"/>
      <c r="R125" s="31"/>
      <c r="S125" s="3"/>
      <c r="T125" s="3"/>
      <c r="U125" s="3"/>
      <c r="V125" s="3"/>
      <c r="W125" s="3"/>
      <c r="X125" s="3"/>
      <c r="Y125" s="3"/>
      <c r="Z125" s="3"/>
      <c r="AB125" s="3"/>
      <c r="AC125" s="3"/>
      <c r="AD125" s="3"/>
    </row>
    <row r="126" spans="2:30" ht="14.25" customHeight="1" x14ac:dyDescent="0.25">
      <c r="B126" s="20" t="e">
        <f>#REF!</f>
        <v>#REF!</v>
      </c>
      <c r="C126" s="20"/>
      <c r="D126" s="20"/>
      <c r="E126" s="20"/>
      <c r="F126" s="20"/>
      <c r="G126" s="20"/>
      <c r="H126" s="20"/>
      <c r="I126" s="20"/>
      <c r="J126" s="20"/>
      <c r="K126" s="20"/>
      <c r="L126" s="20"/>
      <c r="M126" s="20"/>
      <c r="N126" s="20"/>
      <c r="O126" s="6"/>
      <c r="P126" s="31"/>
      <c r="Q126" s="31"/>
      <c r="R126" s="31"/>
      <c r="S126" s="3"/>
      <c r="T126" s="3"/>
      <c r="U126" s="3"/>
      <c r="V126" s="3"/>
      <c r="W126" s="3"/>
      <c r="X126" s="3"/>
      <c r="Y126" s="3"/>
      <c r="Z126" s="3"/>
      <c r="AB126" s="3"/>
      <c r="AC126" s="3"/>
      <c r="AD126" s="3"/>
    </row>
    <row r="127" spans="2:30" ht="14.25" customHeight="1" x14ac:dyDescent="0.25">
      <c r="B127" s="21"/>
      <c r="C127" s="22" t="e">
        <f>DATE(YEAR(#REF!),MONTH(#REF!)+1,DAY(#REF!))</f>
        <v>#REF!</v>
      </c>
      <c r="D127" s="22" t="e">
        <f>DATE(YEAR(C127),MONTH(C127)+1,DAY(C127))</f>
        <v>#REF!</v>
      </c>
      <c r="E127" s="22" t="e">
        <f t="shared" ref="E127:N127" si="40">DATE(YEAR(D127),MONTH(D127)+1,DAY(D127))</f>
        <v>#REF!</v>
      </c>
      <c r="F127" s="22" t="e">
        <f t="shared" si="40"/>
        <v>#REF!</v>
      </c>
      <c r="G127" s="22" t="e">
        <f t="shared" si="40"/>
        <v>#REF!</v>
      </c>
      <c r="H127" s="22" t="e">
        <f t="shared" si="40"/>
        <v>#REF!</v>
      </c>
      <c r="I127" s="22" t="e">
        <f t="shared" si="40"/>
        <v>#REF!</v>
      </c>
      <c r="J127" s="22" t="e">
        <f t="shared" si="40"/>
        <v>#REF!</v>
      </c>
      <c r="K127" s="22" t="e">
        <f t="shared" si="40"/>
        <v>#REF!</v>
      </c>
      <c r="L127" s="22" t="e">
        <f t="shared" si="40"/>
        <v>#REF!</v>
      </c>
      <c r="M127" s="22" t="e">
        <f t="shared" si="40"/>
        <v>#REF!</v>
      </c>
      <c r="N127" s="22" t="e">
        <f t="shared" si="40"/>
        <v>#REF!</v>
      </c>
      <c r="O127" s="23" t="s">
        <v>52</v>
      </c>
      <c r="P127" s="31"/>
      <c r="Q127" s="31"/>
      <c r="R127" s="31"/>
      <c r="S127" s="3"/>
      <c r="T127" s="3"/>
      <c r="U127" s="3"/>
      <c r="V127" s="3"/>
      <c r="W127" s="3"/>
      <c r="X127" s="3"/>
      <c r="Y127" s="3"/>
      <c r="Z127" s="3"/>
      <c r="AB127" s="3"/>
      <c r="AC127" s="3"/>
      <c r="AD127" s="3"/>
    </row>
    <row r="128" spans="2:30" ht="14.25" customHeight="1" x14ac:dyDescent="0.25">
      <c r="B128" s="17" t="e">
        <f>#REF!</f>
        <v>#REF!</v>
      </c>
      <c r="C128" s="10" t="e">
        <f>#REF!</f>
        <v>#REF!</v>
      </c>
      <c r="D128" s="10" t="e">
        <f>C136</f>
        <v>#REF!</v>
      </c>
      <c r="E128" s="10" t="e">
        <f t="shared" ref="E128:N128" si="41">D136</f>
        <v>#REF!</v>
      </c>
      <c r="F128" s="10" t="e">
        <f t="shared" si="41"/>
        <v>#REF!</v>
      </c>
      <c r="G128" s="10" t="e">
        <f t="shared" si="41"/>
        <v>#REF!</v>
      </c>
      <c r="H128" s="10" t="e">
        <f t="shared" si="41"/>
        <v>#REF!</v>
      </c>
      <c r="I128" s="10" t="e">
        <f t="shared" si="41"/>
        <v>#REF!</v>
      </c>
      <c r="J128" s="10" t="e">
        <f t="shared" si="41"/>
        <v>#REF!</v>
      </c>
      <c r="K128" s="10" t="e">
        <f t="shared" si="41"/>
        <v>#REF!</v>
      </c>
      <c r="L128" s="10" t="e">
        <f t="shared" si="41"/>
        <v>#REF!</v>
      </c>
      <c r="M128" s="10" t="e">
        <f t="shared" si="41"/>
        <v>#REF!</v>
      </c>
      <c r="N128" s="10" t="e">
        <f t="shared" si="41"/>
        <v>#REF!</v>
      </c>
      <c r="O128" s="10"/>
      <c r="P128" s="31"/>
      <c r="Q128" s="31"/>
      <c r="R128" s="31"/>
      <c r="S128" s="3"/>
      <c r="T128" s="3"/>
      <c r="U128" s="3"/>
      <c r="V128" s="3"/>
      <c r="W128" s="3"/>
      <c r="X128" s="3"/>
      <c r="Y128" s="3"/>
      <c r="Z128" s="3"/>
      <c r="AB128" s="3"/>
      <c r="AC128" s="3"/>
      <c r="AD128" s="3"/>
    </row>
    <row r="129" spans="2:30" ht="14.25" customHeight="1" x14ac:dyDescent="0.25">
      <c r="B129" s="17" t="e">
        <f>#REF!</f>
        <v>#REF!</v>
      </c>
      <c r="C129" s="10">
        <v>0</v>
      </c>
      <c r="D129" s="10">
        <f t="shared" ref="D129:N129" si="42">D138</f>
        <v>0</v>
      </c>
      <c r="E129" s="10">
        <f t="shared" si="42"/>
        <v>0</v>
      </c>
      <c r="F129" s="10">
        <f t="shared" si="42"/>
        <v>0</v>
      </c>
      <c r="G129" s="10">
        <f t="shared" si="42"/>
        <v>0</v>
      </c>
      <c r="H129" s="10">
        <f t="shared" si="42"/>
        <v>0</v>
      </c>
      <c r="I129" s="10">
        <f t="shared" si="42"/>
        <v>0</v>
      </c>
      <c r="J129" s="10">
        <f t="shared" si="42"/>
        <v>0</v>
      </c>
      <c r="K129" s="10">
        <f t="shared" si="42"/>
        <v>0</v>
      </c>
      <c r="L129" s="10">
        <f t="shared" si="42"/>
        <v>0</v>
      </c>
      <c r="M129" s="10">
        <f t="shared" si="42"/>
        <v>0</v>
      </c>
      <c r="N129" s="10">
        <f t="shared" si="42"/>
        <v>0</v>
      </c>
      <c r="O129" s="10">
        <f>SUM(C129:N129)</f>
        <v>0</v>
      </c>
      <c r="P129" s="31"/>
      <c r="Q129" s="31"/>
      <c r="R129" s="31"/>
      <c r="S129" s="3"/>
      <c r="T129" s="3"/>
      <c r="U129" s="3"/>
      <c r="V129" s="3"/>
      <c r="W129" s="3"/>
      <c r="X129" s="3"/>
      <c r="Y129" s="3"/>
      <c r="Z129" s="3"/>
      <c r="AB129" s="3"/>
      <c r="AC129" s="3"/>
      <c r="AD129" s="3"/>
    </row>
    <row r="130" spans="2:30" ht="14.25" customHeight="1" x14ac:dyDescent="0.25">
      <c r="B130" s="17" t="e">
        <f>#REF!</f>
        <v>#REF!</v>
      </c>
      <c r="C130" s="10" t="e">
        <f>C128+C129</f>
        <v>#REF!</v>
      </c>
      <c r="D130" s="10" t="e">
        <f>D128+D129</f>
        <v>#REF!</v>
      </c>
      <c r="E130" s="10" t="e">
        <f t="shared" ref="E130:N130" si="43">E128+E129</f>
        <v>#REF!</v>
      </c>
      <c r="F130" s="10" t="e">
        <f t="shared" si="43"/>
        <v>#REF!</v>
      </c>
      <c r="G130" s="10" t="e">
        <f t="shared" si="43"/>
        <v>#REF!</v>
      </c>
      <c r="H130" s="10" t="e">
        <f t="shared" si="43"/>
        <v>#REF!</v>
      </c>
      <c r="I130" s="10" t="e">
        <f t="shared" si="43"/>
        <v>#REF!</v>
      </c>
      <c r="J130" s="10" t="e">
        <f t="shared" si="43"/>
        <v>#REF!</v>
      </c>
      <c r="K130" s="10" t="e">
        <f t="shared" si="43"/>
        <v>#REF!</v>
      </c>
      <c r="L130" s="10" t="e">
        <f t="shared" si="43"/>
        <v>#REF!</v>
      </c>
      <c r="M130" s="10" t="e">
        <f t="shared" si="43"/>
        <v>#REF!</v>
      </c>
      <c r="N130" s="10" t="e">
        <f t="shared" si="43"/>
        <v>#REF!</v>
      </c>
      <c r="O130" s="10"/>
      <c r="P130" s="31"/>
      <c r="Q130" s="31"/>
      <c r="R130" s="31"/>
      <c r="S130" s="3"/>
      <c r="T130" s="3"/>
      <c r="U130" s="3"/>
      <c r="V130" s="3"/>
      <c r="W130" s="3"/>
      <c r="X130" s="3"/>
      <c r="Y130" s="3"/>
      <c r="Z130" s="3"/>
      <c r="AB130" s="3"/>
      <c r="AC130" s="3"/>
      <c r="AD130" s="3"/>
    </row>
    <row r="131" spans="2:30" ht="14.25" customHeight="1" x14ac:dyDescent="0.25">
      <c r="B131" s="17" t="e">
        <f>#REF!</f>
        <v>#REF!</v>
      </c>
      <c r="C131" s="36" t="e">
        <f>C140</f>
        <v>#REF!</v>
      </c>
      <c r="D131" s="36" t="e">
        <f>#REF!</f>
        <v>#REF!</v>
      </c>
      <c r="E131" s="36" t="e">
        <f>#REF!</f>
        <v>#REF!</v>
      </c>
      <c r="F131" s="36" t="e">
        <f>#REF!</f>
        <v>#REF!</v>
      </c>
      <c r="G131" s="36" t="e">
        <f>#REF!</f>
        <v>#REF!</v>
      </c>
      <c r="H131" s="36" t="e">
        <f>#REF!</f>
        <v>#REF!</v>
      </c>
      <c r="I131" s="36" t="e">
        <f>#REF!</f>
        <v>#REF!</v>
      </c>
      <c r="J131" s="36" t="e">
        <f>#REF!</f>
        <v>#REF!</v>
      </c>
      <c r="K131" s="36" t="e">
        <f>#REF!</f>
        <v>#REF!</v>
      </c>
      <c r="L131" s="36" t="e">
        <f>#REF!</f>
        <v>#REF!</v>
      </c>
      <c r="M131" s="36" t="e">
        <f>#REF!</f>
        <v>#REF!</v>
      </c>
      <c r="N131" s="36" t="e">
        <f>#REF!</f>
        <v>#REF!</v>
      </c>
      <c r="O131" s="10"/>
      <c r="P131" s="31"/>
      <c r="Q131" s="31"/>
      <c r="R131" s="31"/>
      <c r="S131" s="3"/>
      <c r="T131" s="3"/>
      <c r="U131" s="3"/>
      <c r="V131" s="3"/>
      <c r="W131" s="3"/>
      <c r="X131" s="3"/>
      <c r="Y131" s="3"/>
      <c r="Z131" s="3"/>
      <c r="AB131" s="3"/>
      <c r="AC131" s="3"/>
      <c r="AD131" s="3"/>
    </row>
    <row r="132" spans="2:30" ht="14.25" customHeight="1" x14ac:dyDescent="0.25">
      <c r="B132" s="17" t="e">
        <f>#REF!</f>
        <v>#REF!</v>
      </c>
      <c r="C132" s="36" t="e">
        <f>C141</f>
        <v>#REF!</v>
      </c>
      <c r="D132" s="36" t="e">
        <f>#REF!</f>
        <v>#REF!</v>
      </c>
      <c r="E132" s="36" t="e">
        <f>#REF!</f>
        <v>#REF!</v>
      </c>
      <c r="F132" s="36" t="e">
        <f>#REF!</f>
        <v>#REF!</v>
      </c>
      <c r="G132" s="36" t="e">
        <f>#REF!</f>
        <v>#REF!</v>
      </c>
      <c r="H132" s="36" t="e">
        <f>#REF!</f>
        <v>#REF!</v>
      </c>
      <c r="I132" s="36" t="e">
        <f>#REF!</f>
        <v>#REF!</v>
      </c>
      <c r="J132" s="36" t="e">
        <f>#REF!</f>
        <v>#REF!</v>
      </c>
      <c r="K132" s="36" t="e">
        <f>#REF!</f>
        <v>#REF!</v>
      </c>
      <c r="L132" s="36" t="e">
        <f>#REF!</f>
        <v>#REF!</v>
      </c>
      <c r="M132" s="36" t="e">
        <f>#REF!</f>
        <v>#REF!</v>
      </c>
      <c r="N132" s="36" t="e">
        <f>#REF!</f>
        <v>#REF!</v>
      </c>
      <c r="O132" s="10"/>
      <c r="P132" s="31"/>
      <c r="Q132" s="31"/>
      <c r="R132" s="31"/>
      <c r="S132" s="3"/>
      <c r="T132" s="3"/>
      <c r="U132" s="3"/>
      <c r="V132" s="3"/>
      <c r="W132" s="3"/>
      <c r="X132" s="3"/>
      <c r="Y132" s="3"/>
      <c r="Z132" s="3"/>
      <c r="AB132" s="3"/>
      <c r="AC132" s="3"/>
      <c r="AD132" s="3"/>
    </row>
    <row r="133" spans="2:30" ht="14.25" customHeight="1" x14ac:dyDescent="0.25">
      <c r="B133" s="17" t="e">
        <f>#REF!</f>
        <v>#REF!</v>
      </c>
      <c r="C133" s="10" t="e">
        <f>#REF!+C142</f>
        <v>#REF!</v>
      </c>
      <c r="D133" s="10" t="e">
        <f>C133+D142</f>
        <v>#REF!</v>
      </c>
      <c r="E133" s="10" t="e">
        <f t="shared" ref="E133:N133" si="44">D133+E142</f>
        <v>#REF!</v>
      </c>
      <c r="F133" s="10" t="e">
        <f t="shared" si="44"/>
        <v>#REF!</v>
      </c>
      <c r="G133" s="10" t="e">
        <f t="shared" si="44"/>
        <v>#REF!</v>
      </c>
      <c r="H133" s="10" t="e">
        <f t="shared" si="44"/>
        <v>#REF!</v>
      </c>
      <c r="I133" s="10" t="e">
        <f t="shared" si="44"/>
        <v>#REF!</v>
      </c>
      <c r="J133" s="10" t="e">
        <f t="shared" si="44"/>
        <v>#REF!</v>
      </c>
      <c r="K133" s="10" t="e">
        <f t="shared" si="44"/>
        <v>#REF!</v>
      </c>
      <c r="L133" s="10" t="e">
        <f t="shared" si="44"/>
        <v>#REF!</v>
      </c>
      <c r="M133" s="10" t="e">
        <f t="shared" si="44"/>
        <v>#REF!</v>
      </c>
      <c r="N133" s="10" t="e">
        <f t="shared" si="44"/>
        <v>#REF!</v>
      </c>
      <c r="O133" s="10" t="e">
        <f>SUM(C133:N133)</f>
        <v>#REF!</v>
      </c>
      <c r="P133" s="31"/>
      <c r="Q133" s="31"/>
      <c r="R133" s="31"/>
      <c r="S133" s="3"/>
      <c r="T133" s="3"/>
      <c r="U133" s="3"/>
      <c r="V133" s="3"/>
      <c r="W133" s="3"/>
      <c r="X133" s="3"/>
      <c r="Y133" s="3"/>
      <c r="Z133" s="3"/>
      <c r="AB133" s="3"/>
      <c r="AC133" s="3"/>
      <c r="AD133" s="3"/>
    </row>
    <row r="134" spans="2:30" ht="14.25" customHeight="1" x14ac:dyDescent="0.25">
      <c r="B134" s="17" t="e">
        <f>#REF!</f>
        <v>#REF!</v>
      </c>
      <c r="C134" s="10" t="e">
        <f>C130*C132</f>
        <v>#REF!</v>
      </c>
      <c r="D134" s="10" t="e">
        <f t="shared" ref="D134:N134" si="45">D130*D132</f>
        <v>#REF!</v>
      </c>
      <c r="E134" s="10" t="e">
        <f t="shared" si="45"/>
        <v>#REF!</v>
      </c>
      <c r="F134" s="10" t="e">
        <f t="shared" si="45"/>
        <v>#REF!</v>
      </c>
      <c r="G134" s="10" t="e">
        <f t="shared" si="45"/>
        <v>#REF!</v>
      </c>
      <c r="H134" s="10" t="e">
        <f t="shared" si="45"/>
        <v>#REF!</v>
      </c>
      <c r="I134" s="10" t="e">
        <f t="shared" si="45"/>
        <v>#REF!</v>
      </c>
      <c r="J134" s="10" t="e">
        <f t="shared" si="45"/>
        <v>#REF!</v>
      </c>
      <c r="K134" s="10" t="e">
        <f t="shared" si="45"/>
        <v>#REF!</v>
      </c>
      <c r="L134" s="10" t="e">
        <f t="shared" si="45"/>
        <v>#REF!</v>
      </c>
      <c r="M134" s="10" t="e">
        <f t="shared" si="45"/>
        <v>#REF!</v>
      </c>
      <c r="N134" s="10" t="e">
        <f t="shared" si="45"/>
        <v>#REF!</v>
      </c>
      <c r="O134" s="10" t="e">
        <f>SUM(C134:N134)</f>
        <v>#REF!</v>
      </c>
      <c r="P134" s="31"/>
      <c r="Q134" s="31"/>
      <c r="R134" s="31"/>
      <c r="S134" s="3"/>
      <c r="T134" s="3"/>
      <c r="U134" s="3"/>
      <c r="V134" s="3"/>
      <c r="W134" s="3"/>
      <c r="X134" s="3"/>
      <c r="Y134" s="3"/>
      <c r="Z134" s="3"/>
      <c r="AB134" s="3"/>
      <c r="AC134" s="3"/>
      <c r="AD134" s="3"/>
    </row>
    <row r="135" spans="2:30" ht="14.25" customHeight="1" x14ac:dyDescent="0.25">
      <c r="B135" s="17" t="e">
        <f>#REF!</f>
        <v>#REF!</v>
      </c>
      <c r="C135" s="10" t="e">
        <f>C133-C134</f>
        <v>#REF!</v>
      </c>
      <c r="D135" s="10" t="e">
        <f>D133-D134</f>
        <v>#REF!</v>
      </c>
      <c r="E135" s="10" t="e">
        <f t="shared" ref="E135:N135" si="46">E133-E134</f>
        <v>#REF!</v>
      </c>
      <c r="F135" s="10" t="e">
        <f t="shared" si="46"/>
        <v>#REF!</v>
      </c>
      <c r="G135" s="10" t="e">
        <f t="shared" si="46"/>
        <v>#REF!</v>
      </c>
      <c r="H135" s="10" t="e">
        <f t="shared" si="46"/>
        <v>#REF!</v>
      </c>
      <c r="I135" s="10" t="e">
        <f t="shared" si="46"/>
        <v>#REF!</v>
      </c>
      <c r="J135" s="10" t="e">
        <f t="shared" si="46"/>
        <v>#REF!</v>
      </c>
      <c r="K135" s="10" t="e">
        <f t="shared" si="46"/>
        <v>#REF!</v>
      </c>
      <c r="L135" s="10" t="e">
        <f t="shared" si="46"/>
        <v>#REF!</v>
      </c>
      <c r="M135" s="10" t="e">
        <f t="shared" si="46"/>
        <v>#REF!</v>
      </c>
      <c r="N135" s="10" t="e">
        <f t="shared" si="46"/>
        <v>#REF!</v>
      </c>
      <c r="O135" s="10" t="e">
        <f>SUM(C135:N135)</f>
        <v>#REF!</v>
      </c>
      <c r="P135" s="31"/>
      <c r="Q135" s="31"/>
      <c r="R135" s="31"/>
      <c r="S135" s="3"/>
      <c r="T135" s="3"/>
      <c r="U135" s="3"/>
      <c r="V135" s="3"/>
      <c r="W135" s="3"/>
      <c r="X135" s="3"/>
      <c r="Y135" s="3"/>
      <c r="Z135" s="3"/>
      <c r="AB135" s="3"/>
      <c r="AC135" s="3"/>
      <c r="AD135" s="3"/>
    </row>
    <row r="136" spans="2:30" ht="14.25" customHeight="1" x14ac:dyDescent="0.25">
      <c r="B136" s="17" t="e">
        <f>#REF!</f>
        <v>#REF!</v>
      </c>
      <c r="C136" s="34" t="e">
        <f>C130-C135</f>
        <v>#REF!</v>
      </c>
      <c r="D136" s="34" t="e">
        <f t="shared" ref="D136:N136" si="47">D130-D135</f>
        <v>#REF!</v>
      </c>
      <c r="E136" s="34" t="e">
        <f t="shared" si="47"/>
        <v>#REF!</v>
      </c>
      <c r="F136" s="34" t="e">
        <f t="shared" si="47"/>
        <v>#REF!</v>
      </c>
      <c r="G136" s="34" t="e">
        <f t="shared" si="47"/>
        <v>#REF!</v>
      </c>
      <c r="H136" s="34" t="e">
        <f t="shared" si="47"/>
        <v>#REF!</v>
      </c>
      <c r="I136" s="34" t="e">
        <f t="shared" si="47"/>
        <v>#REF!</v>
      </c>
      <c r="J136" s="34" t="e">
        <f t="shared" si="47"/>
        <v>#REF!</v>
      </c>
      <c r="K136" s="34" t="e">
        <f t="shared" si="47"/>
        <v>#REF!</v>
      </c>
      <c r="L136" s="34" t="e">
        <f t="shared" si="47"/>
        <v>#REF!</v>
      </c>
      <c r="M136" s="34" t="e">
        <f t="shared" si="47"/>
        <v>#REF!</v>
      </c>
      <c r="N136" s="34" t="e">
        <f t="shared" si="47"/>
        <v>#REF!</v>
      </c>
      <c r="O136" s="34"/>
      <c r="P136" s="31"/>
      <c r="Q136" s="31"/>
      <c r="R136" s="31"/>
      <c r="S136" s="3"/>
      <c r="T136" s="3"/>
      <c r="U136" s="3"/>
      <c r="V136" s="3"/>
      <c r="W136" s="3"/>
      <c r="X136" s="3"/>
      <c r="Y136" s="3"/>
      <c r="Z136" s="3"/>
      <c r="AB136" s="3"/>
      <c r="AC136" s="3"/>
      <c r="AD136" s="3"/>
    </row>
    <row r="137" spans="2:30" ht="14.25" customHeight="1" x14ac:dyDescent="0.35">
      <c r="B137" s="20"/>
      <c r="C137" s="20"/>
      <c r="D137" s="20"/>
      <c r="E137" s="20"/>
      <c r="F137" s="20"/>
      <c r="G137" s="20"/>
      <c r="H137" s="20"/>
      <c r="I137" s="20"/>
      <c r="J137" s="20"/>
      <c r="K137" s="20"/>
      <c r="L137" s="20"/>
      <c r="M137" s="20"/>
      <c r="N137" s="20"/>
      <c r="O137" s="6"/>
      <c r="P137" s="31"/>
      <c r="Q137" s="6"/>
      <c r="R137" s="35"/>
      <c r="S137" s="8"/>
      <c r="T137" s="5"/>
      <c r="U137" s="3"/>
      <c r="V137" s="3"/>
      <c r="W137" s="3"/>
      <c r="X137" s="3"/>
      <c r="Y137" s="3"/>
      <c r="Z137" s="3"/>
      <c r="AA137" s="3"/>
      <c r="AB137" s="3"/>
      <c r="AC137" s="3"/>
      <c r="AD137" s="3"/>
    </row>
    <row r="138" spans="2:30" ht="14.25" customHeight="1" x14ac:dyDescent="0.35">
      <c r="B138" s="16" t="e">
        <f>#REF!</f>
        <v>#REF!</v>
      </c>
      <c r="C138" s="42">
        <v>0</v>
      </c>
      <c r="D138" s="42">
        <v>0</v>
      </c>
      <c r="E138" s="42">
        <v>0</v>
      </c>
      <c r="F138" s="42">
        <v>0</v>
      </c>
      <c r="G138" s="42">
        <v>0</v>
      </c>
      <c r="H138" s="42">
        <v>0</v>
      </c>
      <c r="I138" s="42">
        <v>0</v>
      </c>
      <c r="J138" s="42">
        <v>0</v>
      </c>
      <c r="K138" s="42">
        <v>0</v>
      </c>
      <c r="L138" s="42">
        <v>0</v>
      </c>
      <c r="M138" s="42">
        <v>0</v>
      </c>
      <c r="N138" s="42">
        <v>0</v>
      </c>
      <c r="O138" s="6"/>
      <c r="P138" s="31"/>
      <c r="Q138" s="6"/>
      <c r="R138" s="35"/>
      <c r="S138" s="8"/>
      <c r="T138" s="5"/>
      <c r="U138" s="3"/>
      <c r="V138" s="3"/>
      <c r="W138" s="3"/>
      <c r="X138" s="3"/>
      <c r="Y138" s="3"/>
      <c r="Z138" s="3"/>
      <c r="AA138" s="3"/>
      <c r="AB138" s="3"/>
      <c r="AC138" s="3"/>
      <c r="AD138" s="3"/>
    </row>
    <row r="139" spans="2:30" ht="14.25" customHeight="1" x14ac:dyDescent="0.35">
      <c r="B139" s="16" t="s">
        <v>64</v>
      </c>
      <c r="C139" s="6" t="e">
        <f>#REF!</f>
        <v>#REF!</v>
      </c>
      <c r="D139" s="33" t="e">
        <f>#REF!</f>
        <v>#REF!</v>
      </c>
      <c r="E139" s="33" t="e">
        <f>#REF!</f>
        <v>#REF!</v>
      </c>
      <c r="F139" s="33" t="e">
        <f>#REF!</f>
        <v>#REF!</v>
      </c>
      <c r="G139" s="33" t="e">
        <f>#REF!</f>
        <v>#REF!</v>
      </c>
      <c r="H139" s="33" t="e">
        <f>#REF!</f>
        <v>#REF!</v>
      </c>
      <c r="I139" s="33" t="e">
        <f>#REF!</f>
        <v>#REF!</v>
      </c>
      <c r="J139" s="33" t="e">
        <f>#REF!</f>
        <v>#REF!</v>
      </c>
      <c r="K139" s="33" t="e">
        <f>#REF!</f>
        <v>#REF!</v>
      </c>
      <c r="L139" s="33" t="e">
        <f>#REF!</f>
        <v>#REF!</v>
      </c>
      <c r="M139" s="33" t="e">
        <f>#REF!</f>
        <v>#REF!</v>
      </c>
      <c r="N139" s="33" t="e">
        <f>#REF!</f>
        <v>#REF!</v>
      </c>
      <c r="O139" s="6"/>
      <c r="P139" s="31"/>
      <c r="Q139" s="6"/>
      <c r="R139" s="35"/>
      <c r="S139" s="8"/>
      <c r="T139" s="5"/>
      <c r="U139" s="3"/>
      <c r="V139" s="3"/>
      <c r="W139" s="3"/>
      <c r="X139" s="3"/>
      <c r="Y139" s="3"/>
      <c r="Z139" s="3"/>
      <c r="AA139" s="3"/>
      <c r="AB139" s="3"/>
      <c r="AC139" s="3"/>
      <c r="AD139" s="3"/>
    </row>
    <row r="140" spans="2:30" ht="14.25" customHeight="1" x14ac:dyDescent="0.35">
      <c r="B140" s="16" t="s">
        <v>58</v>
      </c>
      <c r="C140" s="19" t="e">
        <f>#REF!</f>
        <v>#REF!</v>
      </c>
      <c r="D140" s="19" t="e">
        <f>#REF!</f>
        <v>#REF!</v>
      </c>
      <c r="E140" s="19" t="e">
        <f>#REF!</f>
        <v>#REF!</v>
      </c>
      <c r="F140" s="19" t="e">
        <f>#REF!</f>
        <v>#REF!</v>
      </c>
      <c r="G140" s="19" t="e">
        <f>#REF!</f>
        <v>#REF!</v>
      </c>
      <c r="H140" s="19" t="e">
        <f>#REF!</f>
        <v>#REF!</v>
      </c>
      <c r="I140" s="19" t="e">
        <f>#REF!</f>
        <v>#REF!</v>
      </c>
      <c r="J140" s="19" t="e">
        <f>#REF!</f>
        <v>#REF!</v>
      </c>
      <c r="K140" s="19" t="e">
        <f>#REF!</f>
        <v>#REF!</v>
      </c>
      <c r="L140" s="19" t="e">
        <f>#REF!</f>
        <v>#REF!</v>
      </c>
      <c r="M140" s="19" t="e">
        <f>#REF!</f>
        <v>#REF!</v>
      </c>
      <c r="N140" s="19" t="e">
        <f>#REF!</f>
        <v>#REF!</v>
      </c>
      <c r="O140" s="6"/>
      <c r="P140" s="31"/>
      <c r="Q140" s="6"/>
      <c r="R140" s="35"/>
      <c r="S140" s="8"/>
      <c r="T140" s="5"/>
      <c r="U140" s="3"/>
      <c r="V140" s="3"/>
      <c r="W140" s="3"/>
      <c r="X140" s="3"/>
      <c r="Y140" s="3"/>
      <c r="Z140" s="3"/>
      <c r="AA140" s="3"/>
      <c r="AB140" s="3"/>
      <c r="AC140" s="3"/>
      <c r="AD140" s="3"/>
    </row>
    <row r="141" spans="2:30" ht="14.25" customHeight="1" x14ac:dyDescent="0.35">
      <c r="B141" s="16" t="s">
        <v>65</v>
      </c>
      <c r="C141" s="37" t="e">
        <f>C140/12</f>
        <v>#REF!</v>
      </c>
      <c r="D141" s="37" t="e">
        <f>D140/12</f>
        <v>#REF!</v>
      </c>
      <c r="E141" s="37" t="e">
        <f t="shared" ref="E141:N141" si="48">E140/12</f>
        <v>#REF!</v>
      </c>
      <c r="F141" s="37" t="e">
        <f t="shared" si="48"/>
        <v>#REF!</v>
      </c>
      <c r="G141" s="37" t="e">
        <f t="shared" si="48"/>
        <v>#REF!</v>
      </c>
      <c r="H141" s="37" t="e">
        <f t="shared" si="48"/>
        <v>#REF!</v>
      </c>
      <c r="I141" s="37" t="e">
        <f t="shared" si="48"/>
        <v>#REF!</v>
      </c>
      <c r="J141" s="37" t="e">
        <f t="shared" si="48"/>
        <v>#REF!</v>
      </c>
      <c r="K141" s="37" t="e">
        <f t="shared" si="48"/>
        <v>#REF!</v>
      </c>
      <c r="L141" s="37" t="e">
        <f t="shared" si="48"/>
        <v>#REF!</v>
      </c>
      <c r="M141" s="37" t="e">
        <f t="shared" si="48"/>
        <v>#REF!</v>
      </c>
      <c r="N141" s="37" t="e">
        <f t="shared" si="48"/>
        <v>#REF!</v>
      </c>
      <c r="O141" s="6"/>
      <c r="P141" s="31"/>
      <c r="Q141" s="6"/>
      <c r="R141" s="35"/>
      <c r="S141" s="8"/>
      <c r="T141" s="5"/>
      <c r="U141" s="3"/>
      <c r="V141" s="3"/>
      <c r="W141" s="3"/>
      <c r="X141" s="3"/>
      <c r="Y141" s="3"/>
      <c r="Z141" s="3"/>
      <c r="AA141" s="3"/>
      <c r="AB141" s="3"/>
      <c r="AC141" s="3"/>
      <c r="AD141" s="3"/>
    </row>
    <row r="142" spans="2:30" ht="14.25" customHeight="1" x14ac:dyDescent="0.35">
      <c r="B142" s="16" t="s">
        <v>63</v>
      </c>
      <c r="C142" s="38" t="e">
        <f>-PMT(C141,C139,C138)</f>
        <v>#REF!</v>
      </c>
      <c r="D142" s="38" t="e">
        <f t="shared" ref="D142:N142" si="49">-PMT(D141,D139,D138)</f>
        <v>#REF!</v>
      </c>
      <c r="E142" s="38" t="e">
        <f t="shared" si="49"/>
        <v>#REF!</v>
      </c>
      <c r="F142" s="38" t="e">
        <f t="shared" si="49"/>
        <v>#REF!</v>
      </c>
      <c r="G142" s="38" t="e">
        <f t="shared" si="49"/>
        <v>#REF!</v>
      </c>
      <c r="H142" s="38" t="e">
        <f t="shared" si="49"/>
        <v>#REF!</v>
      </c>
      <c r="I142" s="38" t="e">
        <f t="shared" si="49"/>
        <v>#REF!</v>
      </c>
      <c r="J142" s="38" t="e">
        <f t="shared" si="49"/>
        <v>#REF!</v>
      </c>
      <c r="K142" s="38" t="e">
        <f t="shared" si="49"/>
        <v>#REF!</v>
      </c>
      <c r="L142" s="38" t="e">
        <f t="shared" si="49"/>
        <v>#REF!</v>
      </c>
      <c r="M142" s="38" t="e">
        <f t="shared" si="49"/>
        <v>#REF!</v>
      </c>
      <c r="N142" s="38" t="e">
        <f t="shared" si="49"/>
        <v>#REF!</v>
      </c>
      <c r="O142" s="6"/>
      <c r="P142" s="31"/>
      <c r="Q142" s="6"/>
      <c r="R142" s="35"/>
      <c r="S142" s="8"/>
      <c r="T142" s="5"/>
      <c r="U142" s="3"/>
      <c r="V142" s="3"/>
      <c r="W142" s="3"/>
      <c r="X142" s="3"/>
      <c r="Y142" s="3"/>
      <c r="Z142" s="3"/>
      <c r="AA142" s="3"/>
      <c r="AB142" s="3"/>
      <c r="AC142" s="3"/>
      <c r="AD142" s="3"/>
    </row>
    <row r="143" spans="2:30" ht="14.25" customHeight="1" x14ac:dyDescent="0.35">
      <c r="B143" s="20"/>
      <c r="C143" s="20"/>
      <c r="D143" s="20"/>
      <c r="E143" s="20"/>
      <c r="F143" s="20"/>
      <c r="G143" s="20"/>
      <c r="H143" s="20"/>
      <c r="I143" s="20"/>
      <c r="J143" s="20"/>
      <c r="K143" s="20"/>
      <c r="L143" s="20"/>
      <c r="M143" s="20"/>
      <c r="N143" s="20"/>
      <c r="O143" s="6"/>
      <c r="P143" s="31"/>
      <c r="Q143" s="6"/>
      <c r="R143" s="35"/>
      <c r="S143" s="8"/>
      <c r="T143" s="5"/>
      <c r="U143" s="3"/>
      <c r="V143" s="3"/>
      <c r="W143" s="3"/>
      <c r="X143" s="3"/>
      <c r="Y143" s="3"/>
      <c r="Z143" s="3"/>
      <c r="AA143" s="3"/>
      <c r="AB143" s="3"/>
      <c r="AC143" s="3"/>
      <c r="AD143" s="3"/>
    </row>
    <row r="144" spans="2:30" ht="14.25" customHeight="1" x14ac:dyDescent="0.35">
      <c r="B144" s="20" t="e">
        <f>#REF!</f>
        <v>#REF!</v>
      </c>
      <c r="C144" s="20"/>
      <c r="D144" s="20"/>
      <c r="E144" s="20"/>
      <c r="F144" s="20"/>
      <c r="G144" s="20"/>
      <c r="H144" s="20"/>
      <c r="I144" s="20"/>
      <c r="J144" s="20"/>
      <c r="K144" s="20"/>
      <c r="L144" s="20"/>
      <c r="M144" s="20"/>
      <c r="N144" s="20"/>
      <c r="O144" s="6"/>
      <c r="P144" s="31"/>
      <c r="Q144" s="6"/>
      <c r="R144" s="35"/>
      <c r="S144" s="8"/>
      <c r="T144" s="5"/>
      <c r="U144" s="3"/>
      <c r="V144" s="3"/>
      <c r="W144" s="3"/>
      <c r="X144" s="3"/>
      <c r="Y144" s="3"/>
      <c r="Z144" s="3"/>
      <c r="AA144" s="3"/>
      <c r="AB144" s="3"/>
      <c r="AC144" s="3"/>
      <c r="AD144" s="3"/>
    </row>
    <row r="145" spans="2:30" ht="14.25" customHeight="1" x14ac:dyDescent="0.35">
      <c r="B145" s="21"/>
      <c r="C145" s="22" t="e">
        <f>DATE(YEAR(N127),MONTH(N127)+1,DAY(N127))</f>
        <v>#REF!</v>
      </c>
      <c r="D145" s="22" t="e">
        <f>DATE(YEAR(C145),MONTH(C145)+1,DAY(C145))</f>
        <v>#REF!</v>
      </c>
      <c r="E145" s="22" t="e">
        <f t="shared" ref="E145:N145" si="50">DATE(YEAR(D145),MONTH(D145)+1,DAY(D145))</f>
        <v>#REF!</v>
      </c>
      <c r="F145" s="22" t="e">
        <f t="shared" si="50"/>
        <v>#REF!</v>
      </c>
      <c r="G145" s="22" t="e">
        <f t="shared" si="50"/>
        <v>#REF!</v>
      </c>
      <c r="H145" s="22" t="e">
        <f t="shared" si="50"/>
        <v>#REF!</v>
      </c>
      <c r="I145" s="22" t="e">
        <f t="shared" si="50"/>
        <v>#REF!</v>
      </c>
      <c r="J145" s="22" t="e">
        <f t="shared" si="50"/>
        <v>#REF!</v>
      </c>
      <c r="K145" s="22" t="e">
        <f t="shared" si="50"/>
        <v>#REF!</v>
      </c>
      <c r="L145" s="22" t="e">
        <f t="shared" si="50"/>
        <v>#REF!</v>
      </c>
      <c r="M145" s="22" t="e">
        <f t="shared" si="50"/>
        <v>#REF!</v>
      </c>
      <c r="N145" s="22" t="e">
        <f t="shared" si="50"/>
        <v>#REF!</v>
      </c>
      <c r="O145" s="23" t="s">
        <v>52</v>
      </c>
      <c r="P145" s="31"/>
      <c r="Q145" s="6"/>
      <c r="R145" s="35"/>
      <c r="S145" s="8"/>
      <c r="T145" s="5"/>
      <c r="U145" s="3"/>
      <c r="V145" s="3"/>
      <c r="W145" s="3"/>
      <c r="X145" s="3"/>
      <c r="Y145" s="3"/>
      <c r="Z145" s="3"/>
      <c r="AA145" s="3"/>
      <c r="AB145" s="3"/>
      <c r="AC145" s="3"/>
      <c r="AD145" s="3"/>
    </row>
    <row r="146" spans="2:30" ht="14.25" customHeight="1" x14ac:dyDescent="0.35">
      <c r="B146" s="17" t="e">
        <f>B128</f>
        <v>#REF!</v>
      </c>
      <c r="C146" s="10" t="e">
        <f>N136</f>
        <v>#REF!</v>
      </c>
      <c r="D146" s="10" t="e">
        <f>C154</f>
        <v>#REF!</v>
      </c>
      <c r="E146" s="10" t="e">
        <f t="shared" ref="E146:N146" si="51">D154</f>
        <v>#REF!</v>
      </c>
      <c r="F146" s="10" t="e">
        <f t="shared" si="51"/>
        <v>#REF!</v>
      </c>
      <c r="G146" s="10" t="e">
        <f t="shared" si="51"/>
        <v>#REF!</v>
      </c>
      <c r="H146" s="10" t="e">
        <f t="shared" si="51"/>
        <v>#REF!</v>
      </c>
      <c r="I146" s="10" t="e">
        <f t="shared" si="51"/>
        <v>#REF!</v>
      </c>
      <c r="J146" s="10" t="e">
        <f t="shared" si="51"/>
        <v>#REF!</v>
      </c>
      <c r="K146" s="10" t="e">
        <f t="shared" si="51"/>
        <v>#REF!</v>
      </c>
      <c r="L146" s="10" t="e">
        <f t="shared" si="51"/>
        <v>#REF!</v>
      </c>
      <c r="M146" s="10" t="e">
        <f t="shared" si="51"/>
        <v>#REF!</v>
      </c>
      <c r="N146" s="10" t="e">
        <f t="shared" si="51"/>
        <v>#REF!</v>
      </c>
      <c r="O146" s="10"/>
      <c r="P146" s="31"/>
      <c r="Q146" s="6"/>
      <c r="R146" s="35"/>
      <c r="S146" s="8"/>
      <c r="T146" s="5"/>
      <c r="U146" s="3"/>
      <c r="V146" s="3"/>
      <c r="W146" s="3"/>
      <c r="X146" s="3"/>
      <c r="Y146" s="3"/>
      <c r="Z146" s="3"/>
      <c r="AA146" s="3"/>
      <c r="AB146" s="3"/>
      <c r="AC146" s="3"/>
      <c r="AD146" s="3"/>
    </row>
    <row r="147" spans="2:30" x14ac:dyDescent="0.25">
      <c r="B147" s="17" t="e">
        <f t="shared" ref="B147:B154" si="52">B129</f>
        <v>#REF!</v>
      </c>
      <c r="C147" s="10">
        <v>0</v>
      </c>
      <c r="D147" s="10">
        <f t="shared" ref="D147:N147" si="53">D156</f>
        <v>0</v>
      </c>
      <c r="E147" s="10">
        <f t="shared" si="53"/>
        <v>0</v>
      </c>
      <c r="F147" s="10">
        <f t="shared" si="53"/>
        <v>0</v>
      </c>
      <c r="G147" s="10">
        <f t="shared" si="53"/>
        <v>0</v>
      </c>
      <c r="H147" s="10">
        <f t="shared" si="53"/>
        <v>0</v>
      </c>
      <c r="I147" s="10">
        <f t="shared" si="53"/>
        <v>0</v>
      </c>
      <c r="J147" s="10">
        <f t="shared" si="53"/>
        <v>0</v>
      </c>
      <c r="K147" s="10">
        <f t="shared" si="53"/>
        <v>0</v>
      </c>
      <c r="L147" s="10">
        <f t="shared" si="53"/>
        <v>0</v>
      </c>
      <c r="M147" s="10">
        <f t="shared" si="53"/>
        <v>0</v>
      </c>
      <c r="N147" s="10">
        <f t="shared" si="53"/>
        <v>0</v>
      </c>
      <c r="O147" s="10">
        <f>SUM(C147:N147)</f>
        <v>0</v>
      </c>
      <c r="P147" s="4"/>
      <c r="Q147" s="4"/>
      <c r="R147" s="4"/>
    </row>
    <row r="148" spans="2:30" x14ac:dyDescent="0.25">
      <c r="B148" s="17" t="e">
        <f t="shared" si="52"/>
        <v>#REF!</v>
      </c>
      <c r="C148" s="10" t="e">
        <f>C146+C147</f>
        <v>#REF!</v>
      </c>
      <c r="D148" s="10" t="e">
        <f>D146+D147</f>
        <v>#REF!</v>
      </c>
      <c r="E148" s="10" t="e">
        <f t="shared" ref="E148:N148" si="54">E146+E147</f>
        <v>#REF!</v>
      </c>
      <c r="F148" s="10" t="e">
        <f t="shared" si="54"/>
        <v>#REF!</v>
      </c>
      <c r="G148" s="10" t="e">
        <f t="shared" si="54"/>
        <v>#REF!</v>
      </c>
      <c r="H148" s="10" t="e">
        <f t="shared" si="54"/>
        <v>#REF!</v>
      </c>
      <c r="I148" s="10" t="e">
        <f t="shared" si="54"/>
        <v>#REF!</v>
      </c>
      <c r="J148" s="10" t="e">
        <f t="shared" si="54"/>
        <v>#REF!</v>
      </c>
      <c r="K148" s="10" t="e">
        <f t="shared" si="54"/>
        <v>#REF!</v>
      </c>
      <c r="L148" s="10" t="e">
        <f t="shared" si="54"/>
        <v>#REF!</v>
      </c>
      <c r="M148" s="10" t="e">
        <f t="shared" si="54"/>
        <v>#REF!</v>
      </c>
      <c r="N148" s="10" t="e">
        <f t="shared" si="54"/>
        <v>#REF!</v>
      </c>
      <c r="O148" s="10"/>
      <c r="P148" s="4"/>
      <c r="Q148" s="4"/>
      <c r="R148" s="4"/>
    </row>
    <row r="149" spans="2:30" x14ac:dyDescent="0.25">
      <c r="B149" s="17" t="e">
        <f t="shared" si="52"/>
        <v>#REF!</v>
      </c>
      <c r="C149" s="36" t="e">
        <f>C158</f>
        <v>#REF!</v>
      </c>
      <c r="D149" s="36" t="e">
        <f>#REF!</f>
        <v>#REF!</v>
      </c>
      <c r="E149" s="36" t="e">
        <f>#REF!</f>
        <v>#REF!</v>
      </c>
      <c r="F149" s="36" t="e">
        <f>#REF!</f>
        <v>#REF!</v>
      </c>
      <c r="G149" s="36" t="e">
        <f>#REF!</f>
        <v>#REF!</v>
      </c>
      <c r="H149" s="36" t="e">
        <f>#REF!</f>
        <v>#REF!</v>
      </c>
      <c r="I149" s="36" t="e">
        <f>#REF!</f>
        <v>#REF!</v>
      </c>
      <c r="J149" s="36" t="e">
        <f>#REF!</f>
        <v>#REF!</v>
      </c>
      <c r="K149" s="36" t="e">
        <f>#REF!</f>
        <v>#REF!</v>
      </c>
      <c r="L149" s="36" t="e">
        <f>#REF!</f>
        <v>#REF!</v>
      </c>
      <c r="M149" s="36" t="e">
        <f>#REF!</f>
        <v>#REF!</v>
      </c>
      <c r="N149" s="36" t="e">
        <f>#REF!</f>
        <v>#REF!</v>
      </c>
      <c r="O149" s="10"/>
      <c r="P149" s="4"/>
      <c r="Q149" s="4"/>
      <c r="R149" s="4"/>
    </row>
    <row r="150" spans="2:30" x14ac:dyDescent="0.25">
      <c r="B150" s="17" t="e">
        <f t="shared" si="52"/>
        <v>#REF!</v>
      </c>
      <c r="C150" s="36" t="e">
        <f>C159</f>
        <v>#REF!</v>
      </c>
      <c r="D150" s="36" t="e">
        <f>#REF!</f>
        <v>#REF!</v>
      </c>
      <c r="E150" s="36" t="e">
        <f>#REF!</f>
        <v>#REF!</v>
      </c>
      <c r="F150" s="36" t="e">
        <f>#REF!</f>
        <v>#REF!</v>
      </c>
      <c r="G150" s="36" t="e">
        <f>#REF!</f>
        <v>#REF!</v>
      </c>
      <c r="H150" s="36" t="e">
        <f>#REF!</f>
        <v>#REF!</v>
      </c>
      <c r="I150" s="36" t="e">
        <f>#REF!</f>
        <v>#REF!</v>
      </c>
      <c r="J150" s="36" t="e">
        <f>#REF!</f>
        <v>#REF!</v>
      </c>
      <c r="K150" s="36" t="e">
        <f>#REF!</f>
        <v>#REF!</v>
      </c>
      <c r="L150" s="36" t="e">
        <f>#REF!</f>
        <v>#REF!</v>
      </c>
      <c r="M150" s="36" t="e">
        <f>#REF!</f>
        <v>#REF!</v>
      </c>
      <c r="N150" s="36" t="e">
        <f>#REF!</f>
        <v>#REF!</v>
      </c>
      <c r="O150" s="10"/>
      <c r="P150" s="4"/>
      <c r="Q150" s="4"/>
      <c r="R150" s="4"/>
    </row>
    <row r="151" spans="2:30" x14ac:dyDescent="0.25">
      <c r="B151" s="17" t="e">
        <f t="shared" si="52"/>
        <v>#REF!</v>
      </c>
      <c r="C151" s="10" t="e">
        <f>N133+C160</f>
        <v>#REF!</v>
      </c>
      <c r="D151" s="10" t="e">
        <f>C151+D160</f>
        <v>#REF!</v>
      </c>
      <c r="E151" s="10" t="e">
        <f t="shared" ref="E151:N151" si="55">D151+E160</f>
        <v>#REF!</v>
      </c>
      <c r="F151" s="10" t="e">
        <f t="shared" si="55"/>
        <v>#REF!</v>
      </c>
      <c r="G151" s="10" t="e">
        <f t="shared" si="55"/>
        <v>#REF!</v>
      </c>
      <c r="H151" s="10" t="e">
        <f t="shared" si="55"/>
        <v>#REF!</v>
      </c>
      <c r="I151" s="10" t="e">
        <f t="shared" si="55"/>
        <v>#REF!</v>
      </c>
      <c r="J151" s="10" t="e">
        <f t="shared" si="55"/>
        <v>#REF!</v>
      </c>
      <c r="K151" s="10" t="e">
        <f t="shared" si="55"/>
        <v>#REF!</v>
      </c>
      <c r="L151" s="10" t="e">
        <f t="shared" si="55"/>
        <v>#REF!</v>
      </c>
      <c r="M151" s="10" t="e">
        <f t="shared" si="55"/>
        <v>#REF!</v>
      </c>
      <c r="N151" s="10" t="e">
        <f t="shared" si="55"/>
        <v>#REF!</v>
      </c>
      <c r="O151" s="10" t="e">
        <f>SUM(C151:N151)</f>
        <v>#REF!</v>
      </c>
      <c r="P151" s="4"/>
      <c r="Q151" s="4"/>
      <c r="R151" s="4"/>
    </row>
    <row r="152" spans="2:30" x14ac:dyDescent="0.25">
      <c r="B152" s="17" t="e">
        <f t="shared" si="52"/>
        <v>#REF!</v>
      </c>
      <c r="C152" s="10" t="e">
        <f>C148*C150</f>
        <v>#REF!</v>
      </c>
      <c r="D152" s="10" t="e">
        <f t="shared" ref="D152:N152" si="56">D148*D150</f>
        <v>#REF!</v>
      </c>
      <c r="E152" s="10" t="e">
        <f t="shared" si="56"/>
        <v>#REF!</v>
      </c>
      <c r="F152" s="10" t="e">
        <f t="shared" si="56"/>
        <v>#REF!</v>
      </c>
      <c r="G152" s="10" t="e">
        <f t="shared" si="56"/>
        <v>#REF!</v>
      </c>
      <c r="H152" s="10" t="e">
        <f t="shared" si="56"/>
        <v>#REF!</v>
      </c>
      <c r="I152" s="10" t="e">
        <f t="shared" si="56"/>
        <v>#REF!</v>
      </c>
      <c r="J152" s="10" t="e">
        <f t="shared" si="56"/>
        <v>#REF!</v>
      </c>
      <c r="K152" s="10" t="e">
        <f t="shared" si="56"/>
        <v>#REF!</v>
      </c>
      <c r="L152" s="10" t="e">
        <f t="shared" si="56"/>
        <v>#REF!</v>
      </c>
      <c r="M152" s="10" t="e">
        <f t="shared" si="56"/>
        <v>#REF!</v>
      </c>
      <c r="N152" s="10" t="e">
        <f t="shared" si="56"/>
        <v>#REF!</v>
      </c>
      <c r="O152" s="10" t="e">
        <f>SUM(C152:N152)</f>
        <v>#REF!</v>
      </c>
      <c r="P152" s="4"/>
      <c r="Q152" s="4"/>
      <c r="R152" s="4"/>
    </row>
    <row r="153" spans="2:30" x14ac:dyDescent="0.25">
      <c r="B153" s="17" t="e">
        <f t="shared" si="52"/>
        <v>#REF!</v>
      </c>
      <c r="C153" s="10" t="e">
        <f>C151-C152</f>
        <v>#REF!</v>
      </c>
      <c r="D153" s="10" t="e">
        <f>D151-D152</f>
        <v>#REF!</v>
      </c>
      <c r="E153" s="10" t="e">
        <f t="shared" ref="E153:N153" si="57">E151-E152</f>
        <v>#REF!</v>
      </c>
      <c r="F153" s="10" t="e">
        <f t="shared" si="57"/>
        <v>#REF!</v>
      </c>
      <c r="G153" s="10" t="e">
        <f t="shared" si="57"/>
        <v>#REF!</v>
      </c>
      <c r="H153" s="10" t="e">
        <f t="shared" si="57"/>
        <v>#REF!</v>
      </c>
      <c r="I153" s="10" t="e">
        <f t="shared" si="57"/>
        <v>#REF!</v>
      </c>
      <c r="J153" s="10" t="e">
        <f t="shared" si="57"/>
        <v>#REF!</v>
      </c>
      <c r="K153" s="10" t="e">
        <f t="shared" si="57"/>
        <v>#REF!</v>
      </c>
      <c r="L153" s="10" t="e">
        <f t="shared" si="57"/>
        <v>#REF!</v>
      </c>
      <c r="M153" s="10" t="e">
        <f t="shared" si="57"/>
        <v>#REF!</v>
      </c>
      <c r="N153" s="10" t="e">
        <f t="shared" si="57"/>
        <v>#REF!</v>
      </c>
      <c r="O153" s="10" t="e">
        <f>SUM(C153:N153)</f>
        <v>#REF!</v>
      </c>
      <c r="P153" s="4"/>
      <c r="Q153" s="4"/>
      <c r="R153" s="4"/>
    </row>
    <row r="154" spans="2:30" x14ac:dyDescent="0.25">
      <c r="B154" s="17" t="e">
        <f t="shared" si="52"/>
        <v>#REF!</v>
      </c>
      <c r="C154" s="34" t="e">
        <f>C148-C153</f>
        <v>#REF!</v>
      </c>
      <c r="D154" s="34" t="e">
        <f t="shared" ref="D154:N154" si="58">D148-D153</f>
        <v>#REF!</v>
      </c>
      <c r="E154" s="34" t="e">
        <f t="shared" si="58"/>
        <v>#REF!</v>
      </c>
      <c r="F154" s="34" t="e">
        <f t="shared" si="58"/>
        <v>#REF!</v>
      </c>
      <c r="G154" s="34" t="e">
        <f t="shared" si="58"/>
        <v>#REF!</v>
      </c>
      <c r="H154" s="34" t="e">
        <f t="shared" si="58"/>
        <v>#REF!</v>
      </c>
      <c r="I154" s="34" t="e">
        <f t="shared" si="58"/>
        <v>#REF!</v>
      </c>
      <c r="J154" s="34" t="e">
        <f t="shared" si="58"/>
        <v>#REF!</v>
      </c>
      <c r="K154" s="34" t="e">
        <f t="shared" si="58"/>
        <v>#REF!</v>
      </c>
      <c r="L154" s="34" t="e">
        <f t="shared" si="58"/>
        <v>#REF!</v>
      </c>
      <c r="M154" s="34" t="e">
        <f t="shared" si="58"/>
        <v>#REF!</v>
      </c>
      <c r="N154" s="34" t="e">
        <f t="shared" si="58"/>
        <v>#REF!</v>
      </c>
      <c r="O154" s="34"/>
      <c r="P154" s="4"/>
      <c r="Q154" s="4"/>
      <c r="R154" s="4"/>
    </row>
    <row r="155" spans="2:30" x14ac:dyDescent="0.25">
      <c r="B155" s="20"/>
      <c r="C155" s="20"/>
      <c r="D155" s="20"/>
      <c r="E155" s="20"/>
      <c r="F155" s="20"/>
      <c r="G155" s="20"/>
      <c r="H155" s="20"/>
      <c r="I155" s="20"/>
      <c r="J155" s="20"/>
      <c r="K155" s="20"/>
      <c r="L155" s="20"/>
      <c r="M155" s="20"/>
      <c r="N155" s="20"/>
      <c r="O155" s="6"/>
      <c r="P155" s="4"/>
      <c r="Q155" s="4"/>
      <c r="R155" s="4"/>
    </row>
    <row r="156" spans="2:30" x14ac:dyDescent="0.25">
      <c r="B156" s="16" t="e">
        <f>B138</f>
        <v>#REF!</v>
      </c>
      <c r="C156" s="42">
        <v>0</v>
      </c>
      <c r="D156" s="42">
        <v>0</v>
      </c>
      <c r="E156" s="42">
        <v>0</v>
      </c>
      <c r="F156" s="42">
        <v>0</v>
      </c>
      <c r="G156" s="42">
        <v>0</v>
      </c>
      <c r="H156" s="42">
        <v>0</v>
      </c>
      <c r="I156" s="42">
        <v>0</v>
      </c>
      <c r="J156" s="42">
        <v>0</v>
      </c>
      <c r="K156" s="42">
        <v>0</v>
      </c>
      <c r="L156" s="42">
        <v>0</v>
      </c>
      <c r="M156" s="42">
        <v>0</v>
      </c>
      <c r="N156" s="42">
        <v>0</v>
      </c>
      <c r="O156" s="6"/>
      <c r="P156" s="4"/>
      <c r="Q156" s="4"/>
      <c r="R156" s="4"/>
    </row>
    <row r="157" spans="2:30" x14ac:dyDescent="0.25">
      <c r="B157" s="16" t="s">
        <v>64</v>
      </c>
      <c r="C157" s="6" t="e">
        <f>C139</f>
        <v>#REF!</v>
      </c>
      <c r="D157" s="33" t="e">
        <f>#REF!</f>
        <v>#REF!</v>
      </c>
      <c r="E157" s="33" t="e">
        <f>#REF!</f>
        <v>#REF!</v>
      </c>
      <c r="F157" s="33" t="e">
        <f>#REF!</f>
        <v>#REF!</v>
      </c>
      <c r="G157" s="33" t="e">
        <f>#REF!</f>
        <v>#REF!</v>
      </c>
      <c r="H157" s="33" t="e">
        <f>#REF!</f>
        <v>#REF!</v>
      </c>
      <c r="I157" s="33" t="e">
        <f>#REF!</f>
        <v>#REF!</v>
      </c>
      <c r="J157" s="33" t="e">
        <f>#REF!</f>
        <v>#REF!</v>
      </c>
      <c r="K157" s="33" t="e">
        <f>#REF!</f>
        <v>#REF!</v>
      </c>
      <c r="L157" s="33" t="e">
        <f>#REF!</f>
        <v>#REF!</v>
      </c>
      <c r="M157" s="33" t="e">
        <f>#REF!</f>
        <v>#REF!</v>
      </c>
      <c r="N157" s="33" t="e">
        <f>#REF!</f>
        <v>#REF!</v>
      </c>
      <c r="O157" s="6"/>
      <c r="P157" s="4"/>
      <c r="Q157" s="4"/>
      <c r="R157" s="4"/>
    </row>
    <row r="158" spans="2:30" x14ac:dyDescent="0.25">
      <c r="B158" s="16" t="s">
        <v>58</v>
      </c>
      <c r="C158" s="19" t="e">
        <f>C140</f>
        <v>#REF!</v>
      </c>
      <c r="D158" s="19" t="e">
        <f>#REF!</f>
        <v>#REF!</v>
      </c>
      <c r="E158" s="19" t="e">
        <f>#REF!</f>
        <v>#REF!</v>
      </c>
      <c r="F158" s="19" t="e">
        <f>#REF!</f>
        <v>#REF!</v>
      </c>
      <c r="G158" s="19" t="e">
        <f>#REF!</f>
        <v>#REF!</v>
      </c>
      <c r="H158" s="19" t="e">
        <f>#REF!</f>
        <v>#REF!</v>
      </c>
      <c r="I158" s="19" t="e">
        <f>#REF!</f>
        <v>#REF!</v>
      </c>
      <c r="J158" s="19" t="e">
        <f>#REF!</f>
        <v>#REF!</v>
      </c>
      <c r="K158" s="19" t="e">
        <f>#REF!</f>
        <v>#REF!</v>
      </c>
      <c r="L158" s="19" t="e">
        <f>#REF!</f>
        <v>#REF!</v>
      </c>
      <c r="M158" s="19" t="e">
        <f>#REF!</f>
        <v>#REF!</v>
      </c>
      <c r="N158" s="19" t="e">
        <f>#REF!</f>
        <v>#REF!</v>
      </c>
      <c r="O158" s="6"/>
      <c r="P158" s="4"/>
      <c r="Q158" s="4"/>
      <c r="R158" s="4"/>
    </row>
    <row r="159" spans="2:30" x14ac:dyDescent="0.25">
      <c r="B159" s="16" t="s">
        <v>65</v>
      </c>
      <c r="C159" s="37" t="e">
        <f>C158/12</f>
        <v>#REF!</v>
      </c>
      <c r="D159" s="37" t="e">
        <f>D158/12</f>
        <v>#REF!</v>
      </c>
      <c r="E159" s="37" t="e">
        <f t="shared" ref="E159:N159" si="59">E158/12</f>
        <v>#REF!</v>
      </c>
      <c r="F159" s="37" t="e">
        <f t="shared" si="59"/>
        <v>#REF!</v>
      </c>
      <c r="G159" s="37" t="e">
        <f t="shared" si="59"/>
        <v>#REF!</v>
      </c>
      <c r="H159" s="37" t="e">
        <f t="shared" si="59"/>
        <v>#REF!</v>
      </c>
      <c r="I159" s="37" t="e">
        <f t="shared" si="59"/>
        <v>#REF!</v>
      </c>
      <c r="J159" s="37" t="e">
        <f t="shared" si="59"/>
        <v>#REF!</v>
      </c>
      <c r="K159" s="37" t="e">
        <f t="shared" si="59"/>
        <v>#REF!</v>
      </c>
      <c r="L159" s="37" t="e">
        <f t="shared" si="59"/>
        <v>#REF!</v>
      </c>
      <c r="M159" s="37" t="e">
        <f t="shared" si="59"/>
        <v>#REF!</v>
      </c>
      <c r="N159" s="37" t="e">
        <f t="shared" si="59"/>
        <v>#REF!</v>
      </c>
      <c r="O159" s="6"/>
      <c r="P159" s="4"/>
      <c r="Q159" s="4"/>
      <c r="R159" s="4"/>
    </row>
    <row r="160" spans="2:30" x14ac:dyDescent="0.25">
      <c r="B160" s="16" t="s">
        <v>63</v>
      </c>
      <c r="C160" s="38" t="e">
        <f>-PMT(C159,C157,C156)</f>
        <v>#REF!</v>
      </c>
      <c r="D160" s="38" t="e">
        <f t="shared" ref="D160:N160" si="60">-PMT(D159,D157,D156)</f>
        <v>#REF!</v>
      </c>
      <c r="E160" s="38" t="e">
        <f t="shared" si="60"/>
        <v>#REF!</v>
      </c>
      <c r="F160" s="38" t="e">
        <f t="shared" si="60"/>
        <v>#REF!</v>
      </c>
      <c r="G160" s="38" t="e">
        <f t="shared" si="60"/>
        <v>#REF!</v>
      </c>
      <c r="H160" s="38" t="e">
        <f t="shared" si="60"/>
        <v>#REF!</v>
      </c>
      <c r="I160" s="38" t="e">
        <f t="shared" si="60"/>
        <v>#REF!</v>
      </c>
      <c r="J160" s="38" t="e">
        <f t="shared" si="60"/>
        <v>#REF!</v>
      </c>
      <c r="K160" s="38" t="e">
        <f t="shared" si="60"/>
        <v>#REF!</v>
      </c>
      <c r="L160" s="38" t="e">
        <f t="shared" si="60"/>
        <v>#REF!</v>
      </c>
      <c r="M160" s="38" t="e">
        <f t="shared" si="60"/>
        <v>#REF!</v>
      </c>
      <c r="N160" s="38" t="e">
        <f t="shared" si="60"/>
        <v>#REF!</v>
      </c>
      <c r="O160" s="6"/>
      <c r="P160" s="4"/>
      <c r="Q160" s="4"/>
      <c r="R160" s="4"/>
    </row>
    <row r="161" spans="2:18" x14ac:dyDescent="0.25">
      <c r="B161" s="4"/>
      <c r="C161" s="4"/>
      <c r="D161" s="4"/>
      <c r="E161" s="4"/>
      <c r="F161" s="4"/>
      <c r="G161" s="4"/>
      <c r="H161" s="4"/>
      <c r="I161" s="4"/>
      <c r="J161" s="4"/>
      <c r="K161" s="4"/>
      <c r="L161" s="4"/>
      <c r="M161" s="4"/>
      <c r="N161" s="4"/>
      <c r="O161" s="4"/>
      <c r="P161" s="4"/>
      <c r="Q161" s="4"/>
      <c r="R161" s="4"/>
    </row>
    <row r="162" spans="2:18" x14ac:dyDescent="0.25">
      <c r="B162" s="20" t="e">
        <f>#REF!</f>
        <v>#REF!</v>
      </c>
      <c r="C162" s="20"/>
      <c r="D162" s="20"/>
      <c r="E162" s="20"/>
      <c r="F162" s="20"/>
      <c r="G162" s="20"/>
      <c r="H162" s="20"/>
      <c r="I162" s="20"/>
      <c r="J162" s="20"/>
      <c r="K162" s="20"/>
      <c r="L162" s="20"/>
      <c r="M162" s="20"/>
      <c r="N162" s="20"/>
      <c r="O162" s="6"/>
      <c r="P162" s="4"/>
      <c r="Q162" s="4"/>
      <c r="R162" s="4"/>
    </row>
    <row r="163" spans="2:18" x14ac:dyDescent="0.25">
      <c r="B163" s="21"/>
      <c r="C163" s="22" t="e">
        <f>DATE(YEAR(N145),MONTH(N145)+1,DAY(N145))</f>
        <v>#REF!</v>
      </c>
      <c r="D163" s="22" t="e">
        <f>DATE(YEAR(C163),MONTH(C163)+1,DAY(C163))</f>
        <v>#REF!</v>
      </c>
      <c r="E163" s="22" t="e">
        <f t="shared" ref="E163:N163" si="61">DATE(YEAR(D163),MONTH(D163)+1,DAY(D163))</f>
        <v>#REF!</v>
      </c>
      <c r="F163" s="22" t="e">
        <f t="shared" si="61"/>
        <v>#REF!</v>
      </c>
      <c r="G163" s="22" t="e">
        <f t="shared" si="61"/>
        <v>#REF!</v>
      </c>
      <c r="H163" s="22" t="e">
        <f t="shared" si="61"/>
        <v>#REF!</v>
      </c>
      <c r="I163" s="22" t="e">
        <f t="shared" si="61"/>
        <v>#REF!</v>
      </c>
      <c r="J163" s="22" t="e">
        <f t="shared" si="61"/>
        <v>#REF!</v>
      </c>
      <c r="K163" s="22" t="e">
        <f t="shared" si="61"/>
        <v>#REF!</v>
      </c>
      <c r="L163" s="22" t="e">
        <f t="shared" si="61"/>
        <v>#REF!</v>
      </c>
      <c r="M163" s="22" t="e">
        <f t="shared" si="61"/>
        <v>#REF!</v>
      </c>
      <c r="N163" s="22" t="e">
        <f t="shared" si="61"/>
        <v>#REF!</v>
      </c>
      <c r="O163" s="23" t="s">
        <v>52</v>
      </c>
      <c r="P163" s="4"/>
      <c r="Q163" s="4"/>
      <c r="R163" s="4"/>
    </row>
    <row r="164" spans="2:18" x14ac:dyDescent="0.25">
      <c r="B164" s="17" t="e">
        <f>B146</f>
        <v>#REF!</v>
      </c>
      <c r="C164" s="10" t="e">
        <f>N154</f>
        <v>#REF!</v>
      </c>
      <c r="D164" s="10" t="e">
        <f>C172</f>
        <v>#REF!</v>
      </c>
      <c r="E164" s="10" t="e">
        <f t="shared" ref="E164:N164" si="62">D172</f>
        <v>#REF!</v>
      </c>
      <c r="F164" s="10" t="e">
        <f t="shared" si="62"/>
        <v>#REF!</v>
      </c>
      <c r="G164" s="10" t="e">
        <f t="shared" si="62"/>
        <v>#REF!</v>
      </c>
      <c r="H164" s="10" t="e">
        <f t="shared" si="62"/>
        <v>#REF!</v>
      </c>
      <c r="I164" s="10" t="e">
        <f t="shared" si="62"/>
        <v>#REF!</v>
      </c>
      <c r="J164" s="10" t="e">
        <f t="shared" si="62"/>
        <v>#REF!</v>
      </c>
      <c r="K164" s="10" t="e">
        <f t="shared" si="62"/>
        <v>#REF!</v>
      </c>
      <c r="L164" s="10" t="e">
        <f t="shared" si="62"/>
        <v>#REF!</v>
      </c>
      <c r="M164" s="10" t="e">
        <f t="shared" si="62"/>
        <v>#REF!</v>
      </c>
      <c r="N164" s="10" t="e">
        <f t="shared" si="62"/>
        <v>#REF!</v>
      </c>
      <c r="O164" s="10"/>
      <c r="P164" s="4"/>
      <c r="Q164" s="4"/>
      <c r="R164" s="4"/>
    </row>
    <row r="165" spans="2:18" x14ac:dyDescent="0.25">
      <c r="B165" s="17" t="e">
        <f t="shared" ref="B165:B172" si="63">B147</f>
        <v>#REF!</v>
      </c>
      <c r="C165" s="10">
        <v>0</v>
      </c>
      <c r="D165" s="10">
        <f t="shared" ref="D165:N165" si="64">D174</f>
        <v>0</v>
      </c>
      <c r="E165" s="10">
        <f t="shared" si="64"/>
        <v>0</v>
      </c>
      <c r="F165" s="10">
        <f t="shared" si="64"/>
        <v>0</v>
      </c>
      <c r="G165" s="10">
        <f t="shared" si="64"/>
        <v>0</v>
      </c>
      <c r="H165" s="10">
        <f t="shared" si="64"/>
        <v>0</v>
      </c>
      <c r="I165" s="10">
        <f t="shared" si="64"/>
        <v>0</v>
      </c>
      <c r="J165" s="10">
        <f t="shared" si="64"/>
        <v>0</v>
      </c>
      <c r="K165" s="10">
        <f t="shared" si="64"/>
        <v>0</v>
      </c>
      <c r="L165" s="10">
        <f t="shared" si="64"/>
        <v>0</v>
      </c>
      <c r="M165" s="10">
        <f t="shared" si="64"/>
        <v>0</v>
      </c>
      <c r="N165" s="10">
        <f t="shared" si="64"/>
        <v>0</v>
      </c>
      <c r="O165" s="10">
        <f>SUM(C165:N165)</f>
        <v>0</v>
      </c>
      <c r="P165" s="4"/>
      <c r="Q165" s="4"/>
      <c r="R165" s="4"/>
    </row>
    <row r="166" spans="2:18" x14ac:dyDescent="0.25">
      <c r="B166" s="17" t="e">
        <f t="shared" si="63"/>
        <v>#REF!</v>
      </c>
      <c r="C166" s="10" t="e">
        <f>C164+C165</f>
        <v>#REF!</v>
      </c>
      <c r="D166" s="10" t="e">
        <f>D164+D165</f>
        <v>#REF!</v>
      </c>
      <c r="E166" s="10" t="e">
        <f t="shared" ref="E166:N166" si="65">E164+E165</f>
        <v>#REF!</v>
      </c>
      <c r="F166" s="10" t="e">
        <f t="shared" si="65"/>
        <v>#REF!</v>
      </c>
      <c r="G166" s="10" t="e">
        <f t="shared" si="65"/>
        <v>#REF!</v>
      </c>
      <c r="H166" s="10" t="e">
        <f t="shared" si="65"/>
        <v>#REF!</v>
      </c>
      <c r="I166" s="10" t="e">
        <f t="shared" si="65"/>
        <v>#REF!</v>
      </c>
      <c r="J166" s="10" t="e">
        <f t="shared" si="65"/>
        <v>#REF!</v>
      </c>
      <c r="K166" s="10" t="e">
        <f t="shared" si="65"/>
        <v>#REF!</v>
      </c>
      <c r="L166" s="10" t="e">
        <f t="shared" si="65"/>
        <v>#REF!</v>
      </c>
      <c r="M166" s="10" t="e">
        <f t="shared" si="65"/>
        <v>#REF!</v>
      </c>
      <c r="N166" s="10" t="e">
        <f t="shared" si="65"/>
        <v>#REF!</v>
      </c>
      <c r="O166" s="10"/>
      <c r="P166" s="4"/>
      <c r="Q166" s="4"/>
      <c r="R166" s="4"/>
    </row>
    <row r="167" spans="2:18" x14ac:dyDescent="0.25">
      <c r="B167" s="17" t="e">
        <f t="shared" si="63"/>
        <v>#REF!</v>
      </c>
      <c r="C167" s="36" t="e">
        <f>C176</f>
        <v>#REF!</v>
      </c>
      <c r="D167" s="36" t="e">
        <f>#REF!</f>
        <v>#REF!</v>
      </c>
      <c r="E167" s="36" t="e">
        <f>#REF!</f>
        <v>#REF!</v>
      </c>
      <c r="F167" s="36" t="e">
        <f>#REF!</f>
        <v>#REF!</v>
      </c>
      <c r="G167" s="36" t="e">
        <f>#REF!</f>
        <v>#REF!</v>
      </c>
      <c r="H167" s="36" t="e">
        <f>#REF!</f>
        <v>#REF!</v>
      </c>
      <c r="I167" s="36" t="e">
        <f>#REF!</f>
        <v>#REF!</v>
      </c>
      <c r="J167" s="36" t="e">
        <f>#REF!</f>
        <v>#REF!</v>
      </c>
      <c r="K167" s="36" t="e">
        <f>#REF!</f>
        <v>#REF!</v>
      </c>
      <c r="L167" s="36" t="e">
        <f>#REF!</f>
        <v>#REF!</v>
      </c>
      <c r="M167" s="36" t="e">
        <f>#REF!</f>
        <v>#REF!</v>
      </c>
      <c r="N167" s="36" t="e">
        <f>#REF!</f>
        <v>#REF!</v>
      </c>
      <c r="O167" s="10"/>
      <c r="P167" s="4"/>
      <c r="Q167" s="4"/>
      <c r="R167" s="4"/>
    </row>
    <row r="168" spans="2:18" x14ac:dyDescent="0.25">
      <c r="B168" s="17" t="e">
        <f t="shared" si="63"/>
        <v>#REF!</v>
      </c>
      <c r="C168" s="36" t="e">
        <f>C177</f>
        <v>#REF!</v>
      </c>
      <c r="D168" s="36" t="e">
        <f>#REF!</f>
        <v>#REF!</v>
      </c>
      <c r="E168" s="36" t="e">
        <f>#REF!</f>
        <v>#REF!</v>
      </c>
      <c r="F168" s="36" t="e">
        <f>#REF!</f>
        <v>#REF!</v>
      </c>
      <c r="G168" s="36" t="e">
        <f>#REF!</f>
        <v>#REF!</v>
      </c>
      <c r="H168" s="36" t="e">
        <f>#REF!</f>
        <v>#REF!</v>
      </c>
      <c r="I168" s="36" t="e">
        <f>#REF!</f>
        <v>#REF!</v>
      </c>
      <c r="J168" s="36" t="e">
        <f>#REF!</f>
        <v>#REF!</v>
      </c>
      <c r="K168" s="36" t="e">
        <f>#REF!</f>
        <v>#REF!</v>
      </c>
      <c r="L168" s="36" t="e">
        <f>#REF!</f>
        <v>#REF!</v>
      </c>
      <c r="M168" s="36" t="e">
        <f>#REF!</f>
        <v>#REF!</v>
      </c>
      <c r="N168" s="36" t="e">
        <f>#REF!</f>
        <v>#REF!</v>
      </c>
      <c r="O168" s="10"/>
      <c r="P168" s="4"/>
      <c r="Q168" s="4"/>
      <c r="R168" s="4"/>
    </row>
    <row r="169" spans="2:18" x14ac:dyDescent="0.25">
      <c r="B169" s="17" t="e">
        <f t="shared" si="63"/>
        <v>#REF!</v>
      </c>
      <c r="C169" s="10" t="e">
        <f>N151+C178</f>
        <v>#REF!</v>
      </c>
      <c r="D169" s="10" t="e">
        <f>C169+D178</f>
        <v>#REF!</v>
      </c>
      <c r="E169" s="10" t="e">
        <f t="shared" ref="E169:N169" si="66">D169+E178</f>
        <v>#REF!</v>
      </c>
      <c r="F169" s="10" t="e">
        <f t="shared" si="66"/>
        <v>#REF!</v>
      </c>
      <c r="G169" s="10" t="e">
        <f t="shared" si="66"/>
        <v>#REF!</v>
      </c>
      <c r="H169" s="10" t="e">
        <f t="shared" si="66"/>
        <v>#REF!</v>
      </c>
      <c r="I169" s="10" t="e">
        <f t="shared" si="66"/>
        <v>#REF!</v>
      </c>
      <c r="J169" s="10" t="e">
        <f t="shared" si="66"/>
        <v>#REF!</v>
      </c>
      <c r="K169" s="10" t="e">
        <f t="shared" si="66"/>
        <v>#REF!</v>
      </c>
      <c r="L169" s="10" t="e">
        <f t="shared" si="66"/>
        <v>#REF!</v>
      </c>
      <c r="M169" s="10" t="e">
        <f t="shared" si="66"/>
        <v>#REF!</v>
      </c>
      <c r="N169" s="10" t="e">
        <f t="shared" si="66"/>
        <v>#REF!</v>
      </c>
      <c r="O169" s="10" t="e">
        <f>SUM(C169:N169)</f>
        <v>#REF!</v>
      </c>
      <c r="P169" s="4"/>
      <c r="Q169" s="4"/>
      <c r="R169" s="4"/>
    </row>
    <row r="170" spans="2:18" x14ac:dyDescent="0.25">
      <c r="B170" s="17" t="e">
        <f t="shared" si="63"/>
        <v>#REF!</v>
      </c>
      <c r="C170" s="10" t="e">
        <f>C166*C168</f>
        <v>#REF!</v>
      </c>
      <c r="D170" s="10" t="e">
        <f t="shared" ref="D170:N170" si="67">D166*D168</f>
        <v>#REF!</v>
      </c>
      <c r="E170" s="10" t="e">
        <f t="shared" si="67"/>
        <v>#REF!</v>
      </c>
      <c r="F170" s="10" t="e">
        <f t="shared" si="67"/>
        <v>#REF!</v>
      </c>
      <c r="G170" s="10" t="e">
        <f t="shared" si="67"/>
        <v>#REF!</v>
      </c>
      <c r="H170" s="10" t="e">
        <f t="shared" si="67"/>
        <v>#REF!</v>
      </c>
      <c r="I170" s="10" t="e">
        <f t="shared" si="67"/>
        <v>#REF!</v>
      </c>
      <c r="J170" s="10" t="e">
        <f t="shared" si="67"/>
        <v>#REF!</v>
      </c>
      <c r="K170" s="10" t="e">
        <f t="shared" si="67"/>
        <v>#REF!</v>
      </c>
      <c r="L170" s="10" t="e">
        <f t="shared" si="67"/>
        <v>#REF!</v>
      </c>
      <c r="M170" s="10" t="e">
        <f t="shared" si="67"/>
        <v>#REF!</v>
      </c>
      <c r="N170" s="10" t="e">
        <f t="shared" si="67"/>
        <v>#REF!</v>
      </c>
      <c r="O170" s="10" t="e">
        <f>SUM(C170:N170)</f>
        <v>#REF!</v>
      </c>
      <c r="P170" s="4"/>
      <c r="Q170" s="4"/>
      <c r="R170" s="4"/>
    </row>
    <row r="171" spans="2:18" x14ac:dyDescent="0.25">
      <c r="B171" s="17" t="e">
        <f t="shared" si="63"/>
        <v>#REF!</v>
      </c>
      <c r="C171" s="10" t="e">
        <f>C169-C170</f>
        <v>#REF!</v>
      </c>
      <c r="D171" s="10" t="e">
        <f>D169-D170</f>
        <v>#REF!</v>
      </c>
      <c r="E171" s="10" t="e">
        <f t="shared" ref="E171:N171" si="68">E169-E170</f>
        <v>#REF!</v>
      </c>
      <c r="F171" s="10" t="e">
        <f t="shared" si="68"/>
        <v>#REF!</v>
      </c>
      <c r="G171" s="10" t="e">
        <f t="shared" si="68"/>
        <v>#REF!</v>
      </c>
      <c r="H171" s="10" t="e">
        <f t="shared" si="68"/>
        <v>#REF!</v>
      </c>
      <c r="I171" s="10" t="e">
        <f t="shared" si="68"/>
        <v>#REF!</v>
      </c>
      <c r="J171" s="10" t="e">
        <f t="shared" si="68"/>
        <v>#REF!</v>
      </c>
      <c r="K171" s="10" t="e">
        <f t="shared" si="68"/>
        <v>#REF!</v>
      </c>
      <c r="L171" s="10" t="e">
        <f t="shared" si="68"/>
        <v>#REF!</v>
      </c>
      <c r="M171" s="10" t="e">
        <f t="shared" si="68"/>
        <v>#REF!</v>
      </c>
      <c r="N171" s="10" t="e">
        <f t="shared" si="68"/>
        <v>#REF!</v>
      </c>
      <c r="O171" s="10" t="e">
        <f>SUM(C171:N171)</f>
        <v>#REF!</v>
      </c>
      <c r="P171" s="4"/>
      <c r="Q171" s="4"/>
      <c r="R171" s="4"/>
    </row>
    <row r="172" spans="2:18" x14ac:dyDescent="0.25">
      <c r="B172" s="17" t="e">
        <f t="shared" si="63"/>
        <v>#REF!</v>
      </c>
      <c r="C172" s="34" t="e">
        <f>C166-C171</f>
        <v>#REF!</v>
      </c>
      <c r="D172" s="34" t="e">
        <f t="shared" ref="D172:N172" si="69">D166-D171</f>
        <v>#REF!</v>
      </c>
      <c r="E172" s="34" t="e">
        <f t="shared" si="69"/>
        <v>#REF!</v>
      </c>
      <c r="F172" s="34" t="e">
        <f t="shared" si="69"/>
        <v>#REF!</v>
      </c>
      <c r="G172" s="34" t="e">
        <f t="shared" si="69"/>
        <v>#REF!</v>
      </c>
      <c r="H172" s="34" t="e">
        <f t="shared" si="69"/>
        <v>#REF!</v>
      </c>
      <c r="I172" s="34" t="e">
        <f t="shared" si="69"/>
        <v>#REF!</v>
      </c>
      <c r="J172" s="34" t="e">
        <f t="shared" si="69"/>
        <v>#REF!</v>
      </c>
      <c r="K172" s="34" t="e">
        <f t="shared" si="69"/>
        <v>#REF!</v>
      </c>
      <c r="L172" s="34" t="e">
        <f t="shared" si="69"/>
        <v>#REF!</v>
      </c>
      <c r="M172" s="34" t="e">
        <f t="shared" si="69"/>
        <v>#REF!</v>
      </c>
      <c r="N172" s="34" t="e">
        <f t="shared" si="69"/>
        <v>#REF!</v>
      </c>
      <c r="O172" s="34"/>
      <c r="P172" s="4"/>
      <c r="Q172" s="4"/>
      <c r="R172" s="4"/>
    </row>
    <row r="173" spans="2:18" x14ac:dyDescent="0.25">
      <c r="B173" s="20"/>
      <c r="C173" s="20"/>
      <c r="D173" s="20"/>
      <c r="E173" s="20"/>
      <c r="F173" s="20"/>
      <c r="G173" s="20"/>
      <c r="H173" s="20"/>
      <c r="I173" s="20"/>
      <c r="J173" s="20"/>
      <c r="K173" s="20"/>
      <c r="L173" s="20"/>
      <c r="M173" s="20"/>
      <c r="N173" s="20"/>
      <c r="O173" s="6"/>
      <c r="P173" s="4"/>
      <c r="Q173" s="4"/>
      <c r="R173" s="4"/>
    </row>
    <row r="174" spans="2:18" x14ac:dyDescent="0.25">
      <c r="B174" s="16" t="e">
        <f>B156</f>
        <v>#REF!</v>
      </c>
      <c r="C174" s="42">
        <v>0</v>
      </c>
      <c r="D174" s="42">
        <v>0</v>
      </c>
      <c r="E174" s="42">
        <v>0</v>
      </c>
      <c r="F174" s="42">
        <v>0</v>
      </c>
      <c r="G174" s="42">
        <v>0</v>
      </c>
      <c r="H174" s="42">
        <v>0</v>
      </c>
      <c r="I174" s="42">
        <v>0</v>
      </c>
      <c r="J174" s="42">
        <v>0</v>
      </c>
      <c r="K174" s="42">
        <v>0</v>
      </c>
      <c r="L174" s="42">
        <v>0</v>
      </c>
      <c r="M174" s="42">
        <v>0</v>
      </c>
      <c r="N174" s="42">
        <v>0</v>
      </c>
      <c r="O174" s="6"/>
      <c r="P174" s="4"/>
      <c r="Q174" s="4"/>
      <c r="R174" s="4"/>
    </row>
    <row r="175" spans="2:18" x14ac:dyDescent="0.25">
      <c r="B175" s="16" t="s">
        <v>64</v>
      </c>
      <c r="C175" s="6" t="e">
        <f>C157</f>
        <v>#REF!</v>
      </c>
      <c r="D175" s="33" t="e">
        <f>#REF!</f>
        <v>#REF!</v>
      </c>
      <c r="E175" s="33" t="e">
        <f>#REF!</f>
        <v>#REF!</v>
      </c>
      <c r="F175" s="33" t="e">
        <f>#REF!</f>
        <v>#REF!</v>
      </c>
      <c r="G175" s="33" t="e">
        <f>#REF!</f>
        <v>#REF!</v>
      </c>
      <c r="H175" s="33" t="e">
        <f>#REF!</f>
        <v>#REF!</v>
      </c>
      <c r="I175" s="33" t="e">
        <f>#REF!</f>
        <v>#REF!</v>
      </c>
      <c r="J175" s="33" t="e">
        <f>#REF!</f>
        <v>#REF!</v>
      </c>
      <c r="K175" s="33" t="e">
        <f>#REF!</f>
        <v>#REF!</v>
      </c>
      <c r="L175" s="33" t="e">
        <f>#REF!</f>
        <v>#REF!</v>
      </c>
      <c r="M175" s="33" t="e">
        <f>#REF!</f>
        <v>#REF!</v>
      </c>
      <c r="N175" s="33" t="e">
        <f>#REF!</f>
        <v>#REF!</v>
      </c>
      <c r="O175" s="6"/>
      <c r="P175" s="4"/>
      <c r="Q175" s="4"/>
      <c r="R175" s="4"/>
    </row>
    <row r="176" spans="2:18" x14ac:dyDescent="0.25">
      <c r="B176" s="16" t="s">
        <v>58</v>
      </c>
      <c r="C176" s="19" t="e">
        <f>C158</f>
        <v>#REF!</v>
      </c>
      <c r="D176" s="19" t="e">
        <f>#REF!</f>
        <v>#REF!</v>
      </c>
      <c r="E176" s="19" t="e">
        <f>#REF!</f>
        <v>#REF!</v>
      </c>
      <c r="F176" s="19" t="e">
        <f>#REF!</f>
        <v>#REF!</v>
      </c>
      <c r="G176" s="19" t="e">
        <f>#REF!</f>
        <v>#REF!</v>
      </c>
      <c r="H176" s="19" t="e">
        <f>#REF!</f>
        <v>#REF!</v>
      </c>
      <c r="I176" s="19" t="e">
        <f>#REF!</f>
        <v>#REF!</v>
      </c>
      <c r="J176" s="19" t="e">
        <f>#REF!</f>
        <v>#REF!</v>
      </c>
      <c r="K176" s="19" t="e">
        <f>#REF!</f>
        <v>#REF!</v>
      </c>
      <c r="L176" s="19" t="e">
        <f>#REF!</f>
        <v>#REF!</v>
      </c>
      <c r="M176" s="19" t="e">
        <f>#REF!</f>
        <v>#REF!</v>
      </c>
      <c r="N176" s="19" t="e">
        <f>#REF!</f>
        <v>#REF!</v>
      </c>
      <c r="O176" s="6"/>
      <c r="P176" s="4"/>
      <c r="Q176" s="4"/>
      <c r="R176" s="4"/>
    </row>
    <row r="177" spans="2:18" x14ac:dyDescent="0.25">
      <c r="B177" s="16" t="s">
        <v>65</v>
      </c>
      <c r="C177" s="37" t="e">
        <f>C176/12</f>
        <v>#REF!</v>
      </c>
      <c r="D177" s="37" t="e">
        <f>D176/12</f>
        <v>#REF!</v>
      </c>
      <c r="E177" s="37" t="e">
        <f t="shared" ref="E177:N177" si="70">E176/12</f>
        <v>#REF!</v>
      </c>
      <c r="F177" s="37" t="e">
        <f t="shared" si="70"/>
        <v>#REF!</v>
      </c>
      <c r="G177" s="37" t="e">
        <f t="shared" si="70"/>
        <v>#REF!</v>
      </c>
      <c r="H177" s="37" t="e">
        <f t="shared" si="70"/>
        <v>#REF!</v>
      </c>
      <c r="I177" s="37" t="e">
        <f t="shared" si="70"/>
        <v>#REF!</v>
      </c>
      <c r="J177" s="37" t="e">
        <f t="shared" si="70"/>
        <v>#REF!</v>
      </c>
      <c r="K177" s="37" t="e">
        <f t="shared" si="70"/>
        <v>#REF!</v>
      </c>
      <c r="L177" s="37" t="e">
        <f t="shared" si="70"/>
        <v>#REF!</v>
      </c>
      <c r="M177" s="37" t="e">
        <f t="shared" si="70"/>
        <v>#REF!</v>
      </c>
      <c r="N177" s="37" t="e">
        <f t="shared" si="70"/>
        <v>#REF!</v>
      </c>
      <c r="O177" s="6"/>
      <c r="P177" s="4"/>
      <c r="Q177" s="4"/>
      <c r="R177" s="4"/>
    </row>
    <row r="178" spans="2:18" x14ac:dyDescent="0.25">
      <c r="B178" s="16" t="s">
        <v>63</v>
      </c>
      <c r="C178" s="38" t="e">
        <f>-PMT(C177,C175,C174)</f>
        <v>#REF!</v>
      </c>
      <c r="D178" s="38" t="e">
        <f t="shared" ref="D178:N178" si="71">-PMT(D177,D175,D174)</f>
        <v>#REF!</v>
      </c>
      <c r="E178" s="38" t="e">
        <f t="shared" si="71"/>
        <v>#REF!</v>
      </c>
      <c r="F178" s="38" t="e">
        <f t="shared" si="71"/>
        <v>#REF!</v>
      </c>
      <c r="G178" s="38" t="e">
        <f t="shared" si="71"/>
        <v>#REF!</v>
      </c>
      <c r="H178" s="38" t="e">
        <f t="shared" si="71"/>
        <v>#REF!</v>
      </c>
      <c r="I178" s="38" t="e">
        <f t="shared" si="71"/>
        <v>#REF!</v>
      </c>
      <c r="J178" s="38" t="e">
        <f t="shared" si="71"/>
        <v>#REF!</v>
      </c>
      <c r="K178" s="38" t="e">
        <f t="shared" si="71"/>
        <v>#REF!</v>
      </c>
      <c r="L178" s="38" t="e">
        <f t="shared" si="71"/>
        <v>#REF!</v>
      </c>
      <c r="M178" s="38" t="e">
        <f t="shared" si="71"/>
        <v>#REF!</v>
      </c>
      <c r="N178" s="38" t="e">
        <f t="shared" si="71"/>
        <v>#REF!</v>
      </c>
      <c r="O178" s="6"/>
      <c r="P178" s="4"/>
      <c r="Q178" s="4"/>
      <c r="R178" s="4"/>
    </row>
    <row r="179" spans="2:18" x14ac:dyDescent="0.25">
      <c r="B179" s="4"/>
      <c r="C179" s="4"/>
      <c r="D179" s="4"/>
      <c r="E179" s="4"/>
      <c r="F179" s="4"/>
      <c r="G179" s="4"/>
      <c r="H179" s="4"/>
      <c r="I179" s="4"/>
      <c r="J179" s="4"/>
      <c r="K179" s="4"/>
      <c r="L179" s="4"/>
      <c r="M179" s="4"/>
      <c r="N179" s="4"/>
      <c r="O179" s="4"/>
      <c r="P179" s="4"/>
      <c r="Q179" s="4"/>
      <c r="R179" s="4"/>
    </row>
    <row r="180" spans="2:18" x14ac:dyDescent="0.25">
      <c r="B180" s="20" t="e">
        <f>#REF!</f>
        <v>#REF!</v>
      </c>
      <c r="C180" s="20"/>
      <c r="D180" s="20"/>
      <c r="E180" s="20"/>
      <c r="F180" s="20"/>
      <c r="G180" s="20"/>
      <c r="H180" s="20"/>
      <c r="I180" s="20"/>
      <c r="J180" s="20"/>
      <c r="K180" s="20"/>
      <c r="L180" s="20"/>
      <c r="M180" s="20"/>
      <c r="N180" s="20"/>
      <c r="O180" s="6"/>
      <c r="P180" s="4"/>
      <c r="Q180" s="4"/>
      <c r="R180" s="4"/>
    </row>
    <row r="181" spans="2:18" x14ac:dyDescent="0.25">
      <c r="B181" s="21"/>
      <c r="C181" s="22" t="e">
        <f>DATE(YEAR(N163),MONTH(N163)+1,DAY(N163))</f>
        <v>#REF!</v>
      </c>
      <c r="D181" s="22" t="e">
        <f>DATE(YEAR(C181),MONTH(C181)+1,DAY(C181))</f>
        <v>#REF!</v>
      </c>
      <c r="E181" s="22" t="e">
        <f t="shared" ref="E181:N181" si="72">DATE(YEAR(D181),MONTH(D181)+1,DAY(D181))</f>
        <v>#REF!</v>
      </c>
      <c r="F181" s="22" t="e">
        <f t="shared" si="72"/>
        <v>#REF!</v>
      </c>
      <c r="G181" s="22" t="e">
        <f t="shared" si="72"/>
        <v>#REF!</v>
      </c>
      <c r="H181" s="22" t="e">
        <f t="shared" si="72"/>
        <v>#REF!</v>
      </c>
      <c r="I181" s="22" t="e">
        <f t="shared" si="72"/>
        <v>#REF!</v>
      </c>
      <c r="J181" s="22" t="e">
        <f t="shared" si="72"/>
        <v>#REF!</v>
      </c>
      <c r="K181" s="22" t="e">
        <f t="shared" si="72"/>
        <v>#REF!</v>
      </c>
      <c r="L181" s="22" t="e">
        <f t="shared" si="72"/>
        <v>#REF!</v>
      </c>
      <c r="M181" s="22" t="e">
        <f t="shared" si="72"/>
        <v>#REF!</v>
      </c>
      <c r="N181" s="22" t="e">
        <f t="shared" si="72"/>
        <v>#REF!</v>
      </c>
      <c r="O181" s="23" t="s">
        <v>52</v>
      </c>
      <c r="P181" s="4"/>
      <c r="Q181" s="4"/>
      <c r="R181" s="4"/>
    </row>
    <row r="182" spans="2:18" x14ac:dyDescent="0.25">
      <c r="B182" s="17" t="e">
        <f>B164</f>
        <v>#REF!</v>
      </c>
      <c r="C182" s="10" t="e">
        <f>N172</f>
        <v>#REF!</v>
      </c>
      <c r="D182" s="10" t="e">
        <f>C190</f>
        <v>#REF!</v>
      </c>
      <c r="E182" s="10" t="e">
        <f t="shared" ref="E182:N182" si="73">D190</f>
        <v>#REF!</v>
      </c>
      <c r="F182" s="10" t="e">
        <f t="shared" si="73"/>
        <v>#REF!</v>
      </c>
      <c r="G182" s="10" t="e">
        <f t="shared" si="73"/>
        <v>#REF!</v>
      </c>
      <c r="H182" s="10" t="e">
        <f t="shared" si="73"/>
        <v>#REF!</v>
      </c>
      <c r="I182" s="10" t="e">
        <f t="shared" si="73"/>
        <v>#REF!</v>
      </c>
      <c r="J182" s="10" t="e">
        <f t="shared" si="73"/>
        <v>#REF!</v>
      </c>
      <c r="K182" s="10" t="e">
        <f t="shared" si="73"/>
        <v>#REF!</v>
      </c>
      <c r="L182" s="10" t="e">
        <f t="shared" si="73"/>
        <v>#REF!</v>
      </c>
      <c r="M182" s="10" t="e">
        <f t="shared" si="73"/>
        <v>#REF!</v>
      </c>
      <c r="N182" s="10" t="e">
        <f t="shared" si="73"/>
        <v>#REF!</v>
      </c>
      <c r="O182" s="10"/>
      <c r="P182" s="4"/>
      <c r="Q182" s="4"/>
      <c r="R182" s="4"/>
    </row>
    <row r="183" spans="2:18" x14ac:dyDescent="0.25">
      <c r="B183" s="17" t="e">
        <f t="shared" ref="B183:B190" si="74">B165</f>
        <v>#REF!</v>
      </c>
      <c r="C183" s="10">
        <v>0</v>
      </c>
      <c r="D183" s="10">
        <f t="shared" ref="D183:N183" si="75">D192</f>
        <v>0</v>
      </c>
      <c r="E183" s="10">
        <f t="shared" si="75"/>
        <v>0</v>
      </c>
      <c r="F183" s="10">
        <f t="shared" si="75"/>
        <v>0</v>
      </c>
      <c r="G183" s="10">
        <f t="shared" si="75"/>
        <v>0</v>
      </c>
      <c r="H183" s="10">
        <f t="shared" si="75"/>
        <v>0</v>
      </c>
      <c r="I183" s="10">
        <f t="shared" si="75"/>
        <v>0</v>
      </c>
      <c r="J183" s="10">
        <f t="shared" si="75"/>
        <v>0</v>
      </c>
      <c r="K183" s="10">
        <f t="shared" si="75"/>
        <v>0</v>
      </c>
      <c r="L183" s="10">
        <f t="shared" si="75"/>
        <v>0</v>
      </c>
      <c r="M183" s="10">
        <f t="shared" si="75"/>
        <v>0</v>
      </c>
      <c r="N183" s="10">
        <f t="shared" si="75"/>
        <v>0</v>
      </c>
      <c r="O183" s="10">
        <f>SUM(C183:N183)</f>
        <v>0</v>
      </c>
      <c r="P183" s="4"/>
      <c r="Q183" s="4"/>
      <c r="R183" s="4"/>
    </row>
    <row r="184" spans="2:18" x14ac:dyDescent="0.25">
      <c r="B184" s="17" t="e">
        <f t="shared" si="74"/>
        <v>#REF!</v>
      </c>
      <c r="C184" s="10" t="e">
        <f>C182+C183</f>
        <v>#REF!</v>
      </c>
      <c r="D184" s="10" t="e">
        <f>D182+D183</f>
        <v>#REF!</v>
      </c>
      <c r="E184" s="10" t="e">
        <f t="shared" ref="E184:N184" si="76">E182+E183</f>
        <v>#REF!</v>
      </c>
      <c r="F184" s="10" t="e">
        <f t="shared" si="76"/>
        <v>#REF!</v>
      </c>
      <c r="G184" s="10" t="e">
        <f t="shared" si="76"/>
        <v>#REF!</v>
      </c>
      <c r="H184" s="10" t="e">
        <f t="shared" si="76"/>
        <v>#REF!</v>
      </c>
      <c r="I184" s="10" t="e">
        <f t="shared" si="76"/>
        <v>#REF!</v>
      </c>
      <c r="J184" s="10" t="e">
        <f t="shared" si="76"/>
        <v>#REF!</v>
      </c>
      <c r="K184" s="10" t="e">
        <f t="shared" si="76"/>
        <v>#REF!</v>
      </c>
      <c r="L184" s="10" t="e">
        <f t="shared" si="76"/>
        <v>#REF!</v>
      </c>
      <c r="M184" s="10" t="e">
        <f t="shared" si="76"/>
        <v>#REF!</v>
      </c>
      <c r="N184" s="10" t="e">
        <f t="shared" si="76"/>
        <v>#REF!</v>
      </c>
      <c r="O184" s="10"/>
      <c r="P184" s="4"/>
      <c r="Q184" s="4"/>
      <c r="R184" s="4"/>
    </row>
    <row r="185" spans="2:18" x14ac:dyDescent="0.25">
      <c r="B185" s="17" t="e">
        <f t="shared" si="74"/>
        <v>#REF!</v>
      </c>
      <c r="C185" s="36" t="e">
        <f>C194</f>
        <v>#REF!</v>
      </c>
      <c r="D185" s="36" t="e">
        <f>#REF!</f>
        <v>#REF!</v>
      </c>
      <c r="E185" s="36" t="e">
        <f>#REF!</f>
        <v>#REF!</v>
      </c>
      <c r="F185" s="36" t="e">
        <f>#REF!</f>
        <v>#REF!</v>
      </c>
      <c r="G185" s="36" t="e">
        <f>#REF!</f>
        <v>#REF!</v>
      </c>
      <c r="H185" s="36" t="e">
        <f>#REF!</f>
        <v>#REF!</v>
      </c>
      <c r="I185" s="36" t="e">
        <f>#REF!</f>
        <v>#REF!</v>
      </c>
      <c r="J185" s="36" t="e">
        <f>#REF!</f>
        <v>#REF!</v>
      </c>
      <c r="K185" s="36" t="e">
        <f>#REF!</f>
        <v>#REF!</v>
      </c>
      <c r="L185" s="36" t="e">
        <f>#REF!</f>
        <v>#REF!</v>
      </c>
      <c r="M185" s="36" t="e">
        <f>#REF!</f>
        <v>#REF!</v>
      </c>
      <c r="N185" s="36" t="e">
        <f>#REF!</f>
        <v>#REF!</v>
      </c>
      <c r="O185" s="10"/>
      <c r="P185" s="4"/>
      <c r="Q185" s="4"/>
      <c r="R185" s="4"/>
    </row>
    <row r="186" spans="2:18" x14ac:dyDescent="0.25">
      <c r="B186" s="17" t="e">
        <f t="shared" si="74"/>
        <v>#REF!</v>
      </c>
      <c r="C186" s="36" t="e">
        <f>C195</f>
        <v>#REF!</v>
      </c>
      <c r="D186" s="36" t="e">
        <f>#REF!</f>
        <v>#REF!</v>
      </c>
      <c r="E186" s="36" t="e">
        <f>#REF!</f>
        <v>#REF!</v>
      </c>
      <c r="F186" s="36" t="e">
        <f>#REF!</f>
        <v>#REF!</v>
      </c>
      <c r="G186" s="36" t="e">
        <f>#REF!</f>
        <v>#REF!</v>
      </c>
      <c r="H186" s="36" t="e">
        <f>#REF!</f>
        <v>#REF!</v>
      </c>
      <c r="I186" s="36" t="e">
        <f>#REF!</f>
        <v>#REF!</v>
      </c>
      <c r="J186" s="36" t="e">
        <f>#REF!</f>
        <v>#REF!</v>
      </c>
      <c r="K186" s="36" t="e">
        <f>#REF!</f>
        <v>#REF!</v>
      </c>
      <c r="L186" s="36" t="e">
        <f>#REF!</f>
        <v>#REF!</v>
      </c>
      <c r="M186" s="36" t="e">
        <f>#REF!</f>
        <v>#REF!</v>
      </c>
      <c r="N186" s="36" t="e">
        <f>#REF!</f>
        <v>#REF!</v>
      </c>
      <c r="O186" s="10"/>
      <c r="P186" s="4"/>
      <c r="Q186" s="4"/>
      <c r="R186" s="4"/>
    </row>
    <row r="187" spans="2:18" x14ac:dyDescent="0.25">
      <c r="B187" s="17" t="e">
        <f t="shared" si="74"/>
        <v>#REF!</v>
      </c>
      <c r="C187" s="10" t="e">
        <f>N169+C196</f>
        <v>#REF!</v>
      </c>
      <c r="D187" s="10" t="e">
        <f>C187+D196</f>
        <v>#REF!</v>
      </c>
      <c r="E187" s="10" t="e">
        <f t="shared" ref="E187:N187" si="77">D187+E196</f>
        <v>#REF!</v>
      </c>
      <c r="F187" s="10" t="e">
        <f t="shared" si="77"/>
        <v>#REF!</v>
      </c>
      <c r="G187" s="10" t="e">
        <f t="shared" si="77"/>
        <v>#REF!</v>
      </c>
      <c r="H187" s="10" t="e">
        <f t="shared" si="77"/>
        <v>#REF!</v>
      </c>
      <c r="I187" s="10" t="e">
        <f t="shared" si="77"/>
        <v>#REF!</v>
      </c>
      <c r="J187" s="10" t="e">
        <f t="shared" si="77"/>
        <v>#REF!</v>
      </c>
      <c r="K187" s="10" t="e">
        <f t="shared" si="77"/>
        <v>#REF!</v>
      </c>
      <c r="L187" s="10" t="e">
        <f t="shared" si="77"/>
        <v>#REF!</v>
      </c>
      <c r="M187" s="10" t="e">
        <f t="shared" si="77"/>
        <v>#REF!</v>
      </c>
      <c r="N187" s="10" t="e">
        <f t="shared" si="77"/>
        <v>#REF!</v>
      </c>
      <c r="O187" s="10" t="e">
        <f>SUM(C187:N187)</f>
        <v>#REF!</v>
      </c>
      <c r="P187" s="4"/>
      <c r="Q187" s="4"/>
      <c r="R187" s="4"/>
    </row>
    <row r="188" spans="2:18" x14ac:dyDescent="0.25">
      <c r="B188" s="17" t="e">
        <f t="shared" si="74"/>
        <v>#REF!</v>
      </c>
      <c r="C188" s="10" t="e">
        <f>C184*C186</f>
        <v>#REF!</v>
      </c>
      <c r="D188" s="10" t="e">
        <f t="shared" ref="D188:N188" si="78">D184*D186</f>
        <v>#REF!</v>
      </c>
      <c r="E188" s="10" t="e">
        <f t="shared" si="78"/>
        <v>#REF!</v>
      </c>
      <c r="F188" s="10" t="e">
        <f t="shared" si="78"/>
        <v>#REF!</v>
      </c>
      <c r="G188" s="10" t="e">
        <f t="shared" si="78"/>
        <v>#REF!</v>
      </c>
      <c r="H188" s="10" t="e">
        <f t="shared" si="78"/>
        <v>#REF!</v>
      </c>
      <c r="I188" s="10" t="e">
        <f t="shared" si="78"/>
        <v>#REF!</v>
      </c>
      <c r="J188" s="10" t="e">
        <f t="shared" si="78"/>
        <v>#REF!</v>
      </c>
      <c r="K188" s="10" t="e">
        <f t="shared" si="78"/>
        <v>#REF!</v>
      </c>
      <c r="L188" s="10" t="e">
        <f t="shared" si="78"/>
        <v>#REF!</v>
      </c>
      <c r="M188" s="10" t="e">
        <f t="shared" si="78"/>
        <v>#REF!</v>
      </c>
      <c r="N188" s="10" t="e">
        <f t="shared" si="78"/>
        <v>#REF!</v>
      </c>
      <c r="O188" s="10" t="e">
        <f>SUM(C188:N188)</f>
        <v>#REF!</v>
      </c>
      <c r="P188" s="4"/>
      <c r="Q188" s="4"/>
      <c r="R188" s="4"/>
    </row>
    <row r="189" spans="2:18" x14ac:dyDescent="0.25">
      <c r="B189" s="17" t="e">
        <f t="shared" si="74"/>
        <v>#REF!</v>
      </c>
      <c r="C189" s="10" t="e">
        <f>C187-C188</f>
        <v>#REF!</v>
      </c>
      <c r="D189" s="10" t="e">
        <f>D187-D188</f>
        <v>#REF!</v>
      </c>
      <c r="E189" s="10" t="e">
        <f t="shared" ref="E189:N189" si="79">E187-E188</f>
        <v>#REF!</v>
      </c>
      <c r="F189" s="10" t="e">
        <f t="shared" si="79"/>
        <v>#REF!</v>
      </c>
      <c r="G189" s="10" t="e">
        <f t="shared" si="79"/>
        <v>#REF!</v>
      </c>
      <c r="H189" s="10" t="e">
        <f t="shared" si="79"/>
        <v>#REF!</v>
      </c>
      <c r="I189" s="10" t="e">
        <f t="shared" si="79"/>
        <v>#REF!</v>
      </c>
      <c r="J189" s="10" t="e">
        <f t="shared" si="79"/>
        <v>#REF!</v>
      </c>
      <c r="K189" s="10" t="e">
        <f t="shared" si="79"/>
        <v>#REF!</v>
      </c>
      <c r="L189" s="10" t="e">
        <f t="shared" si="79"/>
        <v>#REF!</v>
      </c>
      <c r="M189" s="10" t="e">
        <f t="shared" si="79"/>
        <v>#REF!</v>
      </c>
      <c r="N189" s="10" t="e">
        <f t="shared" si="79"/>
        <v>#REF!</v>
      </c>
      <c r="O189" s="10" t="e">
        <f>SUM(C189:N189)</f>
        <v>#REF!</v>
      </c>
      <c r="P189" s="4"/>
      <c r="Q189" s="4"/>
      <c r="R189" s="4"/>
    </row>
    <row r="190" spans="2:18" x14ac:dyDescent="0.25">
      <c r="B190" s="17" t="e">
        <f t="shared" si="74"/>
        <v>#REF!</v>
      </c>
      <c r="C190" s="34" t="e">
        <f>C184-C189</f>
        <v>#REF!</v>
      </c>
      <c r="D190" s="34" t="e">
        <f t="shared" ref="D190:N190" si="80">D184-D189</f>
        <v>#REF!</v>
      </c>
      <c r="E190" s="34" t="e">
        <f t="shared" si="80"/>
        <v>#REF!</v>
      </c>
      <c r="F190" s="34" t="e">
        <f t="shared" si="80"/>
        <v>#REF!</v>
      </c>
      <c r="G190" s="34" t="e">
        <f t="shared" si="80"/>
        <v>#REF!</v>
      </c>
      <c r="H190" s="34" t="e">
        <f t="shared" si="80"/>
        <v>#REF!</v>
      </c>
      <c r="I190" s="34" t="e">
        <f t="shared" si="80"/>
        <v>#REF!</v>
      </c>
      <c r="J190" s="34" t="e">
        <f t="shared" si="80"/>
        <v>#REF!</v>
      </c>
      <c r="K190" s="34" t="e">
        <f t="shared" si="80"/>
        <v>#REF!</v>
      </c>
      <c r="L190" s="34" t="e">
        <f t="shared" si="80"/>
        <v>#REF!</v>
      </c>
      <c r="M190" s="34" t="e">
        <f t="shared" si="80"/>
        <v>#REF!</v>
      </c>
      <c r="N190" s="34" t="e">
        <f t="shared" si="80"/>
        <v>#REF!</v>
      </c>
      <c r="O190" s="34"/>
      <c r="P190" s="4"/>
      <c r="Q190" s="4"/>
      <c r="R190" s="4"/>
    </row>
    <row r="191" spans="2:18" x14ac:dyDescent="0.25">
      <c r="B191" s="20"/>
      <c r="C191" s="20"/>
      <c r="D191" s="20"/>
      <c r="E191" s="20"/>
      <c r="F191" s="20"/>
      <c r="G191" s="20"/>
      <c r="H191" s="20"/>
      <c r="I191" s="20"/>
      <c r="J191" s="20"/>
      <c r="K191" s="20"/>
      <c r="L191" s="20"/>
      <c r="M191" s="20"/>
      <c r="N191" s="20"/>
      <c r="O191" s="6"/>
      <c r="P191" s="4"/>
      <c r="Q191" s="4"/>
      <c r="R191" s="4"/>
    </row>
    <row r="192" spans="2:18" x14ac:dyDescent="0.25">
      <c r="B192" s="16" t="e">
        <f>B174</f>
        <v>#REF!</v>
      </c>
      <c r="C192" s="42">
        <v>0</v>
      </c>
      <c r="D192" s="42">
        <v>0</v>
      </c>
      <c r="E192" s="42">
        <v>0</v>
      </c>
      <c r="F192" s="42">
        <v>0</v>
      </c>
      <c r="G192" s="42">
        <v>0</v>
      </c>
      <c r="H192" s="42">
        <v>0</v>
      </c>
      <c r="I192" s="42">
        <v>0</v>
      </c>
      <c r="J192" s="42">
        <v>0</v>
      </c>
      <c r="K192" s="42">
        <v>0</v>
      </c>
      <c r="L192" s="42">
        <v>0</v>
      </c>
      <c r="M192" s="42">
        <v>0</v>
      </c>
      <c r="N192" s="42">
        <v>0</v>
      </c>
      <c r="O192" s="6"/>
      <c r="P192" s="4"/>
      <c r="Q192" s="4"/>
      <c r="R192" s="4"/>
    </row>
    <row r="193" spans="2:18" x14ac:dyDescent="0.25">
      <c r="B193" s="16" t="s">
        <v>64</v>
      </c>
      <c r="C193" s="6" t="e">
        <f>C175</f>
        <v>#REF!</v>
      </c>
      <c r="D193" s="33" t="e">
        <f>#REF!</f>
        <v>#REF!</v>
      </c>
      <c r="E193" s="33" t="e">
        <f>#REF!</f>
        <v>#REF!</v>
      </c>
      <c r="F193" s="33" t="e">
        <f>#REF!</f>
        <v>#REF!</v>
      </c>
      <c r="G193" s="33" t="e">
        <f>#REF!</f>
        <v>#REF!</v>
      </c>
      <c r="H193" s="33" t="e">
        <f>#REF!</f>
        <v>#REF!</v>
      </c>
      <c r="I193" s="33" t="e">
        <f>#REF!</f>
        <v>#REF!</v>
      </c>
      <c r="J193" s="33" t="e">
        <f>#REF!</f>
        <v>#REF!</v>
      </c>
      <c r="K193" s="33" t="e">
        <f>#REF!</f>
        <v>#REF!</v>
      </c>
      <c r="L193" s="33" t="e">
        <f>#REF!</f>
        <v>#REF!</v>
      </c>
      <c r="M193" s="33" t="e">
        <f>#REF!</f>
        <v>#REF!</v>
      </c>
      <c r="N193" s="33" t="e">
        <f>#REF!</f>
        <v>#REF!</v>
      </c>
      <c r="O193" s="6"/>
      <c r="P193" s="4"/>
      <c r="Q193" s="4"/>
      <c r="R193" s="4"/>
    </row>
    <row r="194" spans="2:18" x14ac:dyDescent="0.25">
      <c r="B194" s="16" t="s">
        <v>58</v>
      </c>
      <c r="C194" s="19" t="e">
        <f>C176</f>
        <v>#REF!</v>
      </c>
      <c r="D194" s="19" t="e">
        <f>#REF!</f>
        <v>#REF!</v>
      </c>
      <c r="E194" s="19" t="e">
        <f>#REF!</f>
        <v>#REF!</v>
      </c>
      <c r="F194" s="19" t="e">
        <f>#REF!</f>
        <v>#REF!</v>
      </c>
      <c r="G194" s="19" t="e">
        <f>#REF!</f>
        <v>#REF!</v>
      </c>
      <c r="H194" s="19" t="e">
        <f>#REF!</f>
        <v>#REF!</v>
      </c>
      <c r="I194" s="19" t="e">
        <f>#REF!</f>
        <v>#REF!</v>
      </c>
      <c r="J194" s="19" t="e">
        <f>#REF!</f>
        <v>#REF!</v>
      </c>
      <c r="K194" s="19" t="e">
        <f>#REF!</f>
        <v>#REF!</v>
      </c>
      <c r="L194" s="19" t="e">
        <f>#REF!</f>
        <v>#REF!</v>
      </c>
      <c r="M194" s="19" t="e">
        <f>#REF!</f>
        <v>#REF!</v>
      </c>
      <c r="N194" s="19" t="e">
        <f>#REF!</f>
        <v>#REF!</v>
      </c>
      <c r="O194" s="6"/>
      <c r="P194" s="4"/>
      <c r="Q194" s="4"/>
      <c r="R194" s="4"/>
    </row>
    <row r="195" spans="2:18" x14ac:dyDescent="0.25">
      <c r="B195" s="16" t="s">
        <v>65</v>
      </c>
      <c r="C195" s="37" t="e">
        <f>C194/12</f>
        <v>#REF!</v>
      </c>
      <c r="D195" s="37" t="e">
        <f>D194/12</f>
        <v>#REF!</v>
      </c>
      <c r="E195" s="37" t="e">
        <f t="shared" ref="E195:N195" si="81">E194/12</f>
        <v>#REF!</v>
      </c>
      <c r="F195" s="37" t="e">
        <f t="shared" si="81"/>
        <v>#REF!</v>
      </c>
      <c r="G195" s="37" t="e">
        <f t="shared" si="81"/>
        <v>#REF!</v>
      </c>
      <c r="H195" s="37" t="e">
        <f t="shared" si="81"/>
        <v>#REF!</v>
      </c>
      <c r="I195" s="37" t="e">
        <f t="shared" si="81"/>
        <v>#REF!</v>
      </c>
      <c r="J195" s="37" t="e">
        <f t="shared" si="81"/>
        <v>#REF!</v>
      </c>
      <c r="K195" s="37" t="e">
        <f t="shared" si="81"/>
        <v>#REF!</v>
      </c>
      <c r="L195" s="37" t="e">
        <f t="shared" si="81"/>
        <v>#REF!</v>
      </c>
      <c r="M195" s="37" t="e">
        <f t="shared" si="81"/>
        <v>#REF!</v>
      </c>
      <c r="N195" s="37" t="e">
        <f t="shared" si="81"/>
        <v>#REF!</v>
      </c>
      <c r="O195" s="6"/>
      <c r="P195" s="4"/>
      <c r="Q195" s="4"/>
      <c r="R195" s="4"/>
    </row>
    <row r="196" spans="2:18" x14ac:dyDescent="0.25">
      <c r="B196" s="16" t="s">
        <v>63</v>
      </c>
      <c r="C196" s="38" t="e">
        <f>-PMT(C195,C193,C192)</f>
        <v>#REF!</v>
      </c>
      <c r="D196" s="38" t="e">
        <f t="shared" ref="D196:N196" si="82">-PMT(D195,D193,D192)</f>
        <v>#REF!</v>
      </c>
      <c r="E196" s="38" t="e">
        <f t="shared" si="82"/>
        <v>#REF!</v>
      </c>
      <c r="F196" s="38" t="e">
        <f t="shared" si="82"/>
        <v>#REF!</v>
      </c>
      <c r="G196" s="38" t="e">
        <f t="shared" si="82"/>
        <v>#REF!</v>
      </c>
      <c r="H196" s="38" t="e">
        <f t="shared" si="82"/>
        <v>#REF!</v>
      </c>
      <c r="I196" s="38" t="e">
        <f t="shared" si="82"/>
        <v>#REF!</v>
      </c>
      <c r="J196" s="38" t="e">
        <f t="shared" si="82"/>
        <v>#REF!</v>
      </c>
      <c r="K196" s="38" t="e">
        <f t="shared" si="82"/>
        <v>#REF!</v>
      </c>
      <c r="L196" s="38" t="e">
        <f t="shared" si="82"/>
        <v>#REF!</v>
      </c>
      <c r="M196" s="38" t="e">
        <f t="shared" si="82"/>
        <v>#REF!</v>
      </c>
      <c r="N196" s="38" t="e">
        <f t="shared" si="82"/>
        <v>#REF!</v>
      </c>
      <c r="O196" s="6"/>
      <c r="P196" s="4"/>
      <c r="Q196" s="4"/>
      <c r="R196" s="4"/>
    </row>
    <row r="197" spans="2:18" x14ac:dyDescent="0.25">
      <c r="B197" s="4"/>
      <c r="C197" s="4"/>
      <c r="D197" s="4"/>
      <c r="E197" s="4"/>
      <c r="F197" s="4"/>
      <c r="G197" s="4"/>
      <c r="H197" s="4"/>
      <c r="I197" s="4"/>
      <c r="J197" s="4"/>
      <c r="K197" s="4"/>
      <c r="L197" s="4"/>
      <c r="M197" s="4"/>
      <c r="N197" s="4"/>
      <c r="O197" s="4"/>
      <c r="P197" s="4"/>
      <c r="Q197" s="4"/>
      <c r="R197" s="4"/>
    </row>
    <row r="198" spans="2:18" x14ac:dyDescent="0.25">
      <c r="B198" s="4"/>
      <c r="C198" s="4"/>
      <c r="D198" s="4"/>
      <c r="E198" s="4"/>
      <c r="F198" s="4"/>
      <c r="G198" s="4"/>
      <c r="H198" s="4"/>
      <c r="I198" s="4"/>
      <c r="J198" s="4"/>
      <c r="K198" s="4"/>
      <c r="L198" s="4"/>
      <c r="M198" s="4"/>
      <c r="N198" s="4"/>
      <c r="O198" s="4"/>
      <c r="P198" s="4"/>
      <c r="Q198" s="4"/>
      <c r="R198" s="4"/>
    </row>
    <row r="199" spans="2:18" x14ac:dyDescent="0.25">
      <c r="B199" s="4"/>
      <c r="C199" s="4"/>
      <c r="D199" s="4"/>
      <c r="E199" s="4"/>
      <c r="F199" s="4"/>
      <c r="G199" s="4"/>
      <c r="H199" s="4"/>
      <c r="I199" s="4"/>
      <c r="J199" s="4"/>
      <c r="K199" s="4"/>
      <c r="L199" s="4"/>
      <c r="M199" s="4"/>
      <c r="N199" s="4"/>
      <c r="O199" s="4"/>
      <c r="P199" s="4"/>
      <c r="Q199" s="4"/>
      <c r="R199" s="4"/>
    </row>
    <row r="200" spans="2:18" x14ac:dyDescent="0.25">
      <c r="B200" s="45" t="s">
        <v>67</v>
      </c>
      <c r="C200" s="43"/>
      <c r="D200" s="4"/>
      <c r="E200" s="2"/>
      <c r="F200" s="2"/>
      <c r="G200" s="4"/>
      <c r="H200" s="4"/>
      <c r="I200" s="4"/>
      <c r="J200" s="4"/>
      <c r="K200" s="4"/>
      <c r="L200" s="4"/>
      <c r="M200" s="4"/>
      <c r="N200" s="4"/>
      <c r="O200" s="4"/>
      <c r="P200" s="4"/>
      <c r="Q200" s="4"/>
      <c r="R200" s="4"/>
    </row>
    <row r="201" spans="2:18" x14ac:dyDescent="0.25">
      <c r="B201" s="2"/>
      <c r="C201" s="2"/>
      <c r="D201" s="4"/>
      <c r="E201" s="2"/>
      <c r="F201" s="2"/>
      <c r="G201" s="4"/>
      <c r="H201" s="4"/>
      <c r="I201" s="4"/>
      <c r="J201" s="4"/>
      <c r="K201" s="4"/>
      <c r="L201" s="4"/>
      <c r="M201" s="4"/>
      <c r="N201" s="4"/>
      <c r="O201" s="4"/>
      <c r="P201" s="4"/>
      <c r="Q201" s="4"/>
      <c r="R201" s="4"/>
    </row>
    <row r="202" spans="2:18" x14ac:dyDescent="0.25">
      <c r="B202" s="2"/>
      <c r="C202" s="4"/>
      <c r="D202" s="4"/>
      <c r="E202" s="2"/>
      <c r="F202" s="2"/>
      <c r="G202" s="4"/>
      <c r="H202" s="4"/>
      <c r="I202" s="4"/>
      <c r="J202" s="4"/>
      <c r="K202" s="4"/>
      <c r="L202" s="4"/>
      <c r="M202" s="4"/>
      <c r="N202" s="4"/>
      <c r="O202" s="4"/>
      <c r="P202" s="4"/>
      <c r="Q202" s="4"/>
      <c r="R202" s="4"/>
    </row>
    <row r="203" spans="2:18" x14ac:dyDescent="0.25">
      <c r="B203" s="6" t="s">
        <v>54</v>
      </c>
      <c r="C203" s="40">
        <v>40179</v>
      </c>
      <c r="D203" s="4"/>
      <c r="E203" s="4"/>
      <c r="F203" s="4"/>
      <c r="G203" s="4"/>
      <c r="H203" s="4"/>
      <c r="I203" s="4"/>
      <c r="J203" s="4"/>
      <c r="K203" s="4"/>
      <c r="L203" s="4"/>
      <c r="M203" s="4"/>
      <c r="N203" s="4"/>
      <c r="O203" s="4"/>
      <c r="P203" s="4"/>
      <c r="Q203" s="4"/>
      <c r="R203" s="4"/>
    </row>
    <row r="204" spans="2:18" x14ac:dyDescent="0.25">
      <c r="B204" s="6" t="s">
        <v>97</v>
      </c>
      <c r="C204" s="44">
        <v>6.25E-2</v>
      </c>
      <c r="D204" s="4"/>
      <c r="E204" s="4"/>
      <c r="F204" s="4"/>
      <c r="G204" s="4"/>
      <c r="H204" s="4"/>
      <c r="I204" s="4"/>
      <c r="J204" s="4"/>
      <c r="K204" s="4"/>
      <c r="L204" s="4"/>
      <c r="M204" s="4"/>
      <c r="N204" s="4"/>
      <c r="O204" s="4"/>
      <c r="P204" s="4"/>
      <c r="Q204" s="4"/>
      <c r="R204" s="4"/>
    </row>
    <row r="205" spans="2:18" x14ac:dyDescent="0.25">
      <c r="B205" s="6"/>
      <c r="C205" s="6"/>
      <c r="D205" s="4"/>
      <c r="E205" s="4"/>
      <c r="F205" s="4"/>
      <c r="G205" s="4"/>
      <c r="H205" s="4"/>
      <c r="I205" s="4"/>
      <c r="J205" s="4"/>
      <c r="K205" s="4"/>
      <c r="L205" s="4"/>
      <c r="M205" s="4"/>
      <c r="N205" s="4"/>
      <c r="O205" s="4"/>
      <c r="P205" s="4"/>
      <c r="Q205" s="4"/>
      <c r="R205" s="4"/>
    </row>
    <row r="206" spans="2:18" x14ac:dyDescent="0.25">
      <c r="B206" s="20" t="str">
        <f>$B$200</f>
        <v>Operating Loan Schedule - Fashion Importers Inc.</v>
      </c>
      <c r="C206" s="20"/>
      <c r="D206" s="20"/>
      <c r="E206" s="20"/>
      <c r="F206" s="20"/>
      <c r="G206" s="20"/>
      <c r="H206" s="20"/>
      <c r="I206" s="20"/>
      <c r="J206" s="20"/>
      <c r="K206" s="20"/>
      <c r="L206" s="20"/>
      <c r="M206" s="20"/>
      <c r="N206" s="20"/>
      <c r="O206" s="6"/>
      <c r="P206" s="4"/>
      <c r="Q206" s="4"/>
      <c r="R206" s="4"/>
    </row>
    <row r="207" spans="2:18" x14ac:dyDescent="0.25">
      <c r="B207" s="21"/>
      <c r="C207" s="22">
        <f>DATE(YEAR(C203),MONTH(C203),DAY(C203))</f>
        <v>40179</v>
      </c>
      <c r="D207" s="22">
        <f>DATE(YEAR(C207),MONTH(C207)+1,DAY(C207))</f>
        <v>40210</v>
      </c>
      <c r="E207" s="22">
        <f t="shared" ref="E207:N207" si="83">DATE(YEAR(D207),MONTH(D207)+1,DAY(D207))</f>
        <v>40238</v>
      </c>
      <c r="F207" s="22">
        <f t="shared" si="83"/>
        <v>40269</v>
      </c>
      <c r="G207" s="22">
        <f t="shared" si="83"/>
        <v>40299</v>
      </c>
      <c r="H207" s="22">
        <f t="shared" si="83"/>
        <v>40330</v>
      </c>
      <c r="I207" s="22">
        <f t="shared" si="83"/>
        <v>40360</v>
      </c>
      <c r="J207" s="22">
        <f t="shared" si="83"/>
        <v>40391</v>
      </c>
      <c r="K207" s="22">
        <f t="shared" si="83"/>
        <v>40422</v>
      </c>
      <c r="L207" s="22">
        <f t="shared" si="83"/>
        <v>40452</v>
      </c>
      <c r="M207" s="22">
        <f t="shared" si="83"/>
        <v>40483</v>
      </c>
      <c r="N207" s="22">
        <f t="shared" si="83"/>
        <v>40513</v>
      </c>
      <c r="O207" s="23" t="s">
        <v>52</v>
      </c>
      <c r="P207" s="4"/>
      <c r="Q207" s="4"/>
      <c r="R207" s="4"/>
    </row>
    <row r="208" spans="2:18" x14ac:dyDescent="0.25">
      <c r="B208" s="17" t="s">
        <v>62</v>
      </c>
      <c r="C208" s="41">
        <v>0.01</v>
      </c>
      <c r="D208" s="10">
        <f>C216</f>
        <v>1.0052083333333333E-2</v>
      </c>
      <c r="E208" s="10">
        <f t="shared" ref="E208:N208" si="84">D216</f>
        <v>1.0104437934027778E-2</v>
      </c>
      <c r="F208" s="10">
        <f t="shared" si="84"/>
        <v>3015.635157065215</v>
      </c>
      <c r="G208" s="10">
        <f t="shared" si="84"/>
        <v>0.34159017492947896</v>
      </c>
      <c r="H208" s="10">
        <f t="shared" si="84"/>
        <v>0.34336929042390335</v>
      </c>
      <c r="I208" s="10">
        <f t="shared" si="84"/>
        <v>0.34515767214486121</v>
      </c>
      <c r="J208" s="10">
        <f t="shared" si="84"/>
        <v>0.34695536835394902</v>
      </c>
      <c r="K208" s="10">
        <f t="shared" si="84"/>
        <v>0.34876242756412584</v>
      </c>
      <c r="L208" s="10">
        <f t="shared" si="84"/>
        <v>0.35057889854102231</v>
      </c>
      <c r="M208" s="10">
        <f t="shared" si="84"/>
        <v>0.35240483030425679</v>
      </c>
      <c r="N208" s="10">
        <f t="shared" si="84"/>
        <v>4624.3125736054617</v>
      </c>
      <c r="O208" s="10"/>
      <c r="P208" s="4"/>
      <c r="Q208" s="4"/>
      <c r="R208" s="4"/>
    </row>
    <row r="209" spans="2:18" x14ac:dyDescent="0.25">
      <c r="B209" s="17" t="s">
        <v>55</v>
      </c>
      <c r="C209" s="41">
        <v>0</v>
      </c>
      <c r="D209" s="41">
        <v>0</v>
      </c>
      <c r="E209" s="41">
        <v>3000</v>
      </c>
      <c r="F209" s="41">
        <v>0</v>
      </c>
      <c r="G209" s="41">
        <v>0</v>
      </c>
      <c r="H209" s="41">
        <v>0</v>
      </c>
      <c r="I209" s="41">
        <v>0</v>
      </c>
      <c r="J209" s="41">
        <v>0</v>
      </c>
      <c r="K209" s="41">
        <v>0</v>
      </c>
      <c r="L209" s="41">
        <v>0</v>
      </c>
      <c r="M209" s="41">
        <v>4600</v>
      </c>
      <c r="N209" s="41">
        <v>0</v>
      </c>
      <c r="O209" s="10">
        <f>SUM(C209:N209)</f>
        <v>7600</v>
      </c>
      <c r="P209" s="4"/>
      <c r="Q209" s="4"/>
      <c r="R209" s="4"/>
    </row>
    <row r="210" spans="2:18" x14ac:dyDescent="0.25">
      <c r="B210" s="17" t="s">
        <v>66</v>
      </c>
      <c r="C210" s="10">
        <f>C208+C209</f>
        <v>0.01</v>
      </c>
      <c r="D210" s="10">
        <f>D208+D209</f>
        <v>1.0052083333333333E-2</v>
      </c>
      <c r="E210" s="10">
        <f t="shared" ref="E210:N210" si="85">E208+E209</f>
        <v>3000.0101044379339</v>
      </c>
      <c r="F210" s="10">
        <f t="shared" si="85"/>
        <v>3015.635157065215</v>
      </c>
      <c r="G210" s="10">
        <f t="shared" si="85"/>
        <v>0.34159017492947896</v>
      </c>
      <c r="H210" s="10">
        <f t="shared" si="85"/>
        <v>0.34336929042390335</v>
      </c>
      <c r="I210" s="10">
        <f t="shared" si="85"/>
        <v>0.34515767214486121</v>
      </c>
      <c r="J210" s="10">
        <f t="shared" si="85"/>
        <v>0.34695536835394902</v>
      </c>
      <c r="K210" s="10">
        <f t="shared" si="85"/>
        <v>0.34876242756412584</v>
      </c>
      <c r="L210" s="10">
        <f t="shared" si="85"/>
        <v>0.35057889854102231</v>
      </c>
      <c r="M210" s="10">
        <f t="shared" si="85"/>
        <v>4600.3524048303043</v>
      </c>
      <c r="N210" s="10">
        <f t="shared" si="85"/>
        <v>4624.3125736054617</v>
      </c>
      <c r="O210" s="10"/>
      <c r="P210" s="4"/>
      <c r="Q210" s="4"/>
      <c r="R210" s="4"/>
    </row>
    <row r="211" spans="2:18" x14ac:dyDescent="0.25">
      <c r="B211" s="17" t="s">
        <v>58</v>
      </c>
      <c r="C211" s="36">
        <f>$C$204</f>
        <v>6.25E-2</v>
      </c>
      <c r="D211" s="36">
        <f t="shared" ref="D211:N211" si="86">$C$204</f>
        <v>6.25E-2</v>
      </c>
      <c r="E211" s="36">
        <f t="shared" si="86"/>
        <v>6.25E-2</v>
      </c>
      <c r="F211" s="36">
        <f t="shared" si="86"/>
        <v>6.25E-2</v>
      </c>
      <c r="G211" s="36">
        <f t="shared" si="86"/>
        <v>6.25E-2</v>
      </c>
      <c r="H211" s="36">
        <f t="shared" si="86"/>
        <v>6.25E-2</v>
      </c>
      <c r="I211" s="36">
        <f t="shared" si="86"/>
        <v>6.25E-2</v>
      </c>
      <c r="J211" s="36">
        <f t="shared" si="86"/>
        <v>6.25E-2</v>
      </c>
      <c r="K211" s="36">
        <f t="shared" si="86"/>
        <v>6.25E-2</v>
      </c>
      <c r="L211" s="36">
        <f t="shared" si="86"/>
        <v>6.25E-2</v>
      </c>
      <c r="M211" s="36">
        <f t="shared" si="86"/>
        <v>6.25E-2</v>
      </c>
      <c r="N211" s="36">
        <f t="shared" si="86"/>
        <v>6.25E-2</v>
      </c>
      <c r="O211" s="10"/>
      <c r="P211" s="4"/>
      <c r="Q211" s="4"/>
      <c r="R211" s="4"/>
    </row>
    <row r="212" spans="2:18" x14ac:dyDescent="0.25">
      <c r="B212" s="17" t="s">
        <v>59</v>
      </c>
      <c r="C212" s="36">
        <f>C211/12</f>
        <v>5.208333333333333E-3</v>
      </c>
      <c r="D212" s="36">
        <f t="shared" ref="D212:N212" si="87">D211/12</f>
        <v>5.208333333333333E-3</v>
      </c>
      <c r="E212" s="36">
        <f t="shared" si="87"/>
        <v>5.208333333333333E-3</v>
      </c>
      <c r="F212" s="36">
        <f t="shared" si="87"/>
        <v>5.208333333333333E-3</v>
      </c>
      <c r="G212" s="36">
        <f t="shared" si="87"/>
        <v>5.208333333333333E-3</v>
      </c>
      <c r="H212" s="36">
        <f t="shared" si="87"/>
        <v>5.208333333333333E-3</v>
      </c>
      <c r="I212" s="36">
        <f t="shared" si="87"/>
        <v>5.208333333333333E-3</v>
      </c>
      <c r="J212" s="36">
        <f t="shared" si="87"/>
        <v>5.208333333333333E-3</v>
      </c>
      <c r="K212" s="36">
        <f t="shared" si="87"/>
        <v>5.208333333333333E-3</v>
      </c>
      <c r="L212" s="36">
        <f t="shared" si="87"/>
        <v>5.208333333333333E-3</v>
      </c>
      <c r="M212" s="36">
        <f t="shared" si="87"/>
        <v>5.208333333333333E-3</v>
      </c>
      <c r="N212" s="36">
        <f t="shared" si="87"/>
        <v>5.208333333333333E-3</v>
      </c>
      <c r="O212" s="10"/>
      <c r="P212" s="4"/>
      <c r="Q212" s="4"/>
      <c r="R212" s="4"/>
    </row>
    <row r="213" spans="2:18" x14ac:dyDescent="0.25">
      <c r="B213" s="17" t="s">
        <v>60</v>
      </c>
      <c r="C213" s="41">
        <v>0</v>
      </c>
      <c r="D213" s="41">
        <f>C213</f>
        <v>0</v>
      </c>
      <c r="E213" s="41">
        <v>0</v>
      </c>
      <c r="F213" s="41">
        <v>3031</v>
      </c>
      <c r="G213" s="41">
        <v>0</v>
      </c>
      <c r="H213" s="41">
        <v>0</v>
      </c>
      <c r="I213" s="41">
        <v>0</v>
      </c>
      <c r="J213" s="41">
        <v>0</v>
      </c>
      <c r="K213" s="41">
        <v>0</v>
      </c>
      <c r="L213" s="41">
        <v>0</v>
      </c>
      <c r="M213" s="41">
        <v>0</v>
      </c>
      <c r="N213" s="41">
        <v>4648</v>
      </c>
      <c r="O213" s="10">
        <f>SUM(C213:N213)</f>
        <v>7679</v>
      </c>
      <c r="P213" s="4"/>
      <c r="Q213" s="4"/>
      <c r="R213" s="4"/>
    </row>
    <row r="214" spans="2:18" x14ac:dyDescent="0.25">
      <c r="B214" s="17" t="s">
        <v>9</v>
      </c>
      <c r="C214" s="10">
        <f>C210*C212</f>
        <v>5.208333333333333E-5</v>
      </c>
      <c r="D214" s="10">
        <f t="shared" ref="D214:N214" si="88">D210*D212</f>
        <v>5.2354600694444443E-5</v>
      </c>
      <c r="E214" s="10">
        <f t="shared" si="88"/>
        <v>15.625052627280905</v>
      </c>
      <c r="F214" s="10">
        <f t="shared" si="88"/>
        <v>15.706433109714661</v>
      </c>
      <c r="G214" s="10">
        <f t="shared" si="88"/>
        <v>1.7791154944243695E-3</v>
      </c>
      <c r="H214" s="10">
        <f t="shared" si="88"/>
        <v>1.7883817209578298E-3</v>
      </c>
      <c r="I214" s="10">
        <f t="shared" si="88"/>
        <v>1.7976962090878188E-3</v>
      </c>
      <c r="J214" s="10">
        <f t="shared" si="88"/>
        <v>1.8070592101768178E-3</v>
      </c>
      <c r="K214" s="10">
        <f t="shared" si="88"/>
        <v>1.8164709768964888E-3</v>
      </c>
      <c r="L214" s="10">
        <f t="shared" si="88"/>
        <v>1.8259317632344911E-3</v>
      </c>
      <c r="M214" s="10">
        <f t="shared" si="88"/>
        <v>23.960168775157832</v>
      </c>
      <c r="N214" s="10">
        <f t="shared" si="88"/>
        <v>24.08496132086178</v>
      </c>
      <c r="O214" s="10">
        <f>SUM(C214:N214)</f>
        <v>79.38753492632398</v>
      </c>
      <c r="P214" s="4"/>
      <c r="Q214" s="4"/>
      <c r="R214" s="4"/>
    </row>
    <row r="215" spans="2:18" x14ac:dyDescent="0.25">
      <c r="B215" s="17" t="s">
        <v>98</v>
      </c>
      <c r="C215" s="10">
        <f>C213-C214</f>
        <v>-5.208333333333333E-5</v>
      </c>
      <c r="D215" s="10">
        <f>D213-D214</f>
        <v>-5.2354600694444443E-5</v>
      </c>
      <c r="E215" s="10">
        <f t="shared" ref="E215:N215" si="89">E213-E214</f>
        <v>-15.625052627280905</v>
      </c>
      <c r="F215" s="10">
        <f t="shared" si="89"/>
        <v>3015.2935668902855</v>
      </c>
      <c r="G215" s="10">
        <f t="shared" si="89"/>
        <v>-1.7791154944243695E-3</v>
      </c>
      <c r="H215" s="10">
        <f t="shared" si="89"/>
        <v>-1.7883817209578298E-3</v>
      </c>
      <c r="I215" s="10">
        <f t="shared" si="89"/>
        <v>-1.7976962090878188E-3</v>
      </c>
      <c r="J215" s="10">
        <f t="shared" si="89"/>
        <v>-1.8070592101768178E-3</v>
      </c>
      <c r="K215" s="10">
        <f t="shared" si="89"/>
        <v>-1.8164709768964888E-3</v>
      </c>
      <c r="L215" s="10">
        <f t="shared" si="89"/>
        <v>-1.8259317632344911E-3</v>
      </c>
      <c r="M215" s="10">
        <f t="shared" si="89"/>
        <v>-23.960168775157832</v>
      </c>
      <c r="N215" s="10">
        <f t="shared" si="89"/>
        <v>4623.915038679138</v>
      </c>
      <c r="O215" s="10">
        <f>SUM(C215:N215)</f>
        <v>7599.6124650736765</v>
      </c>
      <c r="P215" s="4"/>
      <c r="Q215" s="4"/>
      <c r="R215" s="4"/>
    </row>
    <row r="216" spans="2:18" x14ac:dyDescent="0.25">
      <c r="B216" s="17" t="s">
        <v>61</v>
      </c>
      <c r="C216" s="34">
        <f>C210-C215</f>
        <v>1.0052083333333333E-2</v>
      </c>
      <c r="D216" s="34">
        <f t="shared" ref="D216:N216" si="90">D210-D215</f>
        <v>1.0104437934027778E-2</v>
      </c>
      <c r="E216" s="34">
        <f t="shared" si="90"/>
        <v>3015.635157065215</v>
      </c>
      <c r="F216" s="34">
        <f t="shared" si="90"/>
        <v>0.34159017492947896</v>
      </c>
      <c r="G216" s="34">
        <f t="shared" si="90"/>
        <v>0.34336929042390335</v>
      </c>
      <c r="H216" s="34">
        <f t="shared" si="90"/>
        <v>0.34515767214486121</v>
      </c>
      <c r="I216" s="34">
        <f t="shared" si="90"/>
        <v>0.34695536835394902</v>
      </c>
      <c r="J216" s="34">
        <f t="shared" si="90"/>
        <v>0.34876242756412584</v>
      </c>
      <c r="K216" s="34">
        <f t="shared" si="90"/>
        <v>0.35057889854102231</v>
      </c>
      <c r="L216" s="34">
        <f t="shared" si="90"/>
        <v>0.35240483030425679</v>
      </c>
      <c r="M216" s="34">
        <f t="shared" si="90"/>
        <v>4624.3125736054617</v>
      </c>
      <c r="N216" s="34">
        <f t="shared" si="90"/>
        <v>0.3975349263237149</v>
      </c>
      <c r="O216" s="34"/>
      <c r="P216" s="4"/>
      <c r="Q216" s="4"/>
      <c r="R216" s="4"/>
    </row>
    <row r="217" spans="2:18" x14ac:dyDescent="0.25">
      <c r="B217" s="4"/>
      <c r="C217" s="4"/>
      <c r="D217" s="4"/>
      <c r="E217" s="4"/>
      <c r="F217" s="4"/>
      <c r="G217" s="4"/>
      <c r="H217" s="4"/>
      <c r="I217" s="4"/>
      <c r="J217" s="4"/>
      <c r="K217" s="4"/>
      <c r="L217" s="4"/>
      <c r="M217" s="4"/>
      <c r="N217" s="4"/>
      <c r="O217" s="4"/>
      <c r="P217" s="4"/>
      <c r="Q217" s="4"/>
      <c r="R217" s="4"/>
    </row>
    <row r="218" spans="2:18" x14ac:dyDescent="0.25">
      <c r="B218" s="6"/>
      <c r="C218" s="33"/>
      <c r="D218" s="33"/>
      <c r="E218" s="33"/>
      <c r="F218" s="33"/>
      <c r="G218" s="33"/>
      <c r="H218" s="33"/>
      <c r="I218" s="33"/>
      <c r="J218" s="33"/>
      <c r="K218" s="33"/>
      <c r="L218" s="33"/>
      <c r="M218" s="33"/>
      <c r="N218" s="33"/>
      <c r="O218" s="33"/>
      <c r="P218" s="4"/>
      <c r="Q218" s="4"/>
      <c r="R218" s="4"/>
    </row>
    <row r="219" spans="2:18" x14ac:dyDescent="0.25">
      <c r="B219" s="20" t="str">
        <f>$B$200</f>
        <v>Operating Loan Schedule - Fashion Importers Inc.</v>
      </c>
      <c r="C219" s="20"/>
      <c r="D219" s="20"/>
      <c r="E219" s="20"/>
      <c r="F219" s="20"/>
      <c r="G219" s="20"/>
      <c r="H219" s="20"/>
      <c r="I219" s="20"/>
      <c r="J219" s="20"/>
      <c r="K219" s="20"/>
      <c r="L219" s="20"/>
      <c r="M219" s="20"/>
      <c r="N219" s="20"/>
      <c r="O219" s="6"/>
      <c r="P219" s="4"/>
      <c r="Q219" s="4"/>
      <c r="R219" s="4"/>
    </row>
    <row r="220" spans="2:18" x14ac:dyDescent="0.25">
      <c r="B220" s="21"/>
      <c r="C220" s="22">
        <f>DATE(YEAR(N207),MONTH(N207)+1,DAY(N207))</f>
        <v>40544</v>
      </c>
      <c r="D220" s="22">
        <f>DATE(YEAR(C220),MONTH(C220)+1,DAY(C220))</f>
        <v>40575</v>
      </c>
      <c r="E220" s="22">
        <f t="shared" ref="E220:N220" si="91">DATE(YEAR(D220),MONTH(D220)+1,DAY(D220))</f>
        <v>40603</v>
      </c>
      <c r="F220" s="22">
        <f t="shared" si="91"/>
        <v>40634</v>
      </c>
      <c r="G220" s="22">
        <f t="shared" si="91"/>
        <v>40664</v>
      </c>
      <c r="H220" s="22">
        <f t="shared" si="91"/>
        <v>40695</v>
      </c>
      <c r="I220" s="22">
        <f t="shared" si="91"/>
        <v>40725</v>
      </c>
      <c r="J220" s="22">
        <f t="shared" si="91"/>
        <v>40756</v>
      </c>
      <c r="K220" s="22">
        <f t="shared" si="91"/>
        <v>40787</v>
      </c>
      <c r="L220" s="22">
        <f t="shared" si="91"/>
        <v>40817</v>
      </c>
      <c r="M220" s="22">
        <f t="shared" si="91"/>
        <v>40848</v>
      </c>
      <c r="N220" s="22">
        <f t="shared" si="91"/>
        <v>40878</v>
      </c>
      <c r="O220" s="23" t="s">
        <v>52</v>
      </c>
      <c r="P220" s="4"/>
      <c r="Q220" s="4"/>
      <c r="R220" s="4"/>
    </row>
    <row r="221" spans="2:18" x14ac:dyDescent="0.25">
      <c r="B221" s="17" t="str">
        <f>B208</f>
        <v>Loan balance - start of month</v>
      </c>
      <c r="C221" s="10">
        <f>N216</f>
        <v>0.3975349263237149</v>
      </c>
      <c r="D221" s="10">
        <f>C229</f>
        <v>0.3996054207316509</v>
      </c>
      <c r="E221" s="10">
        <f t="shared" ref="E221:N221" si="92">D229</f>
        <v>0.40168669896462822</v>
      </c>
      <c r="F221" s="10">
        <f t="shared" si="92"/>
        <v>0.40377881718840231</v>
      </c>
      <c r="G221" s="10">
        <f t="shared" si="92"/>
        <v>0.40588183186125859</v>
      </c>
      <c r="H221" s="10">
        <f t="shared" si="92"/>
        <v>0.40799579973553596</v>
      </c>
      <c r="I221" s="10">
        <f t="shared" si="92"/>
        <v>0.41012077785915851</v>
      </c>
      <c r="J221" s="10">
        <f t="shared" si="92"/>
        <v>0.41225682357717497</v>
      </c>
      <c r="K221" s="10">
        <f t="shared" si="92"/>
        <v>6031.6644039945331</v>
      </c>
      <c r="L221" s="10">
        <f t="shared" si="92"/>
        <v>10083.912656098672</v>
      </c>
      <c r="M221" s="10">
        <f t="shared" si="92"/>
        <v>10136.433034515852</v>
      </c>
      <c r="N221" s="10">
        <f t="shared" si="92"/>
        <v>10189.226956570623</v>
      </c>
      <c r="O221" s="10"/>
      <c r="P221" s="4"/>
      <c r="Q221" s="4"/>
      <c r="R221" s="4"/>
    </row>
    <row r="222" spans="2:18" x14ac:dyDescent="0.25">
      <c r="B222" s="17" t="str">
        <f t="shared" ref="B222:B229" si="93">B209</f>
        <v>Loan - addition</v>
      </c>
      <c r="C222" s="41">
        <v>0</v>
      </c>
      <c r="D222" s="41">
        <v>0</v>
      </c>
      <c r="E222" s="41">
        <v>0</v>
      </c>
      <c r="F222" s="41">
        <v>0</v>
      </c>
      <c r="G222" s="41">
        <v>0</v>
      </c>
      <c r="H222" s="41">
        <v>0</v>
      </c>
      <c r="I222" s="41">
        <v>0</v>
      </c>
      <c r="J222" s="41">
        <v>6000</v>
      </c>
      <c r="K222" s="41">
        <v>4000</v>
      </c>
      <c r="L222" s="41">
        <v>0</v>
      </c>
      <c r="M222" s="41">
        <v>0</v>
      </c>
      <c r="N222" s="41">
        <v>0</v>
      </c>
      <c r="O222" s="10">
        <f>SUM(C222:N222)</f>
        <v>10000</v>
      </c>
      <c r="P222" s="4"/>
      <c r="Q222" s="4"/>
      <c r="R222" s="4"/>
    </row>
    <row r="223" spans="2:18" x14ac:dyDescent="0.25">
      <c r="B223" s="17" t="str">
        <f t="shared" si="93"/>
        <v>Loan - total</v>
      </c>
      <c r="C223" s="10">
        <f>C221+C222</f>
        <v>0.3975349263237149</v>
      </c>
      <c r="D223" s="10">
        <f>D221+D222</f>
        <v>0.3996054207316509</v>
      </c>
      <c r="E223" s="10">
        <f t="shared" ref="E223:N223" si="94">E221+E222</f>
        <v>0.40168669896462822</v>
      </c>
      <c r="F223" s="10">
        <f t="shared" si="94"/>
        <v>0.40377881718840231</v>
      </c>
      <c r="G223" s="10">
        <f t="shared" si="94"/>
        <v>0.40588183186125859</v>
      </c>
      <c r="H223" s="10">
        <f t="shared" si="94"/>
        <v>0.40799579973553596</v>
      </c>
      <c r="I223" s="10">
        <f t="shared" si="94"/>
        <v>0.41012077785915851</v>
      </c>
      <c r="J223" s="10">
        <f t="shared" si="94"/>
        <v>6000.4122568235771</v>
      </c>
      <c r="K223" s="10">
        <f t="shared" si="94"/>
        <v>10031.664403994533</v>
      </c>
      <c r="L223" s="10">
        <f t="shared" si="94"/>
        <v>10083.912656098672</v>
      </c>
      <c r="M223" s="10">
        <f t="shared" si="94"/>
        <v>10136.433034515852</v>
      </c>
      <c r="N223" s="10">
        <f t="shared" si="94"/>
        <v>10189.226956570623</v>
      </c>
      <c r="O223" s="10"/>
      <c r="P223" s="4"/>
      <c r="Q223" s="4"/>
      <c r="R223" s="4"/>
    </row>
    <row r="224" spans="2:18" x14ac:dyDescent="0.25">
      <c r="B224" s="17" t="str">
        <f t="shared" si="93"/>
        <v>Interest rate - annualized</v>
      </c>
      <c r="C224" s="36">
        <f>$C$204</f>
        <v>6.25E-2</v>
      </c>
      <c r="D224" s="36">
        <f t="shared" ref="D224:N224" si="95">$C$204</f>
        <v>6.25E-2</v>
      </c>
      <c r="E224" s="36">
        <f t="shared" si="95"/>
        <v>6.25E-2</v>
      </c>
      <c r="F224" s="36">
        <f t="shared" si="95"/>
        <v>6.25E-2</v>
      </c>
      <c r="G224" s="36">
        <f t="shared" si="95"/>
        <v>6.25E-2</v>
      </c>
      <c r="H224" s="36">
        <f t="shared" si="95"/>
        <v>6.25E-2</v>
      </c>
      <c r="I224" s="36">
        <f t="shared" si="95"/>
        <v>6.25E-2</v>
      </c>
      <c r="J224" s="36">
        <f t="shared" si="95"/>
        <v>6.25E-2</v>
      </c>
      <c r="K224" s="36">
        <f t="shared" si="95"/>
        <v>6.25E-2</v>
      </c>
      <c r="L224" s="36">
        <f t="shared" si="95"/>
        <v>6.25E-2</v>
      </c>
      <c r="M224" s="36">
        <f t="shared" si="95"/>
        <v>6.25E-2</v>
      </c>
      <c r="N224" s="36">
        <f t="shared" si="95"/>
        <v>6.25E-2</v>
      </c>
      <c r="O224" s="10"/>
      <c r="P224" s="4"/>
      <c r="Q224" s="4"/>
      <c r="R224" s="4"/>
    </row>
    <row r="225" spans="2:18" x14ac:dyDescent="0.25">
      <c r="B225" s="17" t="str">
        <f t="shared" si="93"/>
        <v>Interest rate - month</v>
      </c>
      <c r="C225" s="36">
        <f>C224/12</f>
        <v>5.208333333333333E-3</v>
      </c>
      <c r="D225" s="36">
        <f t="shared" ref="D225:N225" si="96">D224/12</f>
        <v>5.208333333333333E-3</v>
      </c>
      <c r="E225" s="36">
        <f t="shared" si="96"/>
        <v>5.208333333333333E-3</v>
      </c>
      <c r="F225" s="36">
        <f t="shared" si="96"/>
        <v>5.208333333333333E-3</v>
      </c>
      <c r="G225" s="36">
        <f t="shared" si="96"/>
        <v>5.208333333333333E-3</v>
      </c>
      <c r="H225" s="36">
        <f t="shared" si="96"/>
        <v>5.208333333333333E-3</v>
      </c>
      <c r="I225" s="36">
        <f t="shared" si="96"/>
        <v>5.208333333333333E-3</v>
      </c>
      <c r="J225" s="36">
        <f t="shared" si="96"/>
        <v>5.208333333333333E-3</v>
      </c>
      <c r="K225" s="36">
        <f t="shared" si="96"/>
        <v>5.208333333333333E-3</v>
      </c>
      <c r="L225" s="36">
        <f t="shared" si="96"/>
        <v>5.208333333333333E-3</v>
      </c>
      <c r="M225" s="36">
        <f t="shared" si="96"/>
        <v>5.208333333333333E-3</v>
      </c>
      <c r="N225" s="36">
        <f t="shared" si="96"/>
        <v>5.208333333333333E-3</v>
      </c>
      <c r="O225" s="10"/>
      <c r="P225" s="4"/>
      <c r="Q225" s="4"/>
      <c r="R225" s="4"/>
    </row>
    <row r="226" spans="2:18" x14ac:dyDescent="0.25">
      <c r="B226" s="17" t="str">
        <f t="shared" si="93"/>
        <v>Blended loan payment</v>
      </c>
      <c r="C226" s="41">
        <v>0</v>
      </c>
      <c r="D226" s="41">
        <f>C226</f>
        <v>0</v>
      </c>
      <c r="E226" s="41">
        <v>0</v>
      </c>
      <c r="F226" s="41">
        <v>0</v>
      </c>
      <c r="G226" s="41">
        <v>0</v>
      </c>
      <c r="H226" s="41">
        <v>0</v>
      </c>
      <c r="I226" s="41">
        <v>0</v>
      </c>
      <c r="J226" s="41">
        <v>0</v>
      </c>
      <c r="K226" s="41">
        <v>0</v>
      </c>
      <c r="L226" s="41">
        <v>0</v>
      </c>
      <c r="M226" s="41">
        <v>0</v>
      </c>
      <c r="N226" s="41">
        <v>10242</v>
      </c>
      <c r="O226" s="10">
        <f>SUM(C226:N226)</f>
        <v>10242</v>
      </c>
      <c r="P226" s="4"/>
      <c r="Q226" s="4"/>
      <c r="R226" s="4"/>
    </row>
    <row r="227" spans="2:18" x14ac:dyDescent="0.25">
      <c r="B227" s="17" t="str">
        <f t="shared" si="93"/>
        <v>Interest</v>
      </c>
      <c r="C227" s="10">
        <f>C223*C225</f>
        <v>2.0704944079360148E-3</v>
      </c>
      <c r="D227" s="10">
        <f t="shared" ref="D227:N227" si="97">D223*D225</f>
        <v>2.0812782329773481E-3</v>
      </c>
      <c r="E227" s="10">
        <f t="shared" si="97"/>
        <v>2.0921182237741052E-3</v>
      </c>
      <c r="F227" s="10">
        <f t="shared" si="97"/>
        <v>2.1030146728562619E-3</v>
      </c>
      <c r="G227" s="10">
        <f t="shared" si="97"/>
        <v>2.1139678742773883E-3</v>
      </c>
      <c r="H227" s="10">
        <f t="shared" si="97"/>
        <v>2.1249781236225831E-3</v>
      </c>
      <c r="I227" s="10">
        <f t="shared" si="97"/>
        <v>2.1360457180164506E-3</v>
      </c>
      <c r="J227" s="10">
        <f t="shared" si="97"/>
        <v>31.252147170956128</v>
      </c>
      <c r="K227" s="10">
        <f t="shared" si="97"/>
        <v>52.248252104138189</v>
      </c>
      <c r="L227" s="10">
        <f t="shared" si="97"/>
        <v>52.520378417180581</v>
      </c>
      <c r="M227" s="10">
        <f t="shared" si="97"/>
        <v>52.793922054770064</v>
      </c>
      <c r="N227" s="10">
        <f t="shared" si="97"/>
        <v>53.068890398805323</v>
      </c>
      <c r="O227" s="10">
        <f>SUM(C227:N227)</f>
        <v>241.89831204310372</v>
      </c>
      <c r="P227" s="4"/>
      <c r="Q227" s="4"/>
      <c r="R227" s="4"/>
    </row>
    <row r="228" spans="2:18" x14ac:dyDescent="0.25">
      <c r="B228" s="17" t="str">
        <f t="shared" si="93"/>
        <v>Principal</v>
      </c>
      <c r="C228" s="10">
        <f>C226-C227</f>
        <v>-2.0704944079360148E-3</v>
      </c>
      <c r="D228" s="10">
        <f>D226-D227</f>
        <v>-2.0812782329773481E-3</v>
      </c>
      <c r="E228" s="10">
        <f t="shared" ref="E228:N228" si="98">E226-E227</f>
        <v>-2.0921182237741052E-3</v>
      </c>
      <c r="F228" s="10">
        <f t="shared" si="98"/>
        <v>-2.1030146728562619E-3</v>
      </c>
      <c r="G228" s="10">
        <f t="shared" si="98"/>
        <v>-2.1139678742773883E-3</v>
      </c>
      <c r="H228" s="10">
        <f t="shared" si="98"/>
        <v>-2.1249781236225831E-3</v>
      </c>
      <c r="I228" s="10">
        <f t="shared" si="98"/>
        <v>-2.1360457180164506E-3</v>
      </c>
      <c r="J228" s="10">
        <f t="shared" si="98"/>
        <v>-31.252147170956128</v>
      </c>
      <c r="K228" s="10">
        <f t="shared" si="98"/>
        <v>-52.248252104138189</v>
      </c>
      <c r="L228" s="10">
        <f t="shared" si="98"/>
        <v>-52.520378417180581</v>
      </c>
      <c r="M228" s="10">
        <f t="shared" si="98"/>
        <v>-52.793922054770064</v>
      </c>
      <c r="N228" s="10">
        <f t="shared" si="98"/>
        <v>10188.931109601195</v>
      </c>
      <c r="O228" s="10">
        <f>SUM(C228:N228)</f>
        <v>10000.101687956896</v>
      </c>
      <c r="P228" s="4"/>
      <c r="Q228" s="4"/>
      <c r="R228" s="4"/>
    </row>
    <row r="229" spans="2:18" x14ac:dyDescent="0.25">
      <c r="B229" s="17" t="str">
        <f t="shared" si="93"/>
        <v>Loan balance - end of month</v>
      </c>
      <c r="C229" s="34">
        <f>C223-C228</f>
        <v>0.3996054207316509</v>
      </c>
      <c r="D229" s="34">
        <f t="shared" ref="D229:N229" si="99">D223-D228</f>
        <v>0.40168669896462822</v>
      </c>
      <c r="E229" s="34">
        <f t="shared" si="99"/>
        <v>0.40377881718840231</v>
      </c>
      <c r="F229" s="34">
        <f t="shared" si="99"/>
        <v>0.40588183186125859</v>
      </c>
      <c r="G229" s="34">
        <f t="shared" si="99"/>
        <v>0.40799579973553596</v>
      </c>
      <c r="H229" s="34">
        <f t="shared" si="99"/>
        <v>0.41012077785915851</v>
      </c>
      <c r="I229" s="34">
        <f t="shared" si="99"/>
        <v>0.41225682357717497</v>
      </c>
      <c r="J229" s="34">
        <f t="shared" si="99"/>
        <v>6031.6644039945331</v>
      </c>
      <c r="K229" s="34">
        <f t="shared" si="99"/>
        <v>10083.912656098672</v>
      </c>
      <c r="L229" s="34">
        <f t="shared" si="99"/>
        <v>10136.433034515852</v>
      </c>
      <c r="M229" s="34">
        <f t="shared" si="99"/>
        <v>10189.226956570623</v>
      </c>
      <c r="N229" s="34">
        <f t="shared" si="99"/>
        <v>0.29584696942765731</v>
      </c>
      <c r="O229" s="34"/>
      <c r="P229" s="4"/>
      <c r="Q229" s="4"/>
      <c r="R229" s="4"/>
    </row>
    <row r="230" spans="2:18" x14ac:dyDescent="0.25">
      <c r="B230" s="20"/>
      <c r="C230" s="4"/>
      <c r="D230" s="4"/>
      <c r="E230" s="4"/>
      <c r="F230" s="4"/>
      <c r="G230" s="4"/>
      <c r="H230" s="4"/>
      <c r="I230" s="4"/>
      <c r="J230" s="4"/>
      <c r="K230" s="4"/>
      <c r="L230" s="4"/>
      <c r="M230" s="4"/>
      <c r="N230" s="4"/>
      <c r="O230" s="4"/>
      <c r="P230" s="4"/>
      <c r="Q230" s="4"/>
      <c r="R230" s="4"/>
    </row>
    <row r="231" spans="2:18" x14ac:dyDescent="0.25">
      <c r="B231" s="20"/>
      <c r="C231" s="20"/>
      <c r="D231" s="20"/>
      <c r="E231" s="20"/>
      <c r="F231" s="20"/>
      <c r="G231" s="20"/>
      <c r="H231" s="20"/>
      <c r="I231" s="20"/>
      <c r="J231" s="20"/>
      <c r="K231" s="20"/>
      <c r="L231" s="20"/>
      <c r="M231" s="20"/>
      <c r="N231" s="20"/>
      <c r="O231" s="6"/>
      <c r="P231" s="4"/>
      <c r="Q231" s="4"/>
      <c r="R231" s="4"/>
    </row>
    <row r="232" spans="2:18" x14ac:dyDescent="0.25">
      <c r="B232" s="20" t="str">
        <f>$B$200</f>
        <v>Operating Loan Schedule - Fashion Importers Inc.</v>
      </c>
      <c r="C232" s="20"/>
      <c r="D232" s="20"/>
      <c r="E232" s="20"/>
      <c r="F232" s="20"/>
      <c r="G232" s="20"/>
      <c r="H232" s="20"/>
      <c r="I232" s="20"/>
      <c r="J232" s="20"/>
      <c r="K232" s="20"/>
      <c r="L232" s="20"/>
      <c r="M232" s="20"/>
      <c r="N232" s="20"/>
      <c r="O232" s="6"/>
      <c r="P232" s="4"/>
      <c r="Q232" s="4"/>
      <c r="R232" s="4"/>
    </row>
    <row r="233" spans="2:18" x14ac:dyDescent="0.25">
      <c r="B233" s="21"/>
      <c r="C233" s="22">
        <f>DATE(YEAR(N220),MONTH(N220)+1,DAY(N220))</f>
        <v>40909</v>
      </c>
      <c r="D233" s="22">
        <f>DATE(YEAR(C233),MONTH(C233)+1,DAY(C233))</f>
        <v>40940</v>
      </c>
      <c r="E233" s="22">
        <f t="shared" ref="E233:N233" si="100">DATE(YEAR(D233),MONTH(D233)+1,DAY(D233))</f>
        <v>40969</v>
      </c>
      <c r="F233" s="22">
        <f t="shared" si="100"/>
        <v>41000</v>
      </c>
      <c r="G233" s="22">
        <f t="shared" si="100"/>
        <v>41030</v>
      </c>
      <c r="H233" s="22">
        <f t="shared" si="100"/>
        <v>41061</v>
      </c>
      <c r="I233" s="22">
        <f t="shared" si="100"/>
        <v>41091</v>
      </c>
      <c r="J233" s="22">
        <f t="shared" si="100"/>
        <v>41122</v>
      </c>
      <c r="K233" s="22">
        <f t="shared" si="100"/>
        <v>41153</v>
      </c>
      <c r="L233" s="22">
        <f t="shared" si="100"/>
        <v>41183</v>
      </c>
      <c r="M233" s="22">
        <f t="shared" si="100"/>
        <v>41214</v>
      </c>
      <c r="N233" s="22">
        <f t="shared" si="100"/>
        <v>41244</v>
      </c>
      <c r="O233" s="23" t="s">
        <v>52</v>
      </c>
      <c r="P233" s="4"/>
      <c r="Q233" s="4"/>
      <c r="R233" s="4"/>
    </row>
    <row r="234" spans="2:18" x14ac:dyDescent="0.25">
      <c r="B234" s="17" t="str">
        <f>B221</f>
        <v>Loan balance - start of month</v>
      </c>
      <c r="C234" s="10">
        <f>N229</f>
        <v>0.29584696942765731</v>
      </c>
      <c r="D234" s="10">
        <f>C242</f>
        <v>0.29738783906009303</v>
      </c>
      <c r="E234" s="10">
        <f t="shared" ref="E234:N234" si="101">D242</f>
        <v>0.29893673405519766</v>
      </c>
      <c r="F234" s="10">
        <f t="shared" si="101"/>
        <v>0.30049369621173516</v>
      </c>
      <c r="G234" s="10">
        <f t="shared" si="101"/>
        <v>0.30205876754617128</v>
      </c>
      <c r="H234" s="10">
        <f t="shared" si="101"/>
        <v>4021.136965323627</v>
      </c>
      <c r="I234" s="10">
        <f t="shared" si="101"/>
        <v>7359.2678870180207</v>
      </c>
      <c r="J234" s="10">
        <f t="shared" si="101"/>
        <v>11921.034907262907</v>
      </c>
      <c r="K234" s="10">
        <f t="shared" si="101"/>
        <v>21532.602797404903</v>
      </c>
      <c r="L234" s="10">
        <f t="shared" si="101"/>
        <v>27676.001770308052</v>
      </c>
      <c r="M234" s="10">
        <f t="shared" si="101"/>
        <v>28825.355946195072</v>
      </c>
      <c r="N234" s="10">
        <f t="shared" si="101"/>
        <v>29980.696341748171</v>
      </c>
      <c r="O234" s="10"/>
      <c r="P234" s="4"/>
      <c r="Q234" s="4"/>
      <c r="R234" s="4"/>
    </row>
    <row r="235" spans="2:18" x14ac:dyDescent="0.25">
      <c r="B235" s="17" t="str">
        <f t="shared" ref="B235:B242" si="102">B222</f>
        <v>Loan - addition</v>
      </c>
      <c r="C235" s="41">
        <v>0</v>
      </c>
      <c r="D235" s="41">
        <v>0</v>
      </c>
      <c r="E235" s="41">
        <v>0</v>
      </c>
      <c r="F235" s="41">
        <v>0</v>
      </c>
      <c r="G235" s="41">
        <v>4000</v>
      </c>
      <c r="H235" s="41">
        <v>3300</v>
      </c>
      <c r="I235" s="41">
        <v>4500</v>
      </c>
      <c r="J235" s="41">
        <v>9500</v>
      </c>
      <c r="K235" s="41">
        <v>6000</v>
      </c>
      <c r="L235" s="41">
        <v>1000</v>
      </c>
      <c r="M235" s="41">
        <v>1000</v>
      </c>
      <c r="N235" s="41">
        <v>0</v>
      </c>
      <c r="O235" s="10">
        <f>SUM(C235:N235)</f>
        <v>29300</v>
      </c>
      <c r="P235" s="4"/>
      <c r="Q235" s="4"/>
      <c r="R235" s="4"/>
    </row>
    <row r="236" spans="2:18" x14ac:dyDescent="0.25">
      <c r="B236" s="17" t="str">
        <f t="shared" si="102"/>
        <v>Loan - total</v>
      </c>
      <c r="C236" s="10">
        <f>C234+C235</f>
        <v>0.29584696942765731</v>
      </c>
      <c r="D236" s="10">
        <f>D234+D235</f>
        <v>0.29738783906009303</v>
      </c>
      <c r="E236" s="10">
        <f t="shared" ref="E236:N236" si="103">E234+E235</f>
        <v>0.29893673405519766</v>
      </c>
      <c r="F236" s="10">
        <f t="shared" si="103"/>
        <v>0.30049369621173516</v>
      </c>
      <c r="G236" s="10">
        <f t="shared" si="103"/>
        <v>4000.302058767546</v>
      </c>
      <c r="H236" s="10">
        <f t="shared" si="103"/>
        <v>7321.136965323627</v>
      </c>
      <c r="I236" s="10">
        <f t="shared" si="103"/>
        <v>11859.267887018021</v>
      </c>
      <c r="J236" s="10">
        <f t="shared" si="103"/>
        <v>21421.034907262907</v>
      </c>
      <c r="K236" s="10">
        <f t="shared" si="103"/>
        <v>27532.602797404903</v>
      </c>
      <c r="L236" s="10">
        <f t="shared" si="103"/>
        <v>28676.001770308052</v>
      </c>
      <c r="M236" s="10">
        <f t="shared" si="103"/>
        <v>29825.355946195072</v>
      </c>
      <c r="N236" s="10">
        <f t="shared" si="103"/>
        <v>29980.696341748171</v>
      </c>
      <c r="O236" s="10"/>
      <c r="P236" s="4"/>
      <c r="Q236" s="4"/>
      <c r="R236" s="4"/>
    </row>
    <row r="237" spans="2:18" x14ac:dyDescent="0.25">
      <c r="B237" s="17" t="str">
        <f t="shared" si="102"/>
        <v>Interest rate - annualized</v>
      </c>
      <c r="C237" s="36">
        <f>$C$204</f>
        <v>6.25E-2</v>
      </c>
      <c r="D237" s="36">
        <f t="shared" ref="D237:N237" si="104">$C$204</f>
        <v>6.25E-2</v>
      </c>
      <c r="E237" s="36">
        <f t="shared" si="104"/>
        <v>6.25E-2</v>
      </c>
      <c r="F237" s="36">
        <f t="shared" si="104"/>
        <v>6.25E-2</v>
      </c>
      <c r="G237" s="36">
        <f t="shared" si="104"/>
        <v>6.25E-2</v>
      </c>
      <c r="H237" s="36">
        <f t="shared" si="104"/>
        <v>6.25E-2</v>
      </c>
      <c r="I237" s="36">
        <f t="shared" si="104"/>
        <v>6.25E-2</v>
      </c>
      <c r="J237" s="36">
        <f t="shared" si="104"/>
        <v>6.25E-2</v>
      </c>
      <c r="K237" s="36">
        <f t="shared" si="104"/>
        <v>6.25E-2</v>
      </c>
      <c r="L237" s="36">
        <f t="shared" si="104"/>
        <v>6.25E-2</v>
      </c>
      <c r="M237" s="36">
        <f t="shared" si="104"/>
        <v>6.25E-2</v>
      </c>
      <c r="N237" s="36">
        <f t="shared" si="104"/>
        <v>6.25E-2</v>
      </c>
      <c r="O237" s="10"/>
      <c r="P237" s="4"/>
      <c r="Q237" s="4"/>
      <c r="R237" s="4"/>
    </row>
    <row r="238" spans="2:18" x14ac:dyDescent="0.25">
      <c r="B238" s="17" t="str">
        <f t="shared" si="102"/>
        <v>Interest rate - month</v>
      </c>
      <c r="C238" s="36">
        <f>C237/12</f>
        <v>5.208333333333333E-3</v>
      </c>
      <c r="D238" s="36">
        <f t="shared" ref="D238:N238" si="105">D237/12</f>
        <v>5.208333333333333E-3</v>
      </c>
      <c r="E238" s="36">
        <f t="shared" si="105"/>
        <v>5.208333333333333E-3</v>
      </c>
      <c r="F238" s="36">
        <f t="shared" si="105"/>
        <v>5.208333333333333E-3</v>
      </c>
      <c r="G238" s="36">
        <f t="shared" si="105"/>
        <v>5.208333333333333E-3</v>
      </c>
      <c r="H238" s="36">
        <f t="shared" si="105"/>
        <v>5.208333333333333E-3</v>
      </c>
      <c r="I238" s="36">
        <f t="shared" si="105"/>
        <v>5.208333333333333E-3</v>
      </c>
      <c r="J238" s="36">
        <f t="shared" si="105"/>
        <v>5.208333333333333E-3</v>
      </c>
      <c r="K238" s="36">
        <f t="shared" si="105"/>
        <v>5.208333333333333E-3</v>
      </c>
      <c r="L238" s="36">
        <f t="shared" si="105"/>
        <v>5.208333333333333E-3</v>
      </c>
      <c r="M238" s="36">
        <f t="shared" si="105"/>
        <v>5.208333333333333E-3</v>
      </c>
      <c r="N238" s="36">
        <f t="shared" si="105"/>
        <v>5.208333333333333E-3</v>
      </c>
      <c r="O238" s="10"/>
      <c r="P238" s="4"/>
      <c r="Q238" s="4"/>
      <c r="R238" s="4"/>
    </row>
    <row r="239" spans="2:18" x14ac:dyDescent="0.25">
      <c r="B239" s="17" t="str">
        <f t="shared" si="102"/>
        <v>Blended loan payment</v>
      </c>
      <c r="C239" s="41">
        <v>0</v>
      </c>
      <c r="D239" s="41">
        <f>C239</f>
        <v>0</v>
      </c>
      <c r="E239" s="41">
        <v>0</v>
      </c>
      <c r="F239" s="41">
        <v>0</v>
      </c>
      <c r="G239" s="41">
        <v>0</v>
      </c>
      <c r="H239" s="41">
        <v>0</v>
      </c>
      <c r="I239" s="41">
        <v>0</v>
      </c>
      <c r="J239" s="41">
        <v>0</v>
      </c>
      <c r="K239" s="41">
        <v>0</v>
      </c>
      <c r="L239" s="41">
        <v>0</v>
      </c>
      <c r="M239" s="41">
        <v>0</v>
      </c>
      <c r="N239" s="41">
        <v>30137</v>
      </c>
      <c r="O239" s="10">
        <f>SUM(C239:N239)</f>
        <v>30137</v>
      </c>
      <c r="P239" s="4"/>
      <c r="Q239" s="4"/>
      <c r="R239" s="4"/>
    </row>
    <row r="240" spans="2:18" x14ac:dyDescent="0.25">
      <c r="B240" s="17" t="str">
        <f t="shared" si="102"/>
        <v>Interest</v>
      </c>
      <c r="C240" s="10">
        <f>C236*C238</f>
        <v>1.5408696324357152E-3</v>
      </c>
      <c r="D240" s="10">
        <f t="shared" ref="D240:N240" si="106">D236*D238</f>
        <v>1.5488949951046511E-3</v>
      </c>
      <c r="E240" s="10">
        <f t="shared" si="106"/>
        <v>1.5569621565374877E-3</v>
      </c>
      <c r="F240" s="10">
        <f t="shared" si="106"/>
        <v>1.5650713344361206E-3</v>
      </c>
      <c r="G240" s="10">
        <f t="shared" si="106"/>
        <v>20.834906556080966</v>
      </c>
      <c r="H240" s="10">
        <f t="shared" si="106"/>
        <v>38.130921694393891</v>
      </c>
      <c r="I240" s="10">
        <f t="shared" si="106"/>
        <v>61.767020244885522</v>
      </c>
      <c r="J240" s="10">
        <f t="shared" si="106"/>
        <v>111.5678901419943</v>
      </c>
      <c r="K240" s="10">
        <f t="shared" si="106"/>
        <v>143.39897290315054</v>
      </c>
      <c r="L240" s="10">
        <f t="shared" si="106"/>
        <v>149.35417588702109</v>
      </c>
      <c r="M240" s="10">
        <f t="shared" si="106"/>
        <v>155.34039555309931</v>
      </c>
      <c r="N240" s="10">
        <f t="shared" si="106"/>
        <v>156.14946011327172</v>
      </c>
      <c r="O240" s="10">
        <f>SUM(C240:N240)</f>
        <v>836.54995489201588</v>
      </c>
      <c r="P240" s="4"/>
      <c r="Q240" s="4"/>
      <c r="R240" s="4"/>
    </row>
    <row r="241" spans="2:18" x14ac:dyDescent="0.25">
      <c r="B241" s="17" t="str">
        <f t="shared" si="102"/>
        <v>Principal</v>
      </c>
      <c r="C241" s="10">
        <f>C239-C240</f>
        <v>-1.5408696324357152E-3</v>
      </c>
      <c r="D241" s="10">
        <f>D239-D240</f>
        <v>-1.5488949951046511E-3</v>
      </c>
      <c r="E241" s="10">
        <f t="shared" ref="E241:N241" si="107">E239-E240</f>
        <v>-1.5569621565374877E-3</v>
      </c>
      <c r="F241" s="10">
        <f t="shared" si="107"/>
        <v>-1.5650713344361206E-3</v>
      </c>
      <c r="G241" s="10">
        <f t="shared" si="107"/>
        <v>-20.834906556080966</v>
      </c>
      <c r="H241" s="10">
        <f t="shared" si="107"/>
        <v>-38.130921694393891</v>
      </c>
      <c r="I241" s="10">
        <f t="shared" si="107"/>
        <v>-61.767020244885522</v>
      </c>
      <c r="J241" s="10">
        <f t="shared" si="107"/>
        <v>-111.5678901419943</v>
      </c>
      <c r="K241" s="10">
        <f t="shared" si="107"/>
        <v>-143.39897290315054</v>
      </c>
      <c r="L241" s="10">
        <f t="shared" si="107"/>
        <v>-149.35417588702109</v>
      </c>
      <c r="M241" s="10">
        <f t="shared" si="107"/>
        <v>-155.34039555309931</v>
      </c>
      <c r="N241" s="10">
        <f t="shared" si="107"/>
        <v>29980.850539886727</v>
      </c>
      <c r="O241" s="10">
        <f>SUM(C241:N241)</f>
        <v>29300.450045107984</v>
      </c>
      <c r="P241" s="4"/>
      <c r="Q241" s="4"/>
      <c r="R241" s="4"/>
    </row>
    <row r="242" spans="2:18" x14ac:dyDescent="0.25">
      <c r="B242" s="17" t="str">
        <f t="shared" si="102"/>
        <v>Loan balance - end of month</v>
      </c>
      <c r="C242" s="34">
        <f>C236-C241</f>
        <v>0.29738783906009303</v>
      </c>
      <c r="D242" s="34">
        <f t="shared" ref="D242:N242" si="108">D236-D241</f>
        <v>0.29893673405519766</v>
      </c>
      <c r="E242" s="34">
        <f t="shared" si="108"/>
        <v>0.30049369621173516</v>
      </c>
      <c r="F242" s="34">
        <f t="shared" si="108"/>
        <v>0.30205876754617128</v>
      </c>
      <c r="G242" s="34">
        <f t="shared" si="108"/>
        <v>4021.136965323627</v>
      </c>
      <c r="H242" s="34">
        <f t="shared" si="108"/>
        <v>7359.2678870180207</v>
      </c>
      <c r="I242" s="34">
        <f t="shared" si="108"/>
        <v>11921.034907262907</v>
      </c>
      <c r="J242" s="34">
        <f t="shared" si="108"/>
        <v>21532.602797404903</v>
      </c>
      <c r="K242" s="34">
        <f t="shared" si="108"/>
        <v>27676.001770308052</v>
      </c>
      <c r="L242" s="34">
        <f t="shared" si="108"/>
        <v>28825.355946195072</v>
      </c>
      <c r="M242" s="34">
        <f t="shared" si="108"/>
        <v>29980.696341748171</v>
      </c>
      <c r="N242" s="34">
        <f t="shared" si="108"/>
        <v>-0.15419813855623943</v>
      </c>
      <c r="O242" s="34"/>
      <c r="P242" s="4"/>
      <c r="Q242" s="4"/>
      <c r="R242" s="4"/>
    </row>
    <row r="243" spans="2:18" x14ac:dyDescent="0.25">
      <c r="B243" s="20"/>
      <c r="C243" s="20"/>
      <c r="D243" s="20"/>
      <c r="E243" s="20"/>
      <c r="F243" s="20"/>
      <c r="G243" s="20"/>
      <c r="H243" s="20"/>
      <c r="I243" s="20"/>
      <c r="J243" s="20"/>
      <c r="K243" s="20"/>
      <c r="L243" s="20"/>
      <c r="M243" s="20"/>
      <c r="N243" s="20"/>
      <c r="O243" s="6"/>
      <c r="P243" s="4"/>
      <c r="Q243" s="4"/>
      <c r="R243" s="4"/>
    </row>
    <row r="244" spans="2:18" x14ac:dyDescent="0.25">
      <c r="B244" s="4"/>
      <c r="C244" s="4"/>
      <c r="D244" s="4"/>
      <c r="E244" s="4"/>
      <c r="F244" s="4"/>
      <c r="G244" s="4"/>
      <c r="H244" s="4"/>
      <c r="I244" s="4"/>
      <c r="J244" s="4"/>
      <c r="K244" s="4"/>
      <c r="L244" s="4"/>
      <c r="M244" s="4"/>
      <c r="N244" s="4"/>
      <c r="O244" s="4"/>
      <c r="P244" s="4"/>
      <c r="Q244" s="4"/>
      <c r="R244" s="4"/>
    </row>
    <row r="245" spans="2:18" x14ac:dyDescent="0.25">
      <c r="B245" s="20" t="str">
        <f>$B$200</f>
        <v>Operating Loan Schedule - Fashion Importers Inc.</v>
      </c>
      <c r="C245" s="20"/>
      <c r="D245" s="20"/>
      <c r="E245" s="20"/>
      <c r="F245" s="20"/>
      <c r="G245" s="20"/>
      <c r="H245" s="20"/>
      <c r="I245" s="20"/>
      <c r="J245" s="20"/>
      <c r="K245" s="20"/>
      <c r="L245" s="20"/>
      <c r="M245" s="20"/>
      <c r="N245" s="20"/>
      <c r="O245" s="6"/>
      <c r="P245" s="4"/>
      <c r="Q245" s="4"/>
      <c r="R245" s="4"/>
    </row>
    <row r="246" spans="2:18" x14ac:dyDescent="0.25">
      <c r="B246" s="21"/>
      <c r="C246" s="22">
        <f>DATE(YEAR(N233),MONTH(N233)+1,DAY(N233))</f>
        <v>41275</v>
      </c>
      <c r="D246" s="22">
        <f>DATE(YEAR(C246),MONTH(C246)+1,DAY(C246))</f>
        <v>41306</v>
      </c>
      <c r="E246" s="22">
        <f t="shared" ref="E246:N246" si="109">DATE(YEAR(D246),MONTH(D246)+1,DAY(D246))</f>
        <v>41334</v>
      </c>
      <c r="F246" s="22">
        <f t="shared" si="109"/>
        <v>41365</v>
      </c>
      <c r="G246" s="22">
        <f t="shared" si="109"/>
        <v>41395</v>
      </c>
      <c r="H246" s="22">
        <f t="shared" si="109"/>
        <v>41426</v>
      </c>
      <c r="I246" s="22">
        <f t="shared" si="109"/>
        <v>41456</v>
      </c>
      <c r="J246" s="22">
        <f t="shared" si="109"/>
        <v>41487</v>
      </c>
      <c r="K246" s="22">
        <f t="shared" si="109"/>
        <v>41518</v>
      </c>
      <c r="L246" s="22">
        <f t="shared" si="109"/>
        <v>41548</v>
      </c>
      <c r="M246" s="22">
        <f t="shared" si="109"/>
        <v>41579</v>
      </c>
      <c r="N246" s="22">
        <f t="shared" si="109"/>
        <v>41609</v>
      </c>
      <c r="O246" s="23" t="s">
        <v>52</v>
      </c>
      <c r="P246" s="4"/>
      <c r="Q246" s="4"/>
      <c r="R246" s="4"/>
    </row>
    <row r="247" spans="2:18" x14ac:dyDescent="0.25">
      <c r="B247" s="17" t="str">
        <f>B234</f>
        <v>Loan balance - start of month</v>
      </c>
      <c r="C247" s="10">
        <f>N242</f>
        <v>-0.15419813855623943</v>
      </c>
      <c r="D247" s="10">
        <f>C255</f>
        <v>-0.15500125386121985</v>
      </c>
      <c r="E247" s="10">
        <f t="shared" ref="E247:N247" si="110">D255</f>
        <v>-0.15580855205841371</v>
      </c>
      <c r="F247" s="10">
        <f t="shared" si="110"/>
        <v>-0.15662005493371794</v>
      </c>
      <c r="G247" s="10">
        <f t="shared" si="110"/>
        <v>-0.15743578438649772</v>
      </c>
      <c r="H247" s="10">
        <f t="shared" si="110"/>
        <v>-0.15825576243017739</v>
      </c>
      <c r="I247" s="10">
        <f t="shared" si="110"/>
        <v>-0.15908001119283458</v>
      </c>
      <c r="J247" s="10">
        <f t="shared" si="110"/>
        <v>-0.15990855291779726</v>
      </c>
      <c r="K247" s="10">
        <f t="shared" si="110"/>
        <v>-0.16074140996424413</v>
      </c>
      <c r="L247" s="10">
        <f t="shared" si="110"/>
        <v>-0.16157860480780789</v>
      </c>
      <c r="M247" s="10">
        <f t="shared" si="110"/>
        <v>-0.1624201600411819</v>
      </c>
      <c r="N247" s="10">
        <f t="shared" si="110"/>
        <v>-0.16326609837472972</v>
      </c>
      <c r="O247" s="10"/>
      <c r="P247" s="4"/>
      <c r="Q247" s="4"/>
      <c r="R247" s="4"/>
    </row>
    <row r="248" spans="2:18" x14ac:dyDescent="0.25">
      <c r="B248" s="17" t="str">
        <f t="shared" ref="B248:B255" si="111">B235</f>
        <v>Loan - addition</v>
      </c>
      <c r="C248" s="41">
        <v>0</v>
      </c>
      <c r="D248" s="41">
        <v>0</v>
      </c>
      <c r="E248" s="41">
        <v>0</v>
      </c>
      <c r="F248" s="41">
        <v>0</v>
      </c>
      <c r="G248" s="41">
        <v>0</v>
      </c>
      <c r="H248" s="41">
        <v>0</v>
      </c>
      <c r="I248" s="41">
        <v>0</v>
      </c>
      <c r="J248" s="41">
        <v>0</v>
      </c>
      <c r="K248" s="41">
        <v>0</v>
      </c>
      <c r="L248" s="41">
        <v>0</v>
      </c>
      <c r="M248" s="41">
        <v>0</v>
      </c>
      <c r="N248" s="41">
        <v>0</v>
      </c>
      <c r="O248" s="10">
        <f>SUM(C248:N248)</f>
        <v>0</v>
      </c>
      <c r="P248" s="4"/>
      <c r="Q248" s="4"/>
      <c r="R248" s="4"/>
    </row>
    <row r="249" spans="2:18" x14ac:dyDescent="0.25">
      <c r="B249" s="17" t="str">
        <f t="shared" si="111"/>
        <v>Loan - total</v>
      </c>
      <c r="C249" s="10">
        <f>C247+C248</f>
        <v>-0.15419813855623943</v>
      </c>
      <c r="D249" s="10">
        <f>D247+D248</f>
        <v>-0.15500125386121985</v>
      </c>
      <c r="E249" s="10">
        <f t="shared" ref="E249:N249" si="112">E247+E248</f>
        <v>-0.15580855205841371</v>
      </c>
      <c r="F249" s="10">
        <f t="shared" si="112"/>
        <v>-0.15662005493371794</v>
      </c>
      <c r="G249" s="10">
        <f t="shared" si="112"/>
        <v>-0.15743578438649772</v>
      </c>
      <c r="H249" s="10">
        <f t="shared" si="112"/>
        <v>-0.15825576243017739</v>
      </c>
      <c r="I249" s="10">
        <f t="shared" si="112"/>
        <v>-0.15908001119283458</v>
      </c>
      <c r="J249" s="10">
        <f t="shared" si="112"/>
        <v>-0.15990855291779726</v>
      </c>
      <c r="K249" s="10">
        <f t="shared" si="112"/>
        <v>-0.16074140996424413</v>
      </c>
      <c r="L249" s="10">
        <f t="shared" si="112"/>
        <v>-0.16157860480780789</v>
      </c>
      <c r="M249" s="10">
        <f t="shared" si="112"/>
        <v>-0.1624201600411819</v>
      </c>
      <c r="N249" s="10">
        <f t="shared" si="112"/>
        <v>-0.16326609837472972</v>
      </c>
      <c r="O249" s="10"/>
      <c r="P249" s="4"/>
      <c r="Q249" s="4"/>
      <c r="R249" s="4"/>
    </row>
    <row r="250" spans="2:18" x14ac:dyDescent="0.25">
      <c r="B250" s="17" t="str">
        <f t="shared" si="111"/>
        <v>Interest rate - annualized</v>
      </c>
      <c r="C250" s="36">
        <f>$C$204</f>
        <v>6.25E-2</v>
      </c>
      <c r="D250" s="36">
        <f t="shared" ref="D250:N250" si="113">$C$204</f>
        <v>6.25E-2</v>
      </c>
      <c r="E250" s="36">
        <f t="shared" si="113"/>
        <v>6.25E-2</v>
      </c>
      <c r="F250" s="36">
        <f t="shared" si="113"/>
        <v>6.25E-2</v>
      </c>
      <c r="G250" s="36">
        <f t="shared" si="113"/>
        <v>6.25E-2</v>
      </c>
      <c r="H250" s="36">
        <f t="shared" si="113"/>
        <v>6.25E-2</v>
      </c>
      <c r="I250" s="36">
        <f t="shared" si="113"/>
        <v>6.25E-2</v>
      </c>
      <c r="J250" s="36">
        <f t="shared" si="113"/>
        <v>6.25E-2</v>
      </c>
      <c r="K250" s="36">
        <f t="shared" si="113"/>
        <v>6.25E-2</v>
      </c>
      <c r="L250" s="36">
        <f t="shared" si="113"/>
        <v>6.25E-2</v>
      </c>
      <c r="M250" s="36">
        <f t="shared" si="113"/>
        <v>6.25E-2</v>
      </c>
      <c r="N250" s="36">
        <f t="shared" si="113"/>
        <v>6.25E-2</v>
      </c>
      <c r="O250" s="10"/>
      <c r="P250" s="4"/>
      <c r="Q250" s="4"/>
      <c r="R250" s="4"/>
    </row>
    <row r="251" spans="2:18" x14ac:dyDescent="0.25">
      <c r="B251" s="17" t="str">
        <f t="shared" si="111"/>
        <v>Interest rate - month</v>
      </c>
      <c r="C251" s="36">
        <f>C250/12</f>
        <v>5.208333333333333E-3</v>
      </c>
      <c r="D251" s="36">
        <f t="shared" ref="D251:N251" si="114">D250/12</f>
        <v>5.208333333333333E-3</v>
      </c>
      <c r="E251" s="36">
        <f t="shared" si="114"/>
        <v>5.208333333333333E-3</v>
      </c>
      <c r="F251" s="36">
        <f t="shared" si="114"/>
        <v>5.208333333333333E-3</v>
      </c>
      <c r="G251" s="36">
        <f t="shared" si="114"/>
        <v>5.208333333333333E-3</v>
      </c>
      <c r="H251" s="36">
        <f t="shared" si="114"/>
        <v>5.208333333333333E-3</v>
      </c>
      <c r="I251" s="36">
        <f t="shared" si="114"/>
        <v>5.208333333333333E-3</v>
      </c>
      <c r="J251" s="36">
        <f t="shared" si="114"/>
        <v>5.208333333333333E-3</v>
      </c>
      <c r="K251" s="36">
        <f t="shared" si="114"/>
        <v>5.208333333333333E-3</v>
      </c>
      <c r="L251" s="36">
        <f t="shared" si="114"/>
        <v>5.208333333333333E-3</v>
      </c>
      <c r="M251" s="36">
        <f t="shared" si="114"/>
        <v>5.208333333333333E-3</v>
      </c>
      <c r="N251" s="36">
        <f t="shared" si="114"/>
        <v>5.208333333333333E-3</v>
      </c>
      <c r="O251" s="10"/>
      <c r="P251" s="4"/>
      <c r="Q251" s="4"/>
      <c r="R251" s="4"/>
    </row>
    <row r="252" spans="2:18" x14ac:dyDescent="0.25">
      <c r="B252" s="17" t="str">
        <f t="shared" si="111"/>
        <v>Blended loan payment</v>
      </c>
      <c r="C252" s="41">
        <v>0</v>
      </c>
      <c r="D252" s="41">
        <f>C252</f>
        <v>0</v>
      </c>
      <c r="E252" s="41">
        <v>0</v>
      </c>
      <c r="F252" s="41">
        <v>0</v>
      </c>
      <c r="G252" s="41">
        <v>0</v>
      </c>
      <c r="H252" s="41">
        <v>0</v>
      </c>
      <c r="I252" s="41">
        <v>0</v>
      </c>
      <c r="J252" s="41">
        <v>0</v>
      </c>
      <c r="K252" s="41">
        <v>0</v>
      </c>
      <c r="L252" s="41">
        <v>0</v>
      </c>
      <c r="M252" s="41">
        <v>0</v>
      </c>
      <c r="N252" s="41">
        <v>0</v>
      </c>
      <c r="O252" s="10">
        <f>SUM(C252:N252)</f>
        <v>0</v>
      </c>
      <c r="P252" s="4"/>
      <c r="Q252" s="4"/>
      <c r="R252" s="4"/>
    </row>
    <row r="253" spans="2:18" x14ac:dyDescent="0.25">
      <c r="B253" s="17" t="str">
        <f t="shared" si="111"/>
        <v>Interest</v>
      </c>
      <c r="C253" s="10">
        <f>C249*C251</f>
        <v>-8.0311530498041362E-4</v>
      </c>
      <c r="D253" s="10">
        <f t="shared" ref="D253:N253" si="115">D249*D251</f>
        <v>-8.0729819719385339E-4</v>
      </c>
      <c r="E253" s="10">
        <f t="shared" si="115"/>
        <v>-8.1150287530423802E-4</v>
      </c>
      <c r="F253" s="10">
        <f t="shared" si="115"/>
        <v>-8.1572945277978096E-4</v>
      </c>
      <c r="G253" s="10">
        <f t="shared" si="115"/>
        <v>-8.1997804367967561E-4</v>
      </c>
      <c r="H253" s="10">
        <f t="shared" si="115"/>
        <v>-8.2424876265717382E-4</v>
      </c>
      <c r="I253" s="10">
        <f t="shared" si="115"/>
        <v>-8.2854172496268008E-4</v>
      </c>
      <c r="J253" s="10">
        <f t="shared" si="115"/>
        <v>-8.3285704644686068E-4</v>
      </c>
      <c r="K253" s="10">
        <f t="shared" si="115"/>
        <v>-8.3719484356377144E-4</v>
      </c>
      <c r="L253" s="10">
        <f t="shared" si="115"/>
        <v>-8.4155523337399939E-4</v>
      </c>
      <c r="M253" s="10">
        <f t="shared" si="115"/>
        <v>-8.4593833354782235E-4</v>
      </c>
      <c r="N253" s="10">
        <f t="shared" si="115"/>
        <v>-8.5034426236838391E-4</v>
      </c>
      <c r="O253" s="10">
        <f>SUM(C253:N253)</f>
        <v>-9.9183040808586524E-3</v>
      </c>
      <c r="P253" s="4"/>
      <c r="Q253" s="4"/>
      <c r="R253" s="4"/>
    </row>
    <row r="254" spans="2:18" x14ac:dyDescent="0.25">
      <c r="B254" s="17" t="str">
        <f t="shared" si="111"/>
        <v>Principal</v>
      </c>
      <c r="C254" s="10">
        <f>C252-C253</f>
        <v>8.0311530498041362E-4</v>
      </c>
      <c r="D254" s="10">
        <f>D252-D253</f>
        <v>8.0729819719385339E-4</v>
      </c>
      <c r="E254" s="10">
        <f t="shared" ref="E254:N254" si="116">E252-E253</f>
        <v>8.1150287530423802E-4</v>
      </c>
      <c r="F254" s="10">
        <f t="shared" si="116"/>
        <v>8.1572945277978096E-4</v>
      </c>
      <c r="G254" s="10">
        <f t="shared" si="116"/>
        <v>8.1997804367967561E-4</v>
      </c>
      <c r="H254" s="10">
        <f t="shared" si="116"/>
        <v>8.2424876265717382E-4</v>
      </c>
      <c r="I254" s="10">
        <f t="shared" si="116"/>
        <v>8.2854172496268008E-4</v>
      </c>
      <c r="J254" s="10">
        <f t="shared" si="116"/>
        <v>8.3285704644686068E-4</v>
      </c>
      <c r="K254" s="10">
        <f t="shared" si="116"/>
        <v>8.3719484356377144E-4</v>
      </c>
      <c r="L254" s="10">
        <f t="shared" si="116"/>
        <v>8.4155523337399939E-4</v>
      </c>
      <c r="M254" s="10">
        <f t="shared" si="116"/>
        <v>8.4593833354782235E-4</v>
      </c>
      <c r="N254" s="10">
        <f t="shared" si="116"/>
        <v>8.5034426236838391E-4</v>
      </c>
      <c r="O254" s="10">
        <f>SUM(C254:N254)</f>
        <v>9.9183040808586524E-3</v>
      </c>
      <c r="P254" s="4"/>
      <c r="Q254" s="4"/>
      <c r="R254" s="4"/>
    </row>
    <row r="255" spans="2:18" x14ac:dyDescent="0.25">
      <c r="B255" s="17" t="str">
        <f t="shared" si="111"/>
        <v>Loan balance - end of month</v>
      </c>
      <c r="C255" s="34">
        <f>C249-C254</f>
        <v>-0.15500125386121985</v>
      </c>
      <c r="D255" s="34">
        <f t="shared" ref="D255:N255" si="117">D249-D254</f>
        <v>-0.15580855205841371</v>
      </c>
      <c r="E255" s="34">
        <f t="shared" si="117"/>
        <v>-0.15662005493371794</v>
      </c>
      <c r="F255" s="34">
        <f t="shared" si="117"/>
        <v>-0.15743578438649772</v>
      </c>
      <c r="G255" s="34">
        <f t="shared" si="117"/>
        <v>-0.15825576243017739</v>
      </c>
      <c r="H255" s="34">
        <f t="shared" si="117"/>
        <v>-0.15908001119283458</v>
      </c>
      <c r="I255" s="34">
        <f t="shared" si="117"/>
        <v>-0.15990855291779726</v>
      </c>
      <c r="J255" s="34">
        <f t="shared" si="117"/>
        <v>-0.16074140996424413</v>
      </c>
      <c r="K255" s="34">
        <f t="shared" si="117"/>
        <v>-0.16157860480780789</v>
      </c>
      <c r="L255" s="34">
        <f t="shared" si="117"/>
        <v>-0.1624201600411819</v>
      </c>
      <c r="M255" s="34">
        <f t="shared" si="117"/>
        <v>-0.16326609837472972</v>
      </c>
      <c r="N255" s="34">
        <f t="shared" si="117"/>
        <v>-0.1641164426370981</v>
      </c>
      <c r="O255" s="34"/>
      <c r="P255" s="4"/>
      <c r="Q255" s="4"/>
      <c r="R255" s="4"/>
    </row>
    <row r="256" spans="2:18" x14ac:dyDescent="0.25">
      <c r="B256" s="20"/>
      <c r="C256" s="20"/>
      <c r="D256" s="20"/>
      <c r="E256" s="20"/>
      <c r="F256" s="20"/>
      <c r="G256" s="20"/>
      <c r="H256" s="20"/>
      <c r="I256" s="20"/>
      <c r="J256" s="20"/>
      <c r="K256" s="20"/>
      <c r="L256" s="20"/>
      <c r="M256" s="20"/>
      <c r="N256" s="20"/>
      <c r="O256" s="6"/>
      <c r="P256" s="4"/>
      <c r="Q256" s="4"/>
      <c r="R256" s="4"/>
    </row>
    <row r="257" spans="2:18" x14ac:dyDescent="0.25">
      <c r="B257" s="4"/>
      <c r="C257" s="4"/>
      <c r="D257" s="4"/>
      <c r="E257" s="4"/>
      <c r="F257" s="4"/>
      <c r="G257" s="4"/>
      <c r="H257" s="4"/>
      <c r="I257" s="4"/>
      <c r="J257" s="4"/>
      <c r="K257" s="4"/>
      <c r="L257" s="4"/>
      <c r="M257" s="4"/>
      <c r="N257" s="4"/>
      <c r="O257" s="4"/>
      <c r="P257" s="4"/>
      <c r="Q257" s="4"/>
      <c r="R257" s="4"/>
    </row>
    <row r="258" spans="2:18" x14ac:dyDescent="0.25">
      <c r="B258" s="20" t="str">
        <f>$B$200</f>
        <v>Operating Loan Schedule - Fashion Importers Inc.</v>
      </c>
      <c r="C258" s="20"/>
      <c r="D258" s="20"/>
      <c r="E258" s="20"/>
      <c r="F258" s="20"/>
      <c r="G258" s="20"/>
      <c r="H258" s="20"/>
      <c r="I258" s="20"/>
      <c r="J258" s="20"/>
      <c r="K258" s="20"/>
      <c r="L258" s="20"/>
      <c r="M258" s="20"/>
      <c r="N258" s="20"/>
      <c r="O258" s="6"/>
      <c r="P258" s="4"/>
      <c r="Q258" s="4"/>
      <c r="R258" s="4"/>
    </row>
    <row r="259" spans="2:18" x14ac:dyDescent="0.25">
      <c r="B259" s="21"/>
      <c r="C259" s="22">
        <f>DATE(YEAR(N246),MONTH(N246)+1,DAY(N246))</f>
        <v>41640</v>
      </c>
      <c r="D259" s="22">
        <f>DATE(YEAR(C259),MONTH(C259)+1,DAY(C259))</f>
        <v>41671</v>
      </c>
      <c r="E259" s="22">
        <f t="shared" ref="E259:N259" si="118">DATE(YEAR(D259),MONTH(D259)+1,DAY(D259))</f>
        <v>41699</v>
      </c>
      <c r="F259" s="22">
        <f t="shared" si="118"/>
        <v>41730</v>
      </c>
      <c r="G259" s="22">
        <f t="shared" si="118"/>
        <v>41760</v>
      </c>
      <c r="H259" s="22">
        <f t="shared" si="118"/>
        <v>41791</v>
      </c>
      <c r="I259" s="22">
        <f t="shared" si="118"/>
        <v>41821</v>
      </c>
      <c r="J259" s="22">
        <f t="shared" si="118"/>
        <v>41852</v>
      </c>
      <c r="K259" s="22">
        <f t="shared" si="118"/>
        <v>41883</v>
      </c>
      <c r="L259" s="22">
        <f t="shared" si="118"/>
        <v>41913</v>
      </c>
      <c r="M259" s="22">
        <f t="shared" si="118"/>
        <v>41944</v>
      </c>
      <c r="N259" s="22">
        <f t="shared" si="118"/>
        <v>41974</v>
      </c>
      <c r="O259" s="23" t="s">
        <v>52</v>
      </c>
      <c r="P259" s="4"/>
      <c r="Q259" s="4"/>
      <c r="R259" s="4"/>
    </row>
    <row r="260" spans="2:18" x14ac:dyDescent="0.25">
      <c r="B260" s="17" t="str">
        <f>B247</f>
        <v>Loan balance - start of month</v>
      </c>
      <c r="C260" s="10">
        <f>N255</f>
        <v>-0.1641164426370981</v>
      </c>
      <c r="D260" s="10">
        <f>C268</f>
        <v>-0.16497121577583299</v>
      </c>
      <c r="E260" s="10">
        <f t="shared" ref="E260:N260" si="119">D268</f>
        <v>-0.16583044085799878</v>
      </c>
      <c r="F260" s="10">
        <f t="shared" si="119"/>
        <v>-0.16669414107080086</v>
      </c>
      <c r="G260" s="10">
        <f t="shared" si="119"/>
        <v>-0.16756233972221127</v>
      </c>
      <c r="H260" s="10">
        <f t="shared" si="119"/>
        <v>-0.16843506024159779</v>
      </c>
      <c r="I260" s="10">
        <f t="shared" si="119"/>
        <v>-0.1693123261803561</v>
      </c>
      <c r="J260" s="10">
        <f t="shared" si="119"/>
        <v>-0.17019416121254546</v>
      </c>
      <c r="K260" s="10">
        <f t="shared" si="119"/>
        <v>-0.17108058913552748</v>
      </c>
      <c r="L260" s="10">
        <f t="shared" si="119"/>
        <v>-0.17197163387060835</v>
      </c>
      <c r="M260" s="10">
        <f t="shared" si="119"/>
        <v>-0.17286731946368444</v>
      </c>
      <c r="N260" s="10">
        <f t="shared" si="119"/>
        <v>-0.17376767008589114</v>
      </c>
      <c r="O260" s="10"/>
      <c r="P260" s="4"/>
      <c r="Q260" s="4"/>
      <c r="R260" s="4"/>
    </row>
    <row r="261" spans="2:18" x14ac:dyDescent="0.25">
      <c r="B261" s="17" t="str">
        <f t="shared" ref="B261:B268" si="120">B248</f>
        <v>Loan - addition</v>
      </c>
      <c r="C261" s="41">
        <v>0</v>
      </c>
      <c r="D261" s="41">
        <v>0</v>
      </c>
      <c r="E261" s="41">
        <v>0</v>
      </c>
      <c r="F261" s="41">
        <v>0</v>
      </c>
      <c r="G261" s="41">
        <v>0</v>
      </c>
      <c r="H261" s="41">
        <v>0</v>
      </c>
      <c r="I261" s="41">
        <v>0</v>
      </c>
      <c r="J261" s="41">
        <v>0</v>
      </c>
      <c r="K261" s="41">
        <v>0</v>
      </c>
      <c r="L261" s="41">
        <v>0</v>
      </c>
      <c r="M261" s="41">
        <v>0</v>
      </c>
      <c r="N261" s="41">
        <v>0</v>
      </c>
      <c r="O261" s="10">
        <f>SUM(C261:N261)</f>
        <v>0</v>
      </c>
      <c r="P261" s="4"/>
      <c r="Q261" s="4"/>
      <c r="R261" s="4"/>
    </row>
    <row r="262" spans="2:18" x14ac:dyDescent="0.25">
      <c r="B262" s="17" t="str">
        <f t="shared" si="120"/>
        <v>Loan - total</v>
      </c>
      <c r="C262" s="10">
        <f>C260+C261</f>
        <v>-0.1641164426370981</v>
      </c>
      <c r="D262" s="10">
        <f>D260+D261</f>
        <v>-0.16497121577583299</v>
      </c>
      <c r="E262" s="10">
        <f t="shared" ref="E262:N262" si="121">E260+E261</f>
        <v>-0.16583044085799878</v>
      </c>
      <c r="F262" s="10">
        <f t="shared" si="121"/>
        <v>-0.16669414107080086</v>
      </c>
      <c r="G262" s="10">
        <f t="shared" si="121"/>
        <v>-0.16756233972221127</v>
      </c>
      <c r="H262" s="10">
        <f t="shared" si="121"/>
        <v>-0.16843506024159779</v>
      </c>
      <c r="I262" s="10">
        <f t="shared" si="121"/>
        <v>-0.1693123261803561</v>
      </c>
      <c r="J262" s="10">
        <f t="shared" si="121"/>
        <v>-0.17019416121254546</v>
      </c>
      <c r="K262" s="10">
        <f t="shared" si="121"/>
        <v>-0.17108058913552748</v>
      </c>
      <c r="L262" s="10">
        <f t="shared" si="121"/>
        <v>-0.17197163387060835</v>
      </c>
      <c r="M262" s="10">
        <f t="shared" si="121"/>
        <v>-0.17286731946368444</v>
      </c>
      <c r="N262" s="10">
        <f t="shared" si="121"/>
        <v>-0.17376767008589114</v>
      </c>
      <c r="O262" s="10"/>
      <c r="P262" s="4"/>
      <c r="Q262" s="4"/>
      <c r="R262" s="4"/>
    </row>
    <row r="263" spans="2:18" x14ac:dyDescent="0.25">
      <c r="B263" s="17" t="str">
        <f t="shared" si="120"/>
        <v>Interest rate - annualized</v>
      </c>
      <c r="C263" s="36">
        <f>$C$204</f>
        <v>6.25E-2</v>
      </c>
      <c r="D263" s="36">
        <f t="shared" ref="D263:N263" si="122">$C$204</f>
        <v>6.25E-2</v>
      </c>
      <c r="E263" s="36">
        <f t="shared" si="122"/>
        <v>6.25E-2</v>
      </c>
      <c r="F263" s="36">
        <f t="shared" si="122"/>
        <v>6.25E-2</v>
      </c>
      <c r="G263" s="36">
        <f t="shared" si="122"/>
        <v>6.25E-2</v>
      </c>
      <c r="H263" s="36">
        <f t="shared" si="122"/>
        <v>6.25E-2</v>
      </c>
      <c r="I263" s="36">
        <f t="shared" si="122"/>
        <v>6.25E-2</v>
      </c>
      <c r="J263" s="36">
        <f t="shared" si="122"/>
        <v>6.25E-2</v>
      </c>
      <c r="K263" s="36">
        <f t="shared" si="122"/>
        <v>6.25E-2</v>
      </c>
      <c r="L263" s="36">
        <f t="shared" si="122"/>
        <v>6.25E-2</v>
      </c>
      <c r="M263" s="36">
        <f t="shared" si="122"/>
        <v>6.25E-2</v>
      </c>
      <c r="N263" s="36">
        <f t="shared" si="122"/>
        <v>6.25E-2</v>
      </c>
      <c r="O263" s="10"/>
      <c r="P263" s="4"/>
      <c r="Q263" s="4"/>
      <c r="R263" s="4"/>
    </row>
    <row r="264" spans="2:18" x14ac:dyDescent="0.25">
      <c r="B264" s="17" t="str">
        <f t="shared" si="120"/>
        <v>Interest rate - month</v>
      </c>
      <c r="C264" s="36">
        <f>C263/12</f>
        <v>5.208333333333333E-3</v>
      </c>
      <c r="D264" s="36">
        <f t="shared" ref="D264:N264" si="123">D263/12</f>
        <v>5.208333333333333E-3</v>
      </c>
      <c r="E264" s="36">
        <f t="shared" si="123"/>
        <v>5.208333333333333E-3</v>
      </c>
      <c r="F264" s="36">
        <f t="shared" si="123"/>
        <v>5.208333333333333E-3</v>
      </c>
      <c r="G264" s="36">
        <f t="shared" si="123"/>
        <v>5.208333333333333E-3</v>
      </c>
      <c r="H264" s="36">
        <f t="shared" si="123"/>
        <v>5.208333333333333E-3</v>
      </c>
      <c r="I264" s="36">
        <f t="shared" si="123"/>
        <v>5.208333333333333E-3</v>
      </c>
      <c r="J264" s="36">
        <f t="shared" si="123"/>
        <v>5.208333333333333E-3</v>
      </c>
      <c r="K264" s="36">
        <f t="shared" si="123"/>
        <v>5.208333333333333E-3</v>
      </c>
      <c r="L264" s="36">
        <f t="shared" si="123"/>
        <v>5.208333333333333E-3</v>
      </c>
      <c r="M264" s="36">
        <f t="shared" si="123"/>
        <v>5.208333333333333E-3</v>
      </c>
      <c r="N264" s="36">
        <f t="shared" si="123"/>
        <v>5.208333333333333E-3</v>
      </c>
      <c r="O264" s="10"/>
      <c r="P264" s="4"/>
      <c r="Q264" s="4"/>
      <c r="R264" s="4"/>
    </row>
    <row r="265" spans="2:18" x14ac:dyDescent="0.25">
      <c r="B265" s="17" t="str">
        <f t="shared" si="120"/>
        <v>Blended loan payment</v>
      </c>
      <c r="C265" s="41">
        <v>0</v>
      </c>
      <c r="D265" s="41">
        <f>C265</f>
        <v>0</v>
      </c>
      <c r="E265" s="41">
        <v>0</v>
      </c>
      <c r="F265" s="41">
        <v>0</v>
      </c>
      <c r="G265" s="41">
        <v>0</v>
      </c>
      <c r="H265" s="41">
        <v>0</v>
      </c>
      <c r="I265" s="41">
        <v>0</v>
      </c>
      <c r="J265" s="41">
        <v>0</v>
      </c>
      <c r="K265" s="41">
        <v>0</v>
      </c>
      <c r="L265" s="41">
        <v>0</v>
      </c>
      <c r="M265" s="41">
        <v>0</v>
      </c>
      <c r="N265" s="41">
        <v>0</v>
      </c>
      <c r="O265" s="10">
        <f>SUM(C265:N265)</f>
        <v>0</v>
      </c>
      <c r="P265" s="4"/>
      <c r="Q265" s="4"/>
      <c r="R265" s="4"/>
    </row>
    <row r="266" spans="2:18" x14ac:dyDescent="0.25">
      <c r="B266" s="17" t="str">
        <f t="shared" si="120"/>
        <v>Interest</v>
      </c>
      <c r="C266" s="10">
        <f>C262*C264</f>
        <v>-8.5477313873488585E-4</v>
      </c>
      <c r="D266" s="10">
        <f t="shared" ref="D266:N266" si="124">D262*D264</f>
        <v>-8.5922508216579676E-4</v>
      </c>
      <c r="E266" s="10">
        <f t="shared" si="124"/>
        <v>-8.6370021280207697E-4</v>
      </c>
      <c r="F266" s="10">
        <f t="shared" si="124"/>
        <v>-8.6819865141042109E-4</v>
      </c>
      <c r="G266" s="10">
        <f t="shared" si="124"/>
        <v>-8.7272051938651698E-4</v>
      </c>
      <c r="H266" s="10">
        <f t="shared" si="124"/>
        <v>-8.7726593875832185E-4</v>
      </c>
      <c r="I266" s="10">
        <f t="shared" si="124"/>
        <v>-8.8183503218935467E-4</v>
      </c>
      <c r="J266" s="10">
        <f t="shared" si="124"/>
        <v>-8.8642792298200762E-4</v>
      </c>
      <c r="K266" s="10">
        <f t="shared" si="124"/>
        <v>-8.9104473508087227E-4</v>
      </c>
      <c r="L266" s="10">
        <f t="shared" si="124"/>
        <v>-8.9568559307608511E-4</v>
      </c>
      <c r="M266" s="10">
        <f t="shared" si="124"/>
        <v>-9.0035062220668977E-4</v>
      </c>
      <c r="N266" s="10">
        <f t="shared" si="124"/>
        <v>-9.0503994836401628E-4</v>
      </c>
      <c r="O266" s="10">
        <f>SUM(C266:N266)</f>
        <v>-1.0556267397157044E-2</v>
      </c>
      <c r="P266" s="4"/>
      <c r="Q266" s="4"/>
      <c r="R266" s="4"/>
    </row>
    <row r="267" spans="2:18" x14ac:dyDescent="0.25">
      <c r="B267" s="17" t="str">
        <f t="shared" si="120"/>
        <v>Principal</v>
      </c>
      <c r="C267" s="10">
        <f>C265-C266</f>
        <v>8.5477313873488585E-4</v>
      </c>
      <c r="D267" s="10">
        <f>D265-D266</f>
        <v>8.5922508216579676E-4</v>
      </c>
      <c r="E267" s="10">
        <f t="shared" ref="E267:N267" si="125">E265-E266</f>
        <v>8.6370021280207697E-4</v>
      </c>
      <c r="F267" s="10">
        <f t="shared" si="125"/>
        <v>8.6819865141042109E-4</v>
      </c>
      <c r="G267" s="10">
        <f t="shared" si="125"/>
        <v>8.7272051938651698E-4</v>
      </c>
      <c r="H267" s="10">
        <f t="shared" si="125"/>
        <v>8.7726593875832185E-4</v>
      </c>
      <c r="I267" s="10">
        <f t="shared" si="125"/>
        <v>8.8183503218935467E-4</v>
      </c>
      <c r="J267" s="10">
        <f t="shared" si="125"/>
        <v>8.8642792298200762E-4</v>
      </c>
      <c r="K267" s="10">
        <f t="shared" si="125"/>
        <v>8.9104473508087227E-4</v>
      </c>
      <c r="L267" s="10">
        <f t="shared" si="125"/>
        <v>8.9568559307608511E-4</v>
      </c>
      <c r="M267" s="10">
        <f t="shared" si="125"/>
        <v>9.0035062220668977E-4</v>
      </c>
      <c r="N267" s="10">
        <f t="shared" si="125"/>
        <v>9.0503994836401628E-4</v>
      </c>
      <c r="O267" s="10">
        <f>SUM(C267:N267)</f>
        <v>1.0556267397157044E-2</v>
      </c>
      <c r="P267" s="4"/>
      <c r="Q267" s="4"/>
      <c r="R267" s="4"/>
    </row>
    <row r="268" spans="2:18" x14ac:dyDescent="0.25">
      <c r="B268" s="17" t="str">
        <f t="shared" si="120"/>
        <v>Loan balance - end of month</v>
      </c>
      <c r="C268" s="34">
        <f>C262-C267</f>
        <v>-0.16497121577583299</v>
      </c>
      <c r="D268" s="34">
        <f t="shared" ref="D268:N268" si="126">D262-D267</f>
        <v>-0.16583044085799878</v>
      </c>
      <c r="E268" s="34">
        <f t="shared" si="126"/>
        <v>-0.16669414107080086</v>
      </c>
      <c r="F268" s="34">
        <f t="shared" si="126"/>
        <v>-0.16756233972221127</v>
      </c>
      <c r="G268" s="34">
        <f t="shared" si="126"/>
        <v>-0.16843506024159779</v>
      </c>
      <c r="H268" s="34">
        <f t="shared" si="126"/>
        <v>-0.1693123261803561</v>
      </c>
      <c r="I268" s="34">
        <f t="shared" si="126"/>
        <v>-0.17019416121254546</v>
      </c>
      <c r="J268" s="34">
        <f t="shared" si="126"/>
        <v>-0.17108058913552748</v>
      </c>
      <c r="K268" s="34">
        <f t="shared" si="126"/>
        <v>-0.17197163387060835</v>
      </c>
      <c r="L268" s="34">
        <f t="shared" si="126"/>
        <v>-0.17286731946368444</v>
      </c>
      <c r="M268" s="34">
        <f t="shared" si="126"/>
        <v>-0.17376767008589114</v>
      </c>
      <c r="N268" s="34">
        <f t="shared" si="126"/>
        <v>-0.17467271003425516</v>
      </c>
      <c r="O268" s="34"/>
      <c r="P268" s="4"/>
      <c r="Q268" s="4"/>
      <c r="R268" s="4"/>
    </row>
    <row r="269" spans="2:18" x14ac:dyDescent="0.25">
      <c r="B269" s="20"/>
      <c r="C269" s="20"/>
      <c r="D269" s="20"/>
      <c r="E269" s="20"/>
      <c r="F269" s="20"/>
      <c r="G269" s="20"/>
      <c r="H269" s="20"/>
      <c r="I269" s="20"/>
      <c r="J269" s="20"/>
      <c r="K269" s="20"/>
      <c r="L269" s="20"/>
      <c r="M269" s="20"/>
      <c r="N269" s="20"/>
      <c r="O269" s="6"/>
      <c r="P269" s="4"/>
      <c r="Q269" s="4"/>
      <c r="R269" s="4"/>
    </row>
    <row r="270" spans="2:18" x14ac:dyDescent="0.25">
      <c r="B270" s="4"/>
      <c r="C270" s="4"/>
      <c r="D270" s="4"/>
      <c r="E270" s="4"/>
      <c r="F270" s="4"/>
      <c r="G270" s="4"/>
      <c r="H270" s="4"/>
      <c r="I270" s="4"/>
      <c r="J270" s="4"/>
      <c r="K270" s="4"/>
      <c r="L270" s="4"/>
      <c r="M270" s="4"/>
      <c r="N270" s="4"/>
      <c r="O270" s="4"/>
      <c r="P270" s="4"/>
      <c r="Q270" s="4"/>
      <c r="R270" s="4"/>
    </row>
    <row r="271" spans="2:18" x14ac:dyDescent="0.25">
      <c r="B271" s="4"/>
      <c r="C271" s="4"/>
      <c r="D271" s="4"/>
      <c r="E271" s="4"/>
      <c r="F271" s="4"/>
      <c r="G271" s="4"/>
      <c r="H271" s="4"/>
      <c r="I271" s="4"/>
      <c r="J271" s="4"/>
      <c r="K271" s="4"/>
      <c r="L271" s="4"/>
      <c r="M271" s="4"/>
      <c r="N271" s="4"/>
      <c r="O271" s="4"/>
      <c r="P271" s="4"/>
      <c r="Q271" s="4"/>
      <c r="R271" s="4"/>
    </row>
    <row r="272" spans="2:18" x14ac:dyDescent="0.25">
      <c r="B272" s="4"/>
      <c r="C272" s="4"/>
      <c r="D272" s="4"/>
      <c r="E272" s="4"/>
      <c r="F272" s="4"/>
      <c r="G272" s="4"/>
      <c r="H272" s="4"/>
      <c r="I272" s="4"/>
      <c r="J272" s="4"/>
      <c r="K272" s="4"/>
      <c r="L272" s="4"/>
      <c r="M272" s="4"/>
      <c r="N272" s="4"/>
      <c r="O272" s="4"/>
      <c r="P272" s="4"/>
      <c r="Q272" s="4"/>
      <c r="R272" s="4"/>
    </row>
    <row r="273" spans="2:18" x14ac:dyDescent="0.25">
      <c r="B273" s="4"/>
      <c r="C273" s="4"/>
      <c r="D273" s="4"/>
      <c r="E273" s="4"/>
      <c r="F273" s="4"/>
      <c r="G273" s="4"/>
      <c r="H273" s="4"/>
      <c r="I273" s="4"/>
      <c r="J273" s="4"/>
      <c r="K273" s="4"/>
      <c r="L273" s="4"/>
      <c r="M273" s="4"/>
      <c r="N273" s="4"/>
      <c r="O273" s="4"/>
      <c r="P273" s="4"/>
      <c r="Q273" s="4"/>
      <c r="R273" s="4"/>
    </row>
    <row r="274" spans="2:18" x14ac:dyDescent="0.25">
      <c r="B274" s="4"/>
      <c r="C274" s="4"/>
      <c r="D274" s="4"/>
      <c r="E274" s="4"/>
      <c r="F274" s="4"/>
      <c r="G274" s="4"/>
      <c r="H274" s="4"/>
      <c r="I274" s="4"/>
      <c r="J274" s="4"/>
      <c r="K274" s="4"/>
      <c r="L274" s="4"/>
      <c r="M274" s="4"/>
      <c r="N274" s="4"/>
      <c r="O274" s="4"/>
      <c r="P274" s="4"/>
      <c r="Q274" s="4"/>
      <c r="R274" s="4"/>
    </row>
    <row r="275" spans="2:18" x14ac:dyDescent="0.25">
      <c r="B275" s="4"/>
      <c r="C275" s="4"/>
      <c r="D275" s="4"/>
      <c r="E275" s="4"/>
      <c r="F275" s="4"/>
      <c r="G275" s="4"/>
      <c r="H275" s="4"/>
      <c r="I275" s="4"/>
      <c r="J275" s="4"/>
      <c r="K275" s="4"/>
      <c r="L275" s="4"/>
      <c r="M275" s="4"/>
      <c r="N275" s="4"/>
      <c r="O275" s="4"/>
      <c r="P275" s="4"/>
      <c r="Q275" s="4"/>
      <c r="R275" s="4"/>
    </row>
    <row r="276" spans="2:18" x14ac:dyDescent="0.25">
      <c r="B276" s="4"/>
      <c r="C276" s="4"/>
      <c r="D276" s="4"/>
      <c r="E276" s="4"/>
      <c r="F276" s="4"/>
      <c r="G276" s="4"/>
      <c r="H276" s="4"/>
      <c r="I276" s="4"/>
      <c r="J276" s="4"/>
      <c r="K276" s="4"/>
      <c r="L276" s="4"/>
      <c r="M276" s="4"/>
      <c r="N276" s="4"/>
      <c r="O276" s="4"/>
      <c r="P276" s="4"/>
      <c r="Q276" s="4"/>
      <c r="R276" s="4"/>
    </row>
    <row r="277" spans="2:18" x14ac:dyDescent="0.25">
      <c r="B277" s="4"/>
      <c r="C277" s="4"/>
      <c r="D277" s="4"/>
      <c r="E277" s="4"/>
      <c r="F277" s="4"/>
      <c r="G277" s="4"/>
      <c r="H277" s="4"/>
      <c r="I277" s="4"/>
      <c r="J277" s="4"/>
      <c r="K277" s="4"/>
      <c r="L277" s="4"/>
      <c r="M277" s="4"/>
      <c r="N277" s="4"/>
      <c r="O277" s="4"/>
      <c r="P277" s="4"/>
      <c r="Q277" s="4"/>
      <c r="R277" s="4"/>
    </row>
    <row r="278" spans="2:18" x14ac:dyDescent="0.25">
      <c r="B278" s="4"/>
      <c r="C278" s="4"/>
      <c r="D278" s="4"/>
      <c r="E278" s="4"/>
      <c r="F278" s="4"/>
      <c r="G278" s="4"/>
      <c r="H278" s="4"/>
      <c r="I278" s="4"/>
      <c r="J278" s="4"/>
      <c r="K278" s="4"/>
      <c r="L278" s="4"/>
      <c r="M278" s="4"/>
      <c r="N278" s="4"/>
      <c r="O278" s="4"/>
      <c r="P278" s="4"/>
      <c r="Q278" s="4"/>
      <c r="R278" s="4"/>
    </row>
    <row r="279" spans="2:18" x14ac:dyDescent="0.25">
      <c r="B279" s="4"/>
      <c r="C279" s="4"/>
      <c r="D279" s="4"/>
      <c r="E279" s="4"/>
      <c r="F279" s="4"/>
      <c r="G279" s="4"/>
      <c r="H279" s="4"/>
      <c r="I279" s="4"/>
      <c r="J279" s="4"/>
      <c r="K279" s="4"/>
      <c r="L279" s="4"/>
      <c r="M279" s="4"/>
      <c r="N279" s="4"/>
      <c r="O279" s="4"/>
      <c r="P279" s="4"/>
      <c r="Q279" s="4"/>
      <c r="R279" s="4"/>
    </row>
    <row r="280" spans="2:18" x14ac:dyDescent="0.25">
      <c r="B280" s="4"/>
      <c r="C280" s="4"/>
      <c r="D280" s="4"/>
      <c r="E280" s="4"/>
      <c r="F280" s="4"/>
      <c r="G280" s="4"/>
      <c r="H280" s="4"/>
      <c r="I280" s="4"/>
      <c r="J280" s="4"/>
      <c r="K280" s="4"/>
      <c r="L280" s="4"/>
      <c r="M280" s="4"/>
      <c r="N280" s="4"/>
      <c r="O280" s="4"/>
      <c r="P280" s="4"/>
      <c r="Q280" s="4"/>
      <c r="R280" s="4"/>
    </row>
    <row r="281" spans="2:18" x14ac:dyDescent="0.25">
      <c r="B281" s="4"/>
      <c r="C281" s="4"/>
      <c r="D281" s="4"/>
      <c r="E281" s="4"/>
      <c r="F281" s="4"/>
      <c r="G281" s="4"/>
      <c r="H281" s="4"/>
      <c r="I281" s="4"/>
      <c r="J281" s="4"/>
      <c r="K281" s="4"/>
      <c r="L281" s="4"/>
      <c r="M281" s="4"/>
      <c r="N281" s="4"/>
      <c r="O281" s="4"/>
      <c r="P281" s="4"/>
      <c r="Q281" s="4"/>
      <c r="R281" s="4"/>
    </row>
    <row r="282" spans="2:18" x14ac:dyDescent="0.25">
      <c r="B282" s="4"/>
      <c r="C282" s="4"/>
      <c r="D282" s="4"/>
      <c r="E282" s="4"/>
      <c r="F282" s="4"/>
      <c r="G282" s="4"/>
      <c r="H282" s="4"/>
      <c r="I282" s="4"/>
      <c r="J282" s="4"/>
      <c r="K282" s="4"/>
      <c r="L282" s="4"/>
      <c r="M282" s="4"/>
      <c r="N282" s="4"/>
      <c r="O282" s="4"/>
      <c r="P282" s="4"/>
      <c r="Q282" s="4"/>
      <c r="R282" s="4"/>
    </row>
    <row r="283" spans="2:18" x14ac:dyDescent="0.25">
      <c r="B283" s="4"/>
      <c r="C283" s="4"/>
      <c r="D283" s="4"/>
      <c r="E283" s="4"/>
      <c r="F283" s="4"/>
      <c r="G283" s="4"/>
      <c r="H283" s="4"/>
      <c r="I283" s="4"/>
      <c r="J283" s="4"/>
      <c r="K283" s="4"/>
      <c r="L283" s="4"/>
      <c r="M283" s="4"/>
      <c r="N283" s="4"/>
      <c r="O283" s="4"/>
      <c r="P283" s="4"/>
      <c r="Q283" s="4"/>
      <c r="R283" s="4"/>
    </row>
    <row r="284" spans="2:18" x14ac:dyDescent="0.25">
      <c r="B284" s="4"/>
      <c r="C284" s="4"/>
      <c r="D284" s="4"/>
      <c r="E284" s="4"/>
      <c r="F284" s="4"/>
      <c r="G284" s="4"/>
      <c r="H284" s="4"/>
      <c r="I284" s="4"/>
      <c r="J284" s="4"/>
      <c r="K284" s="4"/>
      <c r="L284" s="4"/>
      <c r="M284" s="4"/>
      <c r="N284" s="4"/>
      <c r="O284" s="4"/>
      <c r="P284" s="4"/>
      <c r="Q284" s="4"/>
      <c r="R284" s="4"/>
    </row>
    <row r="285" spans="2:18" x14ac:dyDescent="0.25">
      <c r="B285" s="4"/>
      <c r="C285" s="4"/>
      <c r="D285" s="4"/>
      <c r="E285" s="4"/>
      <c r="F285" s="4"/>
      <c r="G285" s="4"/>
      <c r="H285" s="4"/>
      <c r="I285" s="4"/>
      <c r="J285" s="4"/>
      <c r="K285" s="4"/>
      <c r="L285" s="4"/>
      <c r="M285" s="4"/>
      <c r="N285" s="4"/>
      <c r="O285" s="4"/>
      <c r="P285" s="4"/>
      <c r="Q285" s="4"/>
      <c r="R285" s="4"/>
    </row>
  </sheetData>
  <mergeCells count="1">
    <mergeCell ref="A1:J1"/>
  </mergeCells>
  <pageMargins left="0.7" right="0.7" top="0.75" bottom="0.75" header="0.3" footer="0.3"/>
  <pageSetup scale="23" orientation="landscape" verticalDpi="1200" r:id="rId1"/>
  <ignoredErrors>
    <ignoredError sqref="D17 D30:N30 D43 E43:N43 D56:N56 D69:N69"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84"/>
  <sheetViews>
    <sheetView workbookViewId="0">
      <selection activeCell="C16" sqref="C16"/>
    </sheetView>
  </sheetViews>
  <sheetFormatPr defaultRowHeight="13.2" x14ac:dyDescent="0.25"/>
  <cols>
    <col min="1" max="1" width="1.6640625" customWidth="1"/>
    <col min="2" max="2" width="34.44140625" customWidth="1"/>
    <col min="3" max="4" width="12.44140625" bestFit="1" customWidth="1"/>
    <col min="5" max="5" width="13.21875" bestFit="1" customWidth="1"/>
    <col min="6" max="6" width="15.109375" bestFit="1" customWidth="1"/>
    <col min="7" max="7" width="16.109375" bestFit="1" customWidth="1"/>
    <col min="8" max="8" width="10.33203125" customWidth="1"/>
  </cols>
  <sheetData>
    <row r="1" spans="1:11" ht="13.8" x14ac:dyDescent="0.25">
      <c r="A1" s="351" t="s">
        <v>421</v>
      </c>
      <c r="B1" s="351"/>
      <c r="C1" s="351"/>
      <c r="D1" s="351"/>
      <c r="E1" s="351"/>
      <c r="F1" s="351"/>
      <c r="G1" s="351"/>
      <c r="H1" s="351"/>
      <c r="I1" s="351"/>
      <c r="J1" s="351"/>
      <c r="K1" s="351"/>
    </row>
    <row r="2" spans="1:11" x14ac:dyDescent="0.25">
      <c r="B2" s="4"/>
    </row>
    <row r="3" spans="1:11" x14ac:dyDescent="0.25">
      <c r="B3" s="214" t="s">
        <v>339</v>
      </c>
      <c r="C3" s="214"/>
      <c r="D3" s="214"/>
    </row>
    <row r="4" spans="1:11" x14ac:dyDescent="0.25">
      <c r="B4" s="4"/>
    </row>
    <row r="5" spans="1:11" x14ac:dyDescent="0.25">
      <c r="C5" s="32">
        <f>BalSheets!C9</f>
        <v>45042</v>
      </c>
      <c r="D5" s="32">
        <f>BalSheets!D9</f>
        <v>45408</v>
      </c>
      <c r="E5" s="32">
        <f>BalSheets!E9</f>
        <v>45774</v>
      </c>
      <c r="F5" s="32">
        <f>BalSheets!F9</f>
        <v>46140</v>
      </c>
      <c r="G5" s="32">
        <f>BalSheets!G9</f>
        <v>46506</v>
      </c>
    </row>
    <row r="6" spans="1:11" x14ac:dyDescent="0.25">
      <c r="B6" t="s">
        <v>112</v>
      </c>
      <c r="C6" s="48">
        <f>BalSheets!C18</f>
        <v>-16252019.975706443</v>
      </c>
      <c r="D6" s="48">
        <f>BalSheets!D18</f>
        <v>-70832740.463716656</v>
      </c>
      <c r="E6" s="48">
        <f>BalSheets!E18</f>
        <v>-203779938.73043671</v>
      </c>
      <c r="F6" s="48">
        <f>BalSheets!F18</f>
        <v>17777019350.886547</v>
      </c>
      <c r="G6" s="48">
        <f>BalSheets!G18</f>
        <v>503053176457.03668</v>
      </c>
    </row>
    <row r="7" spans="1:11" x14ac:dyDescent="0.25">
      <c r="B7" t="s">
        <v>113</v>
      </c>
      <c r="C7" s="48">
        <f>BalSheets!C36</f>
        <v>27896812.562691156</v>
      </c>
      <c r="D7" s="48">
        <f>BalSheets!D36</f>
        <v>24471710.414717585</v>
      </c>
      <c r="E7" s="48">
        <f>BalSheets!E36</f>
        <v>42793535.145089991</v>
      </c>
      <c r="F7" s="48">
        <f>BalSheets!F36</f>
        <v>53057364.913582571</v>
      </c>
      <c r="G7" s="48">
        <f>BalSheets!G36</f>
        <v>70450027.619268417</v>
      </c>
    </row>
    <row r="8" spans="1:11" x14ac:dyDescent="0.25">
      <c r="B8" s="4" t="s">
        <v>114</v>
      </c>
      <c r="C8" s="3">
        <f>BalSheets!C14</f>
        <v>108600191.63863967</v>
      </c>
      <c r="D8" s="3">
        <f>BalSheets!D14</f>
        <v>205201165.96901336</v>
      </c>
      <c r="E8" s="3">
        <f>BalSheets!E14</f>
        <v>151466885.33304933</v>
      </c>
      <c r="F8" s="3">
        <f>BalSheets!F14</f>
        <v>-474665050.78528452</v>
      </c>
      <c r="G8" s="3">
        <f>BalSheets!G14</f>
        <v>-2942008268.9893904</v>
      </c>
    </row>
    <row r="9" spans="1:11" x14ac:dyDescent="0.25">
      <c r="B9" s="4" t="s">
        <v>20</v>
      </c>
      <c r="C9" s="48">
        <f>BalSheets!C45</f>
        <v>43836015.778735988</v>
      </c>
      <c r="D9" s="48">
        <f>BalSheets!D45</f>
        <v>59231046.460971393</v>
      </c>
      <c r="E9" s="48">
        <f>BalSheets!E45</f>
        <v>85909651.598163053</v>
      </c>
      <c r="F9" s="48">
        <f>BalSheets!F45</f>
        <v>100078672.83383971</v>
      </c>
      <c r="G9" s="48">
        <f>BalSheets!G45</f>
        <v>113648788.10434839</v>
      </c>
    </row>
    <row r="10" spans="1:11" x14ac:dyDescent="0.25">
      <c r="B10" s="4" t="s">
        <v>3</v>
      </c>
      <c r="C10" s="48">
        <f>BalSheets!C27</f>
        <v>-3570132.0425999388</v>
      </c>
      <c r="D10" s="48">
        <f>BalSheets!D27</f>
        <v>-34473321.342658542</v>
      </c>
      <c r="E10" s="48">
        <f>BalSheets!E27</f>
        <v>-142528636.34098375</v>
      </c>
      <c r="F10" s="48">
        <f>BalSheets!F27</f>
        <v>17937625072.525963</v>
      </c>
      <c r="G10" s="48">
        <f>BalSheets!G27</f>
        <v>504067518301.203</v>
      </c>
    </row>
    <row r="11" spans="1:11" x14ac:dyDescent="0.25">
      <c r="B11" s="4" t="s">
        <v>117</v>
      </c>
      <c r="C11" s="48">
        <f>BalSheets!C51</f>
        <v>-54318147.821335949</v>
      </c>
      <c r="D11" s="48">
        <f>BalSheets!D51</f>
        <v>-107293167.80362999</v>
      </c>
      <c r="E11" s="48">
        <f>BalSheets!E51</f>
        <v>-247989602.42299935</v>
      </c>
      <c r="F11" s="48">
        <f>BalSheets!F51</f>
        <v>17811995085.20826</v>
      </c>
      <c r="G11" s="48">
        <f>BalSheets!G51</f>
        <v>503923638198.61456</v>
      </c>
    </row>
    <row r="12" spans="1:11" x14ac:dyDescent="0.25">
      <c r="B12" s="4" t="s">
        <v>2</v>
      </c>
      <c r="C12" s="48">
        <f>BalSheets!C13</f>
        <v>7111366.5512315268</v>
      </c>
      <c r="D12" s="48">
        <f>BalSheets!D13</f>
        <v>7043942.2566334447</v>
      </c>
      <c r="E12" s="48">
        <f>BalSheets!E13</f>
        <v>41817500.005489931</v>
      </c>
      <c r="F12" s="48">
        <f>BalSheets!F13</f>
        <v>10625191951.825035</v>
      </c>
      <c r="G12" s="48">
        <f>BalSheets!G13</f>
        <v>236077166532.41257</v>
      </c>
    </row>
    <row r="13" spans="1:11" x14ac:dyDescent="0.25">
      <c r="B13" s="4" t="s">
        <v>124</v>
      </c>
      <c r="C13" s="48">
        <f>RevModel!O102+RevModel!C122</f>
        <v>37969686.30738917</v>
      </c>
      <c r="D13" s="48">
        <f>RevModel!AG102+RevModel!U122-RevModel!C122</f>
        <v>41977030.167992882</v>
      </c>
      <c r="E13" s="48">
        <f>RevModel!AY102+RevModel!AM122-RevModel!U122</f>
        <v>172780107.31838778</v>
      </c>
      <c r="F13" s="48">
        <f>RevModel!BQ102+RevModel!BE122-RevModel!AM122</f>
        <v>20246926201.098938</v>
      </c>
      <c r="G13" s="48">
        <f>RevModel!CI102+RevModel!BW122-RevModel!BE122</f>
        <v>520131087715.40082</v>
      </c>
    </row>
    <row r="14" spans="1:11" x14ac:dyDescent="0.25">
      <c r="B14" s="4" t="s">
        <v>0</v>
      </c>
      <c r="C14" s="48">
        <f>-IncomeStmts!C12</f>
        <v>96713606.440097168</v>
      </c>
      <c r="D14" s="48">
        <f>-IncomeStmts!D12</f>
        <v>100749275.07376809</v>
      </c>
      <c r="E14" s="48">
        <f>-IncomeStmts!E12</f>
        <v>354334212.40304267</v>
      </c>
      <c r="F14" s="48">
        <f>-IncomeStmts!F12</f>
        <v>989857853.556499</v>
      </c>
      <c r="G14" s="48">
        <f>-IncomeStmts!G12</f>
        <v>2907451578.304286</v>
      </c>
    </row>
    <row r="15" spans="1:11" x14ac:dyDescent="0.25">
      <c r="B15" s="4" t="s">
        <v>99</v>
      </c>
      <c r="C15" s="48">
        <f>IncomeStmts!C10</f>
        <v>57031951.526249461</v>
      </c>
      <c r="D15" s="48">
        <f>IncomeStmts!D10</f>
        <v>71293215.480827898</v>
      </c>
      <c r="E15" s="48">
        <f>IncomeStmts!E10</f>
        <v>244304390.24810755</v>
      </c>
      <c r="F15" s="48">
        <f>IncomeStmts!F10</f>
        <v>28701211432.162071</v>
      </c>
      <c r="G15" s="48">
        <f>IncomeStmts!G10</f>
        <v>751029162736.84692</v>
      </c>
    </row>
    <row r="16" spans="1:11" x14ac:dyDescent="0.25">
      <c r="B16" s="4" t="s">
        <v>134</v>
      </c>
      <c r="C16" s="48">
        <f>BalSheets!C26</f>
        <v>12681887.933106504</v>
      </c>
      <c r="D16" s="48">
        <f>BalSheets!D26</f>
        <v>36359419.121058114</v>
      </c>
      <c r="E16" s="48">
        <f>BalSheets!E26</f>
        <v>61251302.389452979</v>
      </c>
      <c r="F16" s="48">
        <f>BalSheets!F26</f>
        <v>160605721.6394144</v>
      </c>
      <c r="G16" s="48">
        <f>BalSheets!G26</f>
        <v>1014341844.1663423</v>
      </c>
    </row>
    <row r="17" spans="2:8" x14ac:dyDescent="0.25">
      <c r="B17" s="4" t="s">
        <v>51</v>
      </c>
      <c r="C17" s="48">
        <f>IncomeStmts!C45</f>
        <v>-52511721.063523449</v>
      </c>
      <c r="D17" s="48">
        <f>IncomeStmts!D45</f>
        <v>-52975019.982294038</v>
      </c>
      <c r="E17" s="48">
        <f>IncomeStmts!E45</f>
        <v>-140696434.61936936</v>
      </c>
      <c r="F17" s="48">
        <f>IncomeStmts!F45</f>
        <v>18059984687.63126</v>
      </c>
      <c r="G17" s="48">
        <f>IncomeStmts!G45</f>
        <v>486111643113.40631</v>
      </c>
    </row>
    <row r="18" spans="2:8" x14ac:dyDescent="0.25">
      <c r="B18" s="4" t="s">
        <v>9</v>
      </c>
      <c r="C18" s="48">
        <f>IncomeStmts!C40</f>
        <v>1400863.8182901344</v>
      </c>
      <c r="D18" s="48">
        <f>IncomeStmts!D40</f>
        <v>2960136.6909601064</v>
      </c>
      <c r="E18" s="48">
        <f>IncomeStmts!E40</f>
        <v>4509445.9129673783</v>
      </c>
      <c r="F18" s="48">
        <f>IncomeStmts!F40</f>
        <v>4922416.5886631571</v>
      </c>
      <c r="G18" s="48">
        <f>IncomeStmts!G40</f>
        <v>5494748.2219259329</v>
      </c>
    </row>
    <row r="19" spans="2:8" x14ac:dyDescent="0.25">
      <c r="B19" s="4" t="s">
        <v>139</v>
      </c>
      <c r="C19" s="48">
        <f>IncomeStmts!C44</f>
        <v>0</v>
      </c>
      <c r="D19" s="48">
        <f>IncomeStmts!D44</f>
        <v>0</v>
      </c>
      <c r="E19" s="48">
        <f>IncomeStmts!E44</f>
        <v>0</v>
      </c>
      <c r="F19" s="48">
        <f>IncomeStmts!F44</f>
        <v>9592046967.9817314</v>
      </c>
      <c r="G19" s="48">
        <f>IncomeStmts!G44</f>
        <v>261752423214.91107</v>
      </c>
    </row>
    <row r="20" spans="2:8" x14ac:dyDescent="0.25">
      <c r="B20" s="4" t="s">
        <v>23</v>
      </c>
      <c r="C20" s="48">
        <f>IncomeStmts!C13</f>
        <v>-39681654.913847707</v>
      </c>
      <c r="D20" s="48">
        <f>IncomeStmts!D13</f>
        <v>-29456059.592940196</v>
      </c>
      <c r="E20" s="48">
        <f>IncomeStmts!E13</f>
        <v>-110029822.15493512</v>
      </c>
      <c r="F20" s="48">
        <f>IncomeStmts!F13</f>
        <v>27711353578.605572</v>
      </c>
      <c r="G20" s="48">
        <f>IncomeStmts!G13</f>
        <v>748121711158.5426</v>
      </c>
    </row>
    <row r="21" spans="2:8" x14ac:dyDescent="0.25">
      <c r="B21" s="4"/>
      <c r="C21" s="48"/>
      <c r="D21" s="48"/>
      <c r="E21" s="48"/>
      <c r="F21" s="48"/>
      <c r="G21" s="48"/>
    </row>
    <row r="22" spans="2:8" x14ac:dyDescent="0.25">
      <c r="C22" s="48"/>
      <c r="D22" s="48"/>
      <c r="E22" s="48"/>
      <c r="F22" s="48"/>
      <c r="G22" s="48"/>
    </row>
    <row r="23" spans="2:8" x14ac:dyDescent="0.25">
      <c r="B23" s="20" t="s">
        <v>271</v>
      </c>
      <c r="C23" s="48"/>
      <c r="D23" s="48"/>
      <c r="E23" s="48"/>
      <c r="F23" s="48"/>
      <c r="G23" s="48"/>
    </row>
    <row r="24" spans="2:8" x14ac:dyDescent="0.25">
      <c r="B24" s="68" t="str">
        <f>ControlPanel!B9</f>
        <v>Hayai Desire</v>
      </c>
      <c r="C24" s="48"/>
      <c r="D24" s="48"/>
      <c r="E24" s="48"/>
      <c r="F24" s="48"/>
      <c r="G24" s="48"/>
      <c r="H24" s="53" t="s">
        <v>153</v>
      </c>
    </row>
    <row r="25" spans="2:8" x14ac:dyDescent="0.25">
      <c r="H25" s="53" t="s">
        <v>154</v>
      </c>
    </row>
    <row r="26" spans="2:8" x14ac:dyDescent="0.25">
      <c r="B26" s="2" t="s">
        <v>111</v>
      </c>
      <c r="C26" s="49">
        <f>C5</f>
        <v>45042</v>
      </c>
      <c r="D26" s="49">
        <f>D5</f>
        <v>45408</v>
      </c>
      <c r="E26" s="49">
        <f>E5</f>
        <v>45774</v>
      </c>
      <c r="F26" s="49">
        <f>F5</f>
        <v>46140</v>
      </c>
      <c r="G26" s="49">
        <f>G5</f>
        <v>46506</v>
      </c>
      <c r="H26" s="218" t="s">
        <v>494</v>
      </c>
    </row>
    <row r="27" spans="2:8" x14ac:dyDescent="0.25">
      <c r="B27" s="4" t="s">
        <v>126</v>
      </c>
      <c r="C27" s="47">
        <f>C6/C7</f>
        <v>-0.58257623300812833</v>
      </c>
      <c r="D27" s="47">
        <f>D6/D7</f>
        <v>-2.8944744467520742</v>
      </c>
      <c r="E27" s="47">
        <f>E6/E7</f>
        <v>-4.7619328022218292</v>
      </c>
      <c r="F27" s="47">
        <f>F6/F7</f>
        <v>335.05281274034149</v>
      </c>
      <c r="G27" s="47">
        <f>G6/G7</f>
        <v>7140.5674838862551</v>
      </c>
      <c r="H27" s="215">
        <v>1.5</v>
      </c>
    </row>
    <row r="28" spans="2:8" x14ac:dyDescent="0.25">
      <c r="B28" s="4" t="s">
        <v>127</v>
      </c>
      <c r="C28" s="50">
        <f>(C6-C8)/C7</f>
        <v>-4.4755009674948267</v>
      </c>
      <c r="D28" s="50">
        <f>(D6-D8)/D7</f>
        <v>-11.279714484800371</v>
      </c>
      <c r="E28" s="50">
        <f>(E6-E8)/E7</f>
        <v>-8.3014133527186775</v>
      </c>
      <c r="F28" s="50">
        <f>(F6-F8)/F7</f>
        <v>343.9990740474833</v>
      </c>
      <c r="G28" s="50">
        <f>(G6-G8)/G7</f>
        <v>7182.3276984441372</v>
      </c>
      <c r="H28" s="215">
        <v>1</v>
      </c>
    </row>
    <row r="29" spans="2:8" x14ac:dyDescent="0.25">
      <c r="H29" s="55"/>
    </row>
    <row r="30" spans="2:8" x14ac:dyDescent="0.25">
      <c r="B30" s="2" t="s">
        <v>118</v>
      </c>
      <c r="H30" s="55"/>
    </row>
    <row r="31" spans="2:8" x14ac:dyDescent="0.25">
      <c r="B31" s="4" t="s">
        <v>125</v>
      </c>
      <c r="C31" s="51">
        <f>C12/(C13/365)</f>
        <v>68.361080736513102</v>
      </c>
      <c r="D31" s="51">
        <f>D12/(D13/365)</f>
        <v>61.24870943422772</v>
      </c>
      <c r="E31" s="51">
        <f>E12/(E13/365)</f>
        <v>88.339958452956978</v>
      </c>
      <c r="F31" s="51">
        <f>F12/(F13/365)</f>
        <v>191.54488063504877</v>
      </c>
      <c r="G31" s="51">
        <f>G12/(G13/365)</f>
        <v>165.66624802761081</v>
      </c>
      <c r="H31" s="215">
        <v>29</v>
      </c>
    </row>
    <row r="32" spans="2:8" x14ac:dyDescent="0.25">
      <c r="B32" s="4" t="s">
        <v>128</v>
      </c>
      <c r="C32" s="51">
        <f>C13/C12</f>
        <v>5.3392953427233598</v>
      </c>
      <c r="D32" s="51">
        <f>D13/D12</f>
        <v>5.9593092388657976</v>
      </c>
      <c r="E32" s="51">
        <f>E13/E12</f>
        <v>4.1317655836839764</v>
      </c>
      <c r="F32" s="51">
        <f>F13/F12</f>
        <v>1.9055586282957671</v>
      </c>
      <c r="G32" s="51">
        <f>G13/G12</f>
        <v>2.2032248834365293</v>
      </c>
      <c r="H32" s="215">
        <v>7.8</v>
      </c>
    </row>
    <row r="33" spans="2:8" x14ac:dyDescent="0.25">
      <c r="B33" s="4" t="s">
        <v>130</v>
      </c>
      <c r="C33" s="51">
        <f>C14/C8</f>
        <v>0.89054729076266848</v>
      </c>
      <c r="D33" s="51">
        <f>D14/D8</f>
        <v>0.49097808288760825</v>
      </c>
      <c r="E33" s="51">
        <f>E14/E8</f>
        <v>2.3393510180388497</v>
      </c>
      <c r="F33" s="51">
        <f>F14/F8</f>
        <v>-2.0853817906308478</v>
      </c>
      <c r="G33" s="51">
        <f>G14/G8</f>
        <v>-0.98825404705712305</v>
      </c>
      <c r="H33" s="215">
        <v>8.5</v>
      </c>
    </row>
    <row r="34" spans="2:8" x14ac:dyDescent="0.25">
      <c r="B34" s="4" t="s">
        <v>132</v>
      </c>
      <c r="C34" s="51">
        <f>C15/C16</f>
        <v>4.4971183964940735</v>
      </c>
      <c r="D34" s="51">
        <f>D15/D16</f>
        <v>1.9607908268132188</v>
      </c>
      <c r="E34" s="51">
        <f>E15/E16</f>
        <v>3.9885582953771603</v>
      </c>
      <c r="F34" s="51">
        <f>F15/F16</f>
        <v>178.70603325453681</v>
      </c>
      <c r="G34" s="51">
        <f>G15/G16</f>
        <v>740.41031340287032</v>
      </c>
      <c r="H34" s="215">
        <v>2.5</v>
      </c>
    </row>
    <row r="35" spans="2:8" x14ac:dyDescent="0.25">
      <c r="B35" s="4" t="s">
        <v>135</v>
      </c>
      <c r="C35" s="51">
        <f>C15/C10</f>
        <v>-15.974745708485365</v>
      </c>
      <c r="D35" s="51">
        <f>D15/D10</f>
        <v>-2.0680692403318583</v>
      </c>
      <c r="E35" s="51">
        <f>E15/E10</f>
        <v>-1.7140723192189726</v>
      </c>
      <c r="F35" s="51">
        <f>F15/F10</f>
        <v>1.600056379599665</v>
      </c>
      <c r="G35" s="51">
        <f>G15/G10</f>
        <v>1.4899376283319117</v>
      </c>
      <c r="H35" s="215">
        <v>0.25</v>
      </c>
    </row>
    <row r="36" spans="2:8" x14ac:dyDescent="0.25">
      <c r="C36" s="51"/>
      <c r="D36" s="51"/>
      <c r="E36" s="51"/>
      <c r="F36" s="51"/>
      <c r="G36" s="51"/>
      <c r="H36" s="54"/>
    </row>
    <row r="37" spans="2:8" x14ac:dyDescent="0.25">
      <c r="B37" s="2" t="s">
        <v>137</v>
      </c>
      <c r="C37" s="51"/>
      <c r="D37" s="51"/>
      <c r="E37" s="51"/>
      <c r="F37" s="51"/>
      <c r="G37" s="51"/>
      <c r="H37" s="54"/>
    </row>
    <row r="38" spans="2:8" x14ac:dyDescent="0.25">
      <c r="B38" s="4" t="s">
        <v>115</v>
      </c>
      <c r="C38" s="52">
        <f>C9/C10</f>
        <v>-12.278541873429569</v>
      </c>
      <c r="D38" s="52">
        <f>D9/D10</f>
        <v>-1.7181705781182373</v>
      </c>
      <c r="E38" s="52">
        <f>E9/E10</f>
        <v>-0.60275362063125237</v>
      </c>
      <c r="F38" s="52">
        <f>F9/F10</f>
        <v>5.5792599315237397E-3</v>
      </c>
      <c r="G38" s="52">
        <f>G9/G10</f>
        <v>2.2546342301000663E-4</v>
      </c>
      <c r="H38" s="216">
        <v>3.0000000000000001E-3</v>
      </c>
    </row>
    <row r="39" spans="2:8" x14ac:dyDescent="0.25">
      <c r="B39" s="4" t="s">
        <v>116</v>
      </c>
      <c r="C39" s="52">
        <f>C9/C11</f>
        <v>-0.80702338973195575</v>
      </c>
      <c r="D39" s="52">
        <f>D9/D11</f>
        <v>-0.55204863155291661</v>
      </c>
      <c r="E39" s="52">
        <f>E9/E11</f>
        <v>-0.34642440956708237</v>
      </c>
      <c r="F39" s="52">
        <f>F9/F11</f>
        <v>5.6186110738908049E-3</v>
      </c>
      <c r="G39" s="52">
        <f>G9/G11</f>
        <v>2.2552779724843011E-4</v>
      </c>
      <c r="H39" s="216">
        <v>0.02</v>
      </c>
    </row>
    <row r="40" spans="2:8" x14ac:dyDescent="0.25">
      <c r="B40" s="4" t="s">
        <v>142</v>
      </c>
      <c r="C40" s="50">
        <f>(C17+C18+C19)/C18</f>
        <v>-36.485243303391314</v>
      </c>
      <c r="D40" s="50">
        <f>(D17+D18+D19)/D18</f>
        <v>-16.896139777623524</v>
      </c>
      <c r="E40" s="50">
        <f>(E17+E18+E19)/E18</f>
        <v>-30.200381894986744</v>
      </c>
      <c r="F40" s="50">
        <f>(F17+F18+F19)/F18</f>
        <v>5618.5724174379166</v>
      </c>
      <c r="G40" s="50">
        <f>(G17+G18+G19)/G18</f>
        <v>136106.24743319137</v>
      </c>
      <c r="H40" s="217">
        <v>4</v>
      </c>
    </row>
    <row r="41" spans="2:8" x14ac:dyDescent="0.25">
      <c r="B41" s="4"/>
      <c r="C41" s="50"/>
      <c r="D41" s="50"/>
      <c r="E41" s="50"/>
      <c r="F41" s="50"/>
      <c r="G41" s="50"/>
      <c r="H41" s="54"/>
    </row>
    <row r="42" spans="2:8" x14ac:dyDescent="0.25">
      <c r="B42" s="2" t="s">
        <v>140</v>
      </c>
      <c r="C42" s="50"/>
      <c r="D42" s="50"/>
      <c r="E42" s="50"/>
      <c r="F42" s="50"/>
      <c r="G42" s="50"/>
      <c r="H42" s="54"/>
    </row>
    <row r="43" spans="2:8" x14ac:dyDescent="0.25">
      <c r="B43" s="4" t="s">
        <v>10</v>
      </c>
      <c r="C43" s="52">
        <f>C20/C15</f>
        <v>-0.69577936318002154</v>
      </c>
      <c r="D43" s="52">
        <f>D20/D15</f>
        <v>-0.41316778033193763</v>
      </c>
      <c r="E43" s="52">
        <f>E20/E15</f>
        <v>-0.45038004451410973</v>
      </c>
      <c r="F43" s="52">
        <f>F20/F15</f>
        <v>0.96551163507867543</v>
      </c>
      <c r="G43" s="52">
        <f>G20/G15</f>
        <v>0.99612871014527693</v>
      </c>
      <c r="H43" s="216">
        <v>0.55000000000000004</v>
      </c>
    </row>
    <row r="44" spans="2:8" x14ac:dyDescent="0.25">
      <c r="B44" s="4" t="s">
        <v>143</v>
      </c>
      <c r="C44" s="52">
        <f>(C17+C18+C19)/C15</f>
        <v>-0.89617934995103732</v>
      </c>
      <c r="D44" s="52">
        <f>(D17+D18+D19)/D15</f>
        <v>-0.70153776841197302</v>
      </c>
      <c r="E44" s="52">
        <f>(E17+E18+E19)/E15</f>
        <v>-0.55744797941655866</v>
      </c>
      <c r="F44" s="52">
        <f>(F17+F18+F19)/F15</f>
        <v>0.96361626189791283</v>
      </c>
      <c r="G44" s="52">
        <f>(G17+G18+G19)/G15</f>
        <v>0.99579297074324835</v>
      </c>
      <c r="H44" s="216">
        <v>0.17</v>
      </c>
    </row>
    <row r="45" spans="2:8" x14ac:dyDescent="0.25">
      <c r="B45" s="4" t="s">
        <v>11</v>
      </c>
      <c r="C45" s="52">
        <f>C17/C15</f>
        <v>-0.92074213941906691</v>
      </c>
      <c r="D45" s="52">
        <f>D17/D15</f>
        <v>-0.74305836291729654</v>
      </c>
      <c r="E45" s="52">
        <f>E17/E15</f>
        <v>-0.57590628836625757</v>
      </c>
      <c r="F45" s="52">
        <f>F17/F15</f>
        <v>0.62924119876673779</v>
      </c>
      <c r="G45" s="52">
        <f>G17/G15</f>
        <v>0.64726067539368637</v>
      </c>
      <c r="H45" s="216">
        <v>0.2</v>
      </c>
    </row>
    <row r="46" spans="2:8" x14ac:dyDescent="0.25">
      <c r="B46" s="4" t="s">
        <v>148</v>
      </c>
      <c r="C46" s="52">
        <f>(C17+C18+C19)/C10</f>
        <v>14.316237224663537</v>
      </c>
      <c r="D46" s="52">
        <f>(D17+D18+D19)/D10</f>
        <v>1.4508286797838563</v>
      </c>
      <c r="E46" s="52">
        <f>(E17+E18+E19)/E10</f>
        <v>0.95550615092247082</v>
      </c>
      <c r="F46" s="52">
        <f>(F17+F18+F19)/F10</f>
        <v>1.5418403473357372</v>
      </c>
      <c r="G46" s="52">
        <f>(G17+G18+G19)/G10</f>
        <v>1.4836694171387843</v>
      </c>
      <c r="H46" s="216">
        <v>0.1</v>
      </c>
    </row>
    <row r="47" spans="2:8" x14ac:dyDescent="0.25">
      <c r="B47" s="4" t="s">
        <v>150</v>
      </c>
      <c r="C47" s="52">
        <f>C17/C10</f>
        <v>14.708621540306373</v>
      </c>
      <c r="D47" s="52">
        <f>D17/D10</f>
        <v>1.536696144120608</v>
      </c>
      <c r="E47" s="52">
        <f>E17/E10</f>
        <v>0.98714502735274157</v>
      </c>
      <c r="F47" s="52">
        <f>F17/F10</f>
        <v>1.0068213943936597</v>
      </c>
      <c r="G47" s="52">
        <f>G17/G10</f>
        <v>0.96437803560858038</v>
      </c>
      <c r="H47" s="216">
        <v>0.05</v>
      </c>
    </row>
    <row r="48" spans="2:8" x14ac:dyDescent="0.25">
      <c r="B48" s="4" t="s">
        <v>12</v>
      </c>
      <c r="C48" s="52">
        <f>C17/C11</f>
        <v>0.96674358699132701</v>
      </c>
      <c r="D48" s="52">
        <f>D17/D11</f>
        <v>0.4937408510414189</v>
      </c>
      <c r="E48" s="52">
        <f>E17/E11</f>
        <v>0.56734811961745668</v>
      </c>
      <c r="F48" s="52">
        <f>F17/F11</f>
        <v>1.0139226179457539</v>
      </c>
      <c r="G48" s="52">
        <f>G17/G11</f>
        <v>0.96465338449118776</v>
      </c>
      <c r="H48" s="216">
        <v>0.16</v>
      </c>
    </row>
    <row r="49" spans="2:8" x14ac:dyDescent="0.25">
      <c r="B49" s="4"/>
      <c r="C49" s="52"/>
      <c r="D49" s="52"/>
      <c r="E49" s="52"/>
      <c r="F49" s="52"/>
      <c r="G49" s="52"/>
      <c r="H49" s="52"/>
    </row>
    <row r="50" spans="2:8" x14ac:dyDescent="0.25">
      <c r="B50" s="2" t="s">
        <v>156</v>
      </c>
      <c r="C50" s="52"/>
      <c r="D50" s="52"/>
      <c r="E50" s="52"/>
      <c r="F50" s="52"/>
      <c r="G50" s="52"/>
      <c r="H50" s="52"/>
    </row>
    <row r="51" spans="2:8" x14ac:dyDescent="0.25">
      <c r="B51" s="4" t="s">
        <v>155</v>
      </c>
      <c r="C51" s="56" t="s">
        <v>161</v>
      </c>
      <c r="D51" s="52">
        <f>(D15-C15)/C15</f>
        <v>0.25005744276547442</v>
      </c>
      <c r="E51" s="52"/>
      <c r="F51" s="52"/>
      <c r="G51" s="52"/>
      <c r="H51" s="52"/>
    </row>
    <row r="52" spans="2:8" x14ac:dyDescent="0.25">
      <c r="B52" s="4"/>
      <c r="C52" s="56" t="s">
        <v>162</v>
      </c>
      <c r="D52" s="52">
        <f>(E15-D15)/D15</f>
        <v>2.4267551070663331</v>
      </c>
      <c r="E52" s="52"/>
      <c r="F52" s="52"/>
      <c r="G52" s="52"/>
      <c r="H52" s="52"/>
    </row>
    <row r="53" spans="2:8" x14ac:dyDescent="0.25">
      <c r="C53" s="56" t="s">
        <v>163</v>
      </c>
      <c r="D53" s="52">
        <f>(F15-E15)/E15</f>
        <v>116.48135759252652</v>
      </c>
    </row>
    <row r="54" spans="2:8" x14ac:dyDescent="0.25">
      <c r="C54" s="56" t="s">
        <v>164</v>
      </c>
      <c r="D54" s="52">
        <f>(G15-F15)/F15</f>
        <v>25.167158989507211</v>
      </c>
    </row>
    <row r="55" spans="2:8" x14ac:dyDescent="0.25">
      <c r="C55" s="4"/>
    </row>
    <row r="56" spans="2:8" x14ac:dyDescent="0.25">
      <c r="C56" s="4"/>
    </row>
    <row r="57" spans="2:8" x14ac:dyDescent="0.25">
      <c r="B57" s="2" t="s">
        <v>111</v>
      </c>
    </row>
    <row r="58" spans="2:8" x14ac:dyDescent="0.25">
      <c r="B58" s="4" t="s">
        <v>119</v>
      </c>
      <c r="C58" s="49"/>
      <c r="D58" s="49"/>
      <c r="E58" s="49"/>
      <c r="F58" s="49"/>
      <c r="G58" s="49"/>
    </row>
    <row r="59" spans="2:8" x14ac:dyDescent="0.25">
      <c r="B59" s="4" t="s">
        <v>120</v>
      </c>
    </row>
    <row r="61" spans="2:8" x14ac:dyDescent="0.25">
      <c r="B61" s="2" t="s">
        <v>118</v>
      </c>
    </row>
    <row r="62" spans="2:8" x14ac:dyDescent="0.25">
      <c r="B62" s="4" t="s">
        <v>121</v>
      </c>
    </row>
    <row r="63" spans="2:8" x14ac:dyDescent="0.25">
      <c r="B63" s="4" t="s">
        <v>129</v>
      </c>
    </row>
    <row r="64" spans="2:8" x14ac:dyDescent="0.25">
      <c r="B64" s="4" t="s">
        <v>131</v>
      </c>
    </row>
    <row r="65" spans="2:2" x14ac:dyDescent="0.25">
      <c r="B65" s="4" t="s">
        <v>133</v>
      </c>
    </row>
    <row r="66" spans="2:2" x14ac:dyDescent="0.25">
      <c r="B66" s="4" t="s">
        <v>136</v>
      </c>
    </row>
    <row r="68" spans="2:2" x14ac:dyDescent="0.25">
      <c r="B68" s="2" t="s">
        <v>137</v>
      </c>
    </row>
    <row r="69" spans="2:2" x14ac:dyDescent="0.25">
      <c r="B69" s="4" t="s">
        <v>122</v>
      </c>
    </row>
    <row r="70" spans="2:2" x14ac:dyDescent="0.25">
      <c r="B70" s="4" t="s">
        <v>123</v>
      </c>
    </row>
    <row r="71" spans="2:2" x14ac:dyDescent="0.25">
      <c r="B71" s="4" t="s">
        <v>138</v>
      </c>
    </row>
    <row r="72" spans="2:2" x14ac:dyDescent="0.25">
      <c r="B72" s="4" t="s">
        <v>145</v>
      </c>
    </row>
    <row r="73" spans="2:2" x14ac:dyDescent="0.25">
      <c r="B73" s="4" t="s">
        <v>146</v>
      </c>
    </row>
    <row r="75" spans="2:2" x14ac:dyDescent="0.25">
      <c r="B75" s="2" t="s">
        <v>140</v>
      </c>
    </row>
    <row r="76" spans="2:2" x14ac:dyDescent="0.25">
      <c r="B76" s="4" t="s">
        <v>141</v>
      </c>
    </row>
    <row r="77" spans="2:2" x14ac:dyDescent="0.25">
      <c r="B77" s="4" t="s">
        <v>144</v>
      </c>
    </row>
    <row r="78" spans="2:2" x14ac:dyDescent="0.25">
      <c r="B78" s="4" t="s">
        <v>147</v>
      </c>
    </row>
    <row r="79" spans="2:2" x14ac:dyDescent="0.25">
      <c r="B79" s="4" t="s">
        <v>149</v>
      </c>
    </row>
    <row r="80" spans="2:2" x14ac:dyDescent="0.25">
      <c r="B80" s="4" t="s">
        <v>151</v>
      </c>
    </row>
    <row r="81" spans="2:2" x14ac:dyDescent="0.25">
      <c r="B81" s="4" t="s">
        <v>152</v>
      </c>
    </row>
    <row r="83" spans="2:2" x14ac:dyDescent="0.25">
      <c r="B83" s="2" t="s">
        <v>156</v>
      </c>
    </row>
    <row r="84" spans="2:2" x14ac:dyDescent="0.25">
      <c r="B84" s="4" t="s">
        <v>157</v>
      </c>
    </row>
  </sheetData>
  <mergeCells count="1">
    <mergeCell ref="A1:K1"/>
  </mergeCells>
  <pageMargins left="0.7" right="0.7" top="0.75" bottom="0.75" header="0.3" footer="0.3"/>
  <pageSetup orientation="landscape"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zoomScale="124" zoomScaleNormal="124" workbookViewId="0">
      <selection activeCell="B14" sqref="B14"/>
    </sheetView>
  </sheetViews>
  <sheetFormatPr defaultRowHeight="13.2" x14ac:dyDescent="0.25"/>
  <cols>
    <col min="1" max="1" width="107.44140625" customWidth="1"/>
    <col min="2" max="2" width="37.44140625" style="78" customWidth="1"/>
    <col min="3" max="3" width="23.44140625" customWidth="1"/>
  </cols>
  <sheetData>
    <row r="1" spans="1:2" ht="13.8" x14ac:dyDescent="0.25">
      <c r="A1" s="351" t="s">
        <v>421</v>
      </c>
      <c r="B1" s="351"/>
    </row>
    <row r="2" spans="1:2" ht="13.8" x14ac:dyDescent="0.25">
      <c r="A2" s="92"/>
    </row>
    <row r="3" spans="1:2" x14ac:dyDescent="0.25">
      <c r="A3" s="214" t="s">
        <v>339</v>
      </c>
    </row>
    <row r="5" spans="1:2" ht="15.6" x14ac:dyDescent="0.3">
      <c r="A5" s="91" t="s">
        <v>257</v>
      </c>
    </row>
    <row r="7" spans="1:2" x14ac:dyDescent="0.25">
      <c r="A7" s="253" t="s">
        <v>459</v>
      </c>
      <c r="B7"/>
    </row>
    <row r="8" spans="1:2" x14ac:dyDescent="0.25">
      <c r="A8" s="78"/>
      <c r="B8"/>
    </row>
    <row r="9" spans="1:2" ht="15" customHeight="1" x14ac:dyDescent="0.25">
      <c r="A9" s="252" t="s">
        <v>272</v>
      </c>
      <c r="B9" s="94" t="s">
        <v>550</v>
      </c>
    </row>
    <row r="10" spans="1:2" x14ac:dyDescent="0.25">
      <c r="A10" s="253"/>
      <c r="B10"/>
    </row>
    <row r="11" spans="1:2" x14ac:dyDescent="0.25">
      <c r="A11" s="252" t="s">
        <v>273</v>
      </c>
      <c r="B11" s="95">
        <v>44682</v>
      </c>
    </row>
    <row r="12" spans="1:2" x14ac:dyDescent="0.25">
      <c r="A12" s="254" t="s">
        <v>460</v>
      </c>
      <c r="B12" s="205">
        <f>B11+364</f>
        <v>45046</v>
      </c>
    </row>
    <row r="13" spans="1:2" x14ac:dyDescent="0.25">
      <c r="A13" s="253"/>
      <c r="B13"/>
    </row>
    <row r="14" spans="1:2" ht="52.8" x14ac:dyDescent="0.25">
      <c r="A14" s="252" t="s">
        <v>344</v>
      </c>
      <c r="B14"/>
    </row>
    <row r="15" spans="1:2" x14ac:dyDescent="0.25">
      <c r="A15" s="253"/>
      <c r="B15"/>
    </row>
    <row r="16" spans="1:2" ht="43.5" customHeight="1" x14ac:dyDescent="0.25">
      <c r="A16" s="252" t="s">
        <v>345</v>
      </c>
      <c r="B16"/>
    </row>
    <row r="17" spans="1:2" x14ac:dyDescent="0.25">
      <c r="A17" s="253"/>
      <c r="B17"/>
    </row>
    <row r="18" spans="1:2" ht="26.4" x14ac:dyDescent="0.25">
      <c r="A18" s="252" t="s">
        <v>256</v>
      </c>
      <c r="B18"/>
    </row>
    <row r="19" spans="1:2" x14ac:dyDescent="0.25">
      <c r="A19" s="253"/>
      <c r="B19"/>
    </row>
    <row r="20" spans="1:2" ht="66" x14ac:dyDescent="0.25">
      <c r="A20" s="252" t="s">
        <v>461</v>
      </c>
      <c r="B20"/>
    </row>
    <row r="21" spans="1:2" x14ac:dyDescent="0.25">
      <c r="A21" s="253"/>
      <c r="B21"/>
    </row>
  </sheetData>
  <mergeCells count="1">
    <mergeCell ref="A1:B1"/>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L263"/>
  <sheetViews>
    <sheetView showGridLines="0" topLeftCell="A236" zoomScale="106" zoomScaleNormal="106" workbookViewId="0">
      <selection activeCell="E210" sqref="E210"/>
    </sheetView>
  </sheetViews>
  <sheetFormatPr defaultRowHeight="13.2" x14ac:dyDescent="0.25"/>
  <cols>
    <col min="1" max="1" width="11.33203125" style="279" customWidth="1"/>
    <col min="2" max="2" width="39.5546875" style="279" customWidth="1"/>
    <col min="3" max="3" width="12.5546875" style="279" customWidth="1"/>
    <col min="4" max="4" width="11" style="279" customWidth="1"/>
    <col min="5" max="7" width="11.5546875" style="279" bestFit="1" customWidth="1"/>
    <col min="8" max="8" width="11.6640625" style="279" bestFit="1" customWidth="1"/>
    <col min="9" max="9" width="11.5546875" style="279" bestFit="1" customWidth="1"/>
    <col min="10" max="10" width="11.6640625" style="279" bestFit="1" customWidth="1"/>
    <col min="11" max="11" width="12.109375" style="279" customWidth="1"/>
    <col min="12" max="12" width="13.33203125" style="279" customWidth="1"/>
    <col min="13" max="13" width="13" style="279" customWidth="1"/>
    <col min="14" max="14" width="13.5546875" style="279" customWidth="1"/>
    <col min="15" max="15" width="12.6640625" style="279" bestFit="1" customWidth="1"/>
    <col min="16" max="16" width="8.6640625" style="279" customWidth="1"/>
    <col min="17" max="17" width="45.88671875" style="279" customWidth="1"/>
    <col min="18" max="19" width="11.5546875" style="279" bestFit="1" customWidth="1"/>
    <col min="20" max="20" width="38.109375" style="279" bestFit="1" customWidth="1"/>
    <col min="21" max="21" width="13.33203125" style="279" bestFit="1" customWidth="1"/>
    <col min="22" max="22" width="11.5546875" style="279" bestFit="1" customWidth="1"/>
    <col min="23" max="23" width="11.109375" style="279" bestFit="1" customWidth="1"/>
    <col min="24" max="24" width="12.88671875" style="279" bestFit="1" customWidth="1"/>
    <col min="25" max="25" width="12" style="279" customWidth="1"/>
    <col min="26" max="26" width="12.5546875" style="279" customWidth="1"/>
    <col min="27" max="27" width="11.6640625" style="279" bestFit="1" customWidth="1"/>
    <col min="28" max="32" width="12.21875" style="279" bestFit="1" customWidth="1"/>
    <col min="33" max="33" width="13.33203125" style="279" bestFit="1" customWidth="1"/>
    <col min="34" max="34" width="9.5546875" style="279" customWidth="1"/>
    <col min="35" max="35" width="45.33203125" style="279" bestFit="1" customWidth="1"/>
    <col min="36" max="37" width="8.88671875" style="279"/>
    <col min="38" max="38" width="38.109375" style="279" bestFit="1" customWidth="1"/>
    <col min="39" max="39" width="13.33203125" style="279" bestFit="1" customWidth="1"/>
    <col min="40" max="40" width="11.21875" style="279" bestFit="1" customWidth="1"/>
    <col min="41" max="43" width="11.6640625" style="279" bestFit="1" customWidth="1"/>
    <col min="44" max="49" width="12.21875" style="279" bestFit="1" customWidth="1"/>
    <col min="50" max="51" width="13.33203125" style="279" bestFit="1" customWidth="1"/>
    <col min="52" max="52" width="10.44140625" style="279" customWidth="1"/>
    <col min="53" max="53" width="45.33203125" style="279" bestFit="1" customWidth="1"/>
    <col min="54" max="55" width="8.88671875" style="279"/>
    <col min="56" max="56" width="38.109375" style="279" bestFit="1" customWidth="1"/>
    <col min="57" max="57" width="15.44140625" style="279" bestFit="1" customWidth="1"/>
    <col min="58" max="59" width="11.6640625" style="279" bestFit="1" customWidth="1"/>
    <col min="60" max="61" width="12.21875" style="279" bestFit="1" customWidth="1"/>
    <col min="62" max="64" width="12.6640625" style="279" bestFit="1" customWidth="1"/>
    <col min="65" max="67" width="14.33203125" style="279" bestFit="1" customWidth="1"/>
    <col min="68" max="69" width="15.44140625" style="279" bestFit="1" customWidth="1"/>
    <col min="70" max="70" width="8.88671875" style="279"/>
    <col min="71" max="71" width="45.33203125" style="279" bestFit="1" customWidth="1"/>
    <col min="72" max="73" width="8.88671875" style="279"/>
    <col min="74" max="74" width="38.109375" style="279" bestFit="1" customWidth="1"/>
    <col min="75" max="75" width="16.44140625" style="279" bestFit="1" customWidth="1"/>
    <col min="76" max="76" width="12.6640625" style="279" bestFit="1" customWidth="1"/>
    <col min="77" max="80" width="14.33203125" style="279" bestFit="1" customWidth="1"/>
    <col min="81" max="83" width="15.44140625" style="279" bestFit="1" customWidth="1"/>
    <col min="84" max="87" width="16.44140625" style="279" bestFit="1" customWidth="1"/>
    <col min="88" max="88" width="8.88671875" style="279"/>
    <col min="89" max="89" width="45.33203125" style="279" bestFit="1" customWidth="1"/>
    <col min="90" max="16384" width="8.88671875" style="279"/>
  </cols>
  <sheetData>
    <row r="1" spans="1:19" ht="15" customHeight="1" x14ac:dyDescent="0.25">
      <c r="A1" s="351" t="s">
        <v>421</v>
      </c>
      <c r="B1" s="351"/>
      <c r="C1" s="351"/>
      <c r="D1" s="351"/>
      <c r="E1" s="351"/>
      <c r="F1" s="351"/>
      <c r="G1" s="351"/>
      <c r="H1" s="351"/>
      <c r="I1" s="351"/>
      <c r="J1" s="297"/>
      <c r="K1" s="297"/>
      <c r="L1" s="297"/>
      <c r="M1" s="297"/>
    </row>
    <row r="2" spans="1:19" ht="15" customHeight="1" x14ac:dyDescent="0.25">
      <c r="B2" s="278"/>
      <c r="C2" s="297"/>
      <c r="D2" s="297"/>
      <c r="E2" s="297"/>
      <c r="F2" s="297"/>
      <c r="G2" s="297"/>
      <c r="H2" s="297"/>
      <c r="I2" s="297"/>
      <c r="J2" s="297"/>
      <c r="K2" s="297"/>
      <c r="L2" s="297"/>
      <c r="M2" s="297"/>
    </row>
    <row r="3" spans="1:19" ht="15" customHeight="1" x14ac:dyDescent="0.25">
      <c r="A3" s="354" t="s">
        <v>339</v>
      </c>
      <c r="B3" s="354"/>
      <c r="C3" s="297"/>
    </row>
    <row r="5" spans="1:19" x14ac:dyDescent="0.25">
      <c r="A5" s="352" t="s">
        <v>503</v>
      </c>
      <c r="B5" s="352"/>
      <c r="C5" s="352"/>
      <c r="D5" s="352"/>
      <c r="E5" s="352"/>
      <c r="F5" s="352"/>
      <c r="G5" s="352"/>
      <c r="H5" s="352"/>
      <c r="I5" s="352"/>
      <c r="J5" s="352"/>
      <c r="K5" s="352"/>
      <c r="L5" s="352"/>
      <c r="M5" s="352"/>
      <c r="N5" s="352"/>
      <c r="O5" s="352"/>
      <c r="P5" s="352"/>
      <c r="Q5" s="352"/>
    </row>
    <row r="6" spans="1:19" x14ac:dyDescent="0.25">
      <c r="A6" s="352" t="s">
        <v>478</v>
      </c>
      <c r="B6" s="352"/>
      <c r="C6" s="352"/>
      <c r="D6" s="352"/>
      <c r="E6" s="352"/>
      <c r="F6" s="352"/>
      <c r="G6" s="352"/>
      <c r="H6" s="352"/>
      <c r="I6" s="352"/>
      <c r="J6" s="352"/>
      <c r="K6" s="352"/>
      <c r="L6" s="352"/>
      <c r="M6" s="352"/>
      <c r="N6" s="352"/>
      <c r="O6" s="352"/>
      <c r="P6" s="352"/>
      <c r="Q6" s="352"/>
    </row>
    <row r="7" spans="1:19" x14ac:dyDescent="0.25">
      <c r="A7" s="352" t="s">
        <v>492</v>
      </c>
      <c r="B7" s="352"/>
      <c r="C7" s="352"/>
      <c r="D7" s="352"/>
      <c r="E7" s="352"/>
      <c r="F7" s="352"/>
      <c r="G7" s="352"/>
      <c r="H7" s="352"/>
      <c r="I7" s="352"/>
      <c r="J7" s="352"/>
      <c r="K7" s="352"/>
      <c r="L7" s="352"/>
      <c r="M7" s="352"/>
      <c r="N7" s="352"/>
      <c r="O7" s="352"/>
      <c r="P7" s="352"/>
      <c r="Q7" s="352"/>
    </row>
    <row r="8" spans="1:19" x14ac:dyDescent="0.25">
      <c r="A8" s="352" t="s">
        <v>493</v>
      </c>
      <c r="B8" s="352"/>
      <c r="C8" s="352"/>
      <c r="D8" s="352"/>
      <c r="E8" s="352"/>
      <c r="F8" s="352"/>
      <c r="G8" s="352"/>
      <c r="H8" s="352"/>
      <c r="I8" s="352"/>
      <c r="J8" s="352"/>
      <c r="K8" s="352"/>
      <c r="L8" s="352"/>
      <c r="M8" s="352"/>
      <c r="N8" s="352"/>
      <c r="O8" s="352"/>
      <c r="P8" s="352"/>
      <c r="Q8" s="352"/>
    </row>
    <row r="9" spans="1:19" x14ac:dyDescent="0.25">
      <c r="A9" s="352" t="s">
        <v>491</v>
      </c>
      <c r="B9" s="352"/>
      <c r="C9" s="352"/>
      <c r="D9" s="352"/>
      <c r="E9" s="352"/>
      <c r="F9" s="352"/>
      <c r="G9" s="352"/>
      <c r="H9" s="352"/>
      <c r="I9" s="352"/>
      <c r="J9" s="352"/>
      <c r="K9" s="352"/>
      <c r="L9" s="352"/>
      <c r="M9" s="352"/>
      <c r="N9" s="352"/>
      <c r="O9" s="352"/>
      <c r="P9" s="352"/>
      <c r="Q9" s="352"/>
    </row>
    <row r="10" spans="1:19" x14ac:dyDescent="0.25">
      <c r="A10" s="353"/>
      <c r="B10" s="353"/>
      <c r="C10" s="353"/>
      <c r="D10" s="353"/>
      <c r="E10" s="353"/>
      <c r="F10" s="353"/>
      <c r="G10" s="353"/>
      <c r="H10" s="353"/>
      <c r="I10" s="353"/>
      <c r="J10" s="353"/>
      <c r="K10" s="353"/>
      <c r="L10" s="353"/>
      <c r="M10" s="353"/>
      <c r="N10" s="353"/>
      <c r="O10" s="353"/>
      <c r="P10" s="353"/>
      <c r="Q10" s="353"/>
    </row>
    <row r="11" spans="1:19" x14ac:dyDescent="0.25">
      <c r="A11" s="299" t="s">
        <v>502</v>
      </c>
      <c r="B11" s="299"/>
      <c r="C11" s="299"/>
      <c r="D11" s="299"/>
      <c r="E11" s="299"/>
      <c r="F11" s="300" t="s">
        <v>499</v>
      </c>
      <c r="G11" s="301" t="s">
        <v>497</v>
      </c>
      <c r="H11" s="280" t="s">
        <v>498</v>
      </c>
      <c r="I11" s="281" t="s">
        <v>500</v>
      </c>
      <c r="J11" s="282" t="s">
        <v>501</v>
      </c>
    </row>
    <row r="12" spans="1:19" x14ac:dyDescent="0.25">
      <c r="B12" s="302"/>
      <c r="H12" s="285"/>
      <c r="I12" s="285"/>
      <c r="J12" s="285"/>
      <c r="K12" s="285"/>
      <c r="L12" s="285"/>
      <c r="M12" s="285"/>
      <c r="N12" s="285"/>
      <c r="O12" s="285"/>
      <c r="P12" s="285"/>
      <c r="Q12" s="285"/>
      <c r="R12" s="285"/>
      <c r="S12" s="285"/>
    </row>
    <row r="13" spans="1:19" x14ac:dyDescent="0.25">
      <c r="B13" s="303" t="s">
        <v>551</v>
      </c>
      <c r="H13" s="285"/>
      <c r="I13" s="285"/>
      <c r="J13" s="285"/>
      <c r="K13" s="285"/>
      <c r="L13" s="285"/>
      <c r="M13" s="285"/>
      <c r="N13" s="285"/>
      <c r="O13" s="285"/>
      <c r="P13" s="285"/>
      <c r="Q13" s="285"/>
      <c r="R13" s="285"/>
      <c r="S13" s="285"/>
    </row>
    <row r="14" spans="1:19" x14ac:dyDescent="0.25">
      <c r="B14" s="303" t="s">
        <v>552</v>
      </c>
      <c r="C14" s="286"/>
      <c r="I14" s="285"/>
      <c r="J14" s="285"/>
      <c r="K14" s="285"/>
      <c r="L14" s="285"/>
      <c r="M14" s="285"/>
      <c r="N14" s="285"/>
      <c r="O14" s="285"/>
      <c r="P14" s="285"/>
      <c r="Q14" s="285"/>
      <c r="R14" s="285"/>
      <c r="S14" s="285"/>
    </row>
    <row r="15" spans="1:19" x14ac:dyDescent="0.25">
      <c r="B15" s="303" t="s">
        <v>553</v>
      </c>
      <c r="C15" s="286"/>
      <c r="D15" s="285"/>
      <c r="E15" s="285"/>
      <c r="F15" s="285"/>
      <c r="G15" s="285"/>
      <c r="H15" s="285"/>
      <c r="I15" s="285"/>
      <c r="J15" s="285"/>
      <c r="K15" s="285"/>
      <c r="L15" s="285"/>
      <c r="M15" s="285"/>
      <c r="N15" s="285"/>
      <c r="O15" s="285"/>
      <c r="P15" s="285"/>
      <c r="Q15" s="285"/>
      <c r="R15" s="285"/>
      <c r="S15" s="285"/>
    </row>
    <row r="16" spans="1:19" x14ac:dyDescent="0.25">
      <c r="B16" s="303" t="s">
        <v>554</v>
      </c>
      <c r="C16" s="286"/>
      <c r="D16" s="285"/>
      <c r="E16" s="285"/>
      <c r="F16" s="285"/>
      <c r="G16" s="285"/>
      <c r="H16" s="285"/>
      <c r="I16" s="285"/>
      <c r="J16" s="285"/>
      <c r="K16" s="285"/>
      <c r="L16" s="285"/>
      <c r="M16" s="285"/>
      <c r="N16" s="285"/>
      <c r="O16" s="285"/>
      <c r="P16" s="285"/>
      <c r="Q16" s="285"/>
      <c r="R16" s="285"/>
      <c r="S16" s="285"/>
    </row>
    <row r="17" spans="1:90" x14ac:dyDescent="0.25">
      <c r="B17" s="303" t="s">
        <v>555</v>
      </c>
      <c r="C17" s="286"/>
      <c r="D17" s="285"/>
      <c r="E17" s="285"/>
      <c r="F17" s="285"/>
      <c r="G17" s="285"/>
      <c r="H17" s="285"/>
      <c r="I17" s="285"/>
      <c r="J17" s="285"/>
      <c r="K17" s="285"/>
      <c r="L17" s="285"/>
      <c r="M17" s="285"/>
      <c r="N17" s="285"/>
      <c r="O17" s="285"/>
      <c r="P17" s="285"/>
      <c r="Q17" s="285"/>
      <c r="R17" s="285"/>
      <c r="S17" s="285"/>
    </row>
    <row r="18" spans="1:90" x14ac:dyDescent="0.25">
      <c r="B18" s="303" t="s">
        <v>556</v>
      </c>
      <c r="C18" s="286"/>
      <c r="D18" s="285"/>
      <c r="E18" s="285"/>
      <c r="F18" s="285"/>
      <c r="G18" s="285"/>
      <c r="H18" s="285"/>
      <c r="I18" s="285"/>
      <c r="J18" s="285"/>
      <c r="K18" s="285"/>
      <c r="L18" s="285"/>
      <c r="M18" s="285"/>
      <c r="N18" s="285"/>
      <c r="O18" s="285"/>
      <c r="P18" s="285"/>
      <c r="Q18" s="285"/>
      <c r="R18" s="285"/>
      <c r="S18" s="285"/>
    </row>
    <row r="19" spans="1:90" x14ac:dyDescent="0.25">
      <c r="B19" s="303" t="s">
        <v>557</v>
      </c>
      <c r="C19" s="286"/>
      <c r="D19" s="285"/>
      <c r="E19" s="285"/>
      <c r="F19" s="285"/>
      <c r="G19" s="285"/>
      <c r="H19" s="285"/>
      <c r="I19" s="285"/>
      <c r="J19" s="285"/>
      <c r="K19" s="285"/>
      <c r="L19" s="285"/>
      <c r="M19" s="285"/>
      <c r="N19" s="285"/>
      <c r="O19" s="285"/>
      <c r="P19" s="285"/>
      <c r="Q19" s="285"/>
      <c r="R19" s="285"/>
      <c r="S19" s="285"/>
    </row>
    <row r="20" spans="1:90" x14ac:dyDescent="0.25">
      <c r="B20" s="303" t="s">
        <v>558</v>
      </c>
      <c r="C20" s="286"/>
      <c r="M20" s="285"/>
      <c r="N20" s="285"/>
      <c r="O20" s="285"/>
      <c r="P20" s="285"/>
      <c r="Q20" s="285"/>
      <c r="R20" s="285"/>
      <c r="S20" s="285"/>
    </row>
    <row r="21" spans="1:90" x14ac:dyDescent="0.25">
      <c r="B21" s="303" t="s">
        <v>559</v>
      </c>
      <c r="C21" s="286"/>
      <c r="M21" s="285"/>
      <c r="N21" s="285"/>
      <c r="O21" s="285"/>
      <c r="P21" s="285"/>
      <c r="Q21" s="285"/>
      <c r="R21" s="285"/>
      <c r="S21" s="285"/>
      <c r="V21" s="300" t="s">
        <v>499</v>
      </c>
      <c r="W21" s="301" t="s">
        <v>497</v>
      </c>
      <c r="X21" s="280" t="s">
        <v>498</v>
      </c>
      <c r="Y21" s="281" t="s">
        <v>500</v>
      </c>
      <c r="Z21" s="282" t="s">
        <v>501</v>
      </c>
      <c r="AM21" s="300" t="s">
        <v>499</v>
      </c>
      <c r="AN21" s="301" t="s">
        <v>497</v>
      </c>
      <c r="AO21" s="280" t="s">
        <v>498</v>
      </c>
      <c r="AP21" s="281" t="s">
        <v>500</v>
      </c>
      <c r="AQ21" s="282" t="s">
        <v>501</v>
      </c>
      <c r="BE21" s="300" t="s">
        <v>499</v>
      </c>
      <c r="BF21" s="301" t="s">
        <v>497</v>
      </c>
      <c r="BG21" s="280" t="s">
        <v>498</v>
      </c>
      <c r="BH21" s="281" t="s">
        <v>500</v>
      </c>
      <c r="BI21" s="282" t="s">
        <v>501</v>
      </c>
      <c r="BW21" s="300" t="s">
        <v>499</v>
      </c>
      <c r="BX21" s="301" t="s">
        <v>497</v>
      </c>
      <c r="BY21" s="280" t="s">
        <v>498</v>
      </c>
      <c r="BZ21" s="281" t="s">
        <v>500</v>
      </c>
      <c r="CA21" s="282" t="s">
        <v>501</v>
      </c>
    </row>
    <row r="22" spans="1:90" x14ac:dyDescent="0.25">
      <c r="B22" s="303" t="s">
        <v>560</v>
      </c>
      <c r="C22" s="286"/>
      <c r="D22" s="285"/>
      <c r="E22" s="285"/>
      <c r="F22" s="285"/>
      <c r="G22" s="285"/>
      <c r="H22" s="285"/>
      <c r="I22" s="285"/>
      <c r="J22" s="285"/>
      <c r="K22" s="285"/>
      <c r="L22" s="285"/>
      <c r="M22" s="285"/>
      <c r="N22" s="285"/>
      <c r="O22" s="285"/>
      <c r="P22" s="285"/>
      <c r="Q22" s="285"/>
      <c r="R22" s="285"/>
      <c r="S22" s="285"/>
    </row>
    <row r="23" spans="1:90" ht="28.2" x14ac:dyDescent="0.5">
      <c r="A23" s="304"/>
      <c r="B23" s="305" t="s">
        <v>294</v>
      </c>
      <c r="C23" s="306"/>
      <c r="D23" s="300"/>
      <c r="E23" s="305"/>
      <c r="F23" s="300"/>
      <c r="G23" s="300"/>
      <c r="H23" s="300"/>
      <c r="I23" s="300"/>
      <c r="J23" s="300"/>
      <c r="K23" s="300"/>
      <c r="L23" s="300"/>
      <c r="M23" s="300"/>
      <c r="N23" s="300"/>
      <c r="O23" s="300"/>
      <c r="P23" s="300"/>
      <c r="Q23" s="300"/>
      <c r="R23" s="300"/>
      <c r="S23" s="301"/>
      <c r="T23" s="307" t="s">
        <v>295</v>
      </c>
      <c r="U23" s="308"/>
      <c r="V23" s="309"/>
      <c r="W23" s="307"/>
      <c r="X23" s="309"/>
      <c r="Y23" s="309"/>
      <c r="Z23" s="309"/>
      <c r="AA23" s="309"/>
      <c r="AB23" s="309"/>
      <c r="AC23" s="309"/>
      <c r="AD23" s="309"/>
      <c r="AE23" s="309"/>
      <c r="AF23" s="309"/>
      <c r="AG23" s="309"/>
      <c r="AH23" s="309"/>
      <c r="AI23" s="309"/>
      <c r="AJ23" s="301"/>
      <c r="AK23" s="298"/>
      <c r="AL23" s="283" t="s">
        <v>296</v>
      </c>
      <c r="AM23" s="280"/>
      <c r="AN23" s="284"/>
      <c r="AO23" s="283"/>
      <c r="AP23" s="284"/>
      <c r="AQ23" s="284"/>
      <c r="AR23" s="284"/>
      <c r="AS23" s="284"/>
      <c r="AT23" s="284"/>
      <c r="AU23" s="284"/>
      <c r="AV23" s="284"/>
      <c r="AW23" s="284"/>
      <c r="AX23" s="284"/>
      <c r="AY23" s="284"/>
      <c r="AZ23" s="284"/>
      <c r="BA23" s="284"/>
      <c r="BB23" s="298"/>
      <c r="BC23" s="310"/>
      <c r="BD23" s="311" t="s">
        <v>297</v>
      </c>
      <c r="BE23" s="281"/>
      <c r="BF23" s="312"/>
      <c r="BG23" s="311"/>
      <c r="BH23" s="312"/>
      <c r="BI23" s="312"/>
      <c r="BJ23" s="312"/>
      <c r="BK23" s="312"/>
      <c r="BL23" s="312"/>
      <c r="BM23" s="312"/>
      <c r="BN23" s="312"/>
      <c r="BO23" s="312"/>
      <c r="BP23" s="312"/>
      <c r="BQ23" s="312"/>
      <c r="BR23" s="312"/>
      <c r="BS23" s="312"/>
      <c r="BT23" s="310"/>
      <c r="BU23" s="313"/>
      <c r="BV23" s="314" t="s">
        <v>298</v>
      </c>
      <c r="BW23" s="282"/>
      <c r="BX23" s="315"/>
      <c r="BY23" s="314"/>
      <c r="BZ23" s="315"/>
      <c r="CA23" s="315"/>
      <c r="CB23" s="315"/>
      <c r="CC23" s="315"/>
      <c r="CD23" s="315"/>
      <c r="CE23" s="315"/>
      <c r="CF23" s="315"/>
      <c r="CG23" s="315"/>
      <c r="CH23" s="315"/>
      <c r="CI23" s="315"/>
      <c r="CJ23" s="315"/>
      <c r="CK23" s="315"/>
      <c r="CL23" s="313"/>
    </row>
    <row r="24" spans="1:90" x14ac:dyDescent="0.25">
      <c r="A24" s="304"/>
      <c r="B24" s="286"/>
      <c r="C24" s="316"/>
      <c r="D24" s="285"/>
      <c r="E24" s="285"/>
      <c r="F24" s="285"/>
      <c r="G24" s="285"/>
      <c r="H24" s="285"/>
      <c r="I24" s="285"/>
      <c r="J24" s="285"/>
      <c r="K24" s="285"/>
      <c r="L24" s="285"/>
      <c r="M24" s="285"/>
      <c r="N24" s="285"/>
      <c r="O24" s="285"/>
      <c r="P24" s="285"/>
      <c r="Q24" s="285"/>
      <c r="R24" s="300"/>
      <c r="S24" s="301"/>
      <c r="T24" s="286"/>
      <c r="U24" s="316"/>
      <c r="V24" s="285"/>
      <c r="W24" s="285"/>
      <c r="X24" s="285"/>
      <c r="Y24" s="285"/>
      <c r="Z24" s="285"/>
      <c r="AA24" s="285"/>
      <c r="AB24" s="285"/>
      <c r="AC24" s="285"/>
      <c r="AD24" s="285"/>
      <c r="AE24" s="285"/>
      <c r="AF24" s="285"/>
      <c r="AG24" s="285"/>
      <c r="AH24" s="285"/>
      <c r="AI24" s="285"/>
      <c r="AJ24" s="301"/>
      <c r="AK24" s="298"/>
      <c r="AL24" s="286"/>
      <c r="AM24" s="316"/>
      <c r="AN24" s="285"/>
      <c r="AO24" s="285"/>
      <c r="AP24" s="285"/>
      <c r="AQ24" s="285"/>
      <c r="AR24" s="285"/>
      <c r="AS24" s="285"/>
      <c r="AT24" s="285"/>
      <c r="AU24" s="285"/>
      <c r="AV24" s="285"/>
      <c r="AW24" s="285"/>
      <c r="AX24" s="285"/>
      <c r="AY24" s="285"/>
      <c r="AZ24" s="285"/>
      <c r="BA24" s="285"/>
      <c r="BB24" s="298"/>
      <c r="BC24" s="310"/>
      <c r="BD24" s="286"/>
      <c r="BE24" s="316"/>
      <c r="BF24" s="285"/>
      <c r="BG24" s="285"/>
      <c r="BH24" s="285"/>
      <c r="BI24" s="285"/>
      <c r="BJ24" s="285"/>
      <c r="BK24" s="285"/>
      <c r="BL24" s="285"/>
      <c r="BM24" s="285"/>
      <c r="BN24" s="285"/>
      <c r="BO24" s="285"/>
      <c r="BP24" s="285"/>
      <c r="BQ24" s="285"/>
      <c r="BR24" s="285"/>
      <c r="BS24" s="285"/>
      <c r="BT24" s="310"/>
      <c r="BU24" s="313"/>
      <c r="BV24" s="286"/>
      <c r="BW24" s="316"/>
      <c r="BX24" s="285"/>
      <c r="BY24" s="285"/>
      <c r="BZ24" s="285"/>
      <c r="CA24" s="285"/>
      <c r="CB24" s="285"/>
      <c r="CC24" s="285"/>
      <c r="CD24" s="285"/>
      <c r="CE24" s="285"/>
      <c r="CF24" s="285"/>
      <c r="CG24" s="285"/>
      <c r="CH24" s="285"/>
      <c r="CI24" s="285"/>
      <c r="CJ24" s="285"/>
      <c r="CK24" s="285"/>
      <c r="CL24" s="313"/>
    </row>
    <row r="25" spans="1:90" x14ac:dyDescent="0.25">
      <c r="A25" s="317" t="s">
        <v>463</v>
      </c>
      <c r="B25" s="98" t="str">
        <f>"For the Year Ending "&amp;TEXT(ControlPanel!B12,"mmmm d")</f>
        <v>For the Year Ending April 30</v>
      </c>
      <c r="C25" s="318"/>
      <c r="D25" s="286"/>
      <c r="E25" s="286"/>
      <c r="F25" s="286"/>
      <c r="G25" s="286"/>
      <c r="H25" s="286"/>
      <c r="I25" s="286"/>
      <c r="J25" s="286"/>
      <c r="K25" s="286"/>
      <c r="L25" s="286"/>
      <c r="M25" s="286"/>
      <c r="N25" s="286"/>
      <c r="O25" s="285"/>
      <c r="P25" s="285"/>
      <c r="Q25" s="285"/>
      <c r="R25" s="300"/>
      <c r="S25" s="319" t="s">
        <v>463</v>
      </c>
      <c r="T25" s="98" t="str">
        <f>B25</f>
        <v>For the Year Ending April 30</v>
      </c>
      <c r="U25" s="286"/>
      <c r="V25" s="286"/>
      <c r="W25" s="286"/>
      <c r="X25" s="286"/>
      <c r="Y25" s="286"/>
      <c r="Z25" s="286"/>
      <c r="AA25" s="286"/>
      <c r="AB25" s="286"/>
      <c r="AC25" s="286"/>
      <c r="AD25" s="286"/>
      <c r="AE25" s="286"/>
      <c r="AF25" s="286"/>
      <c r="AG25" s="285"/>
      <c r="AH25" s="285"/>
      <c r="AI25" s="285"/>
      <c r="AJ25" s="301"/>
      <c r="AK25" s="319" t="s">
        <v>463</v>
      </c>
      <c r="AL25" s="98" t="str">
        <f>B25</f>
        <v>For the Year Ending April 30</v>
      </c>
      <c r="AM25" s="286"/>
      <c r="AN25" s="286"/>
      <c r="AO25" s="286"/>
      <c r="AP25" s="286"/>
      <c r="AQ25" s="286"/>
      <c r="AR25" s="286"/>
      <c r="AS25" s="286"/>
      <c r="AT25" s="286"/>
      <c r="AU25" s="286"/>
      <c r="AV25" s="286"/>
      <c r="AW25" s="286"/>
      <c r="AX25" s="286"/>
      <c r="AY25" s="285"/>
      <c r="AZ25" s="285"/>
      <c r="BA25" s="285"/>
      <c r="BB25" s="298"/>
      <c r="BC25" s="319" t="s">
        <v>463</v>
      </c>
      <c r="BD25" s="98" t="str">
        <f>B25</f>
        <v>For the Year Ending April 30</v>
      </c>
      <c r="BE25" s="286"/>
      <c r="BF25" s="286"/>
      <c r="BG25" s="286"/>
      <c r="BH25" s="286"/>
      <c r="BI25" s="286"/>
      <c r="BJ25" s="286"/>
      <c r="BK25" s="286"/>
      <c r="BL25" s="286"/>
      <c r="BM25" s="286"/>
      <c r="BN25" s="286"/>
      <c r="BO25" s="286"/>
      <c r="BP25" s="286"/>
      <c r="BQ25" s="285"/>
      <c r="BR25" s="285"/>
      <c r="BS25" s="285"/>
      <c r="BT25" s="310"/>
      <c r="BU25" s="319" t="s">
        <v>463</v>
      </c>
      <c r="BV25" s="98" t="str">
        <f>B25</f>
        <v>For the Year Ending April 30</v>
      </c>
      <c r="BW25" s="286"/>
      <c r="BX25" s="286"/>
      <c r="BY25" s="286"/>
      <c r="BZ25" s="286"/>
      <c r="CA25" s="286"/>
      <c r="CB25" s="286"/>
      <c r="CC25" s="286"/>
      <c r="CD25" s="286"/>
      <c r="CE25" s="286"/>
      <c r="CF25" s="286"/>
      <c r="CG25" s="286"/>
      <c r="CH25" s="286"/>
      <c r="CI25" s="285"/>
      <c r="CJ25" s="285"/>
      <c r="CK25" s="285"/>
      <c r="CL25" s="313"/>
    </row>
    <row r="26" spans="1:90" x14ac:dyDescent="0.25">
      <c r="A26" s="304"/>
      <c r="B26" s="320" t="s">
        <v>186</v>
      </c>
      <c r="C26" s="286"/>
      <c r="D26" s="286"/>
      <c r="E26" s="286"/>
      <c r="F26" s="286"/>
      <c r="G26" s="286"/>
      <c r="H26" s="286"/>
      <c r="I26" s="286"/>
      <c r="J26" s="286"/>
      <c r="K26" s="286"/>
      <c r="L26" s="286"/>
      <c r="M26" s="286"/>
      <c r="N26" s="286"/>
      <c r="O26" s="285"/>
      <c r="P26" s="285"/>
      <c r="Q26" s="285"/>
      <c r="R26" s="300"/>
      <c r="S26" s="301"/>
      <c r="T26" s="320" t="s">
        <v>186</v>
      </c>
      <c r="U26" s="286"/>
      <c r="V26" s="286"/>
      <c r="W26" s="286"/>
      <c r="X26" s="286"/>
      <c r="Y26" s="286"/>
      <c r="Z26" s="286"/>
      <c r="AA26" s="286"/>
      <c r="AB26" s="286"/>
      <c r="AC26" s="286"/>
      <c r="AD26" s="286"/>
      <c r="AE26" s="286"/>
      <c r="AF26" s="286"/>
      <c r="AG26" s="285"/>
      <c r="AH26" s="285"/>
      <c r="AI26" s="285"/>
      <c r="AJ26" s="301"/>
      <c r="AK26" s="298"/>
      <c r="AL26" s="320" t="s">
        <v>186</v>
      </c>
      <c r="AM26" s="286"/>
      <c r="AN26" s="286"/>
      <c r="AO26" s="286"/>
      <c r="AP26" s="286"/>
      <c r="AQ26" s="286"/>
      <c r="AR26" s="286"/>
      <c r="AS26" s="286"/>
      <c r="AT26" s="286"/>
      <c r="AU26" s="286"/>
      <c r="AV26" s="286"/>
      <c r="AW26" s="286"/>
      <c r="AX26" s="286"/>
      <c r="AY26" s="285"/>
      <c r="AZ26" s="285"/>
      <c r="BA26" s="285"/>
      <c r="BB26" s="298"/>
      <c r="BC26" s="310"/>
      <c r="BD26" s="320" t="s">
        <v>186</v>
      </c>
      <c r="BE26" s="286"/>
      <c r="BF26" s="286"/>
      <c r="BG26" s="286"/>
      <c r="BH26" s="286"/>
      <c r="BI26" s="286"/>
      <c r="BJ26" s="286"/>
      <c r="BK26" s="286"/>
      <c r="BL26" s="286"/>
      <c r="BM26" s="286"/>
      <c r="BN26" s="286"/>
      <c r="BO26" s="286"/>
      <c r="BP26" s="286"/>
      <c r="BQ26" s="285"/>
      <c r="BR26" s="285"/>
      <c r="BS26" s="285"/>
      <c r="BT26" s="310"/>
      <c r="BU26" s="313"/>
      <c r="BV26" s="320" t="s">
        <v>186</v>
      </c>
      <c r="BW26" s="286"/>
      <c r="BX26" s="286"/>
      <c r="BY26" s="286"/>
      <c r="BZ26" s="286"/>
      <c r="CA26" s="286"/>
      <c r="CB26" s="286"/>
      <c r="CC26" s="286"/>
      <c r="CD26" s="286"/>
      <c r="CE26" s="286"/>
      <c r="CF26" s="286"/>
      <c r="CG26" s="286"/>
      <c r="CH26" s="286"/>
      <c r="CI26" s="285"/>
      <c r="CJ26" s="285"/>
      <c r="CK26" s="285"/>
      <c r="CL26" s="313"/>
    </row>
    <row r="27" spans="1:90" x14ac:dyDescent="0.25">
      <c r="A27" s="304"/>
      <c r="B27" s="321" t="str">
        <f>ControlPanel!B9</f>
        <v>Hayai Desire</v>
      </c>
      <c r="C27" s="287"/>
      <c r="D27" s="287"/>
      <c r="E27" s="287"/>
      <c r="F27" s="287"/>
      <c r="G27" s="287"/>
      <c r="H27" s="287"/>
      <c r="I27" s="287"/>
      <c r="J27" s="287"/>
      <c r="K27" s="287"/>
      <c r="L27" s="287"/>
      <c r="M27" s="287"/>
      <c r="N27" s="287"/>
      <c r="O27" s="286"/>
      <c r="P27" s="285"/>
      <c r="Q27" s="322"/>
      <c r="R27" s="300"/>
      <c r="S27" s="301"/>
      <c r="T27" s="98" t="str">
        <f>B27</f>
        <v>Hayai Desire</v>
      </c>
      <c r="U27" s="287"/>
      <c r="V27" s="287"/>
      <c r="W27" s="287"/>
      <c r="X27" s="287"/>
      <c r="Y27" s="287"/>
      <c r="Z27" s="287"/>
      <c r="AA27" s="287"/>
      <c r="AB27" s="287"/>
      <c r="AC27" s="287"/>
      <c r="AD27" s="287"/>
      <c r="AE27" s="287"/>
      <c r="AF27" s="287"/>
      <c r="AG27" s="286"/>
      <c r="AH27" s="285"/>
      <c r="AI27" s="322"/>
      <c r="AJ27" s="301"/>
      <c r="AK27" s="298"/>
      <c r="AL27" s="98" t="str">
        <f>T27</f>
        <v>Hayai Desire</v>
      </c>
      <c r="AM27" s="287"/>
      <c r="AN27" s="287"/>
      <c r="AO27" s="287"/>
      <c r="AP27" s="287"/>
      <c r="AQ27" s="287"/>
      <c r="AR27" s="287"/>
      <c r="AS27" s="287"/>
      <c r="AT27" s="287"/>
      <c r="AU27" s="287"/>
      <c r="AV27" s="287"/>
      <c r="AW27" s="287"/>
      <c r="AX27" s="287"/>
      <c r="AY27" s="286"/>
      <c r="AZ27" s="285"/>
      <c r="BA27" s="322"/>
      <c r="BB27" s="298"/>
      <c r="BC27" s="310"/>
      <c r="BD27" s="98" t="str">
        <f>AL27</f>
        <v>Hayai Desire</v>
      </c>
      <c r="BE27" s="287"/>
      <c r="BF27" s="287"/>
      <c r="BG27" s="287"/>
      <c r="BH27" s="287"/>
      <c r="BI27" s="287"/>
      <c r="BJ27" s="287"/>
      <c r="BK27" s="287"/>
      <c r="BL27" s="287"/>
      <c r="BM27" s="287"/>
      <c r="BN27" s="287"/>
      <c r="BO27" s="287"/>
      <c r="BP27" s="287"/>
      <c r="BQ27" s="286"/>
      <c r="BR27" s="285"/>
      <c r="BS27" s="322"/>
      <c r="BT27" s="310"/>
      <c r="BU27" s="313"/>
      <c r="BV27" s="98" t="str">
        <f>BD27</f>
        <v>Hayai Desire</v>
      </c>
      <c r="BW27" s="287"/>
      <c r="BX27" s="287"/>
      <c r="BY27" s="287"/>
      <c r="BZ27" s="287"/>
      <c r="CA27" s="287"/>
      <c r="CB27" s="287"/>
      <c r="CC27" s="287"/>
      <c r="CD27" s="287"/>
      <c r="CE27" s="287"/>
      <c r="CF27" s="287"/>
      <c r="CG27" s="287"/>
      <c r="CH27" s="287"/>
      <c r="CI27" s="286"/>
      <c r="CJ27" s="285"/>
      <c r="CK27" s="322"/>
      <c r="CL27" s="313"/>
    </row>
    <row r="28" spans="1:90" ht="15" customHeight="1" x14ac:dyDescent="0.25">
      <c r="A28" s="304"/>
      <c r="B28" s="323"/>
      <c r="C28" s="324">
        <f>ControlPanel!B11</f>
        <v>44682</v>
      </c>
      <c r="D28" s="324">
        <f>DATE(YEAR(C28),MONTH(C28)+1,DAY(C28))</f>
        <v>44713</v>
      </c>
      <c r="E28" s="324">
        <f t="shared" ref="E28:N28" si="0">DATE(YEAR(D28),MONTH(D28)+1,DAY(D28))</f>
        <v>44743</v>
      </c>
      <c r="F28" s="324">
        <f t="shared" si="0"/>
        <v>44774</v>
      </c>
      <c r="G28" s="324">
        <f t="shared" si="0"/>
        <v>44805</v>
      </c>
      <c r="H28" s="324">
        <f t="shared" si="0"/>
        <v>44835</v>
      </c>
      <c r="I28" s="324">
        <f t="shared" si="0"/>
        <v>44866</v>
      </c>
      <c r="J28" s="324">
        <f t="shared" si="0"/>
        <v>44896</v>
      </c>
      <c r="K28" s="324">
        <f t="shared" si="0"/>
        <v>44927</v>
      </c>
      <c r="L28" s="324">
        <f t="shared" si="0"/>
        <v>44958</v>
      </c>
      <c r="M28" s="324">
        <f t="shared" si="0"/>
        <v>44986</v>
      </c>
      <c r="N28" s="324">
        <f t="shared" si="0"/>
        <v>45017</v>
      </c>
      <c r="O28" s="325" t="s">
        <v>52</v>
      </c>
      <c r="P28" s="286"/>
      <c r="Q28" s="286"/>
      <c r="R28" s="300"/>
      <c r="S28" s="301"/>
      <c r="T28" s="323"/>
      <c r="U28" s="324">
        <f>C28+366</f>
        <v>45048</v>
      </c>
      <c r="V28" s="324">
        <f t="shared" ref="V28:AF28" si="1">DATE(YEAR(U28),MONTH(U28)+1,DAY(U28))</f>
        <v>45079</v>
      </c>
      <c r="W28" s="324">
        <f t="shared" si="1"/>
        <v>45109</v>
      </c>
      <c r="X28" s="324">
        <f t="shared" si="1"/>
        <v>45140</v>
      </c>
      <c r="Y28" s="324">
        <f t="shared" si="1"/>
        <v>45171</v>
      </c>
      <c r="Z28" s="324">
        <f t="shared" si="1"/>
        <v>45201</v>
      </c>
      <c r="AA28" s="324">
        <f t="shared" si="1"/>
        <v>45232</v>
      </c>
      <c r="AB28" s="324">
        <f t="shared" si="1"/>
        <v>45262</v>
      </c>
      <c r="AC28" s="324">
        <f t="shared" si="1"/>
        <v>45293</v>
      </c>
      <c r="AD28" s="324">
        <f t="shared" si="1"/>
        <v>45324</v>
      </c>
      <c r="AE28" s="324">
        <f t="shared" si="1"/>
        <v>45353</v>
      </c>
      <c r="AF28" s="324">
        <f t="shared" si="1"/>
        <v>45384</v>
      </c>
      <c r="AG28" s="325" t="s">
        <v>52</v>
      </c>
      <c r="AH28" s="286"/>
      <c r="AI28" s="286"/>
      <c r="AJ28" s="301"/>
      <c r="AK28" s="298"/>
      <c r="AL28" s="323"/>
      <c r="AM28" s="324">
        <f>U28+366</f>
        <v>45414</v>
      </c>
      <c r="AN28" s="324">
        <f t="shared" ref="AN28:AX28" si="2">DATE(YEAR(AM28),MONTH(AM28)+1,DAY(AM28))</f>
        <v>45445</v>
      </c>
      <c r="AO28" s="324">
        <f t="shared" si="2"/>
        <v>45475</v>
      </c>
      <c r="AP28" s="324">
        <f t="shared" si="2"/>
        <v>45506</v>
      </c>
      <c r="AQ28" s="324">
        <f t="shared" si="2"/>
        <v>45537</v>
      </c>
      <c r="AR28" s="324">
        <f t="shared" si="2"/>
        <v>45567</v>
      </c>
      <c r="AS28" s="324">
        <f t="shared" si="2"/>
        <v>45598</v>
      </c>
      <c r="AT28" s="324">
        <f t="shared" si="2"/>
        <v>45628</v>
      </c>
      <c r="AU28" s="324">
        <f t="shared" si="2"/>
        <v>45659</v>
      </c>
      <c r="AV28" s="324">
        <f t="shared" si="2"/>
        <v>45690</v>
      </c>
      <c r="AW28" s="324">
        <f t="shared" si="2"/>
        <v>45718</v>
      </c>
      <c r="AX28" s="324">
        <f t="shared" si="2"/>
        <v>45749</v>
      </c>
      <c r="AY28" s="325" t="s">
        <v>52</v>
      </c>
      <c r="AZ28" s="286"/>
      <c r="BA28" s="286"/>
      <c r="BB28" s="298"/>
      <c r="BC28" s="310"/>
      <c r="BD28" s="323"/>
      <c r="BE28" s="324">
        <f>AM28+366</f>
        <v>45780</v>
      </c>
      <c r="BF28" s="324">
        <f t="shared" ref="BF28:BP28" si="3">DATE(YEAR(BE28),MONTH(BE28)+1,DAY(BE28))</f>
        <v>45811</v>
      </c>
      <c r="BG28" s="324">
        <f t="shared" si="3"/>
        <v>45841</v>
      </c>
      <c r="BH28" s="324">
        <f t="shared" si="3"/>
        <v>45872</v>
      </c>
      <c r="BI28" s="324">
        <f t="shared" si="3"/>
        <v>45903</v>
      </c>
      <c r="BJ28" s="324">
        <f t="shared" si="3"/>
        <v>45933</v>
      </c>
      <c r="BK28" s="324">
        <f t="shared" si="3"/>
        <v>45964</v>
      </c>
      <c r="BL28" s="324">
        <f t="shared" si="3"/>
        <v>45994</v>
      </c>
      <c r="BM28" s="324">
        <f t="shared" si="3"/>
        <v>46025</v>
      </c>
      <c r="BN28" s="324">
        <f t="shared" si="3"/>
        <v>46056</v>
      </c>
      <c r="BO28" s="324">
        <f t="shared" si="3"/>
        <v>46084</v>
      </c>
      <c r="BP28" s="324">
        <f t="shared" si="3"/>
        <v>46115</v>
      </c>
      <c r="BQ28" s="325" t="s">
        <v>52</v>
      </c>
      <c r="BR28" s="286"/>
      <c r="BS28" s="286"/>
      <c r="BT28" s="310"/>
      <c r="BU28" s="313"/>
      <c r="BV28" s="323"/>
      <c r="BW28" s="324">
        <f>BE28+366</f>
        <v>46146</v>
      </c>
      <c r="BX28" s="324">
        <f t="shared" ref="BX28:CH28" si="4">DATE(YEAR(BW28),MONTH(BW28)+1,DAY(BW28))</f>
        <v>46177</v>
      </c>
      <c r="BY28" s="324">
        <f t="shared" si="4"/>
        <v>46207</v>
      </c>
      <c r="BZ28" s="324">
        <f t="shared" si="4"/>
        <v>46238</v>
      </c>
      <c r="CA28" s="324">
        <f t="shared" si="4"/>
        <v>46269</v>
      </c>
      <c r="CB28" s="324">
        <f t="shared" si="4"/>
        <v>46299</v>
      </c>
      <c r="CC28" s="324">
        <f t="shared" si="4"/>
        <v>46330</v>
      </c>
      <c r="CD28" s="324">
        <f t="shared" si="4"/>
        <v>46360</v>
      </c>
      <c r="CE28" s="324">
        <f t="shared" si="4"/>
        <v>46391</v>
      </c>
      <c r="CF28" s="324">
        <f t="shared" si="4"/>
        <v>46422</v>
      </c>
      <c r="CG28" s="324">
        <f t="shared" si="4"/>
        <v>46450</v>
      </c>
      <c r="CH28" s="324">
        <f t="shared" si="4"/>
        <v>46481</v>
      </c>
      <c r="CI28" s="325" t="s">
        <v>52</v>
      </c>
      <c r="CJ28" s="286"/>
      <c r="CK28" s="286"/>
      <c r="CL28" s="313"/>
    </row>
    <row r="29" spans="1:90" ht="15" customHeight="1" x14ac:dyDescent="0.25">
      <c r="A29" s="304"/>
      <c r="B29" s="326" t="str">
        <f>B13</f>
        <v>Fresh Produce</v>
      </c>
      <c r="C29" s="288">
        <v>22000</v>
      </c>
      <c r="D29" s="288">
        <f>C29*(1+0.1)</f>
        <v>24200.000000000004</v>
      </c>
      <c r="E29" s="288">
        <f>D29*(1+0.2)</f>
        <v>29040.000000000004</v>
      </c>
      <c r="F29" s="288">
        <f t="shared" ref="F29:N29" si="5">E29*(1+0.2)</f>
        <v>34848</v>
      </c>
      <c r="G29" s="288">
        <f t="shared" si="5"/>
        <v>41817.599999999999</v>
      </c>
      <c r="H29" s="288">
        <f t="shared" si="5"/>
        <v>50181.119999999995</v>
      </c>
      <c r="I29" s="288">
        <f t="shared" si="5"/>
        <v>60217.34399999999</v>
      </c>
      <c r="J29" s="288">
        <f t="shared" si="5"/>
        <v>72260.812799999985</v>
      </c>
      <c r="K29" s="288">
        <f t="shared" si="5"/>
        <v>86712.975359999982</v>
      </c>
      <c r="L29" s="288">
        <f t="shared" si="5"/>
        <v>104055.57043199998</v>
      </c>
      <c r="M29" s="288">
        <f t="shared" si="5"/>
        <v>124866.68451839997</v>
      </c>
      <c r="N29" s="288">
        <f t="shared" si="5"/>
        <v>149840.02142207997</v>
      </c>
      <c r="O29" s="290">
        <f>SUM(C29:N29)</f>
        <v>800040.12853247987</v>
      </c>
      <c r="P29" s="297"/>
      <c r="Q29" s="299" t="s">
        <v>415</v>
      </c>
      <c r="R29" s="300"/>
      <c r="S29" s="301"/>
      <c r="T29" s="326" t="str">
        <f t="shared" ref="T29:T38" si="6">$B13</f>
        <v>Fresh Produce</v>
      </c>
      <c r="U29" s="288">
        <v>24000</v>
      </c>
      <c r="V29" s="288">
        <f>U29*(1+0.2)</f>
        <v>28800</v>
      </c>
      <c r="W29" s="288">
        <f t="shared" ref="W29:AF29" si="7">V29*(1+0.2)</f>
        <v>34560</v>
      </c>
      <c r="X29" s="288">
        <f t="shared" si="7"/>
        <v>41472</v>
      </c>
      <c r="Y29" s="288">
        <f t="shared" si="7"/>
        <v>49766.400000000001</v>
      </c>
      <c r="Z29" s="288">
        <f t="shared" si="7"/>
        <v>59719.68</v>
      </c>
      <c r="AA29" s="288">
        <f t="shared" si="7"/>
        <v>71663.615999999995</v>
      </c>
      <c r="AB29" s="288">
        <f t="shared" si="7"/>
        <v>85996.339199999988</v>
      </c>
      <c r="AC29" s="288">
        <f t="shared" si="7"/>
        <v>103195.60703999999</v>
      </c>
      <c r="AD29" s="288">
        <f t="shared" si="7"/>
        <v>123834.72844799998</v>
      </c>
      <c r="AE29" s="288">
        <f t="shared" si="7"/>
        <v>148601.67413759997</v>
      </c>
      <c r="AF29" s="288">
        <f t="shared" si="7"/>
        <v>178322.00896511995</v>
      </c>
      <c r="AG29" s="290">
        <f>SUM(U29:AF29)</f>
        <v>949932.05379071995</v>
      </c>
      <c r="AH29" s="297"/>
      <c r="AI29" s="286"/>
      <c r="AJ29" s="301"/>
      <c r="AK29" s="298"/>
      <c r="AL29" s="326" t="str">
        <f t="shared" ref="AL29:AL38" si="8">B13</f>
        <v>Fresh Produce</v>
      </c>
      <c r="AM29" s="288">
        <v>30000</v>
      </c>
      <c r="AN29" s="288">
        <f>AM29*(1+0.3)</f>
        <v>39000</v>
      </c>
      <c r="AO29" s="288">
        <f t="shared" ref="AO29:AX29" si="9">AN29*(1+0.3)</f>
        <v>50700</v>
      </c>
      <c r="AP29" s="288">
        <f t="shared" si="9"/>
        <v>65910</v>
      </c>
      <c r="AQ29" s="288">
        <f t="shared" si="9"/>
        <v>85683</v>
      </c>
      <c r="AR29" s="288">
        <f t="shared" si="9"/>
        <v>111387.90000000001</v>
      </c>
      <c r="AS29" s="288">
        <f t="shared" si="9"/>
        <v>144804.27000000002</v>
      </c>
      <c r="AT29" s="288">
        <f t="shared" si="9"/>
        <v>188245.55100000004</v>
      </c>
      <c r="AU29" s="288">
        <f t="shared" si="9"/>
        <v>244719.21630000006</v>
      </c>
      <c r="AV29" s="288">
        <f t="shared" si="9"/>
        <v>318134.98119000008</v>
      </c>
      <c r="AW29" s="288">
        <f t="shared" si="9"/>
        <v>413575.47554700013</v>
      </c>
      <c r="AX29" s="288">
        <f t="shared" si="9"/>
        <v>537648.11821110023</v>
      </c>
      <c r="AY29" s="290">
        <f>SUM(AM29:AX29)</f>
        <v>2229808.5122481007</v>
      </c>
      <c r="AZ29" s="297"/>
      <c r="BA29" s="286"/>
      <c r="BB29" s="298"/>
      <c r="BC29" s="310"/>
      <c r="BD29" s="326" t="str">
        <f t="shared" ref="BD29:BD38" si="10">B13</f>
        <v>Fresh Produce</v>
      </c>
      <c r="BE29" s="288">
        <v>39000</v>
      </c>
      <c r="BF29" s="288">
        <f>BE29*(1+0.4)</f>
        <v>54600</v>
      </c>
      <c r="BG29" s="288">
        <f t="shared" ref="BG29:BN29" si="11">BF29*(1+0.4)</f>
        <v>76440</v>
      </c>
      <c r="BH29" s="288">
        <f t="shared" si="11"/>
        <v>107016</v>
      </c>
      <c r="BI29" s="288">
        <f t="shared" si="11"/>
        <v>149822.39999999999</v>
      </c>
      <c r="BJ29" s="288">
        <f t="shared" si="11"/>
        <v>209751.36</v>
      </c>
      <c r="BK29" s="288">
        <f t="shared" si="11"/>
        <v>293651.90399999998</v>
      </c>
      <c r="BL29" s="288">
        <f t="shared" si="11"/>
        <v>411112.66559999995</v>
      </c>
      <c r="BM29" s="288">
        <f t="shared" si="11"/>
        <v>575557.73183999991</v>
      </c>
      <c r="BN29" s="288">
        <f t="shared" si="11"/>
        <v>805780.82457599987</v>
      </c>
      <c r="BO29" s="288">
        <f>BN29*(1+0.4)</f>
        <v>1128093.1544063997</v>
      </c>
      <c r="BP29" s="288">
        <f>BO29*(1+0.4)</f>
        <v>1579330.4161689596</v>
      </c>
      <c r="BQ29" s="290">
        <f>SUM(BE29:BP29)</f>
        <v>5430156.4565913593</v>
      </c>
      <c r="BR29" s="297"/>
      <c r="BS29" s="286"/>
      <c r="BT29" s="310"/>
      <c r="BU29" s="313"/>
      <c r="BV29" s="326" t="str">
        <f t="shared" ref="BV29:BV38" si="12">B13</f>
        <v>Fresh Produce</v>
      </c>
      <c r="BW29" s="288">
        <v>54600</v>
      </c>
      <c r="BX29" s="288">
        <f>BW29*(1+0.5)</f>
        <v>81900</v>
      </c>
      <c r="BY29" s="288">
        <f t="shared" ref="BY29:CD29" si="13">BX29*(1+0.5)</f>
        <v>122850</v>
      </c>
      <c r="BZ29" s="288">
        <f t="shared" si="13"/>
        <v>184275</v>
      </c>
      <c r="CA29" s="288">
        <f t="shared" si="13"/>
        <v>276412.5</v>
      </c>
      <c r="CB29" s="288">
        <f t="shared" si="13"/>
        <v>414618.75</v>
      </c>
      <c r="CC29" s="288">
        <f t="shared" si="13"/>
        <v>621928.125</v>
      </c>
      <c r="CD29" s="288">
        <f t="shared" si="13"/>
        <v>932892.1875</v>
      </c>
      <c r="CE29" s="288">
        <f>CD29*(1+0.5)</f>
        <v>1399338.28125</v>
      </c>
      <c r="CF29" s="288">
        <f>CE29*(1+0.5)</f>
        <v>2099007.421875</v>
      </c>
      <c r="CG29" s="288">
        <f>CF29*(1+0.5)</f>
        <v>3148511.1328125</v>
      </c>
      <c r="CH29" s="288">
        <f>CG29*(1+0.5)</f>
        <v>4722766.69921875</v>
      </c>
      <c r="CI29" s="290">
        <f>SUM(BW29:CH29)</f>
        <v>14059100.09765625</v>
      </c>
      <c r="CJ29" s="297"/>
      <c r="CK29" s="286"/>
      <c r="CL29" s="313"/>
    </row>
    <row r="30" spans="1:90" x14ac:dyDescent="0.25">
      <c r="A30" s="304"/>
      <c r="B30" s="326" t="str">
        <f t="shared" ref="B30:B38" si="14">B14</f>
        <v>Dairy Products</v>
      </c>
      <c r="C30" s="288">
        <v>12000</v>
      </c>
      <c r="D30" s="288">
        <f t="shared" ref="D30:D38" si="15">C30*(1+0.1)</f>
        <v>13200.000000000002</v>
      </c>
      <c r="E30" s="288">
        <f t="shared" ref="E30:N38" si="16">D30*(1+0.2)</f>
        <v>15840.000000000002</v>
      </c>
      <c r="F30" s="288">
        <f t="shared" si="16"/>
        <v>19008</v>
      </c>
      <c r="G30" s="288">
        <f t="shared" si="16"/>
        <v>22809.599999999999</v>
      </c>
      <c r="H30" s="288">
        <f t="shared" si="16"/>
        <v>27371.519999999997</v>
      </c>
      <c r="I30" s="288">
        <f t="shared" si="16"/>
        <v>32845.823999999993</v>
      </c>
      <c r="J30" s="288">
        <f t="shared" si="16"/>
        <v>39414.988799999992</v>
      </c>
      <c r="K30" s="288">
        <f t="shared" si="16"/>
        <v>47297.98655999999</v>
      </c>
      <c r="L30" s="288">
        <f t="shared" si="16"/>
        <v>56757.583871999988</v>
      </c>
      <c r="M30" s="288">
        <f t="shared" si="16"/>
        <v>68109.10064639998</v>
      </c>
      <c r="N30" s="288">
        <f t="shared" si="16"/>
        <v>81730.920775679973</v>
      </c>
      <c r="O30" s="290">
        <f t="shared" ref="O30:O38" si="17">SUM(C30:N30)</f>
        <v>436385.52465407993</v>
      </c>
      <c r="P30" s="297"/>
      <c r="Q30" s="299" t="s">
        <v>416</v>
      </c>
      <c r="R30" s="300"/>
      <c r="S30" s="301"/>
      <c r="T30" s="326" t="str">
        <f t="shared" si="6"/>
        <v>Dairy Products</v>
      </c>
      <c r="U30" s="288">
        <v>14000</v>
      </c>
      <c r="V30" s="288">
        <f t="shared" ref="V30:AF30" si="18">U30*(1+0.2)</f>
        <v>16800</v>
      </c>
      <c r="W30" s="288">
        <f t="shared" si="18"/>
        <v>20160</v>
      </c>
      <c r="X30" s="288">
        <f t="shared" si="18"/>
        <v>24192</v>
      </c>
      <c r="Y30" s="288">
        <f t="shared" si="18"/>
        <v>29030.399999999998</v>
      </c>
      <c r="Z30" s="288">
        <f t="shared" si="18"/>
        <v>34836.479999999996</v>
      </c>
      <c r="AA30" s="288">
        <f t="shared" si="18"/>
        <v>41803.775999999991</v>
      </c>
      <c r="AB30" s="288">
        <f t="shared" si="18"/>
        <v>50164.53119999999</v>
      </c>
      <c r="AC30" s="288">
        <f t="shared" si="18"/>
        <v>60197.437439999987</v>
      </c>
      <c r="AD30" s="288">
        <f t="shared" si="18"/>
        <v>72236.924927999979</v>
      </c>
      <c r="AE30" s="288">
        <f t="shared" si="18"/>
        <v>86684.309913599966</v>
      </c>
      <c r="AF30" s="288">
        <f t="shared" si="18"/>
        <v>104021.17189631995</v>
      </c>
      <c r="AG30" s="290">
        <f t="shared" ref="AG30:AG38" si="19">SUM(U30:AF30)</f>
        <v>554127.03137791995</v>
      </c>
      <c r="AH30" s="297"/>
      <c r="AI30" s="286"/>
      <c r="AJ30" s="301"/>
      <c r="AK30" s="298"/>
      <c r="AL30" s="326" t="str">
        <f t="shared" si="8"/>
        <v>Dairy Products</v>
      </c>
      <c r="AM30" s="288">
        <v>20000</v>
      </c>
      <c r="AN30" s="288">
        <f t="shared" ref="AN30:AX30" si="20">AM30*(1+0.3)</f>
        <v>26000</v>
      </c>
      <c r="AO30" s="288">
        <f t="shared" si="20"/>
        <v>33800</v>
      </c>
      <c r="AP30" s="288">
        <f t="shared" si="20"/>
        <v>43940</v>
      </c>
      <c r="AQ30" s="288">
        <f t="shared" si="20"/>
        <v>57122</v>
      </c>
      <c r="AR30" s="288">
        <f t="shared" si="20"/>
        <v>74258.600000000006</v>
      </c>
      <c r="AS30" s="288">
        <f t="shared" si="20"/>
        <v>96536.180000000008</v>
      </c>
      <c r="AT30" s="288">
        <f t="shared" si="20"/>
        <v>125497.03400000001</v>
      </c>
      <c r="AU30" s="288">
        <f t="shared" si="20"/>
        <v>163146.14420000001</v>
      </c>
      <c r="AV30" s="288">
        <f t="shared" si="20"/>
        <v>212089.98746000003</v>
      </c>
      <c r="AW30" s="288">
        <f t="shared" si="20"/>
        <v>275716.98369800003</v>
      </c>
      <c r="AX30" s="288">
        <f t="shared" si="20"/>
        <v>358432.07880740007</v>
      </c>
      <c r="AY30" s="290">
        <f>SUM(AM30:AX30)</f>
        <v>1486539.0081654</v>
      </c>
      <c r="AZ30" s="297"/>
      <c r="BA30" s="286"/>
      <c r="BB30" s="298"/>
      <c r="BC30" s="310"/>
      <c r="BD30" s="326" t="str">
        <f t="shared" si="10"/>
        <v>Dairy Products</v>
      </c>
      <c r="BE30" s="288">
        <v>26000</v>
      </c>
      <c r="BF30" s="288">
        <f t="shared" ref="BF30:BP38" si="21">BE30*(1+0.4)</f>
        <v>36400</v>
      </c>
      <c r="BG30" s="288">
        <f t="shared" si="21"/>
        <v>50960</v>
      </c>
      <c r="BH30" s="288">
        <f t="shared" si="21"/>
        <v>71344</v>
      </c>
      <c r="BI30" s="288">
        <f t="shared" si="21"/>
        <v>99881.599999999991</v>
      </c>
      <c r="BJ30" s="288">
        <f t="shared" si="21"/>
        <v>139834.23999999999</v>
      </c>
      <c r="BK30" s="288">
        <f t="shared" si="21"/>
        <v>195767.93599999999</v>
      </c>
      <c r="BL30" s="288">
        <f t="shared" si="21"/>
        <v>274075.11039999995</v>
      </c>
      <c r="BM30" s="288">
        <f t="shared" si="21"/>
        <v>383705.15455999988</v>
      </c>
      <c r="BN30" s="288">
        <f t="shared" si="21"/>
        <v>537187.2163839998</v>
      </c>
      <c r="BO30" s="288">
        <f t="shared" si="21"/>
        <v>752062.10293759964</v>
      </c>
      <c r="BP30" s="288">
        <f t="shared" si="21"/>
        <v>1052886.9441126394</v>
      </c>
      <c r="BQ30" s="290">
        <f t="shared" ref="BQ30:BQ38" si="22">SUM(BE30:BP30)</f>
        <v>3620104.3043942386</v>
      </c>
      <c r="BR30" s="297"/>
      <c r="BS30" s="286"/>
      <c r="BT30" s="310"/>
      <c r="BU30" s="313"/>
      <c r="BV30" s="326" t="str">
        <f t="shared" si="12"/>
        <v>Dairy Products</v>
      </c>
      <c r="BW30" s="288">
        <v>36400</v>
      </c>
      <c r="BX30" s="288">
        <f t="shared" ref="BX30:CH38" si="23">BW30*(1+0.5)</f>
        <v>54600</v>
      </c>
      <c r="BY30" s="288">
        <f t="shared" si="23"/>
        <v>81900</v>
      </c>
      <c r="BZ30" s="288">
        <f t="shared" si="23"/>
        <v>122850</v>
      </c>
      <c r="CA30" s="288">
        <f t="shared" si="23"/>
        <v>184275</v>
      </c>
      <c r="CB30" s="288">
        <f t="shared" si="23"/>
        <v>276412.5</v>
      </c>
      <c r="CC30" s="288">
        <f t="shared" si="23"/>
        <v>414618.75</v>
      </c>
      <c r="CD30" s="288">
        <f t="shared" si="23"/>
        <v>621928.125</v>
      </c>
      <c r="CE30" s="288">
        <f t="shared" si="23"/>
        <v>932892.1875</v>
      </c>
      <c r="CF30" s="288">
        <f>CE30*(1+0.5)</f>
        <v>1399338.28125</v>
      </c>
      <c r="CG30" s="288">
        <f t="shared" si="23"/>
        <v>2099007.421875</v>
      </c>
      <c r="CH30" s="288">
        <f t="shared" si="23"/>
        <v>3148511.1328125</v>
      </c>
      <c r="CI30" s="290">
        <f>SUM(BW30:CH30)</f>
        <v>9372733.3984375</v>
      </c>
      <c r="CJ30" s="297"/>
      <c r="CK30" s="286"/>
      <c r="CL30" s="313"/>
    </row>
    <row r="31" spans="1:90" x14ac:dyDescent="0.25">
      <c r="A31" s="304"/>
      <c r="B31" s="326" t="str">
        <f t="shared" si="14"/>
        <v>Organic Grocery</v>
      </c>
      <c r="C31" s="288">
        <v>10000</v>
      </c>
      <c r="D31" s="288">
        <f t="shared" si="15"/>
        <v>11000</v>
      </c>
      <c r="E31" s="288">
        <f t="shared" si="16"/>
        <v>13200</v>
      </c>
      <c r="F31" s="288">
        <f t="shared" si="16"/>
        <v>15840</v>
      </c>
      <c r="G31" s="288">
        <f t="shared" si="16"/>
        <v>19008</v>
      </c>
      <c r="H31" s="288">
        <f t="shared" si="16"/>
        <v>22809.599999999999</v>
      </c>
      <c r="I31" s="288">
        <f t="shared" si="16"/>
        <v>27371.519999999997</v>
      </c>
      <c r="J31" s="288">
        <f t="shared" si="16"/>
        <v>32845.823999999993</v>
      </c>
      <c r="K31" s="288">
        <f t="shared" si="16"/>
        <v>39414.988799999992</v>
      </c>
      <c r="L31" s="288">
        <f t="shared" si="16"/>
        <v>47297.98655999999</v>
      </c>
      <c r="M31" s="288">
        <f t="shared" si="16"/>
        <v>56757.583871999988</v>
      </c>
      <c r="N31" s="288">
        <f t="shared" si="16"/>
        <v>68109.10064639998</v>
      </c>
      <c r="O31" s="290">
        <f t="shared" si="17"/>
        <v>363654.60387839994</v>
      </c>
      <c r="P31" s="297"/>
      <c r="Q31" s="319"/>
      <c r="R31" s="300"/>
      <c r="S31" s="301"/>
      <c r="T31" s="326" t="str">
        <f t="shared" si="6"/>
        <v>Organic Grocery</v>
      </c>
      <c r="U31" s="288">
        <v>11000</v>
      </c>
      <c r="V31" s="288">
        <f t="shared" ref="V31:AF31" si="24">U31*(1+0.2)</f>
        <v>13200</v>
      </c>
      <c r="W31" s="288">
        <f t="shared" si="24"/>
        <v>15840</v>
      </c>
      <c r="X31" s="288">
        <f t="shared" si="24"/>
        <v>19008</v>
      </c>
      <c r="Y31" s="288">
        <f t="shared" si="24"/>
        <v>22809.599999999999</v>
      </c>
      <c r="Z31" s="288">
        <f t="shared" si="24"/>
        <v>27371.519999999997</v>
      </c>
      <c r="AA31" s="288">
        <f t="shared" si="24"/>
        <v>32845.823999999993</v>
      </c>
      <c r="AB31" s="288">
        <f t="shared" si="24"/>
        <v>39414.988799999992</v>
      </c>
      <c r="AC31" s="288">
        <f t="shared" si="24"/>
        <v>47297.98655999999</v>
      </c>
      <c r="AD31" s="288">
        <f t="shared" si="24"/>
        <v>56757.583871999988</v>
      </c>
      <c r="AE31" s="288">
        <f t="shared" si="24"/>
        <v>68109.10064639998</v>
      </c>
      <c r="AF31" s="288">
        <f t="shared" si="24"/>
        <v>81730.920775679973</v>
      </c>
      <c r="AG31" s="290">
        <f t="shared" si="19"/>
        <v>435385.52465407993</v>
      </c>
      <c r="AH31" s="297"/>
      <c r="AI31" s="286"/>
      <c r="AJ31" s="301"/>
      <c r="AK31" s="298"/>
      <c r="AL31" s="326" t="str">
        <f t="shared" si="8"/>
        <v>Organic Grocery</v>
      </c>
      <c r="AM31" s="288">
        <v>16000</v>
      </c>
      <c r="AN31" s="288">
        <f t="shared" ref="AN31:AX31" si="25">AM31*(1+0.3)</f>
        <v>20800</v>
      </c>
      <c r="AO31" s="288">
        <f t="shared" si="25"/>
        <v>27040</v>
      </c>
      <c r="AP31" s="288">
        <f t="shared" si="25"/>
        <v>35152</v>
      </c>
      <c r="AQ31" s="288">
        <f t="shared" si="25"/>
        <v>45697.599999999999</v>
      </c>
      <c r="AR31" s="288">
        <f t="shared" si="25"/>
        <v>59406.879999999997</v>
      </c>
      <c r="AS31" s="288">
        <f t="shared" si="25"/>
        <v>77228.944000000003</v>
      </c>
      <c r="AT31" s="288">
        <f t="shared" si="25"/>
        <v>100397.6272</v>
      </c>
      <c r="AU31" s="288">
        <f t="shared" si="25"/>
        <v>130516.91536000001</v>
      </c>
      <c r="AV31" s="288">
        <f t="shared" si="25"/>
        <v>169671.98996800001</v>
      </c>
      <c r="AW31" s="288">
        <f t="shared" si="25"/>
        <v>220573.58695840003</v>
      </c>
      <c r="AX31" s="288">
        <f t="shared" si="25"/>
        <v>286745.66304592002</v>
      </c>
      <c r="AY31" s="290">
        <f t="shared" ref="AY31:AY38" si="26">SUM(AM31:AX31)</f>
        <v>1189231.20653232</v>
      </c>
      <c r="AZ31" s="297"/>
      <c r="BA31" s="286"/>
      <c r="BB31" s="298"/>
      <c r="BC31" s="310"/>
      <c r="BD31" s="326" t="str">
        <f t="shared" si="10"/>
        <v>Organic Grocery</v>
      </c>
      <c r="BE31" s="288">
        <v>20800</v>
      </c>
      <c r="BF31" s="288">
        <f t="shared" si="21"/>
        <v>29119.999999999996</v>
      </c>
      <c r="BG31" s="288">
        <f t="shared" si="21"/>
        <v>40767.999999999993</v>
      </c>
      <c r="BH31" s="288">
        <f t="shared" si="21"/>
        <v>57075.19999999999</v>
      </c>
      <c r="BI31" s="288">
        <f t="shared" si="21"/>
        <v>79905.279999999984</v>
      </c>
      <c r="BJ31" s="288">
        <f t="shared" si="21"/>
        <v>111867.39199999998</v>
      </c>
      <c r="BK31" s="288">
        <f t="shared" si="21"/>
        <v>156614.34879999995</v>
      </c>
      <c r="BL31" s="288">
        <f t="shared" si="21"/>
        <v>219260.08831999992</v>
      </c>
      <c r="BM31" s="288">
        <f t="shared" si="21"/>
        <v>306964.12364799989</v>
      </c>
      <c r="BN31" s="288">
        <f t="shared" si="21"/>
        <v>429749.77310719981</v>
      </c>
      <c r="BO31" s="288">
        <f t="shared" si="21"/>
        <v>601649.68235007965</v>
      </c>
      <c r="BP31" s="288">
        <f t="shared" si="21"/>
        <v>842309.55529011146</v>
      </c>
      <c r="BQ31" s="290">
        <f t="shared" si="22"/>
        <v>2896083.4435153906</v>
      </c>
      <c r="BR31" s="297"/>
      <c r="BS31" s="286"/>
      <c r="BT31" s="310"/>
      <c r="BU31" s="313"/>
      <c r="BV31" s="326" t="str">
        <f t="shared" si="12"/>
        <v>Organic Grocery</v>
      </c>
      <c r="BW31" s="288">
        <v>29119.999999999996</v>
      </c>
      <c r="BX31" s="288">
        <f t="shared" si="23"/>
        <v>43679.999999999993</v>
      </c>
      <c r="BY31" s="288">
        <f t="shared" si="23"/>
        <v>65519.999999999985</v>
      </c>
      <c r="BZ31" s="288">
        <f t="shared" si="23"/>
        <v>98279.999999999971</v>
      </c>
      <c r="CA31" s="288">
        <f t="shared" si="23"/>
        <v>147419.99999999994</v>
      </c>
      <c r="CB31" s="288">
        <f t="shared" si="23"/>
        <v>221129.99999999991</v>
      </c>
      <c r="CC31" s="288">
        <f t="shared" si="23"/>
        <v>331694.99999999988</v>
      </c>
      <c r="CD31" s="288">
        <f t="shared" si="23"/>
        <v>497542.49999999983</v>
      </c>
      <c r="CE31" s="288">
        <f t="shared" si="23"/>
        <v>746313.74999999977</v>
      </c>
      <c r="CF31" s="288">
        <f t="shared" si="23"/>
        <v>1119470.6249999995</v>
      </c>
      <c r="CG31" s="288">
        <f t="shared" si="23"/>
        <v>1679205.9374999993</v>
      </c>
      <c r="CH31" s="288">
        <f t="shared" si="23"/>
        <v>2518808.9062499991</v>
      </c>
      <c r="CI31" s="290">
        <f t="shared" ref="CI31:CI38" si="27">SUM(BW31:CH31)</f>
        <v>7498186.7187499972</v>
      </c>
      <c r="CJ31" s="297"/>
      <c r="CK31" s="286"/>
      <c r="CL31" s="313"/>
    </row>
    <row r="32" spans="1:90" x14ac:dyDescent="0.25">
      <c r="A32" s="304"/>
      <c r="B32" s="326" t="str">
        <f t="shared" si="14"/>
        <v>Baked Goods</v>
      </c>
      <c r="C32" s="288">
        <v>3000</v>
      </c>
      <c r="D32" s="288">
        <f t="shared" si="15"/>
        <v>3300.0000000000005</v>
      </c>
      <c r="E32" s="288">
        <f t="shared" si="16"/>
        <v>3960.0000000000005</v>
      </c>
      <c r="F32" s="288">
        <f t="shared" si="16"/>
        <v>4752</v>
      </c>
      <c r="G32" s="288">
        <f t="shared" si="16"/>
        <v>5702.4</v>
      </c>
      <c r="H32" s="288">
        <f t="shared" si="16"/>
        <v>6842.8799999999992</v>
      </c>
      <c r="I32" s="288">
        <f t="shared" si="16"/>
        <v>8211.4559999999983</v>
      </c>
      <c r="J32" s="288">
        <f t="shared" si="16"/>
        <v>9853.747199999998</v>
      </c>
      <c r="K32" s="288">
        <f t="shared" si="16"/>
        <v>11824.496639999998</v>
      </c>
      <c r="L32" s="288">
        <f t="shared" si="16"/>
        <v>14189.395967999997</v>
      </c>
      <c r="M32" s="288">
        <f t="shared" si="16"/>
        <v>17027.275161599995</v>
      </c>
      <c r="N32" s="288">
        <f t="shared" si="16"/>
        <v>20432.730193919993</v>
      </c>
      <c r="O32" s="290">
        <f t="shared" si="17"/>
        <v>109096.38116351998</v>
      </c>
      <c r="P32" s="297"/>
      <c r="Q32" s="319"/>
      <c r="R32" s="300"/>
      <c r="S32" s="301"/>
      <c r="T32" s="326" t="str">
        <f t="shared" si="6"/>
        <v>Baked Goods</v>
      </c>
      <c r="U32" s="288">
        <v>3200</v>
      </c>
      <c r="V32" s="288">
        <f t="shared" ref="V32:AF32" si="28">U32*(1+0.2)</f>
        <v>3840</v>
      </c>
      <c r="W32" s="288">
        <f t="shared" si="28"/>
        <v>4608</v>
      </c>
      <c r="X32" s="288">
        <f t="shared" si="28"/>
        <v>5529.5999999999995</v>
      </c>
      <c r="Y32" s="288">
        <f t="shared" si="28"/>
        <v>6635.5199999999995</v>
      </c>
      <c r="Z32" s="288">
        <f t="shared" si="28"/>
        <v>7962.6239999999989</v>
      </c>
      <c r="AA32" s="288">
        <f t="shared" si="28"/>
        <v>9555.148799999999</v>
      </c>
      <c r="AB32" s="288">
        <f t="shared" si="28"/>
        <v>11466.178559999998</v>
      </c>
      <c r="AC32" s="288">
        <f t="shared" si="28"/>
        <v>13759.414271999998</v>
      </c>
      <c r="AD32" s="288">
        <f t="shared" si="28"/>
        <v>16511.297126399997</v>
      </c>
      <c r="AE32" s="288">
        <f t="shared" si="28"/>
        <v>19813.556551679994</v>
      </c>
      <c r="AF32" s="288">
        <f t="shared" si="28"/>
        <v>23776.267862015993</v>
      </c>
      <c r="AG32" s="290">
        <f t="shared" si="19"/>
        <v>126657.60717209597</v>
      </c>
      <c r="AH32" s="297"/>
      <c r="AI32" s="286"/>
      <c r="AJ32" s="301"/>
      <c r="AK32" s="298"/>
      <c r="AL32" s="326" t="str">
        <f t="shared" si="8"/>
        <v>Baked Goods</v>
      </c>
      <c r="AM32" s="288">
        <v>5000</v>
      </c>
      <c r="AN32" s="288">
        <f t="shared" ref="AN32:AX32" si="29">AM32*(1+0.3)</f>
        <v>6500</v>
      </c>
      <c r="AO32" s="288">
        <f t="shared" si="29"/>
        <v>8450</v>
      </c>
      <c r="AP32" s="288">
        <f t="shared" si="29"/>
        <v>10985</v>
      </c>
      <c r="AQ32" s="288">
        <f t="shared" si="29"/>
        <v>14280.5</v>
      </c>
      <c r="AR32" s="288">
        <f t="shared" si="29"/>
        <v>18564.650000000001</v>
      </c>
      <c r="AS32" s="288">
        <f t="shared" si="29"/>
        <v>24134.045000000002</v>
      </c>
      <c r="AT32" s="288">
        <f t="shared" si="29"/>
        <v>31374.258500000004</v>
      </c>
      <c r="AU32" s="288">
        <f t="shared" si="29"/>
        <v>40786.536050000002</v>
      </c>
      <c r="AV32" s="288">
        <f t="shared" si="29"/>
        <v>53022.496865000008</v>
      </c>
      <c r="AW32" s="288">
        <f t="shared" si="29"/>
        <v>68929.245924500006</v>
      </c>
      <c r="AX32" s="288">
        <f t="shared" si="29"/>
        <v>89608.019701850018</v>
      </c>
      <c r="AY32" s="290">
        <f t="shared" si="26"/>
        <v>371634.75204135</v>
      </c>
      <c r="AZ32" s="297"/>
      <c r="BA32" s="286"/>
      <c r="BB32" s="298"/>
      <c r="BC32" s="310"/>
      <c r="BD32" s="326" t="str">
        <f t="shared" si="10"/>
        <v>Baked Goods</v>
      </c>
      <c r="BE32" s="288">
        <v>6500</v>
      </c>
      <c r="BF32" s="288">
        <f t="shared" si="21"/>
        <v>9100</v>
      </c>
      <c r="BG32" s="288">
        <f t="shared" si="21"/>
        <v>12740</v>
      </c>
      <c r="BH32" s="288">
        <f t="shared" si="21"/>
        <v>17836</v>
      </c>
      <c r="BI32" s="288">
        <f t="shared" si="21"/>
        <v>24970.399999999998</v>
      </c>
      <c r="BJ32" s="288">
        <f t="shared" si="21"/>
        <v>34958.559999999998</v>
      </c>
      <c r="BK32" s="288">
        <f t="shared" si="21"/>
        <v>48941.983999999997</v>
      </c>
      <c r="BL32" s="288">
        <f t="shared" si="21"/>
        <v>68518.777599999987</v>
      </c>
      <c r="BM32" s="288">
        <f t="shared" si="21"/>
        <v>95926.28863999997</v>
      </c>
      <c r="BN32" s="288">
        <f t="shared" si="21"/>
        <v>134296.80409599995</v>
      </c>
      <c r="BO32" s="288">
        <f t="shared" si="21"/>
        <v>188015.52573439991</v>
      </c>
      <c r="BP32" s="288">
        <f t="shared" si="21"/>
        <v>263221.73602815985</v>
      </c>
      <c r="BQ32" s="290">
        <f t="shared" si="22"/>
        <v>905026.07609855966</v>
      </c>
      <c r="BR32" s="297"/>
      <c r="BS32" s="286"/>
      <c r="BT32" s="310"/>
      <c r="BU32" s="313"/>
      <c r="BV32" s="326" t="str">
        <f t="shared" si="12"/>
        <v>Baked Goods</v>
      </c>
      <c r="BW32" s="288">
        <v>9100</v>
      </c>
      <c r="BX32" s="288">
        <f t="shared" si="23"/>
        <v>13650</v>
      </c>
      <c r="BY32" s="288">
        <f t="shared" si="23"/>
        <v>20475</v>
      </c>
      <c r="BZ32" s="288">
        <f t="shared" si="23"/>
        <v>30712.5</v>
      </c>
      <c r="CA32" s="288">
        <f t="shared" si="23"/>
        <v>46068.75</v>
      </c>
      <c r="CB32" s="288">
        <f t="shared" si="23"/>
        <v>69103.125</v>
      </c>
      <c r="CC32" s="288">
        <f t="shared" si="23"/>
        <v>103654.6875</v>
      </c>
      <c r="CD32" s="288">
        <f t="shared" si="23"/>
        <v>155482.03125</v>
      </c>
      <c r="CE32" s="288">
        <f t="shared" si="23"/>
        <v>233223.046875</v>
      </c>
      <c r="CF32" s="288">
        <f t="shared" si="23"/>
        <v>349834.5703125</v>
      </c>
      <c r="CG32" s="288">
        <f t="shared" si="23"/>
        <v>524751.85546875</v>
      </c>
      <c r="CH32" s="288">
        <f t="shared" si="23"/>
        <v>787127.783203125</v>
      </c>
      <c r="CI32" s="290">
        <f t="shared" si="27"/>
        <v>2343183.349609375</v>
      </c>
      <c r="CJ32" s="297"/>
      <c r="CK32" s="286"/>
      <c r="CL32" s="313"/>
    </row>
    <row r="33" spans="1:90" x14ac:dyDescent="0.25">
      <c r="A33" s="304"/>
      <c r="B33" s="326" t="str">
        <f t="shared" si="14"/>
        <v>Seafood</v>
      </c>
      <c r="C33" s="288">
        <v>2500</v>
      </c>
      <c r="D33" s="288">
        <f t="shared" si="15"/>
        <v>2750</v>
      </c>
      <c r="E33" s="288">
        <f t="shared" si="16"/>
        <v>3300</v>
      </c>
      <c r="F33" s="288">
        <f t="shared" si="16"/>
        <v>3960</v>
      </c>
      <c r="G33" s="288">
        <f t="shared" si="16"/>
        <v>4752</v>
      </c>
      <c r="H33" s="288">
        <f t="shared" si="16"/>
        <v>5702.4</v>
      </c>
      <c r="I33" s="288">
        <f t="shared" si="16"/>
        <v>6842.8799999999992</v>
      </c>
      <c r="J33" s="288">
        <f t="shared" si="16"/>
        <v>8211.4559999999983</v>
      </c>
      <c r="K33" s="288">
        <f t="shared" si="16"/>
        <v>9853.747199999998</v>
      </c>
      <c r="L33" s="288">
        <f t="shared" si="16"/>
        <v>11824.496639999998</v>
      </c>
      <c r="M33" s="288">
        <f t="shared" si="16"/>
        <v>14189.395967999997</v>
      </c>
      <c r="N33" s="288">
        <f t="shared" si="16"/>
        <v>17027.275161599995</v>
      </c>
      <c r="O33" s="290">
        <f t="shared" si="17"/>
        <v>90913.650969599985</v>
      </c>
      <c r="P33" s="297"/>
      <c r="Q33" s="286"/>
      <c r="R33" s="300"/>
      <c r="S33" s="301"/>
      <c r="T33" s="326" t="str">
        <f t="shared" si="6"/>
        <v>Seafood</v>
      </c>
      <c r="U33" s="288">
        <v>2500</v>
      </c>
      <c r="V33" s="288">
        <f t="shared" ref="V33:AF33" si="30">U33*(1+0.2)</f>
        <v>3000</v>
      </c>
      <c r="W33" s="288">
        <f t="shared" si="30"/>
        <v>3600</v>
      </c>
      <c r="X33" s="288">
        <f t="shared" si="30"/>
        <v>4320</v>
      </c>
      <c r="Y33" s="288">
        <f t="shared" si="30"/>
        <v>5184</v>
      </c>
      <c r="Z33" s="288">
        <f t="shared" si="30"/>
        <v>6220.8</v>
      </c>
      <c r="AA33" s="288">
        <f t="shared" si="30"/>
        <v>7464.96</v>
      </c>
      <c r="AB33" s="288">
        <f t="shared" si="30"/>
        <v>8957.9519999999993</v>
      </c>
      <c r="AC33" s="288">
        <f t="shared" si="30"/>
        <v>10749.542399999998</v>
      </c>
      <c r="AD33" s="288">
        <f t="shared" si="30"/>
        <v>12899.450879999999</v>
      </c>
      <c r="AE33" s="288">
        <f t="shared" si="30"/>
        <v>15479.341055999997</v>
      </c>
      <c r="AF33" s="288">
        <f t="shared" si="30"/>
        <v>18575.209267199996</v>
      </c>
      <c r="AG33" s="290">
        <f t="shared" si="19"/>
        <v>98951.255603199999</v>
      </c>
      <c r="AH33" s="297"/>
      <c r="AI33" s="286"/>
      <c r="AJ33" s="301"/>
      <c r="AK33" s="298"/>
      <c r="AL33" s="326" t="str">
        <f t="shared" si="8"/>
        <v>Seafood</v>
      </c>
      <c r="AM33" s="288">
        <v>3000</v>
      </c>
      <c r="AN33" s="288">
        <f t="shared" ref="AN33:AX33" si="31">AM33*(1+0.3)</f>
        <v>3900</v>
      </c>
      <c r="AO33" s="288">
        <f t="shared" si="31"/>
        <v>5070</v>
      </c>
      <c r="AP33" s="288">
        <f t="shared" si="31"/>
        <v>6591</v>
      </c>
      <c r="AQ33" s="288">
        <f t="shared" si="31"/>
        <v>8568.3000000000011</v>
      </c>
      <c r="AR33" s="288">
        <f t="shared" si="31"/>
        <v>11138.790000000003</v>
      </c>
      <c r="AS33" s="288">
        <f t="shared" si="31"/>
        <v>14480.427000000003</v>
      </c>
      <c r="AT33" s="288">
        <f t="shared" si="31"/>
        <v>18824.555100000005</v>
      </c>
      <c r="AU33" s="288">
        <f t="shared" si="31"/>
        <v>24471.921630000008</v>
      </c>
      <c r="AV33" s="288">
        <f t="shared" si="31"/>
        <v>31813.498119000011</v>
      </c>
      <c r="AW33" s="288">
        <f t="shared" si="31"/>
        <v>41357.547554700017</v>
      </c>
      <c r="AX33" s="288">
        <f t="shared" si="31"/>
        <v>53764.811821110023</v>
      </c>
      <c r="AY33" s="290">
        <f t="shared" si="26"/>
        <v>222980.85122481009</v>
      </c>
      <c r="AZ33" s="297"/>
      <c r="BA33" s="286"/>
      <c r="BB33" s="298"/>
      <c r="BC33" s="310"/>
      <c r="BD33" s="326" t="str">
        <f t="shared" si="10"/>
        <v>Seafood</v>
      </c>
      <c r="BE33" s="288">
        <v>3900</v>
      </c>
      <c r="BF33" s="288">
        <f t="shared" si="21"/>
        <v>5460</v>
      </c>
      <c r="BG33" s="288">
        <f t="shared" si="21"/>
        <v>7643.9999999999991</v>
      </c>
      <c r="BH33" s="288">
        <f t="shared" si="21"/>
        <v>10701.599999999999</v>
      </c>
      <c r="BI33" s="288">
        <f t="shared" si="21"/>
        <v>14982.239999999996</v>
      </c>
      <c r="BJ33" s="288">
        <f t="shared" si="21"/>
        <v>20975.135999999995</v>
      </c>
      <c r="BK33" s="288">
        <f t="shared" si="21"/>
        <v>29365.190399999992</v>
      </c>
      <c r="BL33" s="288">
        <f t="shared" si="21"/>
        <v>41111.266559999989</v>
      </c>
      <c r="BM33" s="288">
        <f t="shared" si="21"/>
        <v>57555.773183999983</v>
      </c>
      <c r="BN33" s="288">
        <f t="shared" si="21"/>
        <v>80578.082457599972</v>
      </c>
      <c r="BO33" s="288">
        <f t="shared" si="21"/>
        <v>112809.31544063996</v>
      </c>
      <c r="BP33" s="288">
        <f t="shared" si="21"/>
        <v>157933.04161689593</v>
      </c>
      <c r="BQ33" s="290">
        <f t="shared" si="22"/>
        <v>543015.64565913589</v>
      </c>
      <c r="BR33" s="297"/>
      <c r="BS33" s="286"/>
      <c r="BT33" s="310"/>
      <c r="BU33" s="313"/>
      <c r="BV33" s="326" t="str">
        <f t="shared" si="12"/>
        <v>Seafood</v>
      </c>
      <c r="BW33" s="288">
        <v>5460</v>
      </c>
      <c r="BX33" s="288">
        <f t="shared" si="23"/>
        <v>8190</v>
      </c>
      <c r="BY33" s="288">
        <f t="shared" si="23"/>
        <v>12285</v>
      </c>
      <c r="BZ33" s="288">
        <f t="shared" si="23"/>
        <v>18427.5</v>
      </c>
      <c r="CA33" s="288">
        <f t="shared" si="23"/>
        <v>27641.25</v>
      </c>
      <c r="CB33" s="288">
        <f t="shared" si="23"/>
        <v>41461.875</v>
      </c>
      <c r="CC33" s="288">
        <f t="shared" si="23"/>
        <v>62192.8125</v>
      </c>
      <c r="CD33" s="288">
        <f t="shared" si="23"/>
        <v>93289.21875</v>
      </c>
      <c r="CE33" s="288">
        <f t="shared" si="23"/>
        <v>139933.828125</v>
      </c>
      <c r="CF33" s="288">
        <f t="shared" si="23"/>
        <v>209900.7421875</v>
      </c>
      <c r="CG33" s="288">
        <f t="shared" si="23"/>
        <v>314851.11328125</v>
      </c>
      <c r="CH33" s="288">
        <f t="shared" si="23"/>
        <v>472276.669921875</v>
      </c>
      <c r="CI33" s="290">
        <f t="shared" si="27"/>
        <v>1405910.009765625</v>
      </c>
      <c r="CJ33" s="297"/>
      <c r="CK33" s="286"/>
      <c r="CL33" s="313"/>
    </row>
    <row r="34" spans="1:90" x14ac:dyDescent="0.25">
      <c r="A34" s="304"/>
      <c r="B34" s="326" t="str">
        <f t="shared" si="14"/>
        <v>Meat</v>
      </c>
      <c r="C34" s="288">
        <v>4000</v>
      </c>
      <c r="D34" s="288">
        <f t="shared" si="15"/>
        <v>4400</v>
      </c>
      <c r="E34" s="288">
        <f t="shared" si="16"/>
        <v>5280</v>
      </c>
      <c r="F34" s="288">
        <f t="shared" si="16"/>
        <v>6336</v>
      </c>
      <c r="G34" s="288">
        <f t="shared" si="16"/>
        <v>7603.2</v>
      </c>
      <c r="H34" s="288">
        <f t="shared" si="16"/>
        <v>9123.84</v>
      </c>
      <c r="I34" s="288">
        <f t="shared" si="16"/>
        <v>10948.608</v>
      </c>
      <c r="J34" s="288">
        <f t="shared" si="16"/>
        <v>13138.329599999999</v>
      </c>
      <c r="K34" s="288">
        <f t="shared" si="16"/>
        <v>15765.995519999999</v>
      </c>
      <c r="L34" s="288">
        <f t="shared" si="16"/>
        <v>18919.194623999996</v>
      </c>
      <c r="M34" s="288">
        <f t="shared" si="16"/>
        <v>22703.033548799995</v>
      </c>
      <c r="N34" s="288">
        <f t="shared" si="16"/>
        <v>27243.640258559994</v>
      </c>
      <c r="O34" s="290">
        <f t="shared" si="17"/>
        <v>145461.84155135998</v>
      </c>
      <c r="P34" s="297"/>
      <c r="Q34" s="286"/>
      <c r="R34" s="300"/>
      <c r="S34" s="301"/>
      <c r="T34" s="326" t="str">
        <f t="shared" si="6"/>
        <v>Meat</v>
      </c>
      <c r="U34" s="288">
        <v>5000</v>
      </c>
      <c r="V34" s="288">
        <f t="shared" ref="V34:AF34" si="32">U34*(1+0.2)</f>
        <v>6000</v>
      </c>
      <c r="W34" s="288">
        <f t="shared" si="32"/>
        <v>7200</v>
      </c>
      <c r="X34" s="288">
        <f t="shared" si="32"/>
        <v>8640</v>
      </c>
      <c r="Y34" s="288">
        <f t="shared" si="32"/>
        <v>10368</v>
      </c>
      <c r="Z34" s="288">
        <f t="shared" si="32"/>
        <v>12441.6</v>
      </c>
      <c r="AA34" s="288">
        <f t="shared" si="32"/>
        <v>14929.92</v>
      </c>
      <c r="AB34" s="288">
        <f t="shared" si="32"/>
        <v>17915.903999999999</v>
      </c>
      <c r="AC34" s="288">
        <f t="shared" si="32"/>
        <v>21499.084799999997</v>
      </c>
      <c r="AD34" s="288">
        <f t="shared" si="32"/>
        <v>25798.901759999997</v>
      </c>
      <c r="AE34" s="288">
        <f t="shared" si="32"/>
        <v>30958.682111999995</v>
      </c>
      <c r="AF34" s="288">
        <f t="shared" si="32"/>
        <v>37150.418534399992</v>
      </c>
      <c r="AG34" s="290">
        <f t="shared" si="19"/>
        <v>197902.5112064</v>
      </c>
      <c r="AH34" s="297"/>
      <c r="AI34" s="286"/>
      <c r="AJ34" s="301"/>
      <c r="AK34" s="298"/>
      <c r="AL34" s="326" t="str">
        <f t="shared" si="8"/>
        <v>Meat</v>
      </c>
      <c r="AM34" s="288">
        <v>7000</v>
      </c>
      <c r="AN34" s="288">
        <f t="shared" ref="AN34:AX34" si="33">AM34*(1+0.3)</f>
        <v>9100</v>
      </c>
      <c r="AO34" s="288">
        <f t="shared" si="33"/>
        <v>11830</v>
      </c>
      <c r="AP34" s="288">
        <f t="shared" si="33"/>
        <v>15379</v>
      </c>
      <c r="AQ34" s="288">
        <f t="shared" si="33"/>
        <v>19992.7</v>
      </c>
      <c r="AR34" s="288">
        <f t="shared" si="33"/>
        <v>25990.510000000002</v>
      </c>
      <c r="AS34" s="288">
        <f t="shared" si="33"/>
        <v>33787.663</v>
      </c>
      <c r="AT34" s="288">
        <f t="shared" si="33"/>
        <v>43923.961900000002</v>
      </c>
      <c r="AU34" s="288">
        <f t="shared" si="33"/>
        <v>57101.150470000008</v>
      </c>
      <c r="AV34" s="288">
        <f t="shared" si="33"/>
        <v>74231.495611000006</v>
      </c>
      <c r="AW34" s="288">
        <f t="shared" si="33"/>
        <v>96500.944294300018</v>
      </c>
      <c r="AX34" s="288">
        <f t="shared" si="33"/>
        <v>125451.22758259003</v>
      </c>
      <c r="AY34" s="290">
        <f t="shared" si="26"/>
        <v>520288.65285789006</v>
      </c>
      <c r="AZ34" s="297"/>
      <c r="BA34" s="286"/>
      <c r="BB34" s="298"/>
      <c r="BC34" s="310"/>
      <c r="BD34" s="326" t="str">
        <f t="shared" si="10"/>
        <v>Meat</v>
      </c>
      <c r="BE34" s="288">
        <v>9100</v>
      </c>
      <c r="BF34" s="288">
        <f t="shared" si="21"/>
        <v>12740</v>
      </c>
      <c r="BG34" s="288">
        <f t="shared" si="21"/>
        <v>17836</v>
      </c>
      <c r="BH34" s="288">
        <f t="shared" si="21"/>
        <v>24970.399999999998</v>
      </c>
      <c r="BI34" s="288">
        <f t="shared" si="21"/>
        <v>34958.559999999998</v>
      </c>
      <c r="BJ34" s="288">
        <f t="shared" si="21"/>
        <v>48941.983999999997</v>
      </c>
      <c r="BK34" s="288">
        <f t="shared" si="21"/>
        <v>68518.777599999987</v>
      </c>
      <c r="BL34" s="288">
        <f t="shared" si="21"/>
        <v>95926.28863999997</v>
      </c>
      <c r="BM34" s="288">
        <f t="shared" si="21"/>
        <v>134296.80409599995</v>
      </c>
      <c r="BN34" s="288">
        <f t="shared" si="21"/>
        <v>188015.52573439991</v>
      </c>
      <c r="BO34" s="288">
        <f t="shared" si="21"/>
        <v>263221.73602815985</v>
      </c>
      <c r="BP34" s="288">
        <f t="shared" si="21"/>
        <v>368510.43043942377</v>
      </c>
      <c r="BQ34" s="290">
        <f t="shared" si="22"/>
        <v>1267036.5065379834</v>
      </c>
      <c r="BR34" s="297"/>
      <c r="BS34" s="286"/>
      <c r="BT34" s="310"/>
      <c r="BU34" s="313"/>
      <c r="BV34" s="326" t="str">
        <f t="shared" si="12"/>
        <v>Meat</v>
      </c>
      <c r="BW34" s="288">
        <v>12740</v>
      </c>
      <c r="BX34" s="288">
        <f t="shared" si="23"/>
        <v>19110</v>
      </c>
      <c r="BY34" s="288">
        <f t="shared" si="23"/>
        <v>28665</v>
      </c>
      <c r="BZ34" s="288">
        <f t="shared" si="23"/>
        <v>42997.5</v>
      </c>
      <c r="CA34" s="288">
        <f t="shared" si="23"/>
        <v>64496.25</v>
      </c>
      <c r="CB34" s="288">
        <f t="shared" si="23"/>
        <v>96744.375</v>
      </c>
      <c r="CC34" s="288">
        <f t="shared" si="23"/>
        <v>145116.5625</v>
      </c>
      <c r="CD34" s="288">
        <f t="shared" si="23"/>
        <v>217674.84375</v>
      </c>
      <c r="CE34" s="288">
        <f t="shared" si="23"/>
        <v>326512.265625</v>
      </c>
      <c r="CF34" s="288">
        <f t="shared" si="23"/>
        <v>489768.3984375</v>
      </c>
      <c r="CG34" s="288">
        <f t="shared" si="23"/>
        <v>734652.59765625</v>
      </c>
      <c r="CH34" s="288">
        <f t="shared" si="23"/>
        <v>1101978.896484375</v>
      </c>
      <c r="CI34" s="290">
        <f t="shared" si="27"/>
        <v>3280456.689453125</v>
      </c>
      <c r="CJ34" s="297"/>
      <c r="CK34" s="286"/>
      <c r="CL34" s="313"/>
    </row>
    <row r="35" spans="1:90" x14ac:dyDescent="0.25">
      <c r="A35" s="304"/>
      <c r="B35" s="326" t="str">
        <f t="shared" si="14"/>
        <v>Meat Alternatives</v>
      </c>
      <c r="C35" s="288">
        <v>1000</v>
      </c>
      <c r="D35" s="288">
        <f t="shared" si="15"/>
        <v>1100</v>
      </c>
      <c r="E35" s="288">
        <f t="shared" si="16"/>
        <v>1320</v>
      </c>
      <c r="F35" s="288">
        <f t="shared" si="16"/>
        <v>1584</v>
      </c>
      <c r="G35" s="288">
        <f t="shared" si="16"/>
        <v>1900.8</v>
      </c>
      <c r="H35" s="288">
        <f t="shared" si="16"/>
        <v>2280.96</v>
      </c>
      <c r="I35" s="288">
        <f t="shared" si="16"/>
        <v>2737.152</v>
      </c>
      <c r="J35" s="288">
        <f t="shared" si="16"/>
        <v>3284.5823999999998</v>
      </c>
      <c r="K35" s="288">
        <f t="shared" si="16"/>
        <v>3941.4988799999996</v>
      </c>
      <c r="L35" s="288">
        <f t="shared" si="16"/>
        <v>4729.798655999999</v>
      </c>
      <c r="M35" s="288">
        <f t="shared" si="16"/>
        <v>5675.7583871999987</v>
      </c>
      <c r="N35" s="288">
        <f t="shared" si="16"/>
        <v>6810.9100646399984</v>
      </c>
      <c r="O35" s="290">
        <f t="shared" si="17"/>
        <v>36365.460387839994</v>
      </c>
      <c r="P35" s="297"/>
      <c r="Q35" s="286"/>
      <c r="R35" s="300"/>
      <c r="S35" s="301"/>
      <c r="T35" s="326" t="str">
        <f t="shared" si="6"/>
        <v>Meat Alternatives</v>
      </c>
      <c r="U35" s="288">
        <v>1500</v>
      </c>
      <c r="V35" s="288">
        <f t="shared" ref="V35:AF35" si="34">U35*(1+0.2)</f>
        <v>1800</v>
      </c>
      <c r="W35" s="288">
        <f t="shared" si="34"/>
        <v>2160</v>
      </c>
      <c r="X35" s="288">
        <f t="shared" si="34"/>
        <v>2592</v>
      </c>
      <c r="Y35" s="288">
        <f t="shared" si="34"/>
        <v>3110.4</v>
      </c>
      <c r="Z35" s="288">
        <f t="shared" si="34"/>
        <v>3732.48</v>
      </c>
      <c r="AA35" s="288">
        <f t="shared" si="34"/>
        <v>4478.9759999999997</v>
      </c>
      <c r="AB35" s="288">
        <f t="shared" si="34"/>
        <v>5374.7711999999992</v>
      </c>
      <c r="AC35" s="288">
        <f t="shared" si="34"/>
        <v>6449.7254399999993</v>
      </c>
      <c r="AD35" s="288">
        <f t="shared" si="34"/>
        <v>7739.6705279999987</v>
      </c>
      <c r="AE35" s="288">
        <f t="shared" si="34"/>
        <v>9287.6046335999981</v>
      </c>
      <c r="AF35" s="288">
        <f t="shared" si="34"/>
        <v>11145.125560319997</v>
      </c>
      <c r="AG35" s="290">
        <f t="shared" si="19"/>
        <v>59370.753361919997</v>
      </c>
      <c r="AH35" s="297"/>
      <c r="AI35" s="286"/>
      <c r="AJ35" s="301"/>
      <c r="AK35" s="298"/>
      <c r="AL35" s="326" t="str">
        <f t="shared" si="8"/>
        <v>Meat Alternatives</v>
      </c>
      <c r="AM35" s="288">
        <v>2000</v>
      </c>
      <c r="AN35" s="288">
        <f t="shared" ref="AN35:AX35" si="35">AM35*(1+0.3)</f>
        <v>2600</v>
      </c>
      <c r="AO35" s="288">
        <f t="shared" si="35"/>
        <v>3380</v>
      </c>
      <c r="AP35" s="288">
        <f t="shared" si="35"/>
        <v>4394</v>
      </c>
      <c r="AQ35" s="288">
        <f t="shared" si="35"/>
        <v>5712.2</v>
      </c>
      <c r="AR35" s="288">
        <f t="shared" si="35"/>
        <v>7425.86</v>
      </c>
      <c r="AS35" s="288">
        <f t="shared" si="35"/>
        <v>9653.6180000000004</v>
      </c>
      <c r="AT35" s="288">
        <f t="shared" si="35"/>
        <v>12549.7034</v>
      </c>
      <c r="AU35" s="288">
        <f t="shared" si="35"/>
        <v>16314.614420000002</v>
      </c>
      <c r="AV35" s="288">
        <f t="shared" si="35"/>
        <v>21208.998746000001</v>
      </c>
      <c r="AW35" s="288">
        <f t="shared" si="35"/>
        <v>27571.698369800004</v>
      </c>
      <c r="AX35" s="288">
        <f t="shared" si="35"/>
        <v>35843.207880740003</v>
      </c>
      <c r="AY35" s="290">
        <f t="shared" si="26"/>
        <v>148653.90081654</v>
      </c>
      <c r="AZ35" s="297"/>
      <c r="BA35" s="286"/>
      <c r="BB35" s="298"/>
      <c r="BC35" s="310"/>
      <c r="BD35" s="326" t="str">
        <f t="shared" si="10"/>
        <v>Meat Alternatives</v>
      </c>
      <c r="BE35" s="288">
        <v>2600</v>
      </c>
      <c r="BF35" s="288">
        <f t="shared" si="21"/>
        <v>3639.9999999999995</v>
      </c>
      <c r="BG35" s="288">
        <f t="shared" si="21"/>
        <v>5095.9999999999991</v>
      </c>
      <c r="BH35" s="288">
        <f t="shared" si="21"/>
        <v>7134.3999999999987</v>
      </c>
      <c r="BI35" s="288">
        <f t="shared" si="21"/>
        <v>9988.159999999998</v>
      </c>
      <c r="BJ35" s="288">
        <f t="shared" si="21"/>
        <v>13983.423999999997</v>
      </c>
      <c r="BK35" s="288">
        <f t="shared" si="21"/>
        <v>19576.793599999994</v>
      </c>
      <c r="BL35" s="288">
        <f t="shared" si="21"/>
        <v>27407.51103999999</v>
      </c>
      <c r="BM35" s="288">
        <f t="shared" si="21"/>
        <v>38370.515455999986</v>
      </c>
      <c r="BN35" s="288">
        <f t="shared" si="21"/>
        <v>53718.721638399977</v>
      </c>
      <c r="BO35" s="288">
        <f t="shared" si="21"/>
        <v>75206.210293759956</v>
      </c>
      <c r="BP35" s="288">
        <f t="shared" si="21"/>
        <v>105288.69441126393</v>
      </c>
      <c r="BQ35" s="290">
        <f t="shared" si="22"/>
        <v>362010.43043942383</v>
      </c>
      <c r="BR35" s="297"/>
      <c r="BS35" s="286"/>
      <c r="BT35" s="310"/>
      <c r="BU35" s="313"/>
      <c r="BV35" s="326" t="str">
        <f t="shared" si="12"/>
        <v>Meat Alternatives</v>
      </c>
      <c r="BW35" s="288">
        <v>3639.9999999999995</v>
      </c>
      <c r="BX35" s="288">
        <f t="shared" si="23"/>
        <v>5459.9999999999991</v>
      </c>
      <c r="BY35" s="288">
        <f t="shared" si="23"/>
        <v>8189.9999999999982</v>
      </c>
      <c r="BZ35" s="288">
        <f t="shared" si="23"/>
        <v>12284.999999999996</v>
      </c>
      <c r="CA35" s="288">
        <f t="shared" si="23"/>
        <v>18427.499999999993</v>
      </c>
      <c r="CB35" s="288">
        <f t="shared" si="23"/>
        <v>27641.249999999989</v>
      </c>
      <c r="CC35" s="288">
        <f t="shared" si="23"/>
        <v>41461.874999999985</v>
      </c>
      <c r="CD35" s="288">
        <f t="shared" si="23"/>
        <v>62192.812499999978</v>
      </c>
      <c r="CE35" s="288">
        <f t="shared" si="23"/>
        <v>93289.218749999971</v>
      </c>
      <c r="CF35" s="288">
        <f t="shared" si="23"/>
        <v>139933.82812499994</v>
      </c>
      <c r="CG35" s="288">
        <f t="shared" si="23"/>
        <v>209900.74218749991</v>
      </c>
      <c r="CH35" s="288">
        <f t="shared" si="23"/>
        <v>314851.11328124988</v>
      </c>
      <c r="CI35" s="290">
        <f t="shared" si="27"/>
        <v>937273.33984374965</v>
      </c>
      <c r="CJ35" s="297"/>
      <c r="CK35" s="286"/>
      <c r="CL35" s="313"/>
    </row>
    <row r="36" spans="1:90" x14ac:dyDescent="0.25">
      <c r="A36" s="304"/>
      <c r="B36" s="326" t="str">
        <f t="shared" si="14"/>
        <v>Frozen Food</v>
      </c>
      <c r="C36" s="288">
        <v>1500</v>
      </c>
      <c r="D36" s="288">
        <f t="shared" si="15"/>
        <v>1650.0000000000002</v>
      </c>
      <c r="E36" s="288">
        <f t="shared" si="16"/>
        <v>1980.0000000000002</v>
      </c>
      <c r="F36" s="288">
        <f t="shared" si="16"/>
        <v>2376</v>
      </c>
      <c r="G36" s="288">
        <f t="shared" si="16"/>
        <v>2851.2</v>
      </c>
      <c r="H36" s="288">
        <f t="shared" si="16"/>
        <v>3421.4399999999996</v>
      </c>
      <c r="I36" s="288">
        <f t="shared" si="16"/>
        <v>4105.7279999999992</v>
      </c>
      <c r="J36" s="288">
        <f t="shared" si="16"/>
        <v>4926.873599999999</v>
      </c>
      <c r="K36" s="288">
        <f t="shared" si="16"/>
        <v>5912.2483199999988</v>
      </c>
      <c r="L36" s="288">
        <f t="shared" si="16"/>
        <v>7094.6979839999985</v>
      </c>
      <c r="M36" s="288">
        <f t="shared" si="16"/>
        <v>8513.6375807999975</v>
      </c>
      <c r="N36" s="288">
        <f t="shared" si="16"/>
        <v>10216.365096959997</v>
      </c>
      <c r="O36" s="290">
        <f t="shared" si="17"/>
        <v>54548.190581759991</v>
      </c>
      <c r="P36" s="297"/>
      <c r="Q36" s="286"/>
      <c r="R36" s="300"/>
      <c r="S36" s="301"/>
      <c r="T36" s="326" t="str">
        <f t="shared" si="6"/>
        <v>Frozen Food</v>
      </c>
      <c r="U36" s="288">
        <v>2000</v>
      </c>
      <c r="V36" s="288">
        <f t="shared" ref="V36:AF36" si="36">U36*(1+0.2)</f>
        <v>2400</v>
      </c>
      <c r="W36" s="288">
        <f t="shared" si="36"/>
        <v>2880</v>
      </c>
      <c r="X36" s="288">
        <f t="shared" si="36"/>
        <v>3456</v>
      </c>
      <c r="Y36" s="288">
        <f t="shared" si="36"/>
        <v>4147.2</v>
      </c>
      <c r="Z36" s="288">
        <f t="shared" si="36"/>
        <v>4976.6399999999994</v>
      </c>
      <c r="AA36" s="288">
        <f t="shared" si="36"/>
        <v>5971.9679999999989</v>
      </c>
      <c r="AB36" s="288">
        <f t="shared" si="36"/>
        <v>7166.3615999999984</v>
      </c>
      <c r="AC36" s="288">
        <f t="shared" si="36"/>
        <v>8599.6339199999984</v>
      </c>
      <c r="AD36" s="288">
        <f t="shared" si="36"/>
        <v>10319.560703999998</v>
      </c>
      <c r="AE36" s="288">
        <f t="shared" si="36"/>
        <v>12383.472844799997</v>
      </c>
      <c r="AF36" s="288">
        <f t="shared" si="36"/>
        <v>14860.167413759995</v>
      </c>
      <c r="AG36" s="290">
        <f t="shared" si="19"/>
        <v>79161.004482559976</v>
      </c>
      <c r="AH36" s="297"/>
      <c r="AI36" s="286"/>
      <c r="AJ36" s="301"/>
      <c r="AK36" s="298"/>
      <c r="AL36" s="326" t="str">
        <f t="shared" si="8"/>
        <v>Frozen Food</v>
      </c>
      <c r="AM36" s="288">
        <v>2000</v>
      </c>
      <c r="AN36" s="288">
        <f t="shared" ref="AN36:AX36" si="37">AM36*(1+0.3)</f>
        <v>2600</v>
      </c>
      <c r="AO36" s="288">
        <f t="shared" si="37"/>
        <v>3380</v>
      </c>
      <c r="AP36" s="288">
        <f t="shared" si="37"/>
        <v>4394</v>
      </c>
      <c r="AQ36" s="288">
        <f t="shared" si="37"/>
        <v>5712.2</v>
      </c>
      <c r="AR36" s="288">
        <f t="shared" si="37"/>
        <v>7425.86</v>
      </c>
      <c r="AS36" s="288">
        <f t="shared" si="37"/>
        <v>9653.6180000000004</v>
      </c>
      <c r="AT36" s="288">
        <f t="shared" si="37"/>
        <v>12549.7034</v>
      </c>
      <c r="AU36" s="288">
        <f t="shared" si="37"/>
        <v>16314.614420000002</v>
      </c>
      <c r="AV36" s="288">
        <f t="shared" si="37"/>
        <v>21208.998746000001</v>
      </c>
      <c r="AW36" s="288">
        <f t="shared" si="37"/>
        <v>27571.698369800004</v>
      </c>
      <c r="AX36" s="288">
        <f t="shared" si="37"/>
        <v>35843.207880740003</v>
      </c>
      <c r="AY36" s="290">
        <f t="shared" si="26"/>
        <v>148653.90081654</v>
      </c>
      <c r="AZ36" s="297"/>
      <c r="BA36" s="286"/>
      <c r="BB36" s="298"/>
      <c r="BC36" s="310"/>
      <c r="BD36" s="326" t="str">
        <f t="shared" si="10"/>
        <v>Frozen Food</v>
      </c>
      <c r="BE36" s="288">
        <v>2600</v>
      </c>
      <c r="BF36" s="288">
        <f t="shared" si="21"/>
        <v>3639.9999999999995</v>
      </c>
      <c r="BG36" s="288">
        <f t="shared" si="21"/>
        <v>5095.9999999999991</v>
      </c>
      <c r="BH36" s="288">
        <f t="shared" si="21"/>
        <v>7134.3999999999987</v>
      </c>
      <c r="BI36" s="288">
        <f t="shared" si="21"/>
        <v>9988.159999999998</v>
      </c>
      <c r="BJ36" s="288">
        <f t="shared" si="21"/>
        <v>13983.423999999997</v>
      </c>
      <c r="BK36" s="288">
        <f t="shared" si="21"/>
        <v>19576.793599999994</v>
      </c>
      <c r="BL36" s="288">
        <f t="shared" si="21"/>
        <v>27407.51103999999</v>
      </c>
      <c r="BM36" s="288">
        <f t="shared" si="21"/>
        <v>38370.515455999986</v>
      </c>
      <c r="BN36" s="288">
        <f t="shared" si="21"/>
        <v>53718.721638399977</v>
      </c>
      <c r="BO36" s="288">
        <f t="shared" si="21"/>
        <v>75206.210293759956</v>
      </c>
      <c r="BP36" s="288">
        <f t="shared" si="21"/>
        <v>105288.69441126393</v>
      </c>
      <c r="BQ36" s="290">
        <f t="shared" si="22"/>
        <v>362010.43043942383</v>
      </c>
      <c r="BR36" s="297"/>
      <c r="BS36" s="286"/>
      <c r="BT36" s="310"/>
      <c r="BU36" s="313"/>
      <c r="BV36" s="326" t="str">
        <f t="shared" si="12"/>
        <v>Frozen Food</v>
      </c>
      <c r="BW36" s="288">
        <v>3639.9999999999995</v>
      </c>
      <c r="BX36" s="288">
        <f t="shared" si="23"/>
        <v>5459.9999999999991</v>
      </c>
      <c r="BY36" s="288">
        <f t="shared" si="23"/>
        <v>8189.9999999999982</v>
      </c>
      <c r="BZ36" s="288">
        <f t="shared" si="23"/>
        <v>12284.999999999996</v>
      </c>
      <c r="CA36" s="288">
        <f t="shared" si="23"/>
        <v>18427.499999999993</v>
      </c>
      <c r="CB36" s="288">
        <f t="shared" si="23"/>
        <v>27641.249999999989</v>
      </c>
      <c r="CC36" s="288">
        <f t="shared" si="23"/>
        <v>41461.874999999985</v>
      </c>
      <c r="CD36" s="288">
        <f t="shared" si="23"/>
        <v>62192.812499999978</v>
      </c>
      <c r="CE36" s="288">
        <f t="shared" si="23"/>
        <v>93289.218749999971</v>
      </c>
      <c r="CF36" s="288">
        <f t="shared" si="23"/>
        <v>139933.82812499994</v>
      </c>
      <c r="CG36" s="288">
        <f t="shared" si="23"/>
        <v>209900.74218749991</v>
      </c>
      <c r="CH36" s="288">
        <f t="shared" si="23"/>
        <v>314851.11328124988</v>
      </c>
      <c r="CI36" s="290">
        <f t="shared" si="27"/>
        <v>937273.33984374965</v>
      </c>
      <c r="CJ36" s="297"/>
      <c r="CK36" s="286"/>
      <c r="CL36" s="313"/>
    </row>
    <row r="37" spans="1:90" x14ac:dyDescent="0.25">
      <c r="A37" s="304"/>
      <c r="B37" s="326" t="str">
        <f t="shared" si="14"/>
        <v>Household Essentials</v>
      </c>
      <c r="C37" s="288">
        <v>6700</v>
      </c>
      <c r="D37" s="288">
        <f t="shared" si="15"/>
        <v>7370.0000000000009</v>
      </c>
      <c r="E37" s="288">
        <f t="shared" si="16"/>
        <v>8844</v>
      </c>
      <c r="F37" s="288">
        <f t="shared" si="16"/>
        <v>10612.8</v>
      </c>
      <c r="G37" s="288">
        <f t="shared" si="16"/>
        <v>12735.359999999999</v>
      </c>
      <c r="H37" s="288">
        <f t="shared" si="16"/>
        <v>15282.431999999997</v>
      </c>
      <c r="I37" s="288">
        <f t="shared" si="16"/>
        <v>18338.918399999995</v>
      </c>
      <c r="J37" s="288">
        <f t="shared" si="16"/>
        <v>22006.702079999992</v>
      </c>
      <c r="K37" s="288">
        <f t="shared" si="16"/>
        <v>26408.042495999991</v>
      </c>
      <c r="L37" s="288">
        <f t="shared" si="16"/>
        <v>31689.650995199987</v>
      </c>
      <c r="M37" s="288">
        <f t="shared" si="16"/>
        <v>38027.581194239981</v>
      </c>
      <c r="N37" s="288">
        <f t="shared" si="16"/>
        <v>45633.097433087976</v>
      </c>
      <c r="O37" s="290">
        <f t="shared" si="17"/>
        <v>243648.58459852793</v>
      </c>
      <c r="P37" s="297"/>
      <c r="Q37" s="286"/>
      <c r="R37" s="300"/>
      <c r="S37" s="301"/>
      <c r="T37" s="326" t="str">
        <f t="shared" si="6"/>
        <v>Household Essentials</v>
      </c>
      <c r="U37" s="288">
        <v>7000</v>
      </c>
      <c r="V37" s="288">
        <f t="shared" ref="V37:AF37" si="38">U37*(1+0.2)</f>
        <v>8400</v>
      </c>
      <c r="W37" s="288">
        <f t="shared" si="38"/>
        <v>10080</v>
      </c>
      <c r="X37" s="288">
        <f t="shared" si="38"/>
        <v>12096</v>
      </c>
      <c r="Y37" s="288">
        <f t="shared" si="38"/>
        <v>14515.199999999999</v>
      </c>
      <c r="Z37" s="288">
        <f t="shared" si="38"/>
        <v>17418.239999999998</v>
      </c>
      <c r="AA37" s="288">
        <f t="shared" si="38"/>
        <v>20901.887999999995</v>
      </c>
      <c r="AB37" s="288">
        <f t="shared" si="38"/>
        <v>25082.265599999995</v>
      </c>
      <c r="AC37" s="288">
        <f t="shared" si="38"/>
        <v>30098.718719999993</v>
      </c>
      <c r="AD37" s="288">
        <f t="shared" si="38"/>
        <v>36118.462463999989</v>
      </c>
      <c r="AE37" s="288">
        <f t="shared" si="38"/>
        <v>43342.154956799983</v>
      </c>
      <c r="AF37" s="288">
        <f t="shared" si="38"/>
        <v>52010.585948159976</v>
      </c>
      <c r="AG37" s="290">
        <f t="shared" si="19"/>
        <v>277063.51568895997</v>
      </c>
      <c r="AH37" s="297"/>
      <c r="AI37" s="286"/>
      <c r="AJ37" s="301"/>
      <c r="AK37" s="298"/>
      <c r="AL37" s="326" t="str">
        <f t="shared" si="8"/>
        <v>Household Essentials</v>
      </c>
      <c r="AM37" s="288">
        <v>9000</v>
      </c>
      <c r="AN37" s="288">
        <f t="shared" ref="AN37:AX37" si="39">AM37*(1+0.3)</f>
        <v>11700</v>
      </c>
      <c r="AO37" s="288">
        <f t="shared" si="39"/>
        <v>15210</v>
      </c>
      <c r="AP37" s="288">
        <f t="shared" si="39"/>
        <v>19773</v>
      </c>
      <c r="AQ37" s="288">
        <f t="shared" si="39"/>
        <v>25704.9</v>
      </c>
      <c r="AR37" s="288">
        <f t="shared" si="39"/>
        <v>33416.370000000003</v>
      </c>
      <c r="AS37" s="288">
        <f t="shared" si="39"/>
        <v>43441.281000000003</v>
      </c>
      <c r="AT37" s="288">
        <f t="shared" si="39"/>
        <v>56473.665300000008</v>
      </c>
      <c r="AU37" s="288">
        <f t="shared" si="39"/>
        <v>73415.764890000006</v>
      </c>
      <c r="AV37" s="288">
        <f t="shared" si="39"/>
        <v>95440.494357000018</v>
      </c>
      <c r="AW37" s="288">
        <f t="shared" si="39"/>
        <v>124072.64266410003</v>
      </c>
      <c r="AX37" s="288">
        <f t="shared" si="39"/>
        <v>161294.43546333004</v>
      </c>
      <c r="AY37" s="290">
        <f t="shared" si="26"/>
        <v>668942.55367443</v>
      </c>
      <c r="AZ37" s="297"/>
      <c r="BA37" s="286"/>
      <c r="BB37" s="298"/>
      <c r="BC37" s="310"/>
      <c r="BD37" s="326" t="str">
        <f t="shared" si="10"/>
        <v>Household Essentials</v>
      </c>
      <c r="BE37" s="288">
        <v>11700</v>
      </c>
      <c r="BF37" s="288">
        <f t="shared" si="21"/>
        <v>16379.999999999998</v>
      </c>
      <c r="BG37" s="288">
        <f t="shared" si="21"/>
        <v>22931.999999999996</v>
      </c>
      <c r="BH37" s="288">
        <f t="shared" si="21"/>
        <v>32104.799999999992</v>
      </c>
      <c r="BI37" s="288">
        <f t="shared" si="21"/>
        <v>44946.719999999987</v>
      </c>
      <c r="BJ37" s="288">
        <f t="shared" si="21"/>
        <v>62925.407999999974</v>
      </c>
      <c r="BK37" s="288">
        <f t="shared" si="21"/>
        <v>88095.571199999962</v>
      </c>
      <c r="BL37" s="288">
        <f t="shared" si="21"/>
        <v>123333.79967999994</v>
      </c>
      <c r="BM37" s="288">
        <f t="shared" si="21"/>
        <v>172667.31955199991</v>
      </c>
      <c r="BN37" s="288">
        <f t="shared" si="21"/>
        <v>241734.24737279987</v>
      </c>
      <c r="BO37" s="288">
        <f t="shared" si="21"/>
        <v>338427.94632191979</v>
      </c>
      <c r="BP37" s="288">
        <f t="shared" si="21"/>
        <v>473799.12485068769</v>
      </c>
      <c r="BQ37" s="290">
        <f t="shared" si="22"/>
        <v>1629046.936977407</v>
      </c>
      <c r="BR37" s="297"/>
      <c r="BS37" s="286"/>
      <c r="BT37" s="310"/>
      <c r="BU37" s="313"/>
      <c r="BV37" s="326" t="str">
        <f t="shared" si="12"/>
        <v>Household Essentials</v>
      </c>
      <c r="BW37" s="288">
        <v>16379.999999999998</v>
      </c>
      <c r="BX37" s="288">
        <f t="shared" si="23"/>
        <v>24569.999999999996</v>
      </c>
      <c r="BY37" s="288">
        <f t="shared" si="23"/>
        <v>36854.999999999993</v>
      </c>
      <c r="BZ37" s="288">
        <f t="shared" si="23"/>
        <v>55282.499999999985</v>
      </c>
      <c r="CA37" s="288">
        <f t="shared" si="23"/>
        <v>82923.749999999971</v>
      </c>
      <c r="CB37" s="288">
        <f t="shared" si="23"/>
        <v>124385.62499999996</v>
      </c>
      <c r="CC37" s="288">
        <f t="shared" si="23"/>
        <v>186578.43749999994</v>
      </c>
      <c r="CD37" s="288">
        <f t="shared" si="23"/>
        <v>279867.65624999988</v>
      </c>
      <c r="CE37" s="288">
        <f t="shared" si="23"/>
        <v>419801.48437499983</v>
      </c>
      <c r="CF37" s="288">
        <f t="shared" si="23"/>
        <v>629702.22656249977</v>
      </c>
      <c r="CG37" s="288">
        <f t="shared" si="23"/>
        <v>944553.33984374965</v>
      </c>
      <c r="CH37" s="288">
        <f t="shared" si="23"/>
        <v>1416830.0097656245</v>
      </c>
      <c r="CI37" s="290">
        <f t="shared" si="27"/>
        <v>4217730.0292968731</v>
      </c>
      <c r="CJ37" s="297"/>
      <c r="CK37" s="286"/>
      <c r="CL37" s="313"/>
    </row>
    <row r="38" spans="1:90" x14ac:dyDescent="0.25">
      <c r="A38" s="304"/>
      <c r="B38" s="326" t="str">
        <f t="shared" si="14"/>
        <v>Beauty Products</v>
      </c>
      <c r="C38" s="288">
        <v>18000</v>
      </c>
      <c r="D38" s="288">
        <f t="shared" si="15"/>
        <v>19800</v>
      </c>
      <c r="E38" s="288">
        <f t="shared" si="16"/>
        <v>23760</v>
      </c>
      <c r="F38" s="288">
        <f t="shared" si="16"/>
        <v>28512</v>
      </c>
      <c r="G38" s="288">
        <f t="shared" si="16"/>
        <v>34214.400000000001</v>
      </c>
      <c r="H38" s="288">
        <f t="shared" si="16"/>
        <v>41057.279999999999</v>
      </c>
      <c r="I38" s="288">
        <f t="shared" si="16"/>
        <v>49268.735999999997</v>
      </c>
      <c r="J38" s="288">
        <f t="shared" si="16"/>
        <v>59122.483199999995</v>
      </c>
      <c r="K38" s="288">
        <f t="shared" si="16"/>
        <v>70946.979839999985</v>
      </c>
      <c r="L38" s="288">
        <f t="shared" si="16"/>
        <v>85136.375807999982</v>
      </c>
      <c r="M38" s="288">
        <f t="shared" si="16"/>
        <v>102163.65096959997</v>
      </c>
      <c r="N38" s="288">
        <f t="shared" si="16"/>
        <v>122596.38116351995</v>
      </c>
      <c r="O38" s="290">
        <f t="shared" si="17"/>
        <v>654578.28698111989</v>
      </c>
      <c r="P38" s="297"/>
      <c r="Q38" s="286"/>
      <c r="R38" s="300"/>
      <c r="S38" s="301"/>
      <c r="T38" s="326" t="str">
        <f t="shared" si="6"/>
        <v>Beauty Products</v>
      </c>
      <c r="U38" s="288">
        <v>19000</v>
      </c>
      <c r="V38" s="288">
        <f t="shared" ref="V38:AF38" si="40">U38*(1+0.2)</f>
        <v>22800</v>
      </c>
      <c r="W38" s="288">
        <f t="shared" si="40"/>
        <v>27360</v>
      </c>
      <c r="X38" s="288">
        <f t="shared" si="40"/>
        <v>32832</v>
      </c>
      <c r="Y38" s="288">
        <f t="shared" si="40"/>
        <v>39398.400000000001</v>
      </c>
      <c r="Z38" s="288">
        <f t="shared" si="40"/>
        <v>47278.080000000002</v>
      </c>
      <c r="AA38" s="288">
        <f t="shared" si="40"/>
        <v>56733.696000000004</v>
      </c>
      <c r="AB38" s="288">
        <f t="shared" si="40"/>
        <v>68080.435200000007</v>
      </c>
      <c r="AC38" s="288">
        <f t="shared" si="40"/>
        <v>81696.522240000006</v>
      </c>
      <c r="AD38" s="288">
        <f t="shared" si="40"/>
        <v>98035.826688000001</v>
      </c>
      <c r="AE38" s="288">
        <f t="shared" si="40"/>
        <v>117642.9920256</v>
      </c>
      <c r="AF38" s="288">
        <f t="shared" si="40"/>
        <v>141171.59043072001</v>
      </c>
      <c r="AG38" s="290">
        <f t="shared" si="19"/>
        <v>752029.54258432006</v>
      </c>
      <c r="AH38" s="297"/>
      <c r="AI38" s="286"/>
      <c r="AJ38" s="301"/>
      <c r="AK38" s="298"/>
      <c r="AL38" s="326" t="str">
        <f t="shared" si="8"/>
        <v>Beauty Products</v>
      </c>
      <c r="AM38" s="288">
        <v>18000</v>
      </c>
      <c r="AN38" s="288">
        <f t="shared" ref="AN38:AX38" si="41">AM38*(1+0.3)</f>
        <v>23400</v>
      </c>
      <c r="AO38" s="288">
        <f t="shared" si="41"/>
        <v>30420</v>
      </c>
      <c r="AP38" s="288">
        <f t="shared" si="41"/>
        <v>39546</v>
      </c>
      <c r="AQ38" s="288">
        <f t="shared" si="41"/>
        <v>51409.8</v>
      </c>
      <c r="AR38" s="288">
        <f t="shared" si="41"/>
        <v>66832.740000000005</v>
      </c>
      <c r="AS38" s="288">
        <f t="shared" si="41"/>
        <v>86882.562000000005</v>
      </c>
      <c r="AT38" s="288">
        <f t="shared" si="41"/>
        <v>112947.33060000002</v>
      </c>
      <c r="AU38" s="288">
        <f t="shared" si="41"/>
        <v>146831.52978000001</v>
      </c>
      <c r="AV38" s="288">
        <f t="shared" si="41"/>
        <v>190880.98871400004</v>
      </c>
      <c r="AW38" s="288">
        <f t="shared" si="41"/>
        <v>248145.28532820006</v>
      </c>
      <c r="AX38" s="288">
        <f t="shared" si="41"/>
        <v>322588.87092666008</v>
      </c>
      <c r="AY38" s="290">
        <f t="shared" si="26"/>
        <v>1337885.10734886</v>
      </c>
      <c r="AZ38" s="297"/>
      <c r="BA38" s="286"/>
      <c r="BB38" s="298"/>
      <c r="BC38" s="310"/>
      <c r="BD38" s="326" t="str">
        <f t="shared" si="10"/>
        <v>Beauty Products</v>
      </c>
      <c r="BE38" s="288">
        <v>23400</v>
      </c>
      <c r="BF38" s="288">
        <f t="shared" si="21"/>
        <v>32759.999999999996</v>
      </c>
      <c r="BG38" s="288">
        <f t="shared" si="21"/>
        <v>45863.999999999993</v>
      </c>
      <c r="BH38" s="288">
        <f t="shared" si="21"/>
        <v>64209.599999999984</v>
      </c>
      <c r="BI38" s="288">
        <f t="shared" si="21"/>
        <v>89893.439999999973</v>
      </c>
      <c r="BJ38" s="288">
        <f t="shared" si="21"/>
        <v>125850.81599999995</v>
      </c>
      <c r="BK38" s="288">
        <f t="shared" si="21"/>
        <v>176191.14239999992</v>
      </c>
      <c r="BL38" s="288">
        <f t="shared" si="21"/>
        <v>246667.59935999988</v>
      </c>
      <c r="BM38" s="288">
        <f t="shared" si="21"/>
        <v>345334.63910399983</v>
      </c>
      <c r="BN38" s="288">
        <f t="shared" si="21"/>
        <v>483468.49474559975</v>
      </c>
      <c r="BO38" s="288">
        <f t="shared" si="21"/>
        <v>676855.89264383959</v>
      </c>
      <c r="BP38" s="288">
        <f t="shared" si="21"/>
        <v>947598.24970137537</v>
      </c>
      <c r="BQ38" s="290">
        <f t="shared" si="22"/>
        <v>3258093.8739548139</v>
      </c>
      <c r="BR38" s="297"/>
      <c r="BS38" s="286"/>
      <c r="BT38" s="310"/>
      <c r="BU38" s="313"/>
      <c r="BV38" s="326" t="str">
        <f t="shared" si="12"/>
        <v>Beauty Products</v>
      </c>
      <c r="BW38" s="288">
        <v>32759.999999999996</v>
      </c>
      <c r="BX38" s="288">
        <f t="shared" si="23"/>
        <v>49139.999999999993</v>
      </c>
      <c r="BY38" s="288">
        <f t="shared" si="23"/>
        <v>73709.999999999985</v>
      </c>
      <c r="BZ38" s="288">
        <f t="shared" si="23"/>
        <v>110564.99999999997</v>
      </c>
      <c r="CA38" s="288">
        <f t="shared" si="23"/>
        <v>165847.49999999994</v>
      </c>
      <c r="CB38" s="288">
        <f t="shared" si="23"/>
        <v>248771.24999999991</v>
      </c>
      <c r="CC38" s="288">
        <f t="shared" si="23"/>
        <v>373156.87499999988</v>
      </c>
      <c r="CD38" s="288">
        <f t="shared" si="23"/>
        <v>559735.31249999977</v>
      </c>
      <c r="CE38" s="288">
        <f t="shared" si="23"/>
        <v>839602.96874999965</v>
      </c>
      <c r="CF38" s="288">
        <f t="shared" si="23"/>
        <v>1259404.4531249995</v>
      </c>
      <c r="CG38" s="288">
        <f t="shared" si="23"/>
        <v>1889106.6796874993</v>
      </c>
      <c r="CH38" s="288">
        <f t="shared" si="23"/>
        <v>2833660.0195312491</v>
      </c>
      <c r="CI38" s="290">
        <f t="shared" si="27"/>
        <v>8435460.0585937463</v>
      </c>
      <c r="CJ38" s="297"/>
      <c r="CK38" s="286"/>
      <c r="CL38" s="313"/>
    </row>
    <row r="39" spans="1:90" x14ac:dyDescent="0.25">
      <c r="A39" s="304"/>
      <c r="B39" s="327" t="s">
        <v>187</v>
      </c>
      <c r="C39" s="289">
        <f t="shared" ref="C39:N39" si="42">SUM(C29:C38)</f>
        <v>80700</v>
      </c>
      <c r="D39" s="289">
        <f t="shared" si="42"/>
        <v>88770.000000000015</v>
      </c>
      <c r="E39" s="289">
        <f t="shared" si="42"/>
        <v>106524</v>
      </c>
      <c r="F39" s="289">
        <f t="shared" si="42"/>
        <v>127828.8</v>
      </c>
      <c r="G39" s="289">
        <f t="shared" si="42"/>
        <v>153394.56</v>
      </c>
      <c r="H39" s="289">
        <f t="shared" si="42"/>
        <v>184073.47199999998</v>
      </c>
      <c r="I39" s="289">
        <f t="shared" si="42"/>
        <v>220888.16639999999</v>
      </c>
      <c r="J39" s="289">
        <f t="shared" si="42"/>
        <v>265065.79967999994</v>
      </c>
      <c r="K39" s="289">
        <f t="shared" si="42"/>
        <v>318078.95961599995</v>
      </c>
      <c r="L39" s="289">
        <f t="shared" si="42"/>
        <v>381694.7515391999</v>
      </c>
      <c r="M39" s="289">
        <f t="shared" si="42"/>
        <v>458033.7018470398</v>
      </c>
      <c r="N39" s="289">
        <f t="shared" si="42"/>
        <v>549640.44221644779</v>
      </c>
      <c r="O39" s="289">
        <f>SUM(O29:O38)</f>
        <v>2934692.6532986872</v>
      </c>
      <c r="P39" s="286"/>
      <c r="Q39" s="286"/>
      <c r="R39" s="300"/>
      <c r="S39" s="301"/>
      <c r="T39" s="327" t="s">
        <v>187</v>
      </c>
      <c r="U39" s="289">
        <f t="shared" ref="U39:AF39" si="43">SUM(U29:U38)</f>
        <v>89200</v>
      </c>
      <c r="V39" s="289">
        <f t="shared" si="43"/>
        <v>107040</v>
      </c>
      <c r="W39" s="289">
        <f t="shared" si="43"/>
        <v>128448</v>
      </c>
      <c r="X39" s="289">
        <f t="shared" si="43"/>
        <v>154137.60000000001</v>
      </c>
      <c r="Y39" s="289">
        <f t="shared" si="43"/>
        <v>184965.12</v>
      </c>
      <c r="Z39" s="289">
        <f t="shared" si="43"/>
        <v>221958.14400000003</v>
      </c>
      <c r="AA39" s="289">
        <f t="shared" si="43"/>
        <v>266349.77279999998</v>
      </c>
      <c r="AB39" s="289">
        <f t="shared" si="43"/>
        <v>319619.72735999996</v>
      </c>
      <c r="AC39" s="289">
        <f t="shared" si="43"/>
        <v>383543.67283200001</v>
      </c>
      <c r="AD39" s="289">
        <f t="shared" si="43"/>
        <v>460252.4073983999</v>
      </c>
      <c r="AE39" s="289">
        <f t="shared" si="43"/>
        <v>552302.88887807983</v>
      </c>
      <c r="AF39" s="289">
        <f t="shared" si="43"/>
        <v>662763.4666536958</v>
      </c>
      <c r="AG39" s="289">
        <f>SUM(AG29:AG38)</f>
        <v>3530580.7999221757</v>
      </c>
      <c r="AH39" s="286"/>
      <c r="AI39" s="286"/>
      <c r="AJ39" s="301"/>
      <c r="AK39" s="298"/>
      <c r="AL39" s="327" t="s">
        <v>187</v>
      </c>
      <c r="AM39" s="289">
        <f t="shared" ref="AM39:AU39" si="44">SUM(AM29:AM38)</f>
        <v>112000</v>
      </c>
      <c r="AN39" s="289">
        <f t="shared" si="44"/>
        <v>145600</v>
      </c>
      <c r="AO39" s="289">
        <f t="shared" si="44"/>
        <v>189280</v>
      </c>
      <c r="AP39" s="289">
        <f t="shared" si="44"/>
        <v>246064</v>
      </c>
      <c r="AQ39" s="289">
        <f t="shared" si="44"/>
        <v>319883.2</v>
      </c>
      <c r="AR39" s="289">
        <f t="shared" si="44"/>
        <v>415848.16</v>
      </c>
      <c r="AS39" s="289">
        <f t="shared" si="44"/>
        <v>540602.60800000012</v>
      </c>
      <c r="AT39" s="289">
        <f t="shared" si="44"/>
        <v>702783.39040000003</v>
      </c>
      <c r="AU39" s="289">
        <f t="shared" si="44"/>
        <v>913618.40752000001</v>
      </c>
      <c r="AV39" s="289">
        <f>SUM(AV29:AV38)</f>
        <v>1187703.9297760001</v>
      </c>
      <c r="AW39" s="289">
        <f>SUM(AW29:AW38)</f>
        <v>1544015.1087088007</v>
      </c>
      <c r="AX39" s="289">
        <f>SUM(AX29:AX38)</f>
        <v>2007219.6413214407</v>
      </c>
      <c r="AY39" s="289">
        <f>SUM(AY29:AY38)</f>
        <v>8324618.4457262419</v>
      </c>
      <c r="AZ39" s="286"/>
      <c r="BA39" s="286"/>
      <c r="BB39" s="298"/>
      <c r="BC39" s="310"/>
      <c r="BD39" s="327" t="s">
        <v>187</v>
      </c>
      <c r="BE39" s="289">
        <f t="shared" ref="BE39:BP39" si="45">SUM(BE29:BE38)</f>
        <v>145600</v>
      </c>
      <c r="BF39" s="289">
        <f t="shared" si="45"/>
        <v>203840</v>
      </c>
      <c r="BG39" s="289">
        <f t="shared" si="45"/>
        <v>285376</v>
      </c>
      <c r="BH39" s="289">
        <f t="shared" si="45"/>
        <v>399526.40000000002</v>
      </c>
      <c r="BI39" s="289">
        <f t="shared" si="45"/>
        <v>559336.95999999985</v>
      </c>
      <c r="BJ39" s="289">
        <f t="shared" si="45"/>
        <v>783071.74399999995</v>
      </c>
      <c r="BK39" s="289">
        <f>SUM(BK29:BK38)</f>
        <v>1096300.4415999998</v>
      </c>
      <c r="BL39" s="289">
        <f>SUM(BL29:BL38)</f>
        <v>1534820.6182399995</v>
      </c>
      <c r="BM39" s="289">
        <f>SUM(BM29:BM38)</f>
        <v>2148748.8655359992</v>
      </c>
      <c r="BN39" s="289">
        <f>SUM(BN29:BN38)</f>
        <v>3008248.411750399</v>
      </c>
      <c r="BO39" s="289">
        <f t="shared" si="45"/>
        <v>4211547.7764505576</v>
      </c>
      <c r="BP39" s="289">
        <f t="shared" si="45"/>
        <v>5896166.8870307803</v>
      </c>
      <c r="BQ39" s="289">
        <f>SUM(BQ29:BQ38)</f>
        <v>20272584.104607735</v>
      </c>
      <c r="BR39" s="286"/>
      <c r="BS39" s="286"/>
      <c r="BT39" s="310"/>
      <c r="BU39" s="313"/>
      <c r="BV39" s="327" t="s">
        <v>187</v>
      </c>
      <c r="BW39" s="289">
        <f t="shared" ref="BW39:CF39" si="46">SUM(BW29:BW38)</f>
        <v>203840</v>
      </c>
      <c r="BX39" s="289">
        <f t="shared" si="46"/>
        <v>305760</v>
      </c>
      <c r="BY39" s="289">
        <f t="shared" si="46"/>
        <v>458640</v>
      </c>
      <c r="BZ39" s="289">
        <f t="shared" si="46"/>
        <v>687960</v>
      </c>
      <c r="CA39" s="289">
        <f>SUM(CA29:CA38)</f>
        <v>1031940</v>
      </c>
      <c r="CB39" s="289">
        <f>SUM(CB29:CB38)</f>
        <v>1547910</v>
      </c>
      <c r="CC39" s="289">
        <f>SUM(CC29:CC38)</f>
        <v>2321865</v>
      </c>
      <c r="CD39" s="289">
        <f>SUM(CD29:CD38)</f>
        <v>3482797.5</v>
      </c>
      <c r="CE39" s="289">
        <f t="shared" si="46"/>
        <v>5224196.25</v>
      </c>
      <c r="CF39" s="289">
        <f t="shared" si="46"/>
        <v>7836294.375</v>
      </c>
      <c r="CG39" s="289">
        <f>SUM(CG29:CG38)</f>
        <v>11754441.5625</v>
      </c>
      <c r="CH39" s="289">
        <f>SUM(CH29:CH38)</f>
        <v>17631662.34375</v>
      </c>
      <c r="CI39" s="289">
        <f>SUM(CI29:CI38)</f>
        <v>52487307.03125</v>
      </c>
      <c r="CJ39" s="286"/>
      <c r="CK39" s="286"/>
      <c r="CL39" s="313"/>
    </row>
    <row r="40" spans="1:90" x14ac:dyDescent="0.25">
      <c r="A40" s="304"/>
      <c r="B40" s="285"/>
      <c r="C40" s="285"/>
      <c r="D40" s="285"/>
      <c r="E40" s="285"/>
      <c r="F40" s="285"/>
      <c r="G40" s="285"/>
      <c r="H40" s="285"/>
      <c r="I40" s="285"/>
      <c r="J40" s="285"/>
      <c r="K40" s="285"/>
      <c r="L40" s="285"/>
      <c r="M40" s="285"/>
      <c r="N40" s="285"/>
      <c r="O40" s="285"/>
      <c r="P40" s="286"/>
      <c r="Q40" s="286"/>
      <c r="R40" s="300"/>
      <c r="S40" s="301"/>
      <c r="T40" s="285"/>
      <c r="U40" s="285"/>
      <c r="V40" s="285"/>
      <c r="W40" s="285"/>
      <c r="X40" s="285"/>
      <c r="Y40" s="285"/>
      <c r="Z40" s="285"/>
      <c r="AA40" s="285"/>
      <c r="AB40" s="285"/>
      <c r="AC40" s="285"/>
      <c r="AD40" s="285"/>
      <c r="AE40" s="285"/>
      <c r="AF40" s="285"/>
      <c r="AG40" s="285"/>
      <c r="AH40" s="286"/>
      <c r="AI40" s="286"/>
      <c r="AJ40" s="301"/>
      <c r="AK40" s="298"/>
      <c r="AL40" s="285"/>
      <c r="AM40" s="285"/>
      <c r="AN40" s="285"/>
      <c r="AO40" s="285"/>
      <c r="AP40" s="285"/>
      <c r="AQ40" s="285"/>
      <c r="AR40" s="285"/>
      <c r="AS40" s="285"/>
      <c r="AT40" s="285"/>
      <c r="AU40" s="285"/>
      <c r="AV40" s="285"/>
      <c r="AW40" s="285"/>
      <c r="AX40" s="285"/>
      <c r="AY40" s="285"/>
      <c r="AZ40" s="286"/>
      <c r="BA40" s="286"/>
      <c r="BB40" s="298"/>
      <c r="BC40" s="310"/>
      <c r="BD40" s="285"/>
      <c r="BE40" s="285"/>
      <c r="BF40" s="285"/>
      <c r="BG40" s="285"/>
      <c r="BH40" s="285"/>
      <c r="BI40" s="285"/>
      <c r="BJ40" s="285"/>
      <c r="BK40" s="285"/>
      <c r="BL40" s="285"/>
      <c r="BM40" s="285"/>
      <c r="BN40" s="285"/>
      <c r="BO40" s="285"/>
      <c r="BP40" s="285"/>
      <c r="BQ40" s="285"/>
      <c r="BR40" s="286"/>
      <c r="BS40" s="286"/>
      <c r="BT40" s="310"/>
      <c r="BU40" s="313"/>
      <c r="BV40" s="285"/>
      <c r="BW40" s="285"/>
      <c r="BX40" s="285"/>
      <c r="BY40" s="285"/>
      <c r="BZ40" s="285"/>
      <c r="CA40" s="285"/>
      <c r="CB40" s="285"/>
      <c r="CC40" s="285"/>
      <c r="CD40" s="285"/>
      <c r="CE40" s="285"/>
      <c r="CF40" s="285"/>
      <c r="CG40" s="285"/>
      <c r="CH40" s="285"/>
      <c r="CI40" s="285"/>
      <c r="CJ40" s="286"/>
      <c r="CK40" s="286"/>
      <c r="CL40" s="313"/>
    </row>
    <row r="41" spans="1:90" x14ac:dyDescent="0.25">
      <c r="A41" s="317" t="s">
        <v>464</v>
      </c>
      <c r="B41" s="98" t="str">
        <f>B25</f>
        <v>For the Year Ending April 30</v>
      </c>
      <c r="D41" s="285"/>
      <c r="E41" s="285"/>
      <c r="F41" s="285"/>
      <c r="G41" s="285"/>
      <c r="H41" s="285"/>
      <c r="I41" s="285"/>
      <c r="J41" s="285"/>
      <c r="K41" s="285"/>
      <c r="L41" s="285"/>
      <c r="M41" s="285"/>
      <c r="N41" s="285"/>
      <c r="O41" s="285"/>
      <c r="P41" s="286"/>
      <c r="Q41" s="286"/>
      <c r="R41" s="300"/>
      <c r="S41" s="319" t="s">
        <v>464</v>
      </c>
      <c r="T41" s="98" t="str">
        <f>T25</f>
        <v>For the Year Ending April 30</v>
      </c>
      <c r="U41" s="316"/>
      <c r="V41" s="285"/>
      <c r="W41" s="285"/>
      <c r="X41" s="285"/>
      <c r="Y41" s="285"/>
      <c r="Z41" s="285"/>
      <c r="AA41" s="285"/>
      <c r="AB41" s="285"/>
      <c r="AC41" s="285"/>
      <c r="AD41" s="285"/>
      <c r="AE41" s="285"/>
      <c r="AF41" s="285"/>
      <c r="AG41" s="285"/>
      <c r="AH41" s="286"/>
      <c r="AI41" s="286"/>
      <c r="AJ41" s="301"/>
      <c r="AK41" s="319" t="s">
        <v>464</v>
      </c>
      <c r="AL41" s="98" t="str">
        <f>AL25</f>
        <v>For the Year Ending April 30</v>
      </c>
      <c r="AM41" s="316"/>
      <c r="AN41" s="285"/>
      <c r="AO41" s="285"/>
      <c r="AP41" s="285"/>
      <c r="AQ41" s="285"/>
      <c r="AR41" s="285"/>
      <c r="AS41" s="285"/>
      <c r="AT41" s="285"/>
      <c r="AU41" s="285"/>
      <c r="AV41" s="285"/>
      <c r="AW41" s="285"/>
      <c r="AX41" s="285"/>
      <c r="AY41" s="285"/>
      <c r="AZ41" s="286"/>
      <c r="BA41" s="286"/>
      <c r="BB41" s="298"/>
      <c r="BC41" s="319" t="s">
        <v>464</v>
      </c>
      <c r="BD41" s="98" t="str">
        <f>BD25</f>
        <v>For the Year Ending April 30</v>
      </c>
      <c r="BE41" s="316"/>
      <c r="BF41" s="285"/>
      <c r="BG41" s="285"/>
      <c r="BH41" s="285"/>
      <c r="BI41" s="285"/>
      <c r="BJ41" s="285"/>
      <c r="BK41" s="285"/>
      <c r="BL41" s="285"/>
      <c r="BM41" s="285"/>
      <c r="BN41" s="285"/>
      <c r="BO41" s="285"/>
      <c r="BP41" s="285"/>
      <c r="BQ41" s="285"/>
      <c r="BR41" s="286"/>
      <c r="BS41" s="286"/>
      <c r="BT41" s="310"/>
      <c r="BU41" s="319" t="s">
        <v>464</v>
      </c>
      <c r="BV41" s="98" t="str">
        <f>BV25</f>
        <v>For the Year Ending April 30</v>
      </c>
      <c r="BW41" s="316"/>
      <c r="BX41" s="285"/>
      <c r="BY41" s="285"/>
      <c r="BZ41" s="285"/>
      <c r="CA41" s="285"/>
      <c r="CB41" s="285"/>
      <c r="CC41" s="285"/>
      <c r="CD41" s="285"/>
      <c r="CE41" s="285"/>
      <c r="CF41" s="285"/>
      <c r="CG41" s="285"/>
      <c r="CH41" s="285"/>
      <c r="CI41" s="285"/>
      <c r="CJ41" s="286"/>
      <c r="CK41" s="286"/>
      <c r="CL41" s="313"/>
    </row>
    <row r="42" spans="1:90" x14ac:dyDescent="0.25">
      <c r="A42" s="304"/>
      <c r="B42" s="320" t="s">
        <v>223</v>
      </c>
      <c r="C42" s="286"/>
      <c r="D42" s="285"/>
      <c r="E42" s="285"/>
      <c r="F42" s="285"/>
      <c r="G42" s="285"/>
      <c r="H42" s="285"/>
      <c r="I42" s="285"/>
      <c r="J42" s="285"/>
      <c r="K42" s="285"/>
      <c r="L42" s="285"/>
      <c r="M42" s="285"/>
      <c r="N42" s="285"/>
      <c r="O42" s="285"/>
      <c r="P42" s="286"/>
      <c r="Q42" s="286"/>
      <c r="R42" s="300"/>
      <c r="S42" s="301"/>
      <c r="T42" s="320" t="s">
        <v>223</v>
      </c>
      <c r="U42" s="286"/>
      <c r="V42" s="285"/>
      <c r="W42" s="285"/>
      <c r="X42" s="285"/>
      <c r="Y42" s="285"/>
      <c r="Z42" s="285"/>
      <c r="AA42" s="285"/>
      <c r="AB42" s="285"/>
      <c r="AC42" s="285"/>
      <c r="AD42" s="285"/>
      <c r="AE42" s="285"/>
      <c r="AF42" s="285"/>
      <c r="AG42" s="285"/>
      <c r="AH42" s="286"/>
      <c r="AI42" s="286"/>
      <c r="AJ42" s="301"/>
      <c r="AK42" s="298"/>
      <c r="AL42" s="320" t="s">
        <v>223</v>
      </c>
      <c r="AM42" s="286"/>
      <c r="AN42" s="285"/>
      <c r="AO42" s="285"/>
      <c r="AP42" s="285"/>
      <c r="AQ42" s="285"/>
      <c r="AR42" s="285"/>
      <c r="AS42" s="285"/>
      <c r="AT42" s="285"/>
      <c r="AU42" s="285"/>
      <c r="AV42" s="285"/>
      <c r="AW42" s="285"/>
      <c r="AX42" s="285"/>
      <c r="AY42" s="285"/>
      <c r="AZ42" s="286"/>
      <c r="BA42" s="286"/>
      <c r="BB42" s="298"/>
      <c r="BC42" s="310"/>
      <c r="BD42" s="320" t="s">
        <v>223</v>
      </c>
      <c r="BE42" s="286"/>
      <c r="BF42" s="285"/>
      <c r="BG42" s="285"/>
      <c r="BH42" s="285"/>
      <c r="BI42" s="285"/>
      <c r="BJ42" s="285"/>
      <c r="BK42" s="285"/>
      <c r="BL42" s="285"/>
      <c r="BM42" s="285"/>
      <c r="BN42" s="285"/>
      <c r="BO42" s="285"/>
      <c r="BP42" s="285"/>
      <c r="BQ42" s="285"/>
      <c r="BR42" s="286"/>
      <c r="BS42" s="286"/>
      <c r="BT42" s="310"/>
      <c r="BU42" s="313"/>
      <c r="BV42" s="320" t="s">
        <v>223</v>
      </c>
      <c r="BW42" s="286"/>
      <c r="BX42" s="285"/>
      <c r="BY42" s="285"/>
      <c r="BZ42" s="285"/>
      <c r="CA42" s="285"/>
      <c r="CB42" s="285"/>
      <c r="CC42" s="285"/>
      <c r="CD42" s="285"/>
      <c r="CE42" s="285"/>
      <c r="CF42" s="285"/>
      <c r="CG42" s="285"/>
      <c r="CH42" s="285"/>
      <c r="CI42" s="285"/>
      <c r="CJ42" s="286"/>
      <c r="CK42" s="286"/>
      <c r="CL42" s="313"/>
    </row>
    <row r="43" spans="1:90" x14ac:dyDescent="0.25">
      <c r="A43" s="304"/>
      <c r="B43" s="321" t="str">
        <f>B27</f>
        <v>Hayai Desire</v>
      </c>
      <c r="C43" s="287"/>
      <c r="D43" s="287"/>
      <c r="E43" s="287"/>
      <c r="F43" s="287"/>
      <c r="G43" s="287"/>
      <c r="H43" s="287"/>
      <c r="I43" s="287"/>
      <c r="J43" s="287"/>
      <c r="K43" s="287"/>
      <c r="L43" s="287"/>
      <c r="M43" s="287"/>
      <c r="N43" s="287"/>
      <c r="O43" s="286"/>
      <c r="P43" s="286"/>
      <c r="Q43" s="286"/>
      <c r="R43" s="300"/>
      <c r="S43" s="301"/>
      <c r="T43" s="321" t="str">
        <f>T27</f>
        <v>Hayai Desire</v>
      </c>
      <c r="U43" s="287"/>
      <c r="V43" s="287"/>
      <c r="W43" s="287"/>
      <c r="X43" s="287"/>
      <c r="Y43" s="287"/>
      <c r="Z43" s="287"/>
      <c r="AA43" s="287"/>
      <c r="AB43" s="287"/>
      <c r="AC43" s="287"/>
      <c r="AD43" s="287"/>
      <c r="AE43" s="287"/>
      <c r="AF43" s="287"/>
      <c r="AG43" s="286"/>
      <c r="AH43" s="286"/>
      <c r="AI43" s="286"/>
      <c r="AJ43" s="301"/>
      <c r="AK43" s="298"/>
      <c r="AL43" s="321" t="str">
        <f>AL27</f>
        <v>Hayai Desire</v>
      </c>
      <c r="AM43" s="287"/>
      <c r="AN43" s="287"/>
      <c r="AO43" s="287"/>
      <c r="AP43" s="287"/>
      <c r="AQ43" s="287"/>
      <c r="AR43" s="287"/>
      <c r="AS43" s="287"/>
      <c r="AT43" s="287"/>
      <c r="AU43" s="287"/>
      <c r="AV43" s="287"/>
      <c r="AW43" s="287"/>
      <c r="AX43" s="287"/>
      <c r="AY43" s="286"/>
      <c r="AZ43" s="286"/>
      <c r="BA43" s="286"/>
      <c r="BB43" s="298"/>
      <c r="BC43" s="310"/>
      <c r="BD43" s="321" t="str">
        <f>BD27</f>
        <v>Hayai Desire</v>
      </c>
      <c r="BE43" s="287"/>
      <c r="BF43" s="287"/>
      <c r="BG43" s="287"/>
      <c r="BH43" s="287"/>
      <c r="BI43" s="287"/>
      <c r="BJ43" s="287"/>
      <c r="BK43" s="287"/>
      <c r="BL43" s="287"/>
      <c r="BM43" s="287"/>
      <c r="BN43" s="287"/>
      <c r="BO43" s="287"/>
      <c r="BP43" s="287"/>
      <c r="BQ43" s="286"/>
      <c r="BR43" s="286"/>
      <c r="BS43" s="286"/>
      <c r="BT43" s="310"/>
      <c r="BU43" s="313"/>
      <c r="BV43" s="321" t="str">
        <f>BV27</f>
        <v>Hayai Desire</v>
      </c>
      <c r="BW43" s="287"/>
      <c r="BX43" s="287"/>
      <c r="BY43" s="287"/>
      <c r="BZ43" s="287"/>
      <c r="CA43" s="287"/>
      <c r="CB43" s="287"/>
      <c r="CC43" s="287"/>
      <c r="CD43" s="287"/>
      <c r="CE43" s="287"/>
      <c r="CF43" s="287"/>
      <c r="CG43" s="287"/>
      <c r="CH43" s="287"/>
      <c r="CI43" s="286"/>
      <c r="CJ43" s="286"/>
      <c r="CK43" s="286"/>
      <c r="CL43" s="313"/>
    </row>
    <row r="44" spans="1:90" x14ac:dyDescent="0.25">
      <c r="A44" s="304"/>
      <c r="B44" s="323"/>
      <c r="C44" s="324">
        <f>C28</f>
        <v>44682</v>
      </c>
      <c r="D44" s="324">
        <f t="shared" ref="D44:N44" si="47">DATE(YEAR(C44),MONTH(C44)+1,DAY(C44))</f>
        <v>44713</v>
      </c>
      <c r="E44" s="324">
        <f t="shared" si="47"/>
        <v>44743</v>
      </c>
      <c r="F44" s="324">
        <f t="shared" si="47"/>
        <v>44774</v>
      </c>
      <c r="G44" s="324">
        <f t="shared" si="47"/>
        <v>44805</v>
      </c>
      <c r="H44" s="324">
        <f t="shared" si="47"/>
        <v>44835</v>
      </c>
      <c r="I44" s="324">
        <f t="shared" si="47"/>
        <v>44866</v>
      </c>
      <c r="J44" s="324">
        <f t="shared" si="47"/>
        <v>44896</v>
      </c>
      <c r="K44" s="324">
        <f t="shared" si="47"/>
        <v>44927</v>
      </c>
      <c r="L44" s="324">
        <f t="shared" si="47"/>
        <v>44958</v>
      </c>
      <c r="M44" s="324">
        <f t="shared" si="47"/>
        <v>44986</v>
      </c>
      <c r="N44" s="324">
        <f t="shared" si="47"/>
        <v>45017</v>
      </c>
      <c r="O44" s="328"/>
      <c r="P44" s="286"/>
      <c r="Q44" s="286"/>
      <c r="R44" s="300"/>
      <c r="S44" s="301"/>
      <c r="T44" s="323"/>
      <c r="U44" s="324">
        <f>U28</f>
        <v>45048</v>
      </c>
      <c r="V44" s="324">
        <f t="shared" ref="V44:AF44" si="48">DATE(YEAR(U44),MONTH(U44)+1,DAY(U44))</f>
        <v>45079</v>
      </c>
      <c r="W44" s="324">
        <f t="shared" si="48"/>
        <v>45109</v>
      </c>
      <c r="X44" s="324">
        <f t="shared" si="48"/>
        <v>45140</v>
      </c>
      <c r="Y44" s="324">
        <f t="shared" si="48"/>
        <v>45171</v>
      </c>
      <c r="Z44" s="324">
        <f t="shared" si="48"/>
        <v>45201</v>
      </c>
      <c r="AA44" s="324">
        <f t="shared" si="48"/>
        <v>45232</v>
      </c>
      <c r="AB44" s="324">
        <f t="shared" si="48"/>
        <v>45262</v>
      </c>
      <c r="AC44" s="324">
        <f t="shared" si="48"/>
        <v>45293</v>
      </c>
      <c r="AD44" s="324">
        <f t="shared" si="48"/>
        <v>45324</v>
      </c>
      <c r="AE44" s="324">
        <f t="shared" si="48"/>
        <v>45353</v>
      </c>
      <c r="AF44" s="324">
        <f t="shared" si="48"/>
        <v>45384</v>
      </c>
      <c r="AG44" s="328"/>
      <c r="AH44" s="286"/>
      <c r="AI44" s="286"/>
      <c r="AJ44" s="301"/>
      <c r="AK44" s="298"/>
      <c r="AL44" s="323"/>
      <c r="AM44" s="324">
        <f>AM28</f>
        <v>45414</v>
      </c>
      <c r="AN44" s="324">
        <f t="shared" ref="AN44:AX44" si="49">DATE(YEAR(AM44),MONTH(AM44)+1,DAY(AM44))</f>
        <v>45445</v>
      </c>
      <c r="AO44" s="324">
        <f t="shared" si="49"/>
        <v>45475</v>
      </c>
      <c r="AP44" s="324">
        <f t="shared" si="49"/>
        <v>45506</v>
      </c>
      <c r="AQ44" s="324">
        <f t="shared" si="49"/>
        <v>45537</v>
      </c>
      <c r="AR44" s="324">
        <f t="shared" si="49"/>
        <v>45567</v>
      </c>
      <c r="AS44" s="324">
        <f t="shared" si="49"/>
        <v>45598</v>
      </c>
      <c r="AT44" s="324">
        <f t="shared" si="49"/>
        <v>45628</v>
      </c>
      <c r="AU44" s="324">
        <f t="shared" si="49"/>
        <v>45659</v>
      </c>
      <c r="AV44" s="324">
        <f t="shared" si="49"/>
        <v>45690</v>
      </c>
      <c r="AW44" s="324">
        <f t="shared" si="49"/>
        <v>45718</v>
      </c>
      <c r="AX44" s="324">
        <f t="shared" si="49"/>
        <v>45749</v>
      </c>
      <c r="AY44" s="328"/>
      <c r="AZ44" s="286"/>
      <c r="BA44" s="286"/>
      <c r="BB44" s="298"/>
      <c r="BC44" s="310"/>
      <c r="BD44" s="323"/>
      <c r="BE44" s="324">
        <f>BE28</f>
        <v>45780</v>
      </c>
      <c r="BF44" s="324">
        <f t="shared" ref="BF44:BP44" si="50">DATE(YEAR(BE44),MONTH(BE44)+1,DAY(BE44))</f>
        <v>45811</v>
      </c>
      <c r="BG44" s="324">
        <f t="shared" si="50"/>
        <v>45841</v>
      </c>
      <c r="BH44" s="324">
        <f t="shared" si="50"/>
        <v>45872</v>
      </c>
      <c r="BI44" s="324">
        <f t="shared" si="50"/>
        <v>45903</v>
      </c>
      <c r="BJ44" s="324">
        <f t="shared" si="50"/>
        <v>45933</v>
      </c>
      <c r="BK44" s="324">
        <f t="shared" si="50"/>
        <v>45964</v>
      </c>
      <c r="BL44" s="324">
        <f t="shared" si="50"/>
        <v>45994</v>
      </c>
      <c r="BM44" s="324">
        <f t="shared" si="50"/>
        <v>46025</v>
      </c>
      <c r="BN44" s="324">
        <f t="shared" si="50"/>
        <v>46056</v>
      </c>
      <c r="BO44" s="324">
        <f t="shared" si="50"/>
        <v>46084</v>
      </c>
      <c r="BP44" s="324">
        <f t="shared" si="50"/>
        <v>46115</v>
      </c>
      <c r="BQ44" s="328"/>
      <c r="BR44" s="286"/>
      <c r="BS44" s="286"/>
      <c r="BT44" s="310"/>
      <c r="BU44" s="313"/>
      <c r="BV44" s="323"/>
      <c r="BW44" s="324">
        <f>BW28</f>
        <v>46146</v>
      </c>
      <c r="BX44" s="324">
        <f t="shared" ref="BX44:CH44" si="51">DATE(YEAR(BW44),MONTH(BW44)+1,DAY(BW44))</f>
        <v>46177</v>
      </c>
      <c r="BY44" s="324">
        <f t="shared" si="51"/>
        <v>46207</v>
      </c>
      <c r="BZ44" s="324">
        <f t="shared" si="51"/>
        <v>46238</v>
      </c>
      <c r="CA44" s="324">
        <f t="shared" si="51"/>
        <v>46269</v>
      </c>
      <c r="CB44" s="324">
        <f t="shared" si="51"/>
        <v>46299</v>
      </c>
      <c r="CC44" s="324">
        <f t="shared" si="51"/>
        <v>46330</v>
      </c>
      <c r="CD44" s="324">
        <f t="shared" si="51"/>
        <v>46360</v>
      </c>
      <c r="CE44" s="324">
        <f t="shared" si="51"/>
        <v>46391</v>
      </c>
      <c r="CF44" s="324">
        <f t="shared" si="51"/>
        <v>46422</v>
      </c>
      <c r="CG44" s="324">
        <f t="shared" si="51"/>
        <v>46450</v>
      </c>
      <c r="CH44" s="324">
        <f t="shared" si="51"/>
        <v>46481</v>
      </c>
      <c r="CI44" s="328"/>
      <c r="CJ44" s="286"/>
      <c r="CK44" s="286"/>
      <c r="CL44" s="313"/>
    </row>
    <row r="45" spans="1:90" x14ac:dyDescent="0.25">
      <c r="A45" s="304"/>
      <c r="B45" s="326" t="str">
        <f>B29</f>
        <v>Fresh Produce</v>
      </c>
      <c r="C45" s="288">
        <v>25</v>
      </c>
      <c r="D45" s="288">
        <v>25</v>
      </c>
      <c r="E45" s="288">
        <v>25</v>
      </c>
      <c r="F45" s="288">
        <v>25</v>
      </c>
      <c r="G45" s="288">
        <v>25</v>
      </c>
      <c r="H45" s="288">
        <v>25</v>
      </c>
      <c r="I45" s="288">
        <v>25</v>
      </c>
      <c r="J45" s="288">
        <v>25</v>
      </c>
      <c r="K45" s="288">
        <v>25</v>
      </c>
      <c r="L45" s="288">
        <v>25</v>
      </c>
      <c r="M45" s="288">
        <v>25</v>
      </c>
      <c r="N45" s="288">
        <v>25</v>
      </c>
      <c r="O45" s="294"/>
      <c r="P45" s="329"/>
      <c r="Q45" s="286"/>
      <c r="R45" s="300"/>
      <c r="S45" s="301"/>
      <c r="T45" s="326" t="str">
        <f>T29</f>
        <v>Fresh Produce</v>
      </c>
      <c r="U45" s="288">
        <f>N45*(1+0.2)</f>
        <v>30</v>
      </c>
      <c r="V45" s="288">
        <v>24</v>
      </c>
      <c r="W45" s="288">
        <v>30</v>
      </c>
      <c r="X45" s="288">
        <v>30</v>
      </c>
      <c r="Y45" s="288">
        <v>30</v>
      </c>
      <c r="Z45" s="288">
        <v>30</v>
      </c>
      <c r="AA45" s="288">
        <v>30</v>
      </c>
      <c r="AB45" s="288">
        <v>30</v>
      </c>
      <c r="AC45" s="288">
        <v>30</v>
      </c>
      <c r="AD45" s="288">
        <v>30</v>
      </c>
      <c r="AE45" s="288">
        <v>23</v>
      </c>
      <c r="AF45" s="288">
        <v>20</v>
      </c>
      <c r="AG45" s="294"/>
      <c r="AH45" s="329"/>
      <c r="AI45" s="286"/>
      <c r="AJ45" s="301"/>
      <c r="AK45" s="298"/>
      <c r="AL45" s="326" t="str">
        <f>AL29</f>
        <v>Fresh Produce</v>
      </c>
      <c r="AM45" s="288">
        <f>AF45*(1+0.3)</f>
        <v>26</v>
      </c>
      <c r="AN45" s="288">
        <v>39</v>
      </c>
      <c r="AO45" s="288">
        <v>39</v>
      </c>
      <c r="AP45" s="288">
        <v>39</v>
      </c>
      <c r="AQ45" s="288">
        <v>39</v>
      </c>
      <c r="AR45" s="288">
        <v>39</v>
      </c>
      <c r="AS45" s="288">
        <v>39</v>
      </c>
      <c r="AT45" s="288">
        <v>39</v>
      </c>
      <c r="AU45" s="288">
        <v>39</v>
      </c>
      <c r="AV45" s="288">
        <v>39</v>
      </c>
      <c r="AW45" s="288">
        <v>39</v>
      </c>
      <c r="AX45" s="288">
        <v>39</v>
      </c>
      <c r="AY45" s="294"/>
      <c r="AZ45" s="329"/>
      <c r="BA45" s="286"/>
      <c r="BB45" s="298"/>
      <c r="BC45" s="310"/>
      <c r="BD45" s="326" t="str">
        <f>BD29</f>
        <v>Fresh Produce</v>
      </c>
      <c r="BE45" s="288">
        <v>39</v>
      </c>
      <c r="BF45" s="288">
        <f>BE45*(1+0.5)</f>
        <v>58.5</v>
      </c>
      <c r="BG45" s="288">
        <f t="shared" ref="BG45:BP45" si="52">BF45*(1+0.5)</f>
        <v>87.75</v>
      </c>
      <c r="BH45" s="288">
        <f t="shared" si="52"/>
        <v>131.625</v>
      </c>
      <c r="BI45" s="288">
        <f t="shared" si="52"/>
        <v>197.4375</v>
      </c>
      <c r="BJ45" s="288">
        <f t="shared" si="52"/>
        <v>296.15625</v>
      </c>
      <c r="BK45" s="288">
        <f t="shared" si="52"/>
        <v>444.234375</v>
      </c>
      <c r="BL45" s="288">
        <f t="shared" si="52"/>
        <v>666.3515625</v>
      </c>
      <c r="BM45" s="288">
        <f t="shared" si="52"/>
        <v>999.52734375</v>
      </c>
      <c r="BN45" s="288">
        <f t="shared" si="52"/>
        <v>1499.291015625</v>
      </c>
      <c r="BO45" s="288">
        <f t="shared" si="52"/>
        <v>2248.9365234375</v>
      </c>
      <c r="BP45" s="288">
        <f t="shared" si="52"/>
        <v>3373.40478515625</v>
      </c>
      <c r="BQ45" s="294"/>
      <c r="BR45" s="329"/>
      <c r="BS45" s="286"/>
      <c r="BT45" s="310"/>
      <c r="BU45" s="313"/>
      <c r="BV45" s="326" t="str">
        <f>BV29</f>
        <v>Fresh Produce</v>
      </c>
      <c r="BW45" s="288">
        <v>3373.40478515625</v>
      </c>
      <c r="BX45" s="288">
        <f>BW45*(1+0.2)</f>
        <v>4048.0857421874998</v>
      </c>
      <c r="BY45" s="288">
        <f t="shared" ref="BY45:CH45" si="53">BX45*(1+0.2)</f>
        <v>4857.7028906249998</v>
      </c>
      <c r="BZ45" s="288">
        <f t="shared" si="53"/>
        <v>5829.2434687499999</v>
      </c>
      <c r="CA45" s="288">
        <f t="shared" si="53"/>
        <v>6995.0921625000001</v>
      </c>
      <c r="CB45" s="288">
        <f t="shared" si="53"/>
        <v>8394.1105950000001</v>
      </c>
      <c r="CC45" s="288">
        <f t="shared" si="53"/>
        <v>10072.932714</v>
      </c>
      <c r="CD45" s="288">
        <f t="shared" si="53"/>
        <v>12087.5192568</v>
      </c>
      <c r="CE45" s="288">
        <f t="shared" si="53"/>
        <v>14505.02310816</v>
      </c>
      <c r="CF45" s="288">
        <f t="shared" si="53"/>
        <v>17406.027729792</v>
      </c>
      <c r="CG45" s="288">
        <f t="shared" si="53"/>
        <v>20887.233275750401</v>
      </c>
      <c r="CH45" s="288">
        <f t="shared" si="53"/>
        <v>25064.679930900482</v>
      </c>
      <c r="CI45" s="294"/>
      <c r="CJ45" s="329"/>
      <c r="CK45" s="286"/>
      <c r="CL45" s="313"/>
    </row>
    <row r="46" spans="1:90" x14ac:dyDescent="0.25">
      <c r="A46" s="304"/>
      <c r="B46" s="326" t="str">
        <f t="shared" ref="B46:B54" si="54">B30</f>
        <v>Dairy Products</v>
      </c>
      <c r="C46" s="288">
        <v>13</v>
      </c>
      <c r="D46" s="288">
        <v>13</v>
      </c>
      <c r="E46" s="288">
        <v>13</v>
      </c>
      <c r="F46" s="288">
        <v>13</v>
      </c>
      <c r="G46" s="288">
        <v>13</v>
      </c>
      <c r="H46" s="288">
        <v>13</v>
      </c>
      <c r="I46" s="288">
        <v>13</v>
      </c>
      <c r="J46" s="288">
        <v>13</v>
      </c>
      <c r="K46" s="288">
        <v>13</v>
      </c>
      <c r="L46" s="288">
        <v>13</v>
      </c>
      <c r="M46" s="288">
        <v>13</v>
      </c>
      <c r="N46" s="288">
        <v>13</v>
      </c>
      <c r="O46" s="294"/>
      <c r="P46" s="329"/>
      <c r="Q46" s="286"/>
      <c r="R46" s="300"/>
      <c r="S46" s="301"/>
      <c r="T46" s="326" t="str">
        <f t="shared" ref="T46:T54" si="55">T30</f>
        <v>Dairy Products</v>
      </c>
      <c r="U46" s="288">
        <f t="shared" ref="U46:U54" si="56">N46*(1+0.2)</f>
        <v>15.6</v>
      </c>
      <c r="V46" s="288">
        <v>16</v>
      </c>
      <c r="W46" s="288">
        <v>16</v>
      </c>
      <c r="X46" s="288">
        <v>16</v>
      </c>
      <c r="Y46" s="288">
        <v>16</v>
      </c>
      <c r="Z46" s="288">
        <v>16</v>
      </c>
      <c r="AA46" s="288">
        <v>16</v>
      </c>
      <c r="AB46" s="288">
        <v>16</v>
      </c>
      <c r="AC46" s="288">
        <v>16</v>
      </c>
      <c r="AD46" s="288">
        <v>13</v>
      </c>
      <c r="AE46" s="288">
        <v>13</v>
      </c>
      <c r="AF46" s="288">
        <v>11</v>
      </c>
      <c r="AG46" s="294"/>
      <c r="AH46" s="329"/>
      <c r="AI46" s="286"/>
      <c r="AJ46" s="301"/>
      <c r="AK46" s="298"/>
      <c r="AL46" s="326" t="str">
        <f t="shared" ref="AL46:AL54" si="57">AL30</f>
        <v>Dairy Products</v>
      </c>
      <c r="AM46" s="288">
        <f t="shared" ref="AM46:AM54" si="58">AF46*(1+0.3)</f>
        <v>14.3</v>
      </c>
      <c r="AN46" s="288">
        <v>20.8</v>
      </c>
      <c r="AO46" s="288">
        <v>20.8</v>
      </c>
      <c r="AP46" s="288">
        <v>20.8</v>
      </c>
      <c r="AQ46" s="288">
        <v>20.8</v>
      </c>
      <c r="AR46" s="288">
        <v>20.8</v>
      </c>
      <c r="AS46" s="288">
        <v>20.8</v>
      </c>
      <c r="AT46" s="288">
        <v>20.8</v>
      </c>
      <c r="AU46" s="288">
        <v>20.8</v>
      </c>
      <c r="AV46" s="288">
        <v>20.8</v>
      </c>
      <c r="AW46" s="288">
        <v>20.8</v>
      </c>
      <c r="AX46" s="288">
        <v>20.8</v>
      </c>
      <c r="AY46" s="294"/>
      <c r="AZ46" s="329"/>
      <c r="BA46" s="286"/>
      <c r="BB46" s="298"/>
      <c r="BC46" s="310"/>
      <c r="BD46" s="326" t="str">
        <f t="shared" ref="BD46:BD54" si="59">BD30</f>
        <v>Dairy Products</v>
      </c>
      <c r="BE46" s="288">
        <v>20.8</v>
      </c>
      <c r="BF46" s="288">
        <f t="shared" ref="BF46:BP46" si="60">BE46*(1+0.5)</f>
        <v>31.200000000000003</v>
      </c>
      <c r="BG46" s="288">
        <f t="shared" si="60"/>
        <v>46.800000000000004</v>
      </c>
      <c r="BH46" s="288">
        <f t="shared" si="60"/>
        <v>70.2</v>
      </c>
      <c r="BI46" s="288">
        <f t="shared" si="60"/>
        <v>105.30000000000001</v>
      </c>
      <c r="BJ46" s="288">
        <f t="shared" si="60"/>
        <v>157.95000000000002</v>
      </c>
      <c r="BK46" s="288">
        <f t="shared" si="60"/>
        <v>236.92500000000001</v>
      </c>
      <c r="BL46" s="288">
        <f t="shared" si="60"/>
        <v>355.38750000000005</v>
      </c>
      <c r="BM46" s="288">
        <f t="shared" si="60"/>
        <v>533.08125000000007</v>
      </c>
      <c r="BN46" s="288">
        <f t="shared" si="60"/>
        <v>799.62187500000005</v>
      </c>
      <c r="BO46" s="288">
        <f t="shared" si="60"/>
        <v>1199.4328125000002</v>
      </c>
      <c r="BP46" s="288">
        <f t="shared" si="60"/>
        <v>1799.1492187500003</v>
      </c>
      <c r="BQ46" s="294"/>
      <c r="BR46" s="329"/>
      <c r="BS46" s="286"/>
      <c r="BT46" s="310"/>
      <c r="BU46" s="313"/>
      <c r="BV46" s="326" t="str">
        <f t="shared" ref="BV46:BV54" si="61">BV30</f>
        <v>Dairy Products</v>
      </c>
      <c r="BW46" s="288">
        <v>1799.1492187500003</v>
      </c>
      <c r="BX46" s="288">
        <f t="shared" ref="BX46:CH46" si="62">BW46*(1+0.2)</f>
        <v>2158.9790625000001</v>
      </c>
      <c r="BY46" s="288">
        <f t="shared" si="62"/>
        <v>2590.7748750000001</v>
      </c>
      <c r="BZ46" s="288">
        <f t="shared" si="62"/>
        <v>3108.92985</v>
      </c>
      <c r="CA46" s="288">
        <f t="shared" si="62"/>
        <v>3730.7158199999999</v>
      </c>
      <c r="CB46" s="288">
        <f t="shared" si="62"/>
        <v>4476.8589839999995</v>
      </c>
      <c r="CC46" s="288">
        <f t="shared" si="62"/>
        <v>5372.2307807999996</v>
      </c>
      <c r="CD46" s="288">
        <f t="shared" si="62"/>
        <v>6446.6769369599997</v>
      </c>
      <c r="CE46" s="288">
        <f t="shared" si="62"/>
        <v>7736.0123243519993</v>
      </c>
      <c r="CF46" s="288">
        <f t="shared" si="62"/>
        <v>9283.2147892223984</v>
      </c>
      <c r="CG46" s="288">
        <f t="shared" si="62"/>
        <v>11139.857747066877</v>
      </c>
      <c r="CH46" s="288">
        <f t="shared" si="62"/>
        <v>13367.829296480251</v>
      </c>
      <c r="CI46" s="294"/>
      <c r="CJ46" s="329"/>
      <c r="CK46" s="286"/>
      <c r="CL46" s="313"/>
    </row>
    <row r="47" spans="1:90" x14ac:dyDescent="0.25">
      <c r="A47" s="304"/>
      <c r="B47" s="326" t="str">
        <f t="shared" si="54"/>
        <v>Organic Grocery</v>
      </c>
      <c r="C47" s="288">
        <v>16</v>
      </c>
      <c r="D47" s="288">
        <v>16</v>
      </c>
      <c r="E47" s="288">
        <v>16</v>
      </c>
      <c r="F47" s="288">
        <v>16</v>
      </c>
      <c r="G47" s="288">
        <v>16</v>
      </c>
      <c r="H47" s="288">
        <v>16</v>
      </c>
      <c r="I47" s="288">
        <v>16</v>
      </c>
      <c r="J47" s="288">
        <v>16</v>
      </c>
      <c r="K47" s="288">
        <v>16</v>
      </c>
      <c r="L47" s="288">
        <v>16</v>
      </c>
      <c r="M47" s="288">
        <v>16</v>
      </c>
      <c r="N47" s="288">
        <v>16</v>
      </c>
      <c r="O47" s="294"/>
      <c r="P47" s="329"/>
      <c r="Q47" s="286"/>
      <c r="R47" s="300"/>
      <c r="S47" s="301"/>
      <c r="T47" s="326" t="str">
        <f t="shared" si="55"/>
        <v>Organic Grocery</v>
      </c>
      <c r="U47" s="288">
        <f t="shared" si="56"/>
        <v>19.2</v>
      </c>
      <c r="V47" s="288">
        <v>19</v>
      </c>
      <c r="W47" s="288">
        <v>19</v>
      </c>
      <c r="X47" s="288">
        <v>19</v>
      </c>
      <c r="Y47" s="288">
        <v>19</v>
      </c>
      <c r="Z47" s="288">
        <v>19</v>
      </c>
      <c r="AA47" s="288">
        <v>19</v>
      </c>
      <c r="AB47" s="288">
        <v>19</v>
      </c>
      <c r="AC47" s="288">
        <v>19</v>
      </c>
      <c r="AD47" s="288">
        <v>19</v>
      </c>
      <c r="AE47" s="288">
        <v>19</v>
      </c>
      <c r="AF47" s="288">
        <v>15</v>
      </c>
      <c r="AG47" s="294"/>
      <c r="AH47" s="329"/>
      <c r="AI47" s="286"/>
      <c r="AJ47" s="301"/>
      <c r="AK47" s="298"/>
      <c r="AL47" s="326" t="str">
        <f t="shared" si="57"/>
        <v>Organic Grocery</v>
      </c>
      <c r="AM47" s="288">
        <f t="shared" si="58"/>
        <v>19.5</v>
      </c>
      <c r="AN47" s="288">
        <v>24.7</v>
      </c>
      <c r="AO47" s="288">
        <v>24.7</v>
      </c>
      <c r="AP47" s="288">
        <v>24.7</v>
      </c>
      <c r="AQ47" s="288">
        <v>24.7</v>
      </c>
      <c r="AR47" s="288">
        <v>24.7</v>
      </c>
      <c r="AS47" s="288">
        <v>24.7</v>
      </c>
      <c r="AT47" s="288">
        <v>24.7</v>
      </c>
      <c r="AU47" s="288">
        <v>24.7</v>
      </c>
      <c r="AV47" s="288">
        <v>24.7</v>
      </c>
      <c r="AW47" s="288">
        <v>24.7</v>
      </c>
      <c r="AX47" s="288">
        <v>24.7</v>
      </c>
      <c r="AY47" s="294"/>
      <c r="AZ47" s="329"/>
      <c r="BA47" s="286"/>
      <c r="BB47" s="298"/>
      <c r="BC47" s="310"/>
      <c r="BD47" s="326" t="str">
        <f t="shared" si="59"/>
        <v>Organic Grocery</v>
      </c>
      <c r="BE47" s="288">
        <v>24.7</v>
      </c>
      <c r="BF47" s="288">
        <f t="shared" ref="BF47:BP47" si="63">BE47*(1+0.5)</f>
        <v>37.049999999999997</v>
      </c>
      <c r="BG47" s="288">
        <f t="shared" si="63"/>
        <v>55.574999999999996</v>
      </c>
      <c r="BH47" s="288">
        <f t="shared" si="63"/>
        <v>83.362499999999997</v>
      </c>
      <c r="BI47" s="288">
        <f t="shared" si="63"/>
        <v>125.04374999999999</v>
      </c>
      <c r="BJ47" s="288">
        <f t="shared" si="63"/>
        <v>187.56562499999998</v>
      </c>
      <c r="BK47" s="288">
        <f t="shared" si="63"/>
        <v>281.34843749999999</v>
      </c>
      <c r="BL47" s="288">
        <f t="shared" si="63"/>
        <v>422.02265624999995</v>
      </c>
      <c r="BM47" s="288">
        <f t="shared" si="63"/>
        <v>633.03398437499993</v>
      </c>
      <c r="BN47" s="288">
        <f t="shared" si="63"/>
        <v>949.55097656249995</v>
      </c>
      <c r="BO47" s="288">
        <f t="shared" si="63"/>
        <v>1424.3264648437498</v>
      </c>
      <c r="BP47" s="288">
        <f t="shared" si="63"/>
        <v>2136.4896972656247</v>
      </c>
      <c r="BQ47" s="294"/>
      <c r="BR47" s="329"/>
      <c r="BS47" s="286"/>
      <c r="BT47" s="310"/>
      <c r="BU47" s="313"/>
      <c r="BV47" s="326" t="str">
        <f t="shared" si="61"/>
        <v>Organic Grocery</v>
      </c>
      <c r="BW47" s="288">
        <v>2136.4896972656247</v>
      </c>
      <c r="BX47" s="288">
        <f t="shared" ref="BX47:CH47" si="64">BW47*(1+0.2)</f>
        <v>2563.7876367187496</v>
      </c>
      <c r="BY47" s="288">
        <f t="shared" si="64"/>
        <v>3076.5451640624992</v>
      </c>
      <c r="BZ47" s="288">
        <f t="shared" si="64"/>
        <v>3691.8541968749987</v>
      </c>
      <c r="CA47" s="288">
        <f t="shared" si="64"/>
        <v>4430.2250362499981</v>
      </c>
      <c r="CB47" s="288">
        <f t="shared" si="64"/>
        <v>5316.2700434999979</v>
      </c>
      <c r="CC47" s="288">
        <f t="shared" si="64"/>
        <v>6379.5240521999976</v>
      </c>
      <c r="CD47" s="288">
        <f t="shared" si="64"/>
        <v>7655.4288626399966</v>
      </c>
      <c r="CE47" s="288">
        <f t="shared" si="64"/>
        <v>9186.5146351679959</v>
      </c>
      <c r="CF47" s="288">
        <f t="shared" si="64"/>
        <v>11023.817562201595</v>
      </c>
      <c r="CG47" s="288">
        <f t="shared" si="64"/>
        <v>13228.581074641914</v>
      </c>
      <c r="CH47" s="288">
        <f t="shared" si="64"/>
        <v>15874.297289570295</v>
      </c>
      <c r="CI47" s="294"/>
      <c r="CJ47" s="329"/>
      <c r="CK47" s="286"/>
      <c r="CL47" s="313"/>
    </row>
    <row r="48" spans="1:90" x14ac:dyDescent="0.25">
      <c r="A48" s="304"/>
      <c r="B48" s="326" t="str">
        <f t="shared" si="54"/>
        <v>Baked Goods</v>
      </c>
      <c r="C48" s="288">
        <v>19</v>
      </c>
      <c r="D48" s="288">
        <v>19</v>
      </c>
      <c r="E48" s="288">
        <v>19</v>
      </c>
      <c r="F48" s="288">
        <v>19</v>
      </c>
      <c r="G48" s="288">
        <v>19</v>
      </c>
      <c r="H48" s="288">
        <v>19</v>
      </c>
      <c r="I48" s="288">
        <v>19</v>
      </c>
      <c r="J48" s="288">
        <v>19</v>
      </c>
      <c r="K48" s="288">
        <v>19</v>
      </c>
      <c r="L48" s="288">
        <v>19</v>
      </c>
      <c r="M48" s="288">
        <v>19</v>
      </c>
      <c r="N48" s="288">
        <v>19</v>
      </c>
      <c r="O48" s="294"/>
      <c r="P48" s="329"/>
      <c r="Q48" s="286"/>
      <c r="R48" s="300"/>
      <c r="S48" s="301"/>
      <c r="T48" s="326" t="str">
        <f t="shared" si="55"/>
        <v>Baked Goods</v>
      </c>
      <c r="U48" s="288">
        <f t="shared" si="56"/>
        <v>22.8</v>
      </c>
      <c r="V48" s="288">
        <v>23</v>
      </c>
      <c r="W48" s="288">
        <v>23</v>
      </c>
      <c r="X48" s="288">
        <v>23</v>
      </c>
      <c r="Y48" s="288">
        <v>23</v>
      </c>
      <c r="Z48" s="288">
        <v>23</v>
      </c>
      <c r="AA48" s="288">
        <v>23</v>
      </c>
      <c r="AB48" s="288">
        <v>23</v>
      </c>
      <c r="AC48" s="288">
        <v>23</v>
      </c>
      <c r="AD48" s="288">
        <v>15</v>
      </c>
      <c r="AE48" s="288">
        <v>15</v>
      </c>
      <c r="AF48" s="288">
        <v>14</v>
      </c>
      <c r="AG48" s="294"/>
      <c r="AH48" s="329"/>
      <c r="AI48" s="286"/>
      <c r="AJ48" s="301"/>
      <c r="AK48" s="298"/>
      <c r="AL48" s="326" t="str">
        <f t="shared" si="57"/>
        <v>Baked Goods</v>
      </c>
      <c r="AM48" s="288">
        <f t="shared" si="58"/>
        <v>18.2</v>
      </c>
      <c r="AN48" s="288">
        <v>29.900000000000002</v>
      </c>
      <c r="AO48" s="288">
        <v>29.900000000000002</v>
      </c>
      <c r="AP48" s="288">
        <v>29.900000000000002</v>
      </c>
      <c r="AQ48" s="288">
        <v>29.900000000000002</v>
      </c>
      <c r="AR48" s="288">
        <v>29.900000000000002</v>
      </c>
      <c r="AS48" s="288">
        <v>29.900000000000002</v>
      </c>
      <c r="AT48" s="288">
        <v>29.900000000000002</v>
      </c>
      <c r="AU48" s="288">
        <v>29.900000000000002</v>
      </c>
      <c r="AV48" s="288">
        <v>29.900000000000002</v>
      </c>
      <c r="AW48" s="288">
        <v>29.900000000000002</v>
      </c>
      <c r="AX48" s="288">
        <v>29.900000000000002</v>
      </c>
      <c r="AY48" s="294"/>
      <c r="AZ48" s="329"/>
      <c r="BA48" s="286"/>
      <c r="BB48" s="298"/>
      <c r="BC48" s="310"/>
      <c r="BD48" s="326" t="str">
        <f t="shared" si="59"/>
        <v>Baked Goods</v>
      </c>
      <c r="BE48" s="288">
        <v>29.900000000000002</v>
      </c>
      <c r="BF48" s="288">
        <f t="shared" ref="BF48:BP48" si="65">BE48*(1+0.5)</f>
        <v>44.85</v>
      </c>
      <c r="BG48" s="288">
        <f t="shared" si="65"/>
        <v>67.275000000000006</v>
      </c>
      <c r="BH48" s="288">
        <f t="shared" si="65"/>
        <v>100.91250000000001</v>
      </c>
      <c r="BI48" s="288">
        <f t="shared" si="65"/>
        <v>151.36875000000001</v>
      </c>
      <c r="BJ48" s="288">
        <f t="shared" si="65"/>
        <v>227.05312500000002</v>
      </c>
      <c r="BK48" s="288">
        <f t="shared" si="65"/>
        <v>340.57968750000003</v>
      </c>
      <c r="BL48" s="288">
        <f t="shared" si="65"/>
        <v>510.86953125000002</v>
      </c>
      <c r="BM48" s="288">
        <f t="shared" si="65"/>
        <v>766.30429687500009</v>
      </c>
      <c r="BN48" s="288">
        <f t="shared" si="65"/>
        <v>1149.4564453125001</v>
      </c>
      <c r="BO48" s="288">
        <f t="shared" si="65"/>
        <v>1724.1846679687501</v>
      </c>
      <c r="BP48" s="288">
        <f t="shared" si="65"/>
        <v>2586.2770019531254</v>
      </c>
      <c r="BQ48" s="294"/>
      <c r="BR48" s="329"/>
      <c r="BS48" s="286"/>
      <c r="BT48" s="310"/>
      <c r="BU48" s="313"/>
      <c r="BV48" s="326" t="str">
        <f t="shared" si="61"/>
        <v>Baked Goods</v>
      </c>
      <c r="BW48" s="288">
        <v>2586.2770019531254</v>
      </c>
      <c r="BX48" s="288">
        <f t="shared" ref="BX48:CH48" si="66">BW48*(1+0.2)</f>
        <v>3103.5324023437502</v>
      </c>
      <c r="BY48" s="288">
        <f t="shared" si="66"/>
        <v>3724.2388828124999</v>
      </c>
      <c r="BZ48" s="288">
        <f t="shared" si="66"/>
        <v>4469.0866593749997</v>
      </c>
      <c r="CA48" s="288">
        <f t="shared" si="66"/>
        <v>5362.9039912499993</v>
      </c>
      <c r="CB48" s="288">
        <f t="shared" si="66"/>
        <v>6435.4847894999994</v>
      </c>
      <c r="CC48" s="288">
        <f t="shared" si="66"/>
        <v>7722.5817473999987</v>
      </c>
      <c r="CD48" s="288">
        <f t="shared" si="66"/>
        <v>9267.0980968799977</v>
      </c>
      <c r="CE48" s="288">
        <f t="shared" si="66"/>
        <v>11120.517716255998</v>
      </c>
      <c r="CF48" s="288">
        <f t="shared" si="66"/>
        <v>13344.621259507197</v>
      </c>
      <c r="CG48" s="288">
        <f t="shared" si="66"/>
        <v>16013.545511408636</v>
      </c>
      <c r="CH48" s="288">
        <f t="shared" si="66"/>
        <v>19216.254613690362</v>
      </c>
      <c r="CI48" s="294"/>
      <c r="CJ48" s="329"/>
      <c r="CK48" s="286"/>
      <c r="CL48" s="313"/>
    </row>
    <row r="49" spans="1:90" x14ac:dyDescent="0.25">
      <c r="A49" s="304"/>
      <c r="B49" s="326" t="str">
        <f t="shared" si="54"/>
        <v>Seafood</v>
      </c>
      <c r="C49" s="288">
        <v>15</v>
      </c>
      <c r="D49" s="288">
        <v>15</v>
      </c>
      <c r="E49" s="288">
        <v>15</v>
      </c>
      <c r="F49" s="288">
        <v>15</v>
      </c>
      <c r="G49" s="288">
        <v>15</v>
      </c>
      <c r="H49" s="288">
        <v>15</v>
      </c>
      <c r="I49" s="288">
        <v>15</v>
      </c>
      <c r="J49" s="288">
        <v>15</v>
      </c>
      <c r="K49" s="288">
        <v>15</v>
      </c>
      <c r="L49" s="288">
        <v>15</v>
      </c>
      <c r="M49" s="288">
        <v>15</v>
      </c>
      <c r="N49" s="288">
        <v>15</v>
      </c>
      <c r="O49" s="294"/>
      <c r="P49" s="329"/>
      <c r="Q49" s="286"/>
      <c r="R49" s="300"/>
      <c r="S49" s="301"/>
      <c r="T49" s="326" t="str">
        <f t="shared" si="55"/>
        <v>Seafood</v>
      </c>
      <c r="U49" s="288">
        <f t="shared" si="56"/>
        <v>18</v>
      </c>
      <c r="V49" s="288">
        <v>18</v>
      </c>
      <c r="W49" s="288">
        <v>18</v>
      </c>
      <c r="X49" s="288">
        <v>18</v>
      </c>
      <c r="Y49" s="288">
        <v>18</v>
      </c>
      <c r="Z49" s="288">
        <v>18</v>
      </c>
      <c r="AA49" s="288">
        <v>18</v>
      </c>
      <c r="AB49" s="288">
        <v>18</v>
      </c>
      <c r="AC49" s="288">
        <v>18</v>
      </c>
      <c r="AD49" s="288">
        <v>18</v>
      </c>
      <c r="AE49" s="288">
        <v>13</v>
      </c>
      <c r="AF49" s="288">
        <v>14</v>
      </c>
      <c r="AG49" s="294"/>
      <c r="AH49" s="329"/>
      <c r="AI49" s="286"/>
      <c r="AJ49" s="301"/>
      <c r="AK49" s="298"/>
      <c r="AL49" s="326" t="str">
        <f t="shared" si="57"/>
        <v>Seafood</v>
      </c>
      <c r="AM49" s="288">
        <f t="shared" si="58"/>
        <v>18.2</v>
      </c>
      <c r="AN49" s="288">
        <v>23.400000000000002</v>
      </c>
      <c r="AO49" s="288">
        <v>23.400000000000002</v>
      </c>
      <c r="AP49" s="288">
        <v>23.400000000000002</v>
      </c>
      <c r="AQ49" s="288">
        <v>23.400000000000002</v>
      </c>
      <c r="AR49" s="288">
        <v>23.400000000000002</v>
      </c>
      <c r="AS49" s="288">
        <v>23.400000000000002</v>
      </c>
      <c r="AT49" s="288">
        <v>23.400000000000002</v>
      </c>
      <c r="AU49" s="288">
        <v>23.400000000000002</v>
      </c>
      <c r="AV49" s="288">
        <v>23.400000000000002</v>
      </c>
      <c r="AW49" s="288">
        <v>23.400000000000002</v>
      </c>
      <c r="AX49" s="288">
        <v>23.400000000000002</v>
      </c>
      <c r="AY49" s="294"/>
      <c r="AZ49" s="329"/>
      <c r="BA49" s="286"/>
      <c r="BB49" s="298"/>
      <c r="BC49" s="310"/>
      <c r="BD49" s="326" t="str">
        <f t="shared" si="59"/>
        <v>Seafood</v>
      </c>
      <c r="BE49" s="288">
        <v>23.400000000000002</v>
      </c>
      <c r="BF49" s="288">
        <f t="shared" ref="BF49:BP49" si="67">BE49*(1+0.5)</f>
        <v>35.1</v>
      </c>
      <c r="BG49" s="288">
        <f t="shared" si="67"/>
        <v>52.650000000000006</v>
      </c>
      <c r="BH49" s="288">
        <f t="shared" si="67"/>
        <v>78.975000000000009</v>
      </c>
      <c r="BI49" s="288">
        <f t="shared" si="67"/>
        <v>118.46250000000001</v>
      </c>
      <c r="BJ49" s="288">
        <f t="shared" si="67"/>
        <v>177.69375000000002</v>
      </c>
      <c r="BK49" s="288">
        <f t="shared" si="67"/>
        <v>266.54062500000003</v>
      </c>
      <c r="BL49" s="288">
        <f t="shared" si="67"/>
        <v>399.81093750000002</v>
      </c>
      <c r="BM49" s="288">
        <f t="shared" si="67"/>
        <v>599.71640625000009</v>
      </c>
      <c r="BN49" s="288">
        <f t="shared" si="67"/>
        <v>899.57460937500014</v>
      </c>
      <c r="BO49" s="288">
        <f t="shared" si="67"/>
        <v>1349.3619140625001</v>
      </c>
      <c r="BP49" s="288">
        <f t="shared" si="67"/>
        <v>2024.0428710937501</v>
      </c>
      <c r="BQ49" s="294"/>
      <c r="BR49" s="329"/>
      <c r="BS49" s="286"/>
      <c r="BT49" s="310"/>
      <c r="BU49" s="313"/>
      <c r="BV49" s="326" t="str">
        <f t="shared" si="61"/>
        <v>Seafood</v>
      </c>
      <c r="BW49" s="288">
        <v>2024.0428710937501</v>
      </c>
      <c r="BX49" s="288">
        <f t="shared" ref="BX49:CH49" si="68">BW49*(1+0.2)</f>
        <v>2428.8514453124999</v>
      </c>
      <c r="BY49" s="288">
        <f t="shared" si="68"/>
        <v>2914.621734375</v>
      </c>
      <c r="BZ49" s="288">
        <f t="shared" si="68"/>
        <v>3497.54608125</v>
      </c>
      <c r="CA49" s="288">
        <f t="shared" si="68"/>
        <v>4197.0552975000001</v>
      </c>
      <c r="CB49" s="288">
        <f t="shared" si="68"/>
        <v>5036.4663570000002</v>
      </c>
      <c r="CC49" s="288">
        <f t="shared" si="68"/>
        <v>6043.7596284000001</v>
      </c>
      <c r="CD49" s="288">
        <f t="shared" si="68"/>
        <v>7252.5115540799998</v>
      </c>
      <c r="CE49" s="288">
        <f t="shared" si="68"/>
        <v>8703.0138648960001</v>
      </c>
      <c r="CF49" s="288">
        <f t="shared" si="68"/>
        <v>10443.6166378752</v>
      </c>
      <c r="CG49" s="288">
        <f t="shared" si="68"/>
        <v>12532.339965450241</v>
      </c>
      <c r="CH49" s="288">
        <f t="shared" si="68"/>
        <v>15038.807958540288</v>
      </c>
      <c r="CI49" s="294"/>
      <c r="CJ49" s="329"/>
      <c r="CK49" s="286"/>
      <c r="CL49" s="313"/>
    </row>
    <row r="50" spans="1:90" x14ac:dyDescent="0.25">
      <c r="A50" s="304"/>
      <c r="B50" s="326" t="str">
        <f t="shared" si="54"/>
        <v>Meat</v>
      </c>
      <c r="C50" s="288">
        <v>13</v>
      </c>
      <c r="D50" s="288">
        <v>13</v>
      </c>
      <c r="E50" s="288">
        <v>13</v>
      </c>
      <c r="F50" s="288">
        <v>13</v>
      </c>
      <c r="G50" s="288">
        <v>13</v>
      </c>
      <c r="H50" s="288">
        <v>13</v>
      </c>
      <c r="I50" s="288">
        <v>13</v>
      </c>
      <c r="J50" s="288">
        <v>13</v>
      </c>
      <c r="K50" s="288">
        <v>13</v>
      </c>
      <c r="L50" s="288">
        <v>13</v>
      </c>
      <c r="M50" s="288">
        <v>13</v>
      </c>
      <c r="N50" s="288">
        <v>13</v>
      </c>
      <c r="O50" s="294"/>
      <c r="P50" s="329"/>
      <c r="Q50" s="286"/>
      <c r="R50" s="300"/>
      <c r="S50" s="301"/>
      <c r="T50" s="326" t="str">
        <f t="shared" si="55"/>
        <v>Meat</v>
      </c>
      <c r="U50" s="288">
        <f t="shared" si="56"/>
        <v>15.6</v>
      </c>
      <c r="V50" s="288">
        <v>16</v>
      </c>
      <c r="W50" s="288">
        <v>16</v>
      </c>
      <c r="X50" s="288">
        <v>16</v>
      </c>
      <c r="Y50" s="288">
        <v>16</v>
      </c>
      <c r="Z50" s="288">
        <v>16</v>
      </c>
      <c r="AA50" s="288">
        <v>16</v>
      </c>
      <c r="AB50" s="288">
        <v>16</v>
      </c>
      <c r="AC50" s="288">
        <v>16</v>
      </c>
      <c r="AD50" s="288">
        <v>16</v>
      </c>
      <c r="AE50" s="288">
        <v>16</v>
      </c>
      <c r="AF50" s="288">
        <v>16</v>
      </c>
      <c r="AG50" s="294"/>
      <c r="AH50" s="329"/>
      <c r="AI50" s="286"/>
      <c r="AJ50" s="301"/>
      <c r="AK50" s="298"/>
      <c r="AL50" s="326" t="str">
        <f t="shared" si="57"/>
        <v>Meat</v>
      </c>
      <c r="AM50" s="288">
        <f t="shared" si="58"/>
        <v>20.8</v>
      </c>
      <c r="AN50" s="288">
        <v>20.8</v>
      </c>
      <c r="AO50" s="288">
        <v>20.8</v>
      </c>
      <c r="AP50" s="288">
        <v>20.8</v>
      </c>
      <c r="AQ50" s="288">
        <v>20.8</v>
      </c>
      <c r="AR50" s="288">
        <v>20.8</v>
      </c>
      <c r="AS50" s="288">
        <v>20.8</v>
      </c>
      <c r="AT50" s="288">
        <v>20.8</v>
      </c>
      <c r="AU50" s="288">
        <v>20.8</v>
      </c>
      <c r="AV50" s="288">
        <v>20.8</v>
      </c>
      <c r="AW50" s="288">
        <v>20.8</v>
      </c>
      <c r="AX50" s="288">
        <v>20.8</v>
      </c>
      <c r="AY50" s="294"/>
      <c r="AZ50" s="329"/>
      <c r="BA50" s="286"/>
      <c r="BB50" s="298"/>
      <c r="BC50" s="310"/>
      <c r="BD50" s="326" t="str">
        <f t="shared" si="59"/>
        <v>Meat</v>
      </c>
      <c r="BE50" s="288">
        <v>20.8</v>
      </c>
      <c r="BF50" s="288">
        <f t="shared" ref="BF50:BP50" si="69">BE50*(1+0.5)</f>
        <v>31.200000000000003</v>
      </c>
      <c r="BG50" s="288">
        <f t="shared" si="69"/>
        <v>46.800000000000004</v>
      </c>
      <c r="BH50" s="288">
        <f t="shared" si="69"/>
        <v>70.2</v>
      </c>
      <c r="BI50" s="288">
        <f t="shared" si="69"/>
        <v>105.30000000000001</v>
      </c>
      <c r="BJ50" s="288">
        <f t="shared" si="69"/>
        <v>157.95000000000002</v>
      </c>
      <c r="BK50" s="288">
        <f t="shared" si="69"/>
        <v>236.92500000000001</v>
      </c>
      <c r="BL50" s="288">
        <f t="shared" si="69"/>
        <v>355.38750000000005</v>
      </c>
      <c r="BM50" s="288">
        <f t="shared" si="69"/>
        <v>533.08125000000007</v>
      </c>
      <c r="BN50" s="288">
        <f t="shared" si="69"/>
        <v>799.62187500000005</v>
      </c>
      <c r="BO50" s="288">
        <f t="shared" si="69"/>
        <v>1199.4328125000002</v>
      </c>
      <c r="BP50" s="288">
        <f t="shared" si="69"/>
        <v>1799.1492187500003</v>
      </c>
      <c r="BQ50" s="294"/>
      <c r="BR50" s="329"/>
      <c r="BS50" s="286"/>
      <c r="BT50" s="310"/>
      <c r="BU50" s="313"/>
      <c r="BV50" s="326" t="str">
        <f t="shared" si="61"/>
        <v>Meat</v>
      </c>
      <c r="BW50" s="288">
        <v>1799.1492187500003</v>
      </c>
      <c r="BX50" s="288">
        <f t="shared" ref="BX50:CH50" si="70">BW50*(1+0.2)</f>
        <v>2158.9790625000001</v>
      </c>
      <c r="BY50" s="288">
        <f t="shared" si="70"/>
        <v>2590.7748750000001</v>
      </c>
      <c r="BZ50" s="288">
        <f t="shared" si="70"/>
        <v>3108.92985</v>
      </c>
      <c r="CA50" s="288">
        <f t="shared" si="70"/>
        <v>3730.7158199999999</v>
      </c>
      <c r="CB50" s="288">
        <f t="shared" si="70"/>
        <v>4476.8589839999995</v>
      </c>
      <c r="CC50" s="288">
        <f t="shared" si="70"/>
        <v>5372.2307807999996</v>
      </c>
      <c r="CD50" s="288">
        <f t="shared" si="70"/>
        <v>6446.6769369599997</v>
      </c>
      <c r="CE50" s="288">
        <f t="shared" si="70"/>
        <v>7736.0123243519993</v>
      </c>
      <c r="CF50" s="288">
        <f t="shared" si="70"/>
        <v>9283.2147892223984</v>
      </c>
      <c r="CG50" s="288">
        <f t="shared" si="70"/>
        <v>11139.857747066877</v>
      </c>
      <c r="CH50" s="288">
        <f t="shared" si="70"/>
        <v>13367.829296480251</v>
      </c>
      <c r="CI50" s="294"/>
      <c r="CJ50" s="329"/>
      <c r="CK50" s="286"/>
      <c r="CL50" s="313"/>
    </row>
    <row r="51" spans="1:90" x14ac:dyDescent="0.25">
      <c r="A51" s="304"/>
      <c r="B51" s="326" t="str">
        <f t="shared" si="54"/>
        <v>Meat Alternatives</v>
      </c>
      <c r="C51" s="288">
        <v>10</v>
      </c>
      <c r="D51" s="288">
        <v>10</v>
      </c>
      <c r="E51" s="288">
        <v>10</v>
      </c>
      <c r="F51" s="288">
        <v>10</v>
      </c>
      <c r="G51" s="288">
        <v>10</v>
      </c>
      <c r="H51" s="288">
        <v>10</v>
      </c>
      <c r="I51" s="288">
        <v>10</v>
      </c>
      <c r="J51" s="288">
        <v>10</v>
      </c>
      <c r="K51" s="288">
        <v>10</v>
      </c>
      <c r="L51" s="288">
        <v>10</v>
      </c>
      <c r="M51" s="288">
        <v>10</v>
      </c>
      <c r="N51" s="288">
        <v>10</v>
      </c>
      <c r="O51" s="294"/>
      <c r="P51" s="329"/>
      <c r="Q51" s="286"/>
      <c r="R51" s="300"/>
      <c r="S51" s="301"/>
      <c r="T51" s="326" t="str">
        <f t="shared" si="55"/>
        <v>Meat Alternatives</v>
      </c>
      <c r="U51" s="288">
        <f t="shared" si="56"/>
        <v>12</v>
      </c>
      <c r="V51" s="288">
        <v>12</v>
      </c>
      <c r="W51" s="288">
        <v>12</v>
      </c>
      <c r="X51" s="288">
        <v>12</v>
      </c>
      <c r="Y51" s="288">
        <v>12</v>
      </c>
      <c r="Z51" s="288">
        <v>12</v>
      </c>
      <c r="AA51" s="288">
        <v>12</v>
      </c>
      <c r="AB51" s="288">
        <v>12</v>
      </c>
      <c r="AC51" s="288">
        <v>12</v>
      </c>
      <c r="AD51" s="288">
        <v>12</v>
      </c>
      <c r="AE51" s="288">
        <v>12</v>
      </c>
      <c r="AF51" s="288">
        <v>13</v>
      </c>
      <c r="AG51" s="294"/>
      <c r="AH51" s="329"/>
      <c r="AI51" s="286"/>
      <c r="AJ51" s="301"/>
      <c r="AK51" s="298"/>
      <c r="AL51" s="326" t="str">
        <f t="shared" si="57"/>
        <v>Meat Alternatives</v>
      </c>
      <c r="AM51" s="288">
        <f t="shared" si="58"/>
        <v>16.900000000000002</v>
      </c>
      <c r="AN51" s="288">
        <v>15.600000000000001</v>
      </c>
      <c r="AO51" s="288">
        <v>15.600000000000001</v>
      </c>
      <c r="AP51" s="288">
        <v>15.600000000000001</v>
      </c>
      <c r="AQ51" s="288">
        <v>15.600000000000001</v>
      </c>
      <c r="AR51" s="288">
        <v>15.600000000000001</v>
      </c>
      <c r="AS51" s="288">
        <v>15.600000000000001</v>
      </c>
      <c r="AT51" s="288">
        <v>15.600000000000001</v>
      </c>
      <c r="AU51" s="288">
        <v>15.600000000000001</v>
      </c>
      <c r="AV51" s="288">
        <v>15.600000000000001</v>
      </c>
      <c r="AW51" s="288">
        <v>15.600000000000001</v>
      </c>
      <c r="AX51" s="288">
        <v>15.600000000000001</v>
      </c>
      <c r="AY51" s="294"/>
      <c r="AZ51" s="329"/>
      <c r="BA51" s="286"/>
      <c r="BB51" s="298"/>
      <c r="BC51" s="310"/>
      <c r="BD51" s="326" t="str">
        <f t="shared" si="59"/>
        <v>Meat Alternatives</v>
      </c>
      <c r="BE51" s="288">
        <v>15.600000000000001</v>
      </c>
      <c r="BF51" s="288">
        <f t="shared" ref="BF51:BP51" si="71">BE51*(1+0.5)</f>
        <v>23.400000000000002</v>
      </c>
      <c r="BG51" s="288">
        <f t="shared" si="71"/>
        <v>35.1</v>
      </c>
      <c r="BH51" s="288">
        <f t="shared" si="71"/>
        <v>52.650000000000006</v>
      </c>
      <c r="BI51" s="288">
        <f t="shared" si="71"/>
        <v>78.975000000000009</v>
      </c>
      <c r="BJ51" s="288">
        <f t="shared" si="71"/>
        <v>118.46250000000001</v>
      </c>
      <c r="BK51" s="288">
        <f t="shared" si="71"/>
        <v>177.69375000000002</v>
      </c>
      <c r="BL51" s="288">
        <f t="shared" si="71"/>
        <v>266.54062500000003</v>
      </c>
      <c r="BM51" s="288">
        <f t="shared" si="71"/>
        <v>399.81093750000002</v>
      </c>
      <c r="BN51" s="288">
        <f t="shared" si="71"/>
        <v>599.71640625000009</v>
      </c>
      <c r="BO51" s="288">
        <f t="shared" si="71"/>
        <v>899.57460937500014</v>
      </c>
      <c r="BP51" s="288">
        <f t="shared" si="71"/>
        <v>1349.3619140625001</v>
      </c>
      <c r="BQ51" s="294"/>
      <c r="BR51" s="329"/>
      <c r="BS51" s="286"/>
      <c r="BT51" s="310"/>
      <c r="BU51" s="313"/>
      <c r="BV51" s="326" t="str">
        <f t="shared" si="61"/>
        <v>Meat Alternatives</v>
      </c>
      <c r="BW51" s="288">
        <v>1349.3619140625001</v>
      </c>
      <c r="BX51" s="288">
        <f t="shared" ref="BX51:CH51" si="72">BW51*(1+0.2)</f>
        <v>1619.2342968750002</v>
      </c>
      <c r="BY51" s="288">
        <f t="shared" si="72"/>
        <v>1943.08115625</v>
      </c>
      <c r="BZ51" s="288">
        <f t="shared" si="72"/>
        <v>2331.6973874999999</v>
      </c>
      <c r="CA51" s="288">
        <f t="shared" si="72"/>
        <v>2798.0368649999996</v>
      </c>
      <c r="CB51" s="288">
        <f t="shared" si="72"/>
        <v>3357.6442379999994</v>
      </c>
      <c r="CC51" s="288">
        <f t="shared" si="72"/>
        <v>4029.173085599999</v>
      </c>
      <c r="CD51" s="288">
        <f t="shared" si="72"/>
        <v>4835.0077027199986</v>
      </c>
      <c r="CE51" s="288">
        <f t="shared" si="72"/>
        <v>5802.0092432639985</v>
      </c>
      <c r="CF51" s="288">
        <f t="shared" si="72"/>
        <v>6962.4110919167979</v>
      </c>
      <c r="CG51" s="288">
        <f t="shared" si="72"/>
        <v>8354.8933103001564</v>
      </c>
      <c r="CH51" s="288">
        <f t="shared" si="72"/>
        <v>10025.871972360188</v>
      </c>
      <c r="CI51" s="294"/>
      <c r="CJ51" s="329"/>
      <c r="CK51" s="286"/>
      <c r="CL51" s="313"/>
    </row>
    <row r="52" spans="1:90" x14ac:dyDescent="0.25">
      <c r="A52" s="304"/>
      <c r="B52" s="326" t="str">
        <f t="shared" si="54"/>
        <v>Frozen Food</v>
      </c>
      <c r="C52" s="288">
        <v>15</v>
      </c>
      <c r="D52" s="288">
        <v>15</v>
      </c>
      <c r="E52" s="288">
        <v>15</v>
      </c>
      <c r="F52" s="288">
        <v>15</v>
      </c>
      <c r="G52" s="288">
        <v>15</v>
      </c>
      <c r="H52" s="288">
        <v>15</v>
      </c>
      <c r="I52" s="288">
        <v>15</v>
      </c>
      <c r="J52" s="288">
        <v>15</v>
      </c>
      <c r="K52" s="288">
        <v>15</v>
      </c>
      <c r="L52" s="288">
        <v>15</v>
      </c>
      <c r="M52" s="288">
        <v>15</v>
      </c>
      <c r="N52" s="288">
        <v>15</v>
      </c>
      <c r="O52" s="294"/>
      <c r="P52" s="329"/>
      <c r="Q52" s="286"/>
      <c r="R52" s="300"/>
      <c r="S52" s="301"/>
      <c r="T52" s="326" t="str">
        <f t="shared" si="55"/>
        <v>Frozen Food</v>
      </c>
      <c r="U52" s="288">
        <f t="shared" si="56"/>
        <v>18</v>
      </c>
      <c r="V52" s="288">
        <v>18</v>
      </c>
      <c r="W52" s="288">
        <v>18</v>
      </c>
      <c r="X52" s="288">
        <v>18</v>
      </c>
      <c r="Y52" s="288">
        <v>18</v>
      </c>
      <c r="Z52" s="288">
        <v>18</v>
      </c>
      <c r="AA52" s="288">
        <v>18</v>
      </c>
      <c r="AB52" s="288">
        <v>18</v>
      </c>
      <c r="AC52" s="288">
        <v>18</v>
      </c>
      <c r="AD52" s="288">
        <v>18</v>
      </c>
      <c r="AE52" s="288">
        <v>18</v>
      </c>
      <c r="AF52" s="288">
        <v>12</v>
      </c>
      <c r="AG52" s="294"/>
      <c r="AH52" s="329"/>
      <c r="AI52" s="286"/>
      <c r="AJ52" s="301"/>
      <c r="AK52" s="298"/>
      <c r="AL52" s="326" t="str">
        <f t="shared" si="57"/>
        <v>Frozen Food</v>
      </c>
      <c r="AM52" s="288">
        <f t="shared" si="58"/>
        <v>15.600000000000001</v>
      </c>
      <c r="AN52" s="288">
        <v>23.400000000000002</v>
      </c>
      <c r="AO52" s="288">
        <v>23.400000000000002</v>
      </c>
      <c r="AP52" s="288">
        <v>23.400000000000002</v>
      </c>
      <c r="AQ52" s="288">
        <v>23.400000000000002</v>
      </c>
      <c r="AR52" s="288">
        <v>23.400000000000002</v>
      </c>
      <c r="AS52" s="288">
        <v>23.400000000000002</v>
      </c>
      <c r="AT52" s="288">
        <v>23.400000000000002</v>
      </c>
      <c r="AU52" s="288">
        <v>23.400000000000002</v>
      </c>
      <c r="AV52" s="288">
        <v>23.400000000000002</v>
      </c>
      <c r="AW52" s="288">
        <v>23.400000000000002</v>
      </c>
      <c r="AX52" s="288">
        <v>23.400000000000002</v>
      </c>
      <c r="AY52" s="294"/>
      <c r="AZ52" s="329"/>
      <c r="BA52" s="286"/>
      <c r="BB52" s="298"/>
      <c r="BC52" s="310"/>
      <c r="BD52" s="326" t="str">
        <f t="shared" si="59"/>
        <v>Frozen Food</v>
      </c>
      <c r="BE52" s="288">
        <v>23.400000000000002</v>
      </c>
      <c r="BF52" s="288">
        <f t="shared" ref="BF52:BP52" si="73">BE52*(1+0.5)</f>
        <v>35.1</v>
      </c>
      <c r="BG52" s="288">
        <f t="shared" si="73"/>
        <v>52.650000000000006</v>
      </c>
      <c r="BH52" s="288">
        <f t="shared" si="73"/>
        <v>78.975000000000009</v>
      </c>
      <c r="BI52" s="288">
        <f t="shared" si="73"/>
        <v>118.46250000000001</v>
      </c>
      <c r="BJ52" s="288">
        <f t="shared" si="73"/>
        <v>177.69375000000002</v>
      </c>
      <c r="BK52" s="288">
        <f t="shared" si="73"/>
        <v>266.54062500000003</v>
      </c>
      <c r="BL52" s="288">
        <f t="shared" si="73"/>
        <v>399.81093750000002</v>
      </c>
      <c r="BM52" s="288">
        <f t="shared" si="73"/>
        <v>599.71640625000009</v>
      </c>
      <c r="BN52" s="288">
        <f t="shared" si="73"/>
        <v>899.57460937500014</v>
      </c>
      <c r="BO52" s="288">
        <f t="shared" si="73"/>
        <v>1349.3619140625001</v>
      </c>
      <c r="BP52" s="288">
        <f t="shared" si="73"/>
        <v>2024.0428710937501</v>
      </c>
      <c r="BQ52" s="294"/>
      <c r="BR52" s="329"/>
      <c r="BS52" s="286"/>
      <c r="BT52" s="310"/>
      <c r="BU52" s="313"/>
      <c r="BV52" s="326" t="str">
        <f t="shared" si="61"/>
        <v>Frozen Food</v>
      </c>
      <c r="BW52" s="288">
        <v>2024.0428710937501</v>
      </c>
      <c r="BX52" s="288">
        <f t="shared" ref="BX52:CH52" si="74">BW52*(1+0.2)</f>
        <v>2428.8514453124999</v>
      </c>
      <c r="BY52" s="288">
        <f t="shared" si="74"/>
        <v>2914.621734375</v>
      </c>
      <c r="BZ52" s="288">
        <f t="shared" si="74"/>
        <v>3497.54608125</v>
      </c>
      <c r="CA52" s="288">
        <f t="shared" si="74"/>
        <v>4197.0552975000001</v>
      </c>
      <c r="CB52" s="288">
        <f t="shared" si="74"/>
        <v>5036.4663570000002</v>
      </c>
      <c r="CC52" s="288">
        <f t="shared" si="74"/>
        <v>6043.7596284000001</v>
      </c>
      <c r="CD52" s="288">
        <f t="shared" si="74"/>
        <v>7252.5115540799998</v>
      </c>
      <c r="CE52" s="288">
        <f t="shared" si="74"/>
        <v>8703.0138648960001</v>
      </c>
      <c r="CF52" s="288">
        <f t="shared" si="74"/>
        <v>10443.6166378752</v>
      </c>
      <c r="CG52" s="288">
        <f t="shared" si="74"/>
        <v>12532.339965450241</v>
      </c>
      <c r="CH52" s="288">
        <f t="shared" si="74"/>
        <v>15038.807958540288</v>
      </c>
      <c r="CI52" s="294"/>
      <c r="CJ52" s="329"/>
      <c r="CK52" s="286"/>
      <c r="CL52" s="313"/>
    </row>
    <row r="53" spans="1:90" x14ac:dyDescent="0.25">
      <c r="A53" s="304"/>
      <c r="B53" s="326" t="str">
        <f t="shared" si="54"/>
        <v>Household Essentials</v>
      </c>
      <c r="C53" s="288">
        <v>19</v>
      </c>
      <c r="D53" s="288">
        <v>19</v>
      </c>
      <c r="E53" s="288">
        <v>19</v>
      </c>
      <c r="F53" s="288">
        <v>19</v>
      </c>
      <c r="G53" s="288">
        <v>19</v>
      </c>
      <c r="H53" s="288">
        <v>19</v>
      </c>
      <c r="I53" s="288">
        <v>19</v>
      </c>
      <c r="J53" s="288">
        <v>19</v>
      </c>
      <c r="K53" s="288">
        <v>19</v>
      </c>
      <c r="L53" s="288">
        <v>19</v>
      </c>
      <c r="M53" s="288">
        <v>19</v>
      </c>
      <c r="N53" s="288">
        <v>19</v>
      </c>
      <c r="O53" s="294"/>
      <c r="P53" s="329"/>
      <c r="Q53" s="286"/>
      <c r="R53" s="300"/>
      <c r="S53" s="301"/>
      <c r="T53" s="326" t="str">
        <f t="shared" si="55"/>
        <v>Household Essentials</v>
      </c>
      <c r="U53" s="288">
        <f t="shared" si="56"/>
        <v>22.8</v>
      </c>
      <c r="V53" s="288">
        <v>23</v>
      </c>
      <c r="W53" s="288">
        <v>23</v>
      </c>
      <c r="X53" s="288">
        <v>23</v>
      </c>
      <c r="Y53" s="288">
        <v>23</v>
      </c>
      <c r="Z53" s="288">
        <v>23</v>
      </c>
      <c r="AA53" s="288">
        <v>23</v>
      </c>
      <c r="AB53" s="288">
        <v>23</v>
      </c>
      <c r="AC53" s="288">
        <v>23</v>
      </c>
      <c r="AD53" s="288">
        <v>18</v>
      </c>
      <c r="AE53" s="288">
        <v>18</v>
      </c>
      <c r="AF53" s="288">
        <v>16</v>
      </c>
      <c r="AG53" s="294"/>
      <c r="AH53" s="329"/>
      <c r="AI53" s="286"/>
      <c r="AJ53" s="301"/>
      <c r="AK53" s="298"/>
      <c r="AL53" s="326" t="str">
        <f t="shared" si="57"/>
        <v>Household Essentials</v>
      </c>
      <c r="AM53" s="288">
        <f t="shared" si="58"/>
        <v>20.8</v>
      </c>
      <c r="AN53" s="288">
        <v>29.900000000000002</v>
      </c>
      <c r="AO53" s="288">
        <v>29.900000000000002</v>
      </c>
      <c r="AP53" s="288">
        <v>29.900000000000002</v>
      </c>
      <c r="AQ53" s="288">
        <v>29.900000000000002</v>
      </c>
      <c r="AR53" s="288">
        <v>29.900000000000002</v>
      </c>
      <c r="AS53" s="288">
        <v>29.900000000000002</v>
      </c>
      <c r="AT53" s="288">
        <v>29.900000000000002</v>
      </c>
      <c r="AU53" s="288">
        <v>29.900000000000002</v>
      </c>
      <c r="AV53" s="288">
        <v>29.900000000000002</v>
      </c>
      <c r="AW53" s="288">
        <v>29.900000000000002</v>
      </c>
      <c r="AX53" s="288">
        <v>29.900000000000002</v>
      </c>
      <c r="AY53" s="294"/>
      <c r="AZ53" s="329"/>
      <c r="BA53" s="286"/>
      <c r="BB53" s="298"/>
      <c r="BC53" s="310"/>
      <c r="BD53" s="326" t="str">
        <f t="shared" si="59"/>
        <v>Household Essentials</v>
      </c>
      <c r="BE53" s="288">
        <v>29.900000000000002</v>
      </c>
      <c r="BF53" s="288">
        <f t="shared" ref="BF53:BP53" si="75">BE53*(1+0.5)</f>
        <v>44.85</v>
      </c>
      <c r="BG53" s="288">
        <f t="shared" si="75"/>
        <v>67.275000000000006</v>
      </c>
      <c r="BH53" s="288">
        <f t="shared" si="75"/>
        <v>100.91250000000001</v>
      </c>
      <c r="BI53" s="288">
        <f t="shared" si="75"/>
        <v>151.36875000000001</v>
      </c>
      <c r="BJ53" s="288">
        <f t="shared" si="75"/>
        <v>227.05312500000002</v>
      </c>
      <c r="BK53" s="288">
        <f t="shared" si="75"/>
        <v>340.57968750000003</v>
      </c>
      <c r="BL53" s="288">
        <f t="shared" si="75"/>
        <v>510.86953125000002</v>
      </c>
      <c r="BM53" s="288">
        <f t="shared" si="75"/>
        <v>766.30429687500009</v>
      </c>
      <c r="BN53" s="288">
        <f t="shared" si="75"/>
        <v>1149.4564453125001</v>
      </c>
      <c r="BO53" s="288">
        <f t="shared" si="75"/>
        <v>1724.1846679687501</v>
      </c>
      <c r="BP53" s="288">
        <f t="shared" si="75"/>
        <v>2586.2770019531254</v>
      </c>
      <c r="BQ53" s="294"/>
      <c r="BR53" s="329"/>
      <c r="BS53" s="286"/>
      <c r="BT53" s="310"/>
      <c r="BU53" s="313"/>
      <c r="BV53" s="326" t="str">
        <f t="shared" si="61"/>
        <v>Household Essentials</v>
      </c>
      <c r="BW53" s="288">
        <v>2586.2770019531254</v>
      </c>
      <c r="BX53" s="288">
        <f t="shared" ref="BX53:CH53" si="76">BW53*(1+0.2)</f>
        <v>3103.5324023437502</v>
      </c>
      <c r="BY53" s="288">
        <f t="shared" si="76"/>
        <v>3724.2388828124999</v>
      </c>
      <c r="BZ53" s="288">
        <f t="shared" si="76"/>
        <v>4469.0866593749997</v>
      </c>
      <c r="CA53" s="288">
        <f t="shared" si="76"/>
        <v>5362.9039912499993</v>
      </c>
      <c r="CB53" s="288">
        <f t="shared" si="76"/>
        <v>6435.4847894999994</v>
      </c>
      <c r="CC53" s="288">
        <f t="shared" si="76"/>
        <v>7722.5817473999987</v>
      </c>
      <c r="CD53" s="288">
        <f t="shared" si="76"/>
        <v>9267.0980968799977</v>
      </c>
      <c r="CE53" s="288">
        <f t="shared" si="76"/>
        <v>11120.517716255998</v>
      </c>
      <c r="CF53" s="288">
        <f t="shared" si="76"/>
        <v>13344.621259507197</v>
      </c>
      <c r="CG53" s="288">
        <f t="shared" si="76"/>
        <v>16013.545511408636</v>
      </c>
      <c r="CH53" s="288">
        <f t="shared" si="76"/>
        <v>19216.254613690362</v>
      </c>
      <c r="CI53" s="294"/>
      <c r="CJ53" s="329"/>
      <c r="CK53" s="286"/>
      <c r="CL53" s="313"/>
    </row>
    <row r="54" spans="1:90" x14ac:dyDescent="0.25">
      <c r="A54" s="304"/>
      <c r="B54" s="326" t="str">
        <f t="shared" si="54"/>
        <v>Beauty Products</v>
      </c>
      <c r="C54" s="288">
        <v>22</v>
      </c>
      <c r="D54" s="288">
        <v>22</v>
      </c>
      <c r="E54" s="288">
        <v>22</v>
      </c>
      <c r="F54" s="288">
        <v>22</v>
      </c>
      <c r="G54" s="288">
        <v>22</v>
      </c>
      <c r="H54" s="288">
        <v>22</v>
      </c>
      <c r="I54" s="288">
        <v>22</v>
      </c>
      <c r="J54" s="288">
        <v>22</v>
      </c>
      <c r="K54" s="288">
        <v>22</v>
      </c>
      <c r="L54" s="288">
        <v>22</v>
      </c>
      <c r="M54" s="288">
        <v>22</v>
      </c>
      <c r="N54" s="288">
        <v>22</v>
      </c>
      <c r="O54" s="294"/>
      <c r="P54" s="329"/>
      <c r="Q54" s="286"/>
      <c r="R54" s="300"/>
      <c r="S54" s="301"/>
      <c r="T54" s="326" t="str">
        <f t="shared" si="55"/>
        <v>Beauty Products</v>
      </c>
      <c r="U54" s="288">
        <f t="shared" si="56"/>
        <v>26.4</v>
      </c>
      <c r="V54" s="288">
        <v>26</v>
      </c>
      <c r="W54" s="288">
        <v>26</v>
      </c>
      <c r="X54" s="288">
        <v>26</v>
      </c>
      <c r="Y54" s="288">
        <v>26</v>
      </c>
      <c r="Z54" s="288">
        <v>26</v>
      </c>
      <c r="AA54" s="288">
        <v>26</v>
      </c>
      <c r="AB54" s="288">
        <v>26</v>
      </c>
      <c r="AC54" s="288">
        <v>26</v>
      </c>
      <c r="AD54" s="288">
        <v>19</v>
      </c>
      <c r="AE54" s="288">
        <v>12</v>
      </c>
      <c r="AF54" s="288">
        <v>11</v>
      </c>
      <c r="AG54" s="294"/>
      <c r="AH54" s="329"/>
      <c r="AI54" s="286"/>
      <c r="AJ54" s="301"/>
      <c r="AK54" s="298"/>
      <c r="AL54" s="326" t="str">
        <f t="shared" si="57"/>
        <v>Beauty Products</v>
      </c>
      <c r="AM54" s="288">
        <f t="shared" si="58"/>
        <v>14.3</v>
      </c>
      <c r="AN54" s="288">
        <v>33.800000000000004</v>
      </c>
      <c r="AO54" s="288">
        <v>33.800000000000004</v>
      </c>
      <c r="AP54" s="288">
        <v>33.800000000000004</v>
      </c>
      <c r="AQ54" s="288">
        <v>33.800000000000004</v>
      </c>
      <c r="AR54" s="288">
        <v>33.800000000000004</v>
      </c>
      <c r="AS54" s="288">
        <v>33.800000000000004</v>
      </c>
      <c r="AT54" s="288">
        <v>33.800000000000004</v>
      </c>
      <c r="AU54" s="288">
        <v>33.800000000000004</v>
      </c>
      <c r="AV54" s="288">
        <v>33.800000000000004</v>
      </c>
      <c r="AW54" s="288">
        <v>33.800000000000004</v>
      </c>
      <c r="AX54" s="288">
        <v>33.800000000000004</v>
      </c>
      <c r="AY54" s="294"/>
      <c r="AZ54" s="329"/>
      <c r="BA54" s="286"/>
      <c r="BB54" s="298"/>
      <c r="BC54" s="310"/>
      <c r="BD54" s="326" t="str">
        <f t="shared" si="59"/>
        <v>Beauty Products</v>
      </c>
      <c r="BE54" s="288">
        <v>33.800000000000004</v>
      </c>
      <c r="BF54" s="288">
        <f t="shared" ref="BF54:BP54" si="77">BE54*(1+0.5)</f>
        <v>50.7</v>
      </c>
      <c r="BG54" s="288">
        <f t="shared" si="77"/>
        <v>76.050000000000011</v>
      </c>
      <c r="BH54" s="288">
        <f t="shared" si="77"/>
        <v>114.07500000000002</v>
      </c>
      <c r="BI54" s="288">
        <f t="shared" si="77"/>
        <v>171.11250000000001</v>
      </c>
      <c r="BJ54" s="288">
        <f t="shared" si="77"/>
        <v>256.66875000000005</v>
      </c>
      <c r="BK54" s="288">
        <f t="shared" si="77"/>
        <v>385.00312500000007</v>
      </c>
      <c r="BL54" s="288">
        <f t="shared" si="77"/>
        <v>577.50468750000005</v>
      </c>
      <c r="BM54" s="288">
        <f t="shared" si="77"/>
        <v>866.25703125000007</v>
      </c>
      <c r="BN54" s="288">
        <f t="shared" si="77"/>
        <v>1299.385546875</v>
      </c>
      <c r="BO54" s="288">
        <f t="shared" si="77"/>
        <v>1949.0783203125002</v>
      </c>
      <c r="BP54" s="288">
        <f t="shared" si="77"/>
        <v>2923.6174804687503</v>
      </c>
      <c r="BQ54" s="294"/>
      <c r="BR54" s="329"/>
      <c r="BS54" s="286"/>
      <c r="BT54" s="310"/>
      <c r="BU54" s="313"/>
      <c r="BV54" s="326" t="str">
        <f t="shared" si="61"/>
        <v>Beauty Products</v>
      </c>
      <c r="BW54" s="288">
        <v>2923.6174804687503</v>
      </c>
      <c r="BX54" s="288">
        <f t="shared" ref="BX54:CH54" si="78">BW54*(1+0.2)</f>
        <v>3508.3409765625001</v>
      </c>
      <c r="BY54" s="288">
        <f t="shared" si="78"/>
        <v>4210.009171875</v>
      </c>
      <c r="BZ54" s="288">
        <f t="shared" si="78"/>
        <v>5052.0110062499998</v>
      </c>
      <c r="CA54" s="288">
        <f t="shared" si="78"/>
        <v>6062.4132074999998</v>
      </c>
      <c r="CB54" s="288">
        <f t="shared" si="78"/>
        <v>7274.8958489999995</v>
      </c>
      <c r="CC54" s="288">
        <f t="shared" si="78"/>
        <v>8729.8750187999995</v>
      </c>
      <c r="CD54" s="288">
        <f t="shared" si="78"/>
        <v>10475.850022559998</v>
      </c>
      <c r="CE54" s="288">
        <f t="shared" si="78"/>
        <v>12571.020027071998</v>
      </c>
      <c r="CF54" s="288">
        <f t="shared" si="78"/>
        <v>15085.224032486396</v>
      </c>
      <c r="CG54" s="288">
        <f t="shared" si="78"/>
        <v>18102.268838983673</v>
      </c>
      <c r="CH54" s="288">
        <f t="shared" si="78"/>
        <v>21722.722606780408</v>
      </c>
      <c r="CI54" s="294"/>
      <c r="CJ54" s="329"/>
      <c r="CK54" s="286"/>
      <c r="CL54" s="313"/>
    </row>
    <row r="55" spans="1:90" x14ac:dyDescent="0.25">
      <c r="A55" s="304"/>
      <c r="B55" s="285"/>
      <c r="C55" s="285"/>
      <c r="D55" s="285"/>
      <c r="E55" s="285"/>
      <c r="F55" s="285"/>
      <c r="G55" s="285"/>
      <c r="H55" s="285"/>
      <c r="I55" s="285"/>
      <c r="J55" s="285"/>
      <c r="K55" s="285"/>
      <c r="L55" s="285"/>
      <c r="M55" s="285"/>
      <c r="N55" s="285"/>
      <c r="O55" s="285"/>
      <c r="P55" s="285"/>
      <c r="Q55" s="285"/>
      <c r="R55" s="300"/>
      <c r="S55" s="301"/>
      <c r="T55" s="285"/>
      <c r="U55" s="285"/>
      <c r="V55" s="285"/>
      <c r="W55" s="285"/>
      <c r="X55" s="285"/>
      <c r="Y55" s="285"/>
      <c r="Z55" s="285"/>
      <c r="AA55" s="285"/>
      <c r="AB55" s="285"/>
      <c r="AC55" s="285"/>
      <c r="AD55" s="285"/>
      <c r="AE55" s="285"/>
      <c r="AF55" s="285"/>
      <c r="AG55" s="285"/>
      <c r="AH55" s="285"/>
      <c r="AI55" s="285"/>
      <c r="AJ55" s="301"/>
      <c r="AK55" s="298"/>
      <c r="AL55" s="285"/>
      <c r="AM55" s="285"/>
      <c r="AN55" s="285"/>
      <c r="AO55" s="285"/>
      <c r="AP55" s="285"/>
      <c r="AQ55" s="285"/>
      <c r="AR55" s="285"/>
      <c r="AS55" s="285"/>
      <c r="AT55" s="285"/>
      <c r="AU55" s="285"/>
      <c r="AV55" s="285"/>
      <c r="AW55" s="285"/>
      <c r="AX55" s="285"/>
      <c r="AY55" s="285"/>
      <c r="AZ55" s="285"/>
      <c r="BA55" s="285"/>
      <c r="BB55" s="298"/>
      <c r="BC55" s="310"/>
      <c r="BD55" s="285"/>
      <c r="BE55" s="285"/>
      <c r="BF55" s="285"/>
      <c r="BG55" s="285"/>
      <c r="BH55" s="285"/>
      <c r="BI55" s="285"/>
      <c r="BJ55" s="285"/>
      <c r="BK55" s="285"/>
      <c r="BL55" s="285"/>
      <c r="BM55" s="285"/>
      <c r="BN55" s="285"/>
      <c r="BO55" s="285"/>
      <c r="BP55" s="285"/>
      <c r="BQ55" s="285"/>
      <c r="BR55" s="285"/>
      <c r="BS55" s="285"/>
      <c r="BT55" s="310"/>
      <c r="BU55" s="313"/>
      <c r="BV55" s="285"/>
      <c r="BW55" s="285"/>
      <c r="BX55" s="285"/>
      <c r="BY55" s="285"/>
      <c r="BZ55" s="285"/>
      <c r="CA55" s="285"/>
      <c r="CB55" s="285"/>
      <c r="CC55" s="285"/>
      <c r="CD55" s="285"/>
      <c r="CE55" s="285"/>
      <c r="CF55" s="285"/>
      <c r="CG55" s="285"/>
      <c r="CH55" s="285"/>
      <c r="CI55" s="285"/>
      <c r="CJ55" s="285"/>
      <c r="CK55" s="285"/>
      <c r="CL55" s="313"/>
    </row>
    <row r="56" spans="1:90" x14ac:dyDescent="0.25">
      <c r="A56" s="317" t="s">
        <v>465</v>
      </c>
      <c r="B56" s="98" t="str">
        <f>B25</f>
        <v>For the Year Ending April 30</v>
      </c>
      <c r="D56" s="285"/>
      <c r="E56" s="285"/>
      <c r="F56" s="285"/>
      <c r="G56" s="285"/>
      <c r="H56" s="285"/>
      <c r="I56" s="285"/>
      <c r="J56" s="285"/>
      <c r="K56" s="285"/>
      <c r="L56" s="285"/>
      <c r="M56" s="285"/>
      <c r="N56" s="285"/>
      <c r="O56" s="285"/>
      <c r="P56" s="285"/>
      <c r="Q56" s="285"/>
      <c r="R56" s="300"/>
      <c r="S56" s="319" t="s">
        <v>465</v>
      </c>
      <c r="T56" s="98" t="str">
        <f>T25</f>
        <v>For the Year Ending April 30</v>
      </c>
      <c r="U56" s="316"/>
      <c r="V56" s="285"/>
      <c r="W56" s="285"/>
      <c r="X56" s="285"/>
      <c r="Y56" s="285"/>
      <c r="Z56" s="285"/>
      <c r="AA56" s="285"/>
      <c r="AB56" s="285"/>
      <c r="AC56" s="285"/>
      <c r="AD56" s="285"/>
      <c r="AE56" s="285"/>
      <c r="AF56" s="285"/>
      <c r="AG56" s="285"/>
      <c r="AH56" s="285"/>
      <c r="AI56" s="285"/>
      <c r="AJ56" s="301"/>
      <c r="AK56" s="319" t="s">
        <v>465</v>
      </c>
      <c r="AL56" s="98" t="str">
        <f>AL25</f>
        <v>For the Year Ending April 30</v>
      </c>
      <c r="AM56" s="316"/>
      <c r="AN56" s="285"/>
      <c r="AO56" s="285"/>
      <c r="AP56" s="285"/>
      <c r="AQ56" s="285"/>
      <c r="AR56" s="285"/>
      <c r="AS56" s="285"/>
      <c r="AT56" s="285"/>
      <c r="AU56" s="285"/>
      <c r="AV56" s="285"/>
      <c r="AW56" s="285"/>
      <c r="AX56" s="285"/>
      <c r="AY56" s="285"/>
      <c r="AZ56" s="285"/>
      <c r="BA56" s="285"/>
      <c r="BB56" s="298"/>
      <c r="BC56" s="319" t="s">
        <v>465</v>
      </c>
      <c r="BD56" s="98" t="str">
        <f>BD25</f>
        <v>For the Year Ending April 30</v>
      </c>
      <c r="BE56" s="316"/>
      <c r="BF56" s="285"/>
      <c r="BG56" s="285"/>
      <c r="BH56" s="285"/>
      <c r="BI56" s="285"/>
      <c r="BJ56" s="285"/>
      <c r="BK56" s="285"/>
      <c r="BL56" s="285"/>
      <c r="BM56" s="285"/>
      <c r="BN56" s="285"/>
      <c r="BO56" s="285"/>
      <c r="BP56" s="285"/>
      <c r="BQ56" s="285"/>
      <c r="BR56" s="285"/>
      <c r="BS56" s="285"/>
      <c r="BT56" s="310"/>
      <c r="BU56" s="319" t="s">
        <v>465</v>
      </c>
      <c r="BV56" s="98" t="str">
        <f>BV25</f>
        <v>For the Year Ending April 30</v>
      </c>
      <c r="BW56" s="316"/>
      <c r="BX56" s="285"/>
      <c r="BY56" s="285"/>
      <c r="BZ56" s="285"/>
      <c r="CA56" s="285"/>
      <c r="CB56" s="285"/>
      <c r="CC56" s="285"/>
      <c r="CD56" s="285"/>
      <c r="CE56" s="285"/>
      <c r="CF56" s="285"/>
      <c r="CG56" s="285"/>
      <c r="CH56" s="285"/>
      <c r="CI56" s="285"/>
      <c r="CJ56" s="285"/>
      <c r="CK56" s="285"/>
      <c r="CL56" s="313"/>
    </row>
    <row r="57" spans="1:90" x14ac:dyDescent="0.25">
      <c r="A57" s="304"/>
      <c r="B57" s="320" t="s">
        <v>224</v>
      </c>
      <c r="C57" s="286"/>
      <c r="D57" s="285"/>
      <c r="E57" s="285"/>
      <c r="F57" s="285"/>
      <c r="G57" s="285"/>
      <c r="H57" s="285"/>
      <c r="I57" s="285"/>
      <c r="J57" s="285"/>
      <c r="K57" s="285"/>
      <c r="L57" s="285"/>
      <c r="M57" s="285"/>
      <c r="N57" s="285"/>
      <c r="O57" s="285"/>
      <c r="P57" s="285"/>
      <c r="Q57" s="285"/>
      <c r="R57" s="300"/>
      <c r="S57" s="301"/>
      <c r="T57" s="320" t="s">
        <v>224</v>
      </c>
      <c r="U57" s="286"/>
      <c r="V57" s="285"/>
      <c r="W57" s="285"/>
      <c r="X57" s="285"/>
      <c r="Y57" s="285"/>
      <c r="Z57" s="285"/>
      <c r="AA57" s="285"/>
      <c r="AB57" s="285"/>
      <c r="AC57" s="285"/>
      <c r="AD57" s="285"/>
      <c r="AE57" s="285"/>
      <c r="AF57" s="285"/>
      <c r="AG57" s="285"/>
      <c r="AH57" s="285"/>
      <c r="AI57" s="285"/>
      <c r="AJ57" s="301"/>
      <c r="AK57" s="298"/>
      <c r="AL57" s="320" t="s">
        <v>224</v>
      </c>
      <c r="AM57" s="286"/>
      <c r="AN57" s="285"/>
      <c r="AO57" s="285"/>
      <c r="AP57" s="285"/>
      <c r="AQ57" s="285"/>
      <c r="AR57" s="285"/>
      <c r="AS57" s="285"/>
      <c r="AT57" s="285"/>
      <c r="AU57" s="285"/>
      <c r="AV57" s="285"/>
      <c r="AW57" s="285"/>
      <c r="AX57" s="285"/>
      <c r="AY57" s="285"/>
      <c r="AZ57" s="285"/>
      <c r="BA57" s="285"/>
      <c r="BB57" s="298"/>
      <c r="BC57" s="310"/>
      <c r="BD57" s="320" t="s">
        <v>224</v>
      </c>
      <c r="BE57" s="286"/>
      <c r="BF57" s="285"/>
      <c r="BG57" s="285"/>
      <c r="BH57" s="285"/>
      <c r="BI57" s="285"/>
      <c r="BJ57" s="285"/>
      <c r="BK57" s="285"/>
      <c r="BL57" s="285"/>
      <c r="BM57" s="285"/>
      <c r="BN57" s="285"/>
      <c r="BO57" s="285"/>
      <c r="BP57" s="285"/>
      <c r="BQ57" s="285"/>
      <c r="BR57" s="285"/>
      <c r="BS57" s="285"/>
      <c r="BT57" s="310"/>
      <c r="BU57" s="313"/>
      <c r="BV57" s="320" t="s">
        <v>224</v>
      </c>
      <c r="BW57" s="286"/>
      <c r="BX57" s="285"/>
      <c r="BY57" s="285"/>
      <c r="BZ57" s="285"/>
      <c r="CA57" s="285"/>
      <c r="CB57" s="285"/>
      <c r="CC57" s="285"/>
      <c r="CD57" s="285"/>
      <c r="CE57" s="285"/>
      <c r="CF57" s="285"/>
      <c r="CG57" s="285"/>
      <c r="CH57" s="285"/>
      <c r="CI57" s="285"/>
      <c r="CJ57" s="285"/>
      <c r="CK57" s="285"/>
      <c r="CL57" s="313"/>
    </row>
    <row r="58" spans="1:90" x14ac:dyDescent="0.25">
      <c r="A58" s="304"/>
      <c r="B58" s="321" t="str">
        <f>B27</f>
        <v>Hayai Desire</v>
      </c>
      <c r="C58" s="287"/>
      <c r="D58" s="287"/>
      <c r="E58" s="287"/>
      <c r="F58" s="287"/>
      <c r="G58" s="287"/>
      <c r="H58" s="287"/>
      <c r="I58" s="287"/>
      <c r="J58" s="287"/>
      <c r="K58" s="287"/>
      <c r="L58" s="287"/>
      <c r="M58" s="287"/>
      <c r="N58" s="287"/>
      <c r="O58" s="286"/>
      <c r="P58" s="285"/>
      <c r="Q58" s="285"/>
      <c r="R58" s="300"/>
      <c r="S58" s="301"/>
      <c r="T58" s="321" t="str">
        <f>T27</f>
        <v>Hayai Desire</v>
      </c>
      <c r="U58" s="287"/>
      <c r="V58" s="287"/>
      <c r="W58" s="287"/>
      <c r="X58" s="287"/>
      <c r="Y58" s="287"/>
      <c r="Z58" s="287"/>
      <c r="AA58" s="287"/>
      <c r="AB58" s="287"/>
      <c r="AC58" s="287"/>
      <c r="AD58" s="287"/>
      <c r="AE58" s="287"/>
      <c r="AF58" s="287"/>
      <c r="AG58" s="286"/>
      <c r="AH58" s="285"/>
      <c r="AI58" s="285"/>
      <c r="AJ58" s="301"/>
      <c r="AK58" s="298"/>
      <c r="AL58" s="321" t="str">
        <f>AL27</f>
        <v>Hayai Desire</v>
      </c>
      <c r="AM58" s="287"/>
      <c r="AN58" s="287"/>
      <c r="AO58" s="287"/>
      <c r="AP58" s="287"/>
      <c r="AQ58" s="287"/>
      <c r="AR58" s="287"/>
      <c r="AS58" s="287"/>
      <c r="AT58" s="287"/>
      <c r="AU58" s="287"/>
      <c r="AV58" s="287"/>
      <c r="AW58" s="287"/>
      <c r="AX58" s="287"/>
      <c r="AY58" s="286"/>
      <c r="AZ58" s="285"/>
      <c r="BA58" s="285"/>
      <c r="BB58" s="298"/>
      <c r="BC58" s="310"/>
      <c r="BD58" s="321" t="str">
        <f>BD27</f>
        <v>Hayai Desire</v>
      </c>
      <c r="BE58" s="287"/>
      <c r="BF58" s="287"/>
      <c r="BG58" s="287"/>
      <c r="BH58" s="287"/>
      <c r="BI58" s="287"/>
      <c r="BJ58" s="287"/>
      <c r="BK58" s="287"/>
      <c r="BL58" s="287"/>
      <c r="BM58" s="287"/>
      <c r="BN58" s="287"/>
      <c r="BO58" s="287"/>
      <c r="BP58" s="287"/>
      <c r="BQ58" s="286"/>
      <c r="BR58" s="285"/>
      <c r="BS58" s="285"/>
      <c r="BT58" s="310"/>
      <c r="BU58" s="313"/>
      <c r="BV58" s="321" t="str">
        <f>BV27</f>
        <v>Hayai Desire</v>
      </c>
      <c r="BW58" s="287"/>
      <c r="BX58" s="287"/>
      <c r="BY58" s="287"/>
      <c r="BZ58" s="287"/>
      <c r="CA58" s="287"/>
      <c r="CB58" s="287"/>
      <c r="CC58" s="287"/>
      <c r="CD58" s="287"/>
      <c r="CE58" s="287"/>
      <c r="CF58" s="287"/>
      <c r="CG58" s="287"/>
      <c r="CH58" s="287"/>
      <c r="CI58" s="286"/>
      <c r="CJ58" s="285"/>
      <c r="CK58" s="285"/>
      <c r="CL58" s="313"/>
    </row>
    <row r="59" spans="1:90" x14ac:dyDescent="0.25">
      <c r="A59" s="304"/>
      <c r="B59" s="323"/>
      <c r="C59" s="324">
        <f>C44</f>
        <v>44682</v>
      </c>
      <c r="D59" s="324">
        <f t="shared" ref="D59:N59" si="79">DATE(YEAR(C59),MONTH(C59)+1,DAY(C59))</f>
        <v>44713</v>
      </c>
      <c r="E59" s="324">
        <f t="shared" si="79"/>
        <v>44743</v>
      </c>
      <c r="F59" s="324">
        <f t="shared" si="79"/>
        <v>44774</v>
      </c>
      <c r="G59" s="324">
        <f t="shared" si="79"/>
        <v>44805</v>
      </c>
      <c r="H59" s="324">
        <f t="shared" si="79"/>
        <v>44835</v>
      </c>
      <c r="I59" s="324">
        <f t="shared" si="79"/>
        <v>44866</v>
      </c>
      <c r="J59" s="324">
        <f t="shared" si="79"/>
        <v>44896</v>
      </c>
      <c r="K59" s="324">
        <f t="shared" si="79"/>
        <v>44927</v>
      </c>
      <c r="L59" s="324">
        <f t="shared" si="79"/>
        <v>44958</v>
      </c>
      <c r="M59" s="324">
        <f t="shared" si="79"/>
        <v>44986</v>
      </c>
      <c r="N59" s="324">
        <f t="shared" si="79"/>
        <v>45017</v>
      </c>
      <c r="O59" s="325" t="s">
        <v>52</v>
      </c>
      <c r="P59" s="285"/>
      <c r="Q59" s="285"/>
      <c r="R59" s="300"/>
      <c r="S59" s="301"/>
      <c r="T59" s="323"/>
      <c r="U59" s="324">
        <f>U44</f>
        <v>45048</v>
      </c>
      <c r="V59" s="324">
        <f t="shared" ref="V59:AF59" si="80">DATE(YEAR(U59),MONTH(U59)+1,DAY(U59))</f>
        <v>45079</v>
      </c>
      <c r="W59" s="324">
        <f t="shared" si="80"/>
        <v>45109</v>
      </c>
      <c r="X59" s="324">
        <f t="shared" si="80"/>
        <v>45140</v>
      </c>
      <c r="Y59" s="324">
        <f t="shared" si="80"/>
        <v>45171</v>
      </c>
      <c r="Z59" s="324">
        <f t="shared" si="80"/>
        <v>45201</v>
      </c>
      <c r="AA59" s="324">
        <f t="shared" si="80"/>
        <v>45232</v>
      </c>
      <c r="AB59" s="324">
        <f t="shared" si="80"/>
        <v>45262</v>
      </c>
      <c r="AC59" s="324">
        <f t="shared" si="80"/>
        <v>45293</v>
      </c>
      <c r="AD59" s="324">
        <f t="shared" si="80"/>
        <v>45324</v>
      </c>
      <c r="AE59" s="324">
        <f t="shared" si="80"/>
        <v>45353</v>
      </c>
      <c r="AF59" s="324">
        <f t="shared" si="80"/>
        <v>45384</v>
      </c>
      <c r="AG59" s="325" t="s">
        <v>52</v>
      </c>
      <c r="AH59" s="285"/>
      <c r="AI59" s="285"/>
      <c r="AJ59" s="301"/>
      <c r="AK59" s="298"/>
      <c r="AL59" s="323"/>
      <c r="AM59" s="324">
        <f>AM44</f>
        <v>45414</v>
      </c>
      <c r="AN59" s="324">
        <f t="shared" ref="AN59:AX59" si="81">DATE(YEAR(AM59),MONTH(AM59)+1,DAY(AM59))</f>
        <v>45445</v>
      </c>
      <c r="AO59" s="324">
        <f t="shared" si="81"/>
        <v>45475</v>
      </c>
      <c r="AP59" s="324">
        <f t="shared" si="81"/>
        <v>45506</v>
      </c>
      <c r="AQ59" s="324">
        <f t="shared" si="81"/>
        <v>45537</v>
      </c>
      <c r="AR59" s="324">
        <f t="shared" si="81"/>
        <v>45567</v>
      </c>
      <c r="AS59" s="324">
        <f t="shared" si="81"/>
        <v>45598</v>
      </c>
      <c r="AT59" s="324">
        <f t="shared" si="81"/>
        <v>45628</v>
      </c>
      <c r="AU59" s="324">
        <f t="shared" si="81"/>
        <v>45659</v>
      </c>
      <c r="AV59" s="324">
        <f t="shared" si="81"/>
        <v>45690</v>
      </c>
      <c r="AW59" s="324">
        <f t="shared" si="81"/>
        <v>45718</v>
      </c>
      <c r="AX59" s="324">
        <f t="shared" si="81"/>
        <v>45749</v>
      </c>
      <c r="AY59" s="325" t="s">
        <v>52</v>
      </c>
      <c r="AZ59" s="285"/>
      <c r="BA59" s="285"/>
      <c r="BB59" s="298"/>
      <c r="BC59" s="310"/>
      <c r="BD59" s="323"/>
      <c r="BE59" s="324">
        <f>BE44</f>
        <v>45780</v>
      </c>
      <c r="BF59" s="324">
        <f t="shared" ref="BF59:BP59" si="82">DATE(YEAR(BE59),MONTH(BE59)+1,DAY(BE59))</f>
        <v>45811</v>
      </c>
      <c r="BG59" s="324">
        <f t="shared" si="82"/>
        <v>45841</v>
      </c>
      <c r="BH59" s="324">
        <f t="shared" si="82"/>
        <v>45872</v>
      </c>
      <c r="BI59" s="324">
        <f t="shared" si="82"/>
        <v>45903</v>
      </c>
      <c r="BJ59" s="324">
        <f t="shared" si="82"/>
        <v>45933</v>
      </c>
      <c r="BK59" s="324">
        <f t="shared" si="82"/>
        <v>45964</v>
      </c>
      <c r="BL59" s="324">
        <f t="shared" si="82"/>
        <v>45994</v>
      </c>
      <c r="BM59" s="324">
        <f t="shared" si="82"/>
        <v>46025</v>
      </c>
      <c r="BN59" s="324">
        <f t="shared" si="82"/>
        <v>46056</v>
      </c>
      <c r="BO59" s="324">
        <f t="shared" si="82"/>
        <v>46084</v>
      </c>
      <c r="BP59" s="324">
        <f t="shared" si="82"/>
        <v>46115</v>
      </c>
      <c r="BQ59" s="325" t="s">
        <v>52</v>
      </c>
      <c r="BR59" s="285"/>
      <c r="BS59" s="285"/>
      <c r="BT59" s="310"/>
      <c r="BU59" s="313"/>
      <c r="BV59" s="323"/>
      <c r="BW59" s="324">
        <f>BW44</f>
        <v>46146</v>
      </c>
      <c r="BX59" s="324">
        <f t="shared" ref="BX59:CH59" si="83">DATE(YEAR(BW59),MONTH(BW59)+1,DAY(BW59))</f>
        <v>46177</v>
      </c>
      <c r="BY59" s="324">
        <f t="shared" si="83"/>
        <v>46207</v>
      </c>
      <c r="BZ59" s="324">
        <f t="shared" si="83"/>
        <v>46238</v>
      </c>
      <c r="CA59" s="324">
        <f t="shared" si="83"/>
        <v>46269</v>
      </c>
      <c r="CB59" s="324">
        <f t="shared" si="83"/>
        <v>46299</v>
      </c>
      <c r="CC59" s="324">
        <f t="shared" si="83"/>
        <v>46330</v>
      </c>
      <c r="CD59" s="324">
        <f t="shared" si="83"/>
        <v>46360</v>
      </c>
      <c r="CE59" s="324">
        <f t="shared" si="83"/>
        <v>46391</v>
      </c>
      <c r="CF59" s="324">
        <f t="shared" si="83"/>
        <v>46422</v>
      </c>
      <c r="CG59" s="324">
        <f t="shared" si="83"/>
        <v>46450</v>
      </c>
      <c r="CH59" s="324">
        <f t="shared" si="83"/>
        <v>46481</v>
      </c>
      <c r="CI59" s="325" t="s">
        <v>52</v>
      </c>
      <c r="CJ59" s="285"/>
      <c r="CK59" s="285"/>
      <c r="CL59" s="313"/>
    </row>
    <row r="60" spans="1:90" x14ac:dyDescent="0.25">
      <c r="A60" s="304"/>
      <c r="B60" s="326" t="str">
        <f>B45</f>
        <v>Fresh Produce</v>
      </c>
      <c r="C60" s="290">
        <f>C29*C45</f>
        <v>550000</v>
      </c>
      <c r="D60" s="290">
        <f t="shared" ref="D60:M60" si="84">D29*D45</f>
        <v>605000.00000000012</v>
      </c>
      <c r="E60" s="290">
        <f t="shared" si="84"/>
        <v>726000.00000000012</v>
      </c>
      <c r="F60" s="290">
        <f t="shared" si="84"/>
        <v>871200</v>
      </c>
      <c r="G60" s="290">
        <f t="shared" si="84"/>
        <v>1045440</v>
      </c>
      <c r="H60" s="290">
        <f t="shared" si="84"/>
        <v>1254528</v>
      </c>
      <c r="I60" s="290">
        <f t="shared" si="84"/>
        <v>1505433.5999999999</v>
      </c>
      <c r="J60" s="290">
        <f t="shared" si="84"/>
        <v>1806520.3199999996</v>
      </c>
      <c r="K60" s="290">
        <f t="shared" si="84"/>
        <v>2167824.3839999996</v>
      </c>
      <c r="L60" s="290">
        <f t="shared" si="84"/>
        <v>2601389.2607999993</v>
      </c>
      <c r="M60" s="290">
        <f t="shared" si="84"/>
        <v>3121667.1129599991</v>
      </c>
      <c r="N60" s="290">
        <f t="shared" ref="N60:N69" si="85">N29*N45</f>
        <v>3746000.5355519992</v>
      </c>
      <c r="O60" s="290">
        <f>SUM(C60:N60)</f>
        <v>20001003.213311996</v>
      </c>
      <c r="P60" s="285"/>
      <c r="Q60" s="285"/>
      <c r="R60" s="300"/>
      <c r="S60" s="301"/>
      <c r="T60" s="326" t="str">
        <f>T45</f>
        <v>Fresh Produce</v>
      </c>
      <c r="U60" s="290">
        <f t="shared" ref="U60:AF60" si="86">U29*U45</f>
        <v>720000</v>
      </c>
      <c r="V60" s="290">
        <f t="shared" si="86"/>
        <v>691200</v>
      </c>
      <c r="W60" s="290">
        <f t="shared" si="86"/>
        <v>1036800</v>
      </c>
      <c r="X60" s="290">
        <f t="shared" si="86"/>
        <v>1244160</v>
      </c>
      <c r="Y60" s="290">
        <f t="shared" si="86"/>
        <v>1492992</v>
      </c>
      <c r="Z60" s="290">
        <f t="shared" si="86"/>
        <v>1791590.3999999999</v>
      </c>
      <c r="AA60" s="290">
        <f t="shared" si="86"/>
        <v>2149908.48</v>
      </c>
      <c r="AB60" s="290">
        <f t="shared" si="86"/>
        <v>2579890.1759999995</v>
      </c>
      <c r="AC60" s="290">
        <f t="shared" si="86"/>
        <v>3095868.2111999998</v>
      </c>
      <c r="AD60" s="290">
        <f t="shared" si="86"/>
        <v>3715041.8534399993</v>
      </c>
      <c r="AE60" s="290">
        <f t="shared" si="86"/>
        <v>3417838.5051647993</v>
      </c>
      <c r="AF60" s="290">
        <f t="shared" si="86"/>
        <v>3566440.179302399</v>
      </c>
      <c r="AG60" s="290">
        <f>SUM(U60:AF60)</f>
        <v>25501729.805107195</v>
      </c>
      <c r="AH60" s="285"/>
      <c r="AI60" s="285"/>
      <c r="AJ60" s="301"/>
      <c r="AK60" s="298"/>
      <c r="AL60" s="326" t="str">
        <f>AL45</f>
        <v>Fresh Produce</v>
      </c>
      <c r="AM60" s="290">
        <f t="shared" ref="AM60:AX60" si="87">AM29*AM45</f>
        <v>780000</v>
      </c>
      <c r="AN60" s="290">
        <f t="shared" si="87"/>
        <v>1521000</v>
      </c>
      <c r="AO60" s="290">
        <f t="shared" si="87"/>
        <v>1977300</v>
      </c>
      <c r="AP60" s="290">
        <f t="shared" si="87"/>
        <v>2570490</v>
      </c>
      <c r="AQ60" s="290">
        <f t="shared" si="87"/>
        <v>3341637</v>
      </c>
      <c r="AR60" s="290">
        <f t="shared" si="87"/>
        <v>4344128.1000000006</v>
      </c>
      <c r="AS60" s="290">
        <f t="shared" si="87"/>
        <v>5647366.5300000012</v>
      </c>
      <c r="AT60" s="290">
        <f t="shared" si="87"/>
        <v>7341576.489000001</v>
      </c>
      <c r="AU60" s="290">
        <f t="shared" si="87"/>
        <v>9544049.4357000031</v>
      </c>
      <c r="AV60" s="290">
        <f t="shared" si="87"/>
        <v>12407264.266410002</v>
      </c>
      <c r="AW60" s="290">
        <f t="shared" si="87"/>
        <v>16129443.546333006</v>
      </c>
      <c r="AX60" s="290">
        <f t="shared" si="87"/>
        <v>20968276.610232908</v>
      </c>
      <c r="AY60" s="290">
        <f>SUM(AM60:AX60)</f>
        <v>86572531.977675915</v>
      </c>
      <c r="AZ60" s="285"/>
      <c r="BA60" s="285"/>
      <c r="BB60" s="298"/>
      <c r="BC60" s="310"/>
      <c r="BD60" s="326" t="str">
        <f>BD45</f>
        <v>Fresh Produce</v>
      </c>
      <c r="BE60" s="290">
        <f t="shared" ref="BE60:BP60" si="88">BE29*BE45</f>
        <v>1521000</v>
      </c>
      <c r="BF60" s="290">
        <f t="shared" si="88"/>
        <v>3194100</v>
      </c>
      <c r="BG60" s="290">
        <f t="shared" si="88"/>
        <v>6707610</v>
      </c>
      <c r="BH60" s="290">
        <f t="shared" si="88"/>
        <v>14085981</v>
      </c>
      <c r="BI60" s="290">
        <f t="shared" si="88"/>
        <v>29580560.099999998</v>
      </c>
      <c r="BJ60" s="290">
        <f t="shared" si="88"/>
        <v>62119176.209999993</v>
      </c>
      <c r="BK60" s="290">
        <f t="shared" si="88"/>
        <v>130450270.04099999</v>
      </c>
      <c r="BL60" s="290">
        <f t="shared" si="88"/>
        <v>273945567.08609998</v>
      </c>
      <c r="BM60" s="290">
        <f t="shared" si="88"/>
        <v>575285690.8808099</v>
      </c>
      <c r="BN60" s="290">
        <f t="shared" si="88"/>
        <v>1208099950.8497007</v>
      </c>
      <c r="BO60" s="290">
        <f t="shared" si="88"/>
        <v>2537009896.7843714</v>
      </c>
      <c r="BP60" s="290">
        <f t="shared" si="88"/>
        <v>5327720783.24718</v>
      </c>
      <c r="BQ60" s="290">
        <f>SUM(BE60:BP60)</f>
        <v>10169720586.199162</v>
      </c>
      <c r="BR60" s="285"/>
      <c r="BS60" s="285"/>
      <c r="BT60" s="310"/>
      <c r="BU60" s="313"/>
      <c r="BV60" s="326" t="str">
        <f>BV45</f>
        <v>Fresh Produce</v>
      </c>
      <c r="BW60" s="290">
        <f t="shared" ref="BW60:CH60" si="89">BW29*BW45</f>
        <v>184187901.26953125</v>
      </c>
      <c r="BX60" s="290">
        <f t="shared" si="89"/>
        <v>331538222.28515625</v>
      </c>
      <c r="BY60" s="290">
        <f t="shared" si="89"/>
        <v>596768800.11328125</v>
      </c>
      <c r="BZ60" s="290">
        <f t="shared" si="89"/>
        <v>1074183840.2039063</v>
      </c>
      <c r="CA60" s="290">
        <f t="shared" si="89"/>
        <v>1933530912.3670313</v>
      </c>
      <c r="CB60" s="290">
        <f t="shared" si="89"/>
        <v>3480355642.2606564</v>
      </c>
      <c r="CC60" s="290">
        <f t="shared" si="89"/>
        <v>6264640156.0691814</v>
      </c>
      <c r="CD60" s="290">
        <f t="shared" si="89"/>
        <v>11276352280.924526</v>
      </c>
      <c r="CE60" s="290">
        <f t="shared" si="89"/>
        <v>20297434105.664146</v>
      </c>
      <c r="CF60" s="290">
        <f t="shared" si="89"/>
        <v>36535381390.195465</v>
      </c>
      <c r="CG60" s="290">
        <f t="shared" si="89"/>
        <v>65763686502.351837</v>
      </c>
      <c r="CH60" s="290">
        <f t="shared" si="89"/>
        <v>118374635704.23332</v>
      </c>
      <c r="CI60" s="290">
        <f>SUM(BW60:CH60)</f>
        <v>266112695457.93805</v>
      </c>
      <c r="CJ60" s="285"/>
      <c r="CK60" s="285"/>
      <c r="CL60" s="313"/>
    </row>
    <row r="61" spans="1:90" x14ac:dyDescent="0.25">
      <c r="A61" s="304"/>
      <c r="B61" s="326" t="str">
        <f t="shared" ref="B61:B68" si="90">B46</f>
        <v>Dairy Products</v>
      </c>
      <c r="C61" s="290">
        <f t="shared" ref="C61:L61" si="91">C30*C46</f>
        <v>156000</v>
      </c>
      <c r="D61" s="290">
        <f t="shared" si="91"/>
        <v>171600.00000000003</v>
      </c>
      <c r="E61" s="290">
        <f t="shared" si="91"/>
        <v>205920.00000000003</v>
      </c>
      <c r="F61" s="290">
        <f t="shared" si="91"/>
        <v>247104</v>
      </c>
      <c r="G61" s="290">
        <f t="shared" si="91"/>
        <v>296524.79999999999</v>
      </c>
      <c r="H61" s="290">
        <f t="shared" si="91"/>
        <v>355829.75999999995</v>
      </c>
      <c r="I61" s="290">
        <f t="shared" si="91"/>
        <v>426995.71199999994</v>
      </c>
      <c r="J61" s="290">
        <f t="shared" si="91"/>
        <v>512394.85439999989</v>
      </c>
      <c r="K61" s="290">
        <f t="shared" si="91"/>
        <v>614873.82527999987</v>
      </c>
      <c r="L61" s="290">
        <f t="shared" si="91"/>
        <v>737848.59033599985</v>
      </c>
      <c r="M61" s="290">
        <f t="shared" ref="M61:M69" si="92">M30*M46</f>
        <v>885418.30840319977</v>
      </c>
      <c r="N61" s="290">
        <f t="shared" si="85"/>
        <v>1062501.9700838397</v>
      </c>
      <c r="O61" s="290">
        <f t="shared" ref="O61:O69" si="93">SUM(C61:N61)</f>
        <v>5673011.8205030393</v>
      </c>
      <c r="P61" s="285"/>
      <c r="Q61" s="285"/>
      <c r="R61" s="300"/>
      <c r="S61" s="301"/>
      <c r="T61" s="326" t="str">
        <f t="shared" ref="T61:T69" si="94">T46</f>
        <v>Dairy Products</v>
      </c>
      <c r="U61" s="290">
        <f t="shared" ref="U61:AF61" si="95">U30*U46</f>
        <v>218400</v>
      </c>
      <c r="V61" s="290">
        <f t="shared" si="95"/>
        <v>268800</v>
      </c>
      <c r="W61" s="290">
        <f t="shared" si="95"/>
        <v>322560</v>
      </c>
      <c r="X61" s="290">
        <f t="shared" si="95"/>
        <v>387072</v>
      </c>
      <c r="Y61" s="290">
        <f t="shared" si="95"/>
        <v>464486.39999999997</v>
      </c>
      <c r="Z61" s="290">
        <f t="shared" si="95"/>
        <v>557383.67999999993</v>
      </c>
      <c r="AA61" s="290">
        <f t="shared" si="95"/>
        <v>668860.41599999985</v>
      </c>
      <c r="AB61" s="290">
        <f t="shared" si="95"/>
        <v>802632.49919999985</v>
      </c>
      <c r="AC61" s="290">
        <f t="shared" si="95"/>
        <v>963158.99903999979</v>
      </c>
      <c r="AD61" s="290">
        <f t="shared" si="95"/>
        <v>939080.02406399976</v>
      </c>
      <c r="AE61" s="290">
        <f t="shared" si="95"/>
        <v>1126896.0288767996</v>
      </c>
      <c r="AF61" s="290">
        <f t="shared" si="95"/>
        <v>1144232.8908595196</v>
      </c>
      <c r="AG61" s="290">
        <f t="shared" ref="AG61:AG69" si="96">SUM(U61:AF61)</f>
        <v>7863562.9380403198</v>
      </c>
      <c r="AH61" s="285"/>
      <c r="AI61" s="285"/>
      <c r="AJ61" s="301"/>
      <c r="AK61" s="298"/>
      <c r="AL61" s="326" t="str">
        <f t="shared" ref="AL61:AL69" si="97">AL46</f>
        <v>Dairy Products</v>
      </c>
      <c r="AM61" s="290">
        <f t="shared" ref="AM61:AX61" si="98">AM30*AM46</f>
        <v>286000</v>
      </c>
      <c r="AN61" s="290">
        <f t="shared" si="98"/>
        <v>540800</v>
      </c>
      <c r="AO61" s="290">
        <f t="shared" si="98"/>
        <v>703040</v>
      </c>
      <c r="AP61" s="290">
        <f t="shared" si="98"/>
        <v>913952</v>
      </c>
      <c r="AQ61" s="290">
        <f t="shared" si="98"/>
        <v>1188137.6000000001</v>
      </c>
      <c r="AR61" s="290">
        <f>AR30*AR46</f>
        <v>1544578.8800000001</v>
      </c>
      <c r="AS61" s="290">
        <f t="shared" si="98"/>
        <v>2007952.5440000002</v>
      </c>
      <c r="AT61" s="290">
        <f t="shared" si="98"/>
        <v>2610338.3072000002</v>
      </c>
      <c r="AU61" s="290">
        <f t="shared" si="98"/>
        <v>3393439.7993600005</v>
      </c>
      <c r="AV61" s="290">
        <f t="shared" si="98"/>
        <v>4411471.7391680004</v>
      </c>
      <c r="AW61" s="290">
        <f t="shared" si="98"/>
        <v>5734913.2609184012</v>
      </c>
      <c r="AX61" s="290">
        <f t="shared" si="98"/>
        <v>7455387.2391939219</v>
      </c>
      <c r="AY61" s="290">
        <f t="shared" ref="AY61:AY69" si="99">SUM(AM61:AX61)</f>
        <v>30790011.369840324</v>
      </c>
      <c r="AZ61" s="285"/>
      <c r="BA61" s="285"/>
      <c r="BB61" s="298"/>
      <c r="BC61" s="310"/>
      <c r="BD61" s="326" t="str">
        <f t="shared" ref="BD61:BD69" si="100">BD46</f>
        <v>Dairy Products</v>
      </c>
      <c r="BE61" s="290">
        <f t="shared" ref="BE61:BP61" si="101">BE30*BE46</f>
        <v>540800</v>
      </c>
      <c r="BF61" s="290">
        <f t="shared" si="101"/>
        <v>1135680</v>
      </c>
      <c r="BG61" s="290">
        <f t="shared" si="101"/>
        <v>2384928</v>
      </c>
      <c r="BH61" s="290">
        <f t="shared" si="101"/>
        <v>5008348.8</v>
      </c>
      <c r="BI61" s="290">
        <f t="shared" si="101"/>
        <v>10517532.48</v>
      </c>
      <c r="BJ61" s="290">
        <f t="shared" si="101"/>
        <v>22086818.208000001</v>
      </c>
      <c r="BK61" s="290">
        <f t="shared" si="101"/>
        <v>46382318.2368</v>
      </c>
      <c r="BL61" s="290">
        <f t="shared" si="101"/>
        <v>97402868.297279999</v>
      </c>
      <c r="BM61" s="290">
        <f t="shared" si="101"/>
        <v>204546023.42428797</v>
      </c>
      <c r="BN61" s="290">
        <f t="shared" si="101"/>
        <v>429546649.19100463</v>
      </c>
      <c r="BO61" s="290">
        <f t="shared" si="101"/>
        <v>902047963.30110979</v>
      </c>
      <c r="BP61" s="290">
        <f t="shared" si="101"/>
        <v>1894300722.9323304</v>
      </c>
      <c r="BQ61" s="290">
        <f t="shared" ref="BQ61:BQ69" si="102">SUM(BE61:BP61)</f>
        <v>3615900652.8708124</v>
      </c>
      <c r="BR61" s="285"/>
      <c r="BS61" s="285"/>
      <c r="BT61" s="310"/>
      <c r="BU61" s="313"/>
      <c r="BV61" s="326" t="str">
        <f t="shared" ref="BV61:BV69" si="103">BV46</f>
        <v>Dairy Products</v>
      </c>
      <c r="BW61" s="290">
        <f t="shared" ref="BW61:CE61" si="104">BW30*BW46</f>
        <v>65489031.562500007</v>
      </c>
      <c r="BX61" s="290">
        <f t="shared" si="104"/>
        <v>117880256.8125</v>
      </c>
      <c r="BY61" s="290">
        <f t="shared" si="104"/>
        <v>212184462.26250002</v>
      </c>
      <c r="BZ61" s="290">
        <f t="shared" si="104"/>
        <v>381932032.07249999</v>
      </c>
      <c r="CA61" s="290">
        <f t="shared" si="104"/>
        <v>687477657.73049998</v>
      </c>
      <c r="CB61" s="290">
        <f t="shared" si="104"/>
        <v>1237459783.9148998</v>
      </c>
      <c r="CC61" s="290">
        <f t="shared" si="104"/>
        <v>2227427611.0468197</v>
      </c>
      <c r="CD61" s="290">
        <f t="shared" si="104"/>
        <v>4009369699.8842759</v>
      </c>
      <c r="CE61" s="290">
        <f t="shared" si="104"/>
        <v>7216865459.7916965</v>
      </c>
      <c r="CF61" s="290">
        <f>CF30*CF46</f>
        <v>12990357827.625051</v>
      </c>
      <c r="CG61" s="290">
        <f>CG30*CG46</f>
        <v>23382644089.72509</v>
      </c>
      <c r="CH61" s="290">
        <f>CH30*CH46</f>
        <v>42088759361.505157</v>
      </c>
      <c r="CI61" s="290">
        <f>SUM(BW61:CH61)</f>
        <v>94617847273.933487</v>
      </c>
      <c r="CJ61" s="285"/>
      <c r="CK61" s="285"/>
      <c r="CL61" s="313"/>
    </row>
    <row r="62" spans="1:90" x14ac:dyDescent="0.25">
      <c r="A62" s="304"/>
      <c r="B62" s="326" t="str">
        <f t="shared" si="90"/>
        <v>Organic Grocery</v>
      </c>
      <c r="C62" s="290">
        <f t="shared" ref="C62:L62" si="105">C31*C47</f>
        <v>160000</v>
      </c>
      <c r="D62" s="290">
        <f t="shared" si="105"/>
        <v>176000</v>
      </c>
      <c r="E62" s="290">
        <f t="shared" si="105"/>
        <v>211200</v>
      </c>
      <c r="F62" s="290">
        <f t="shared" si="105"/>
        <v>253440</v>
      </c>
      <c r="G62" s="290">
        <f t="shared" si="105"/>
        <v>304128</v>
      </c>
      <c r="H62" s="290">
        <f t="shared" si="105"/>
        <v>364953.59999999998</v>
      </c>
      <c r="I62" s="290">
        <f t="shared" si="105"/>
        <v>437944.31999999995</v>
      </c>
      <c r="J62" s="290">
        <f t="shared" si="105"/>
        <v>525533.18399999989</v>
      </c>
      <c r="K62" s="290">
        <f t="shared" si="105"/>
        <v>630639.82079999987</v>
      </c>
      <c r="L62" s="290">
        <f t="shared" si="105"/>
        <v>756767.78495999984</v>
      </c>
      <c r="M62" s="290">
        <f t="shared" si="92"/>
        <v>908121.34195199981</v>
      </c>
      <c r="N62" s="290">
        <f t="shared" si="85"/>
        <v>1089745.6103423997</v>
      </c>
      <c r="O62" s="290">
        <f t="shared" si="93"/>
        <v>5818473.662054399</v>
      </c>
      <c r="P62" s="285"/>
      <c r="Q62" s="285"/>
      <c r="R62" s="300"/>
      <c r="S62" s="301"/>
      <c r="T62" s="326" t="str">
        <f t="shared" si="94"/>
        <v>Organic Grocery</v>
      </c>
      <c r="U62" s="290">
        <f t="shared" ref="U62:AF62" si="106">U31*U47</f>
        <v>211200</v>
      </c>
      <c r="V62" s="290">
        <f t="shared" si="106"/>
        <v>250800</v>
      </c>
      <c r="W62" s="290">
        <f t="shared" si="106"/>
        <v>300960</v>
      </c>
      <c r="X62" s="290">
        <f t="shared" si="106"/>
        <v>361152</v>
      </c>
      <c r="Y62" s="290">
        <f t="shared" si="106"/>
        <v>433382.39999999997</v>
      </c>
      <c r="Z62" s="290">
        <f t="shared" si="106"/>
        <v>520058.87999999995</v>
      </c>
      <c r="AA62" s="290">
        <f t="shared" si="106"/>
        <v>624070.65599999984</v>
      </c>
      <c r="AB62" s="290">
        <f t="shared" si="106"/>
        <v>748884.7871999999</v>
      </c>
      <c r="AC62" s="290">
        <f t="shared" si="106"/>
        <v>898661.74463999982</v>
      </c>
      <c r="AD62" s="290">
        <f t="shared" si="106"/>
        <v>1078394.0935679998</v>
      </c>
      <c r="AE62" s="290">
        <f t="shared" si="106"/>
        <v>1294072.9122815996</v>
      </c>
      <c r="AF62" s="290">
        <f t="shared" si="106"/>
        <v>1225963.8116351997</v>
      </c>
      <c r="AG62" s="290">
        <f t="shared" si="96"/>
        <v>7947601.2853247998</v>
      </c>
      <c r="AH62" s="285"/>
      <c r="AI62" s="285"/>
      <c r="AJ62" s="301"/>
      <c r="AK62" s="298"/>
      <c r="AL62" s="326" t="str">
        <f t="shared" si="97"/>
        <v>Organic Grocery</v>
      </c>
      <c r="AM62" s="290">
        <f t="shared" ref="AM62:AX62" si="107">AM31*AM47</f>
        <v>312000</v>
      </c>
      <c r="AN62" s="290">
        <f t="shared" si="107"/>
        <v>513760</v>
      </c>
      <c r="AO62" s="290">
        <f t="shared" si="107"/>
        <v>667888</v>
      </c>
      <c r="AP62" s="290">
        <f t="shared" si="107"/>
        <v>868254.4</v>
      </c>
      <c r="AQ62" s="290">
        <f t="shared" si="107"/>
        <v>1128730.72</v>
      </c>
      <c r="AR62" s="290">
        <f t="shared" si="107"/>
        <v>1467349.936</v>
      </c>
      <c r="AS62" s="290">
        <f t="shared" si="107"/>
        <v>1907554.9168</v>
      </c>
      <c r="AT62" s="290">
        <f t="shared" si="107"/>
        <v>2479821.3918400002</v>
      </c>
      <c r="AU62" s="290">
        <f t="shared" si="107"/>
        <v>3223767.8093920001</v>
      </c>
      <c r="AV62" s="290">
        <f t="shared" si="107"/>
        <v>4190898.1522096</v>
      </c>
      <c r="AW62" s="290">
        <f t="shared" si="107"/>
        <v>5448167.5978724808</v>
      </c>
      <c r="AX62" s="290">
        <f t="shared" si="107"/>
        <v>7082617.8772342242</v>
      </c>
      <c r="AY62" s="290">
        <f t="shared" si="99"/>
        <v>29290810.801348303</v>
      </c>
      <c r="AZ62" s="285"/>
      <c r="BA62" s="285"/>
      <c r="BB62" s="298"/>
      <c r="BC62" s="310"/>
      <c r="BD62" s="326" t="str">
        <f t="shared" si="100"/>
        <v>Organic Grocery</v>
      </c>
      <c r="BE62" s="290">
        <f t="shared" ref="BE62:BP62" si="108">BE31*BE47</f>
        <v>513760</v>
      </c>
      <c r="BF62" s="290">
        <f t="shared" si="108"/>
        <v>1078895.9999999998</v>
      </c>
      <c r="BG62" s="290">
        <f t="shared" si="108"/>
        <v>2265681.5999999996</v>
      </c>
      <c r="BH62" s="290">
        <f t="shared" si="108"/>
        <v>4757931.3599999994</v>
      </c>
      <c r="BI62" s="290">
        <f t="shared" si="108"/>
        <v>9991655.8559999969</v>
      </c>
      <c r="BJ62" s="290">
        <f t="shared" si="108"/>
        <v>20982477.297599994</v>
      </c>
      <c r="BK62" s="290">
        <f t="shared" si="108"/>
        <v>44063202.324959986</v>
      </c>
      <c r="BL62" s="290">
        <f t="shared" si="108"/>
        <v>92532724.88241595</v>
      </c>
      <c r="BM62" s="290">
        <f t="shared" si="108"/>
        <v>194318722.25307351</v>
      </c>
      <c r="BN62" s="290">
        <f t="shared" si="108"/>
        <v>408069316.73145437</v>
      </c>
      <c r="BO62" s="290">
        <f t="shared" si="108"/>
        <v>856945565.13605392</v>
      </c>
      <c r="BP62" s="290">
        <f t="shared" si="108"/>
        <v>1799585686.7857132</v>
      </c>
      <c r="BQ62" s="290">
        <f t="shared" si="102"/>
        <v>3435105620.2272711</v>
      </c>
      <c r="BR62" s="285"/>
      <c r="BS62" s="285"/>
      <c r="BT62" s="310"/>
      <c r="BU62" s="313"/>
      <c r="BV62" s="326" t="str">
        <f t="shared" si="103"/>
        <v>Organic Grocery</v>
      </c>
      <c r="BW62" s="290">
        <f t="shared" ref="BW62:CH62" si="109">BW31*BW47</f>
        <v>62214579.984374985</v>
      </c>
      <c r="BX62" s="290">
        <f t="shared" si="109"/>
        <v>111986243.97187497</v>
      </c>
      <c r="BY62" s="290">
        <f t="shared" si="109"/>
        <v>201575239.1493749</v>
      </c>
      <c r="BZ62" s="290">
        <f t="shared" si="109"/>
        <v>362835430.46887475</v>
      </c>
      <c r="CA62" s="290">
        <f t="shared" si="109"/>
        <v>653103774.84397447</v>
      </c>
      <c r="CB62" s="290">
        <f t="shared" si="109"/>
        <v>1175586794.7191541</v>
      </c>
      <c r="CC62" s="290">
        <f t="shared" si="109"/>
        <v>2116056230.4944775</v>
      </c>
      <c r="CD62" s="290">
        <f t="shared" si="109"/>
        <v>3808901214.890059</v>
      </c>
      <c r="CE62" s="290">
        <f t="shared" si="109"/>
        <v>6856022186.8021069</v>
      </c>
      <c r="CF62" s="290">
        <f t="shared" si="109"/>
        <v>12340839936.243792</v>
      </c>
      <c r="CG62" s="290">
        <f t="shared" si="109"/>
        <v>22213511885.238823</v>
      </c>
      <c r="CH62" s="290">
        <f t="shared" si="109"/>
        <v>39984321393.429878</v>
      </c>
      <c r="CI62" s="290">
        <f t="shared" ref="CI62:CI69" si="110">SUM(BW62:CH62)</f>
        <v>89886954910.236755</v>
      </c>
      <c r="CJ62" s="285"/>
      <c r="CK62" s="285"/>
      <c r="CL62" s="313"/>
    </row>
    <row r="63" spans="1:90" x14ac:dyDescent="0.25">
      <c r="A63" s="304"/>
      <c r="B63" s="326" t="str">
        <f t="shared" si="90"/>
        <v>Baked Goods</v>
      </c>
      <c r="C63" s="290">
        <f t="shared" ref="C63:L63" si="111">C32*C48</f>
        <v>57000</v>
      </c>
      <c r="D63" s="290">
        <f t="shared" si="111"/>
        <v>62700.000000000007</v>
      </c>
      <c r="E63" s="290">
        <f t="shared" si="111"/>
        <v>75240.000000000015</v>
      </c>
      <c r="F63" s="290">
        <f t="shared" si="111"/>
        <v>90288</v>
      </c>
      <c r="G63" s="290">
        <f t="shared" si="111"/>
        <v>108345.59999999999</v>
      </c>
      <c r="H63" s="290">
        <f t="shared" si="111"/>
        <v>130014.71999999999</v>
      </c>
      <c r="I63" s="290">
        <f t="shared" si="111"/>
        <v>156017.66399999996</v>
      </c>
      <c r="J63" s="290">
        <f t="shared" si="111"/>
        <v>187221.19679999998</v>
      </c>
      <c r="K63" s="290">
        <f t="shared" si="111"/>
        <v>224665.43615999995</v>
      </c>
      <c r="L63" s="290">
        <f t="shared" si="111"/>
        <v>269598.52339199994</v>
      </c>
      <c r="M63" s="290">
        <f t="shared" si="92"/>
        <v>323518.2280703999</v>
      </c>
      <c r="N63" s="290">
        <f t="shared" si="85"/>
        <v>388221.87368447986</v>
      </c>
      <c r="O63" s="290">
        <f t="shared" si="93"/>
        <v>2072831.2421068798</v>
      </c>
      <c r="P63" s="285"/>
      <c r="Q63" s="285"/>
      <c r="R63" s="300"/>
      <c r="S63" s="301"/>
      <c r="T63" s="326" t="str">
        <f t="shared" si="94"/>
        <v>Baked Goods</v>
      </c>
      <c r="U63" s="290">
        <f t="shared" ref="U63:AF63" si="112">U32*U48</f>
        <v>72960</v>
      </c>
      <c r="V63" s="290">
        <f t="shared" si="112"/>
        <v>88320</v>
      </c>
      <c r="W63" s="290">
        <f t="shared" si="112"/>
        <v>105984</v>
      </c>
      <c r="X63" s="290">
        <f t="shared" si="112"/>
        <v>127180.79999999999</v>
      </c>
      <c r="Y63" s="290">
        <f t="shared" si="112"/>
        <v>152616.95999999999</v>
      </c>
      <c r="Z63" s="290">
        <f t="shared" si="112"/>
        <v>183140.35199999998</v>
      </c>
      <c r="AA63" s="290">
        <f t="shared" si="112"/>
        <v>219768.42239999998</v>
      </c>
      <c r="AB63" s="290">
        <f t="shared" si="112"/>
        <v>263722.10687999998</v>
      </c>
      <c r="AC63" s="290">
        <f t="shared" si="112"/>
        <v>316466.52825599996</v>
      </c>
      <c r="AD63" s="290">
        <f t="shared" si="112"/>
        <v>247669.45689599996</v>
      </c>
      <c r="AE63" s="290">
        <f t="shared" si="112"/>
        <v>297203.34827519994</v>
      </c>
      <c r="AF63" s="290">
        <f t="shared" si="112"/>
        <v>332867.75006822392</v>
      </c>
      <c r="AG63" s="290">
        <f t="shared" si="96"/>
        <v>2407899.7247754242</v>
      </c>
      <c r="AH63" s="285"/>
      <c r="AI63" s="285"/>
      <c r="AJ63" s="301"/>
      <c r="AK63" s="298"/>
      <c r="AL63" s="326" t="str">
        <f t="shared" si="97"/>
        <v>Baked Goods</v>
      </c>
      <c r="AM63" s="290">
        <f t="shared" ref="AM63:AX63" si="113">AM32*AM48</f>
        <v>91000</v>
      </c>
      <c r="AN63" s="290">
        <f t="shared" si="113"/>
        <v>194350</v>
      </c>
      <c r="AO63" s="290">
        <f t="shared" si="113"/>
        <v>252655.00000000003</v>
      </c>
      <c r="AP63" s="290">
        <f t="shared" si="113"/>
        <v>328451.5</v>
      </c>
      <c r="AQ63" s="290">
        <f t="shared" si="113"/>
        <v>426986.95</v>
      </c>
      <c r="AR63" s="290">
        <f t="shared" si="113"/>
        <v>555083.03500000003</v>
      </c>
      <c r="AS63" s="290">
        <f t="shared" si="113"/>
        <v>721607.94550000015</v>
      </c>
      <c r="AT63" s="290">
        <f t="shared" si="113"/>
        <v>938090.32915000012</v>
      </c>
      <c r="AU63" s="290">
        <f t="shared" si="113"/>
        <v>1219517.4278950002</v>
      </c>
      <c r="AV63" s="290">
        <f t="shared" si="113"/>
        <v>1585372.6562635005</v>
      </c>
      <c r="AW63" s="290">
        <f t="shared" si="113"/>
        <v>2060984.4531425503</v>
      </c>
      <c r="AX63" s="290">
        <f t="shared" si="113"/>
        <v>2679279.7890853155</v>
      </c>
      <c r="AY63" s="290">
        <f t="shared" si="99"/>
        <v>11053379.086036365</v>
      </c>
      <c r="AZ63" s="285"/>
      <c r="BA63" s="285"/>
      <c r="BB63" s="298"/>
      <c r="BC63" s="310"/>
      <c r="BD63" s="326" t="str">
        <f t="shared" si="100"/>
        <v>Baked Goods</v>
      </c>
      <c r="BE63" s="290">
        <f t="shared" ref="BE63:BP63" si="114">BE32*BE48</f>
        <v>194350</v>
      </c>
      <c r="BF63" s="290">
        <f t="shared" si="114"/>
        <v>408135</v>
      </c>
      <c r="BG63" s="290">
        <f t="shared" si="114"/>
        <v>857083.50000000012</v>
      </c>
      <c r="BH63" s="290">
        <f t="shared" si="114"/>
        <v>1799875.35</v>
      </c>
      <c r="BI63" s="290">
        <f t="shared" si="114"/>
        <v>3779738.2349999999</v>
      </c>
      <c r="BJ63" s="290">
        <f t="shared" si="114"/>
        <v>7937450.2935000006</v>
      </c>
      <c r="BK63" s="290">
        <f t="shared" si="114"/>
        <v>16668645.616350001</v>
      </c>
      <c r="BL63" s="290">
        <f t="shared" si="114"/>
        <v>35004155.794334993</v>
      </c>
      <c r="BM63" s="290">
        <f t="shared" si="114"/>
        <v>73508727.168103486</v>
      </c>
      <c r="BN63" s="290">
        <f t="shared" si="114"/>
        <v>154368327.05301732</v>
      </c>
      <c r="BO63" s="290">
        <f t="shared" si="114"/>
        <v>324173486.81133628</v>
      </c>
      <c r="BP63" s="290">
        <f t="shared" si="114"/>
        <v>680764322.30380619</v>
      </c>
      <c r="BQ63" s="290">
        <f t="shared" si="102"/>
        <v>1299464297.1254482</v>
      </c>
      <c r="BR63" s="285"/>
      <c r="BS63" s="285"/>
      <c r="BT63" s="310"/>
      <c r="BU63" s="313"/>
      <c r="BV63" s="326" t="str">
        <f t="shared" si="103"/>
        <v>Baked Goods</v>
      </c>
      <c r="BW63" s="290">
        <f t="shared" ref="BW63:CH63" si="115">BW32*BW48</f>
        <v>23535120.717773441</v>
      </c>
      <c r="BX63" s="290">
        <f t="shared" si="115"/>
        <v>42363217.291992188</v>
      </c>
      <c r="BY63" s="290">
        <f t="shared" si="115"/>
        <v>76253791.125585929</v>
      </c>
      <c r="BZ63" s="290">
        <f t="shared" si="115"/>
        <v>137256824.02605468</v>
      </c>
      <c r="CA63" s="290">
        <f t="shared" si="115"/>
        <v>247062283.24689841</v>
      </c>
      <c r="CB63" s="290">
        <f t="shared" si="115"/>
        <v>444712109.84441715</v>
      </c>
      <c r="CC63" s="290">
        <f t="shared" si="115"/>
        <v>800481797.7199508</v>
      </c>
      <c r="CD63" s="290">
        <f t="shared" si="115"/>
        <v>1440867235.8959112</v>
      </c>
      <c r="CE63" s="290">
        <f t="shared" si="115"/>
        <v>2593561024.6126404</v>
      </c>
      <c r="CF63" s="290">
        <f t="shared" si="115"/>
        <v>4668409844.3027534</v>
      </c>
      <c r="CG63" s="290">
        <f t="shared" si="115"/>
        <v>8403137719.7449551</v>
      </c>
      <c r="CH63" s="290">
        <f t="shared" si="115"/>
        <v>15125647895.540918</v>
      </c>
      <c r="CI63" s="290">
        <f t="shared" si="110"/>
        <v>34003288864.069847</v>
      </c>
      <c r="CJ63" s="285"/>
      <c r="CK63" s="285"/>
      <c r="CL63" s="313"/>
    </row>
    <row r="64" spans="1:90" x14ac:dyDescent="0.25">
      <c r="A64" s="304"/>
      <c r="B64" s="326" t="str">
        <f t="shared" si="90"/>
        <v>Seafood</v>
      </c>
      <c r="C64" s="290">
        <f t="shared" ref="C64:L64" si="116">C33*C49</f>
        <v>37500</v>
      </c>
      <c r="D64" s="290">
        <f t="shared" si="116"/>
        <v>41250</v>
      </c>
      <c r="E64" s="290">
        <f t="shared" si="116"/>
        <v>49500</v>
      </c>
      <c r="F64" s="290">
        <f t="shared" si="116"/>
        <v>59400</v>
      </c>
      <c r="G64" s="290">
        <f t="shared" si="116"/>
        <v>71280</v>
      </c>
      <c r="H64" s="290">
        <f t="shared" si="116"/>
        <v>85536</v>
      </c>
      <c r="I64" s="290">
        <f t="shared" si="116"/>
        <v>102643.19999999998</v>
      </c>
      <c r="J64" s="290">
        <f t="shared" si="116"/>
        <v>123171.83999999997</v>
      </c>
      <c r="K64" s="290">
        <f t="shared" si="116"/>
        <v>147806.20799999998</v>
      </c>
      <c r="L64" s="290">
        <f t="shared" si="116"/>
        <v>177367.44959999996</v>
      </c>
      <c r="M64" s="290">
        <f t="shared" si="92"/>
        <v>212840.93951999996</v>
      </c>
      <c r="N64" s="290">
        <f t="shared" si="85"/>
        <v>255409.12742399992</v>
      </c>
      <c r="O64" s="290">
        <f t="shared" si="93"/>
        <v>1363704.7645439997</v>
      </c>
      <c r="P64" s="285"/>
      <c r="Q64" s="285"/>
      <c r="R64" s="300"/>
      <c r="S64" s="301"/>
      <c r="T64" s="326" t="str">
        <f t="shared" si="94"/>
        <v>Seafood</v>
      </c>
      <c r="U64" s="290">
        <f t="shared" ref="U64:AF64" si="117">U33*U49</f>
        <v>45000</v>
      </c>
      <c r="V64" s="290">
        <f t="shared" si="117"/>
        <v>54000</v>
      </c>
      <c r="W64" s="290">
        <f t="shared" si="117"/>
        <v>64800</v>
      </c>
      <c r="X64" s="290">
        <f t="shared" si="117"/>
        <v>77760</v>
      </c>
      <c r="Y64" s="290">
        <f t="shared" si="117"/>
        <v>93312</v>
      </c>
      <c r="Z64" s="290">
        <f t="shared" si="117"/>
        <v>111974.40000000001</v>
      </c>
      <c r="AA64" s="290">
        <f t="shared" si="117"/>
        <v>134369.28</v>
      </c>
      <c r="AB64" s="290">
        <f t="shared" si="117"/>
        <v>161243.136</v>
      </c>
      <c r="AC64" s="290">
        <f t="shared" si="117"/>
        <v>193491.76319999999</v>
      </c>
      <c r="AD64" s="290">
        <f t="shared" si="117"/>
        <v>232190.11583999998</v>
      </c>
      <c r="AE64" s="290">
        <f t="shared" si="117"/>
        <v>201231.43372799997</v>
      </c>
      <c r="AF64" s="290">
        <f t="shared" si="117"/>
        <v>260052.92974079994</v>
      </c>
      <c r="AG64" s="290">
        <f t="shared" si="96"/>
        <v>1629425.0585087999</v>
      </c>
      <c r="AH64" s="285"/>
      <c r="AI64" s="285"/>
      <c r="AJ64" s="301"/>
      <c r="AK64" s="298"/>
      <c r="AL64" s="326" t="str">
        <f t="shared" si="97"/>
        <v>Seafood</v>
      </c>
      <c r="AM64" s="290">
        <f t="shared" ref="AM64:AX64" si="118">AM33*AM49</f>
        <v>54600</v>
      </c>
      <c r="AN64" s="290">
        <f t="shared" si="118"/>
        <v>91260.000000000015</v>
      </c>
      <c r="AO64" s="290">
        <f t="shared" si="118"/>
        <v>118638.00000000001</v>
      </c>
      <c r="AP64" s="290">
        <f t="shared" si="118"/>
        <v>154229.40000000002</v>
      </c>
      <c r="AQ64" s="290">
        <f t="shared" si="118"/>
        <v>200498.22000000003</v>
      </c>
      <c r="AR64" s="290">
        <f t="shared" si="118"/>
        <v>260647.68600000007</v>
      </c>
      <c r="AS64" s="290">
        <f t="shared" si="118"/>
        <v>338841.99180000013</v>
      </c>
      <c r="AT64" s="290">
        <f t="shared" si="118"/>
        <v>440494.58934000018</v>
      </c>
      <c r="AU64" s="290">
        <f t="shared" si="118"/>
        <v>572642.96614200028</v>
      </c>
      <c r="AV64" s="290">
        <f t="shared" si="118"/>
        <v>744435.85598460038</v>
      </c>
      <c r="AW64" s="290">
        <f t="shared" si="118"/>
        <v>967766.61277998053</v>
      </c>
      <c r="AX64" s="290">
        <f t="shared" si="118"/>
        <v>1258096.5966139745</v>
      </c>
      <c r="AY64" s="290">
        <f t="shared" si="99"/>
        <v>5202151.918660556</v>
      </c>
      <c r="AZ64" s="285"/>
      <c r="BA64" s="285"/>
      <c r="BB64" s="298"/>
      <c r="BC64" s="310"/>
      <c r="BD64" s="326" t="str">
        <f t="shared" si="100"/>
        <v>Seafood</v>
      </c>
      <c r="BE64" s="290">
        <f t="shared" ref="BE64:BP64" si="119">BE33*BE49</f>
        <v>91260.000000000015</v>
      </c>
      <c r="BF64" s="290">
        <f t="shared" si="119"/>
        <v>191646</v>
      </c>
      <c r="BG64" s="290">
        <f t="shared" si="119"/>
        <v>402456.6</v>
      </c>
      <c r="BH64" s="290">
        <f t="shared" si="119"/>
        <v>845158.86</v>
      </c>
      <c r="BI64" s="290">
        <f t="shared" si="119"/>
        <v>1774833.6059999997</v>
      </c>
      <c r="BJ64" s="290">
        <f t="shared" si="119"/>
        <v>3727150.5725999996</v>
      </c>
      <c r="BK64" s="290">
        <f t="shared" si="119"/>
        <v>7827016.2024599994</v>
      </c>
      <c r="BL64" s="290">
        <f t="shared" si="119"/>
        <v>16436734.025165997</v>
      </c>
      <c r="BM64" s="290">
        <f t="shared" si="119"/>
        <v>34517141.452848598</v>
      </c>
      <c r="BN64" s="290">
        <f t="shared" si="119"/>
        <v>72485997.050982043</v>
      </c>
      <c r="BO64" s="290">
        <f t="shared" si="119"/>
        <v>152220593.80706227</v>
      </c>
      <c r="BP64" s="290">
        <f t="shared" si="119"/>
        <v>319663246.99483079</v>
      </c>
      <c r="BQ64" s="290">
        <f t="shared" si="102"/>
        <v>610183235.17194963</v>
      </c>
      <c r="BR64" s="285"/>
      <c r="BS64" s="285"/>
      <c r="BT64" s="310"/>
      <c r="BU64" s="313"/>
      <c r="BV64" s="326" t="str">
        <f t="shared" si="103"/>
        <v>Seafood</v>
      </c>
      <c r="BW64" s="290">
        <f t="shared" ref="BW64:CH64" si="120">BW33*BW49</f>
        <v>11051274.076171875</v>
      </c>
      <c r="BX64" s="290">
        <f t="shared" si="120"/>
        <v>19892293.337109376</v>
      </c>
      <c r="BY64" s="290">
        <f t="shared" si="120"/>
        <v>35806128.006796874</v>
      </c>
      <c r="BZ64" s="290">
        <f t="shared" si="120"/>
        <v>64451030.412234373</v>
      </c>
      <c r="CA64" s="290">
        <f t="shared" si="120"/>
        <v>116011854.74202187</v>
      </c>
      <c r="CB64" s="290">
        <f t="shared" si="120"/>
        <v>208821338.53563938</v>
      </c>
      <c r="CC64" s="290">
        <f t="shared" si="120"/>
        <v>375878409.36415088</v>
      </c>
      <c r="CD64" s="290">
        <f t="shared" si="120"/>
        <v>676581136.85547161</v>
      </c>
      <c r="CE64" s="290">
        <f t="shared" si="120"/>
        <v>1217846046.3398488</v>
      </c>
      <c r="CF64" s="290">
        <f t="shared" si="120"/>
        <v>2192122883.4117279</v>
      </c>
      <c r="CG64" s="290">
        <f t="shared" si="120"/>
        <v>3945821190.1411104</v>
      </c>
      <c r="CH64" s="290">
        <f t="shared" si="120"/>
        <v>7102478142.2539988</v>
      </c>
      <c r="CI64" s="290">
        <f t="shared" si="110"/>
        <v>15966761727.47628</v>
      </c>
      <c r="CJ64" s="285"/>
      <c r="CK64" s="285"/>
      <c r="CL64" s="313"/>
    </row>
    <row r="65" spans="1:90" x14ac:dyDescent="0.25">
      <c r="A65" s="304"/>
      <c r="B65" s="326" t="str">
        <f t="shared" si="90"/>
        <v>Meat</v>
      </c>
      <c r="C65" s="290">
        <f t="shared" ref="C65:L65" si="121">C34*C50</f>
        <v>52000</v>
      </c>
      <c r="D65" s="290">
        <f t="shared" si="121"/>
        <v>57200</v>
      </c>
      <c r="E65" s="290">
        <f t="shared" si="121"/>
        <v>68640</v>
      </c>
      <c r="F65" s="290">
        <f t="shared" si="121"/>
        <v>82368</v>
      </c>
      <c r="G65" s="290">
        <f t="shared" si="121"/>
        <v>98841.599999999991</v>
      </c>
      <c r="H65" s="290">
        <f t="shared" si="121"/>
        <v>118609.92</v>
      </c>
      <c r="I65" s="290">
        <f t="shared" si="121"/>
        <v>142331.90400000001</v>
      </c>
      <c r="J65" s="290">
        <f t="shared" si="121"/>
        <v>170798.28479999999</v>
      </c>
      <c r="K65" s="290">
        <f t="shared" si="121"/>
        <v>204957.94175999999</v>
      </c>
      <c r="L65" s="290">
        <f t="shared" si="121"/>
        <v>245949.53011199995</v>
      </c>
      <c r="M65" s="290">
        <f t="shared" si="92"/>
        <v>295139.4361343999</v>
      </c>
      <c r="N65" s="290">
        <f t="shared" si="85"/>
        <v>354167.32336127991</v>
      </c>
      <c r="O65" s="290">
        <f t="shared" si="93"/>
        <v>1891003.9401676797</v>
      </c>
      <c r="P65" s="285"/>
      <c r="Q65" s="285"/>
      <c r="R65" s="300"/>
      <c r="S65" s="301"/>
      <c r="T65" s="326" t="str">
        <f t="shared" si="94"/>
        <v>Meat</v>
      </c>
      <c r="U65" s="290">
        <f t="shared" ref="U65:AF65" si="122">U34*U50</f>
        <v>78000</v>
      </c>
      <c r="V65" s="290">
        <f t="shared" si="122"/>
        <v>96000</v>
      </c>
      <c r="W65" s="290">
        <f t="shared" si="122"/>
        <v>115200</v>
      </c>
      <c r="X65" s="290">
        <f t="shared" si="122"/>
        <v>138240</v>
      </c>
      <c r="Y65" s="290">
        <f t="shared" si="122"/>
        <v>165888</v>
      </c>
      <c r="Z65" s="290">
        <f t="shared" si="122"/>
        <v>199065.60000000001</v>
      </c>
      <c r="AA65" s="290">
        <f t="shared" si="122"/>
        <v>238878.72</v>
      </c>
      <c r="AB65" s="290">
        <f t="shared" si="122"/>
        <v>286654.46399999998</v>
      </c>
      <c r="AC65" s="290">
        <f t="shared" si="122"/>
        <v>343985.35679999995</v>
      </c>
      <c r="AD65" s="290">
        <f t="shared" si="122"/>
        <v>412782.42815999995</v>
      </c>
      <c r="AE65" s="290">
        <f t="shared" si="122"/>
        <v>495338.91379199992</v>
      </c>
      <c r="AF65" s="290">
        <f t="shared" si="122"/>
        <v>594406.69655039988</v>
      </c>
      <c r="AG65" s="290">
        <f t="shared" si="96"/>
        <v>3164440.1793024</v>
      </c>
      <c r="AH65" s="285"/>
      <c r="AI65" s="285"/>
      <c r="AJ65" s="301"/>
      <c r="AK65" s="298"/>
      <c r="AL65" s="326" t="str">
        <f t="shared" si="97"/>
        <v>Meat</v>
      </c>
      <c r="AM65" s="290">
        <f t="shared" ref="AM65:AX65" si="123">AM34*AM50</f>
        <v>145600</v>
      </c>
      <c r="AN65" s="290">
        <f t="shared" si="123"/>
        <v>189280</v>
      </c>
      <c r="AO65" s="290">
        <f t="shared" si="123"/>
        <v>246064</v>
      </c>
      <c r="AP65" s="290">
        <f t="shared" si="123"/>
        <v>319883.2</v>
      </c>
      <c r="AQ65" s="290">
        <f t="shared" si="123"/>
        <v>415848.16000000003</v>
      </c>
      <c r="AR65" s="290">
        <f t="shared" si="123"/>
        <v>540602.60800000001</v>
      </c>
      <c r="AS65" s="290">
        <f t="shared" si="123"/>
        <v>702783.39040000003</v>
      </c>
      <c r="AT65" s="290">
        <f t="shared" si="123"/>
        <v>913618.40752000012</v>
      </c>
      <c r="AU65" s="290">
        <f t="shared" si="123"/>
        <v>1187703.9297760001</v>
      </c>
      <c r="AV65" s="290">
        <f t="shared" si="123"/>
        <v>1544015.1087088003</v>
      </c>
      <c r="AW65" s="290">
        <f t="shared" si="123"/>
        <v>2007219.6413214405</v>
      </c>
      <c r="AX65" s="290">
        <f t="shared" si="123"/>
        <v>2609385.5337178726</v>
      </c>
      <c r="AY65" s="290">
        <f t="shared" si="99"/>
        <v>10822003.979444113</v>
      </c>
      <c r="AZ65" s="285"/>
      <c r="BA65" s="285"/>
      <c r="BB65" s="298"/>
      <c r="BC65" s="310"/>
      <c r="BD65" s="326" t="str">
        <f t="shared" si="100"/>
        <v>Meat</v>
      </c>
      <c r="BE65" s="290">
        <f t="shared" ref="BE65:BP65" si="124">BE34*BE50</f>
        <v>189280</v>
      </c>
      <c r="BF65" s="290">
        <f t="shared" si="124"/>
        <v>397488.00000000006</v>
      </c>
      <c r="BG65" s="290">
        <f t="shared" si="124"/>
        <v>834724.8</v>
      </c>
      <c r="BH65" s="290">
        <f t="shared" si="124"/>
        <v>1752922.0799999998</v>
      </c>
      <c r="BI65" s="290">
        <f t="shared" si="124"/>
        <v>3681136.3680000002</v>
      </c>
      <c r="BJ65" s="290">
        <f t="shared" si="124"/>
        <v>7730386.3728</v>
      </c>
      <c r="BK65" s="290">
        <f t="shared" si="124"/>
        <v>16233811.382879999</v>
      </c>
      <c r="BL65" s="290">
        <f t="shared" si="124"/>
        <v>34091003.904047996</v>
      </c>
      <c r="BM65" s="290">
        <f t="shared" si="124"/>
        <v>71591108.198500782</v>
      </c>
      <c r="BN65" s="290">
        <f t="shared" si="124"/>
        <v>150341327.21685162</v>
      </c>
      <c r="BO65" s="290">
        <f t="shared" si="124"/>
        <v>315716787.15538841</v>
      </c>
      <c r="BP65" s="290">
        <f t="shared" si="124"/>
        <v>663005253.02631557</v>
      </c>
      <c r="BQ65" s="290">
        <f t="shared" si="102"/>
        <v>1265565228.5047846</v>
      </c>
      <c r="BR65" s="285"/>
      <c r="BS65" s="285"/>
      <c r="BT65" s="310"/>
      <c r="BU65" s="313"/>
      <c r="BV65" s="326" t="str">
        <f t="shared" si="103"/>
        <v>Meat</v>
      </c>
      <c r="BW65" s="290">
        <f t="shared" ref="BW65:CH65" si="125">BW34*BW50</f>
        <v>22921161.046875004</v>
      </c>
      <c r="BX65" s="290">
        <f t="shared" si="125"/>
        <v>41258089.884374999</v>
      </c>
      <c r="BY65" s="290">
        <f t="shared" si="125"/>
        <v>74264561.791875005</v>
      </c>
      <c r="BZ65" s="290">
        <f t="shared" si="125"/>
        <v>133676211.225375</v>
      </c>
      <c r="CA65" s="290">
        <f t="shared" si="125"/>
        <v>240617180.20567501</v>
      </c>
      <c r="CB65" s="290">
        <f t="shared" si="125"/>
        <v>433110924.37021494</v>
      </c>
      <c r="CC65" s="290">
        <f t="shared" si="125"/>
        <v>779599663.86638689</v>
      </c>
      <c r="CD65" s="290">
        <f t="shared" si="125"/>
        <v>1403279394.9594965</v>
      </c>
      <c r="CE65" s="290">
        <f t="shared" si="125"/>
        <v>2525902910.9270935</v>
      </c>
      <c r="CF65" s="290">
        <f t="shared" si="125"/>
        <v>4546625239.6687679</v>
      </c>
      <c r="CG65" s="290">
        <f t="shared" si="125"/>
        <v>8183925431.4037819</v>
      </c>
      <c r="CH65" s="290">
        <f t="shared" si="125"/>
        <v>14731065776.526806</v>
      </c>
      <c r="CI65" s="290">
        <f t="shared" si="110"/>
        <v>33116246545.87672</v>
      </c>
      <c r="CJ65" s="285"/>
      <c r="CK65" s="285"/>
      <c r="CL65" s="313"/>
    </row>
    <row r="66" spans="1:90" x14ac:dyDescent="0.25">
      <c r="A66" s="304"/>
      <c r="B66" s="326" t="str">
        <f t="shared" si="90"/>
        <v>Meat Alternatives</v>
      </c>
      <c r="C66" s="290">
        <f t="shared" ref="C66:L66" si="126">C35*C51</f>
        <v>10000</v>
      </c>
      <c r="D66" s="290">
        <f t="shared" si="126"/>
        <v>11000</v>
      </c>
      <c r="E66" s="290">
        <f t="shared" si="126"/>
        <v>13200</v>
      </c>
      <c r="F66" s="290">
        <f t="shared" si="126"/>
        <v>15840</v>
      </c>
      <c r="G66" s="290">
        <f t="shared" si="126"/>
        <v>19008</v>
      </c>
      <c r="H66" s="290">
        <f t="shared" si="126"/>
        <v>22809.599999999999</v>
      </c>
      <c r="I66" s="290">
        <f t="shared" si="126"/>
        <v>27371.52</v>
      </c>
      <c r="J66" s="290">
        <f t="shared" si="126"/>
        <v>32845.824000000001</v>
      </c>
      <c r="K66" s="290">
        <f t="shared" si="126"/>
        <v>39414.988799999999</v>
      </c>
      <c r="L66" s="290">
        <f t="shared" si="126"/>
        <v>47297.98655999999</v>
      </c>
      <c r="M66" s="290">
        <f t="shared" si="92"/>
        <v>56757.583871999988</v>
      </c>
      <c r="N66" s="290">
        <f t="shared" si="85"/>
        <v>68109.10064639998</v>
      </c>
      <c r="O66" s="290">
        <f t="shared" si="93"/>
        <v>363654.60387839994</v>
      </c>
      <c r="P66" s="285"/>
      <c r="Q66" s="285"/>
      <c r="R66" s="300"/>
      <c r="S66" s="301"/>
      <c r="T66" s="326" t="str">
        <f t="shared" si="94"/>
        <v>Meat Alternatives</v>
      </c>
      <c r="U66" s="290">
        <f t="shared" ref="U66:AF66" si="127">U35*U51</f>
        <v>18000</v>
      </c>
      <c r="V66" s="290">
        <f t="shared" si="127"/>
        <v>21600</v>
      </c>
      <c r="W66" s="290">
        <f t="shared" si="127"/>
        <v>25920</v>
      </c>
      <c r="X66" s="290">
        <f t="shared" si="127"/>
        <v>31104</v>
      </c>
      <c r="Y66" s="290">
        <f t="shared" si="127"/>
        <v>37324.800000000003</v>
      </c>
      <c r="Z66" s="290">
        <f t="shared" si="127"/>
        <v>44789.760000000002</v>
      </c>
      <c r="AA66" s="290">
        <f t="shared" si="127"/>
        <v>53747.712</v>
      </c>
      <c r="AB66" s="290">
        <f t="shared" si="127"/>
        <v>64497.254399999991</v>
      </c>
      <c r="AC66" s="290">
        <f t="shared" si="127"/>
        <v>77396.705279999995</v>
      </c>
      <c r="AD66" s="290">
        <f t="shared" si="127"/>
        <v>92876.046335999985</v>
      </c>
      <c r="AE66" s="290">
        <f t="shared" si="127"/>
        <v>111451.25560319997</v>
      </c>
      <c r="AF66" s="290">
        <f t="shared" si="127"/>
        <v>144886.63228415995</v>
      </c>
      <c r="AG66" s="290">
        <f t="shared" si="96"/>
        <v>723594.16590335988</v>
      </c>
      <c r="AH66" s="285"/>
      <c r="AI66" s="285"/>
      <c r="AJ66" s="301"/>
      <c r="AK66" s="298"/>
      <c r="AL66" s="326" t="str">
        <f t="shared" si="97"/>
        <v>Meat Alternatives</v>
      </c>
      <c r="AM66" s="290">
        <f t="shared" ref="AM66:AX66" si="128">AM35*AM51</f>
        <v>33800.000000000007</v>
      </c>
      <c r="AN66" s="290">
        <f t="shared" si="128"/>
        <v>40560.000000000007</v>
      </c>
      <c r="AO66" s="290">
        <f t="shared" si="128"/>
        <v>52728.000000000007</v>
      </c>
      <c r="AP66" s="290">
        <f t="shared" si="128"/>
        <v>68546.400000000009</v>
      </c>
      <c r="AQ66" s="290">
        <f t="shared" si="128"/>
        <v>89110.32</v>
      </c>
      <c r="AR66" s="290">
        <f t="shared" si="128"/>
        <v>115843.41600000001</v>
      </c>
      <c r="AS66" s="290">
        <f t="shared" si="128"/>
        <v>150596.44080000001</v>
      </c>
      <c r="AT66" s="290">
        <f t="shared" si="128"/>
        <v>195775.37304000003</v>
      </c>
      <c r="AU66" s="290">
        <f t="shared" si="128"/>
        <v>254507.98495200006</v>
      </c>
      <c r="AV66" s="290">
        <f t="shared" si="128"/>
        <v>330860.38043760002</v>
      </c>
      <c r="AW66" s="290">
        <f t="shared" si="128"/>
        <v>430118.49456888012</v>
      </c>
      <c r="AX66" s="290">
        <f t="shared" si="128"/>
        <v>559154.04293954407</v>
      </c>
      <c r="AY66" s="290">
        <f t="shared" si="99"/>
        <v>2321600.8527380247</v>
      </c>
      <c r="AZ66" s="285"/>
      <c r="BA66" s="285"/>
      <c r="BB66" s="298"/>
      <c r="BC66" s="310"/>
      <c r="BD66" s="326" t="str">
        <f t="shared" si="100"/>
        <v>Meat Alternatives</v>
      </c>
      <c r="BE66" s="290">
        <f t="shared" ref="BE66:BP66" si="129">BE35*BE51</f>
        <v>40560.000000000007</v>
      </c>
      <c r="BF66" s="290">
        <f t="shared" si="129"/>
        <v>85176</v>
      </c>
      <c r="BG66" s="290">
        <f t="shared" si="129"/>
        <v>178869.59999999998</v>
      </c>
      <c r="BH66" s="290">
        <f t="shared" si="129"/>
        <v>375626.16</v>
      </c>
      <c r="BI66" s="290">
        <f t="shared" si="129"/>
        <v>788814.93599999999</v>
      </c>
      <c r="BJ66" s="290">
        <f t="shared" si="129"/>
        <v>1656511.3655999997</v>
      </c>
      <c r="BK66" s="290">
        <f t="shared" si="129"/>
        <v>3478673.8677599994</v>
      </c>
      <c r="BL66" s="290">
        <f t="shared" si="129"/>
        <v>7305215.122295998</v>
      </c>
      <c r="BM66" s="290">
        <f t="shared" si="129"/>
        <v>15340951.756821595</v>
      </c>
      <c r="BN66" s="290">
        <f t="shared" si="129"/>
        <v>32215998.689325351</v>
      </c>
      <c r="BO66" s="290">
        <f t="shared" si="129"/>
        <v>67653597.247583225</v>
      </c>
      <c r="BP66" s="290">
        <f t="shared" si="129"/>
        <v>142072554.21992475</v>
      </c>
      <c r="BQ66" s="290">
        <f t="shared" si="102"/>
        <v>271192548.96531093</v>
      </c>
      <c r="BR66" s="285"/>
      <c r="BS66" s="285"/>
      <c r="BT66" s="310"/>
      <c r="BU66" s="313"/>
      <c r="BV66" s="326" t="str">
        <f t="shared" si="103"/>
        <v>Meat Alternatives</v>
      </c>
      <c r="BW66" s="290">
        <f t="shared" ref="BW66:CH66" si="130">BW35*BW51</f>
        <v>4911677.3671875</v>
      </c>
      <c r="BX66" s="290">
        <f t="shared" si="130"/>
        <v>8841019.2609374989</v>
      </c>
      <c r="BY66" s="290">
        <f t="shared" si="130"/>
        <v>15913834.669687496</v>
      </c>
      <c r="BZ66" s="290">
        <f t="shared" si="130"/>
        <v>28644902.405437492</v>
      </c>
      <c r="CA66" s="290">
        <f t="shared" si="130"/>
        <v>51560824.32978747</v>
      </c>
      <c r="CB66" s="290">
        <f t="shared" si="130"/>
        <v>92809483.793617442</v>
      </c>
      <c r="CC66" s="290">
        <f t="shared" si="130"/>
        <v>167057070.82851139</v>
      </c>
      <c r="CD66" s="290">
        <f t="shared" si="130"/>
        <v>300702727.49132049</v>
      </c>
      <c r="CE66" s="290">
        <f t="shared" si="130"/>
        <v>541264909.48437691</v>
      </c>
      <c r="CF66" s="290">
        <f t="shared" si="130"/>
        <v>974276837.07187831</v>
      </c>
      <c r="CG66" s="290">
        <f t="shared" si="130"/>
        <v>1753698306.7293808</v>
      </c>
      <c r="CH66" s="290">
        <f t="shared" si="130"/>
        <v>3156656952.112886</v>
      </c>
      <c r="CI66" s="290">
        <f t="shared" si="110"/>
        <v>7096338545.5450096</v>
      </c>
      <c r="CJ66" s="285"/>
      <c r="CK66" s="285"/>
      <c r="CL66" s="313"/>
    </row>
    <row r="67" spans="1:90" x14ac:dyDescent="0.25">
      <c r="A67" s="304"/>
      <c r="B67" s="326" t="str">
        <f t="shared" si="90"/>
        <v>Frozen Food</v>
      </c>
      <c r="C67" s="290">
        <f t="shared" ref="C67:L67" si="131">C36*C52</f>
        <v>22500</v>
      </c>
      <c r="D67" s="290">
        <f t="shared" si="131"/>
        <v>24750.000000000004</v>
      </c>
      <c r="E67" s="290">
        <f t="shared" si="131"/>
        <v>29700.000000000004</v>
      </c>
      <c r="F67" s="290">
        <f t="shared" si="131"/>
        <v>35640</v>
      </c>
      <c r="G67" s="290">
        <f t="shared" si="131"/>
        <v>42768</v>
      </c>
      <c r="H67" s="290">
        <f t="shared" si="131"/>
        <v>51321.599999999991</v>
      </c>
      <c r="I67" s="290">
        <f t="shared" si="131"/>
        <v>61585.919999999984</v>
      </c>
      <c r="J67" s="290">
        <f t="shared" si="131"/>
        <v>73903.103999999992</v>
      </c>
      <c r="K67" s="290">
        <f t="shared" si="131"/>
        <v>88683.724799999982</v>
      </c>
      <c r="L67" s="290">
        <f t="shared" si="131"/>
        <v>106420.46975999998</v>
      </c>
      <c r="M67" s="290">
        <f t="shared" si="92"/>
        <v>127704.56371199996</v>
      </c>
      <c r="N67" s="290">
        <f t="shared" si="85"/>
        <v>153245.47645439996</v>
      </c>
      <c r="O67" s="290">
        <f t="shared" si="93"/>
        <v>818222.85872639983</v>
      </c>
      <c r="P67" s="285"/>
      <c r="Q67" s="285"/>
      <c r="R67" s="300"/>
      <c r="S67" s="301"/>
      <c r="T67" s="326" t="str">
        <f t="shared" si="94"/>
        <v>Frozen Food</v>
      </c>
      <c r="U67" s="290">
        <f t="shared" ref="U67:AF67" si="132">U36*U52</f>
        <v>36000</v>
      </c>
      <c r="V67" s="290">
        <f t="shared" si="132"/>
        <v>43200</v>
      </c>
      <c r="W67" s="290">
        <f t="shared" si="132"/>
        <v>51840</v>
      </c>
      <c r="X67" s="290">
        <f t="shared" si="132"/>
        <v>62208</v>
      </c>
      <c r="Y67" s="290">
        <f t="shared" si="132"/>
        <v>74649.599999999991</v>
      </c>
      <c r="Z67" s="290">
        <f t="shared" si="132"/>
        <v>89579.51999999999</v>
      </c>
      <c r="AA67" s="290">
        <f t="shared" si="132"/>
        <v>107495.42399999998</v>
      </c>
      <c r="AB67" s="290">
        <f t="shared" si="132"/>
        <v>128994.50879999997</v>
      </c>
      <c r="AC67" s="290">
        <f t="shared" si="132"/>
        <v>154793.41055999996</v>
      </c>
      <c r="AD67" s="290">
        <f t="shared" si="132"/>
        <v>185752.09267199997</v>
      </c>
      <c r="AE67" s="290">
        <f t="shared" si="132"/>
        <v>222902.51120639994</v>
      </c>
      <c r="AF67" s="290">
        <f t="shared" si="132"/>
        <v>178322.00896511995</v>
      </c>
      <c r="AG67" s="290">
        <f t="shared" si="96"/>
        <v>1335737.0762035197</v>
      </c>
      <c r="AH67" s="285"/>
      <c r="AI67" s="285"/>
      <c r="AJ67" s="301"/>
      <c r="AK67" s="298"/>
      <c r="AL67" s="326" t="str">
        <f t="shared" si="97"/>
        <v>Frozen Food</v>
      </c>
      <c r="AM67" s="290">
        <f t="shared" ref="AM67:AX67" si="133">AM36*AM52</f>
        <v>31200.000000000004</v>
      </c>
      <c r="AN67" s="290">
        <f t="shared" si="133"/>
        <v>60840.000000000007</v>
      </c>
      <c r="AO67" s="290">
        <f t="shared" si="133"/>
        <v>79092</v>
      </c>
      <c r="AP67" s="290">
        <f t="shared" si="133"/>
        <v>102819.6</v>
      </c>
      <c r="AQ67" s="290">
        <f t="shared" si="133"/>
        <v>133665.48000000001</v>
      </c>
      <c r="AR67" s="290">
        <f t="shared" si="133"/>
        <v>173765.12400000001</v>
      </c>
      <c r="AS67" s="290">
        <f t="shared" si="133"/>
        <v>225894.66120000003</v>
      </c>
      <c r="AT67" s="290">
        <f t="shared" si="133"/>
        <v>293663.05956000002</v>
      </c>
      <c r="AU67" s="290">
        <f t="shared" si="133"/>
        <v>381761.97742800007</v>
      </c>
      <c r="AV67" s="290">
        <f t="shared" si="133"/>
        <v>496290.57065640006</v>
      </c>
      <c r="AW67" s="290">
        <f t="shared" si="133"/>
        <v>645177.74185332016</v>
      </c>
      <c r="AX67" s="290">
        <f t="shared" si="133"/>
        <v>838731.06440931617</v>
      </c>
      <c r="AY67" s="290">
        <f t="shared" si="99"/>
        <v>3462901.2791070361</v>
      </c>
      <c r="AZ67" s="285"/>
      <c r="BA67" s="285"/>
      <c r="BB67" s="298"/>
      <c r="BC67" s="310"/>
      <c r="BD67" s="326" t="str">
        <f t="shared" si="100"/>
        <v>Frozen Food</v>
      </c>
      <c r="BE67" s="290">
        <f t="shared" ref="BE67:BP67" si="134">BE36*BE52</f>
        <v>60840.000000000007</v>
      </c>
      <c r="BF67" s="290">
        <f t="shared" si="134"/>
        <v>127763.99999999999</v>
      </c>
      <c r="BG67" s="290">
        <f t="shared" si="134"/>
        <v>268304.39999999997</v>
      </c>
      <c r="BH67" s="290">
        <f t="shared" si="134"/>
        <v>563439.24</v>
      </c>
      <c r="BI67" s="290">
        <f t="shared" si="134"/>
        <v>1183222.4039999999</v>
      </c>
      <c r="BJ67" s="290">
        <f t="shared" si="134"/>
        <v>2484767.0483999997</v>
      </c>
      <c r="BK67" s="290">
        <f t="shared" si="134"/>
        <v>5218010.8016399993</v>
      </c>
      <c r="BL67" s="290">
        <f t="shared" si="134"/>
        <v>10957822.683443997</v>
      </c>
      <c r="BM67" s="290">
        <f t="shared" si="134"/>
        <v>23011427.635232396</v>
      </c>
      <c r="BN67" s="290">
        <f t="shared" si="134"/>
        <v>48323998.033988029</v>
      </c>
      <c r="BO67" s="290">
        <f t="shared" si="134"/>
        <v>101480395.87137483</v>
      </c>
      <c r="BP67" s="290">
        <f t="shared" si="134"/>
        <v>213108831.32988712</v>
      </c>
      <c r="BQ67" s="290">
        <f t="shared" si="102"/>
        <v>406788823.44796634</v>
      </c>
      <c r="BR67" s="285"/>
      <c r="BS67" s="285"/>
      <c r="BT67" s="310"/>
      <c r="BU67" s="313"/>
      <c r="BV67" s="326" t="str">
        <f t="shared" si="103"/>
        <v>Frozen Food</v>
      </c>
      <c r="BW67" s="290">
        <f t="shared" ref="BW67:CH67" si="135">BW36*BW52</f>
        <v>7367516.05078125</v>
      </c>
      <c r="BX67" s="290">
        <f t="shared" si="135"/>
        <v>13261528.891406247</v>
      </c>
      <c r="BY67" s="290">
        <f t="shared" si="135"/>
        <v>23870752.004531246</v>
      </c>
      <c r="BZ67" s="290">
        <f t="shared" si="135"/>
        <v>42967353.608156241</v>
      </c>
      <c r="CA67" s="290">
        <f t="shared" si="135"/>
        <v>77341236.494681224</v>
      </c>
      <c r="CB67" s="290">
        <f t="shared" si="135"/>
        <v>139214225.6904262</v>
      </c>
      <c r="CC67" s="290">
        <f t="shared" si="135"/>
        <v>250585606.24276716</v>
      </c>
      <c r="CD67" s="290">
        <f t="shared" si="135"/>
        <v>451054091.23698086</v>
      </c>
      <c r="CE67" s="290">
        <f t="shared" si="135"/>
        <v>811897364.2265656</v>
      </c>
      <c r="CF67" s="290">
        <f t="shared" si="135"/>
        <v>1461415255.6078181</v>
      </c>
      <c r="CG67" s="290">
        <f t="shared" si="135"/>
        <v>2630547460.0940728</v>
      </c>
      <c r="CH67" s="290">
        <f t="shared" si="135"/>
        <v>4734985428.1693306</v>
      </c>
      <c r="CI67" s="290">
        <f t="shared" si="110"/>
        <v>10644507818.317518</v>
      </c>
      <c r="CJ67" s="285"/>
      <c r="CK67" s="285"/>
      <c r="CL67" s="313"/>
    </row>
    <row r="68" spans="1:90" x14ac:dyDescent="0.25">
      <c r="A68" s="304"/>
      <c r="B68" s="326" t="str">
        <f t="shared" si="90"/>
        <v>Household Essentials</v>
      </c>
      <c r="C68" s="290">
        <f t="shared" ref="C68:L68" si="136">C37*C53</f>
        <v>127300</v>
      </c>
      <c r="D68" s="290">
        <f t="shared" si="136"/>
        <v>140030.00000000003</v>
      </c>
      <c r="E68" s="290">
        <f t="shared" si="136"/>
        <v>168036</v>
      </c>
      <c r="F68" s="290">
        <f t="shared" si="136"/>
        <v>201643.19999999998</v>
      </c>
      <c r="G68" s="290">
        <f t="shared" si="136"/>
        <v>241971.83999999997</v>
      </c>
      <c r="H68" s="290">
        <f t="shared" si="136"/>
        <v>290366.20799999993</v>
      </c>
      <c r="I68" s="290">
        <f t="shared" si="136"/>
        <v>348439.44959999993</v>
      </c>
      <c r="J68" s="290">
        <f t="shared" si="136"/>
        <v>418127.33951999986</v>
      </c>
      <c r="K68" s="290">
        <f t="shared" si="136"/>
        <v>501752.80742399982</v>
      </c>
      <c r="L68" s="290">
        <f t="shared" si="136"/>
        <v>602103.36890879972</v>
      </c>
      <c r="M68" s="290">
        <f t="shared" si="92"/>
        <v>722524.04269055964</v>
      </c>
      <c r="N68" s="290">
        <f t="shared" si="85"/>
        <v>867028.8512286715</v>
      </c>
      <c r="O68" s="290">
        <f t="shared" si="93"/>
        <v>4629323.1073720306</v>
      </c>
      <c r="P68" s="285"/>
      <c r="Q68" s="285"/>
      <c r="R68" s="300"/>
      <c r="S68" s="301"/>
      <c r="T68" s="326" t="str">
        <f t="shared" si="94"/>
        <v>Household Essentials</v>
      </c>
      <c r="U68" s="290">
        <f t="shared" ref="U68:AF68" si="137">U37*U53</f>
        <v>159600</v>
      </c>
      <c r="V68" s="290">
        <f t="shared" si="137"/>
        <v>193200</v>
      </c>
      <c r="W68" s="290">
        <f t="shared" si="137"/>
        <v>231840</v>
      </c>
      <c r="X68" s="290">
        <f t="shared" si="137"/>
        <v>278208</v>
      </c>
      <c r="Y68" s="290">
        <f t="shared" si="137"/>
        <v>333849.59999999998</v>
      </c>
      <c r="Z68" s="290">
        <f t="shared" si="137"/>
        <v>400619.51999999996</v>
      </c>
      <c r="AA68" s="290">
        <f t="shared" si="137"/>
        <v>480743.42399999988</v>
      </c>
      <c r="AB68" s="290">
        <f t="shared" si="137"/>
        <v>576892.10879999993</v>
      </c>
      <c r="AC68" s="290">
        <f t="shared" si="137"/>
        <v>692270.53055999987</v>
      </c>
      <c r="AD68" s="290">
        <f t="shared" si="137"/>
        <v>650132.32435199979</v>
      </c>
      <c r="AE68" s="290">
        <f t="shared" si="137"/>
        <v>780158.7892223997</v>
      </c>
      <c r="AF68" s="290">
        <f t="shared" si="137"/>
        <v>832169.37517055962</v>
      </c>
      <c r="AG68" s="290">
        <f t="shared" si="96"/>
        <v>5609683.6721049594</v>
      </c>
      <c r="AH68" s="285"/>
      <c r="AI68" s="285"/>
      <c r="AJ68" s="301"/>
      <c r="AK68" s="298"/>
      <c r="AL68" s="326" t="str">
        <f t="shared" si="97"/>
        <v>Household Essentials</v>
      </c>
      <c r="AM68" s="290">
        <f t="shared" ref="AM68:AX68" si="138">AM37*AM53</f>
        <v>187200</v>
      </c>
      <c r="AN68" s="290">
        <f t="shared" si="138"/>
        <v>349830</v>
      </c>
      <c r="AO68" s="290">
        <f t="shared" si="138"/>
        <v>454779.00000000006</v>
      </c>
      <c r="AP68" s="290">
        <f t="shared" si="138"/>
        <v>591212.70000000007</v>
      </c>
      <c r="AQ68" s="290">
        <f t="shared" si="138"/>
        <v>768576.51000000013</v>
      </c>
      <c r="AR68" s="290">
        <f t="shared" si="138"/>
        <v>999149.46300000011</v>
      </c>
      <c r="AS68" s="290">
        <f t="shared" si="138"/>
        <v>1298894.3019000001</v>
      </c>
      <c r="AT68" s="290">
        <f t="shared" si="138"/>
        <v>1688562.5924700003</v>
      </c>
      <c r="AU68" s="290">
        <f t="shared" si="138"/>
        <v>2195131.3702110006</v>
      </c>
      <c r="AV68" s="290">
        <f t="shared" si="138"/>
        <v>2853670.7812743005</v>
      </c>
      <c r="AW68" s="290">
        <f t="shared" si="138"/>
        <v>3709772.0156565909</v>
      </c>
      <c r="AX68" s="290">
        <f t="shared" si="138"/>
        <v>4822703.6203535683</v>
      </c>
      <c r="AY68" s="290">
        <f t="shared" si="99"/>
        <v>19919482.354865462</v>
      </c>
      <c r="AZ68" s="285"/>
      <c r="BA68" s="285"/>
      <c r="BB68" s="298"/>
      <c r="BC68" s="310"/>
      <c r="BD68" s="326" t="str">
        <f t="shared" si="100"/>
        <v>Household Essentials</v>
      </c>
      <c r="BE68" s="290">
        <f t="shared" ref="BE68:BP68" si="139">BE37*BE53</f>
        <v>349830</v>
      </c>
      <c r="BF68" s="290">
        <f t="shared" si="139"/>
        <v>734642.99999999988</v>
      </c>
      <c r="BG68" s="290">
        <f t="shared" si="139"/>
        <v>1542750.2999999998</v>
      </c>
      <c r="BH68" s="290">
        <f t="shared" si="139"/>
        <v>3239775.6299999994</v>
      </c>
      <c r="BI68" s="290">
        <f t="shared" si="139"/>
        <v>6803528.822999998</v>
      </c>
      <c r="BJ68" s="290">
        <f t="shared" si="139"/>
        <v>14287410.528299995</v>
      </c>
      <c r="BK68" s="290">
        <f t="shared" si="139"/>
        <v>30003562.109429989</v>
      </c>
      <c r="BL68" s="290">
        <f t="shared" si="139"/>
        <v>63007480.429802969</v>
      </c>
      <c r="BM68" s="290">
        <f t="shared" si="139"/>
        <v>132315708.90258625</v>
      </c>
      <c r="BN68" s="290">
        <f t="shared" si="139"/>
        <v>277862988.69543111</v>
      </c>
      <c r="BO68" s="290">
        <f t="shared" si="139"/>
        <v>583512276.2604053</v>
      </c>
      <c r="BP68" s="290">
        <f t="shared" si="139"/>
        <v>1225375780.1468511</v>
      </c>
      <c r="BQ68" s="290">
        <f t="shared" si="102"/>
        <v>2339035734.8258066</v>
      </c>
      <c r="BR68" s="285"/>
      <c r="BS68" s="285"/>
      <c r="BT68" s="310"/>
      <c r="BU68" s="313"/>
      <c r="BV68" s="326" t="str">
        <f t="shared" si="103"/>
        <v>Household Essentials</v>
      </c>
      <c r="BW68" s="290">
        <f t="shared" ref="BW68:CH68" si="140">BW37*BW53</f>
        <v>42363217.291992188</v>
      </c>
      <c r="BX68" s="290">
        <f t="shared" si="140"/>
        <v>76253791.125585929</v>
      </c>
      <c r="BY68" s="290">
        <f t="shared" si="140"/>
        <v>137256824.02605465</v>
      </c>
      <c r="BZ68" s="290">
        <f t="shared" si="140"/>
        <v>247062283.24689835</v>
      </c>
      <c r="CA68" s="290">
        <f t="shared" si="140"/>
        <v>444712109.84441698</v>
      </c>
      <c r="CB68" s="290">
        <f t="shared" si="140"/>
        <v>800481797.71995056</v>
      </c>
      <c r="CC68" s="290">
        <f t="shared" si="140"/>
        <v>1440867235.895911</v>
      </c>
      <c r="CD68" s="290">
        <f t="shared" si="140"/>
        <v>2593561024.6126394</v>
      </c>
      <c r="CE68" s="290">
        <f t="shared" si="140"/>
        <v>4668409844.3027506</v>
      </c>
      <c r="CF68" s="290">
        <f t="shared" si="140"/>
        <v>8403137719.7449522</v>
      </c>
      <c r="CG68" s="290">
        <f t="shared" si="140"/>
        <v>15125647895.540913</v>
      </c>
      <c r="CH68" s="290">
        <f t="shared" si="140"/>
        <v>27226166211.973644</v>
      </c>
      <c r="CI68" s="290">
        <f t="shared" si="110"/>
        <v>61205919955.325714</v>
      </c>
      <c r="CJ68" s="285"/>
      <c r="CK68" s="285"/>
      <c r="CL68" s="313"/>
    </row>
    <row r="69" spans="1:90" x14ac:dyDescent="0.25">
      <c r="A69" s="304"/>
      <c r="B69" s="326" t="str">
        <f>B54</f>
        <v>Beauty Products</v>
      </c>
      <c r="C69" s="290">
        <f t="shared" ref="C69:L69" si="141">C38*C54</f>
        <v>396000</v>
      </c>
      <c r="D69" s="290">
        <f t="shared" si="141"/>
        <v>435600</v>
      </c>
      <c r="E69" s="290">
        <f t="shared" si="141"/>
        <v>522720</v>
      </c>
      <c r="F69" s="290">
        <f t="shared" si="141"/>
        <v>627264</v>
      </c>
      <c r="G69" s="290">
        <f t="shared" si="141"/>
        <v>752716.80000000005</v>
      </c>
      <c r="H69" s="290">
        <f t="shared" si="141"/>
        <v>903260.15999999992</v>
      </c>
      <c r="I69" s="290">
        <f t="shared" si="141"/>
        <v>1083912.192</v>
      </c>
      <c r="J69" s="290">
        <f t="shared" si="141"/>
        <v>1300694.6303999999</v>
      </c>
      <c r="K69" s="290">
        <f t="shared" si="141"/>
        <v>1560833.5564799998</v>
      </c>
      <c r="L69" s="290">
        <f t="shared" si="141"/>
        <v>1873000.2677759996</v>
      </c>
      <c r="M69" s="290">
        <f t="shared" si="92"/>
        <v>2247600.3213311993</v>
      </c>
      <c r="N69" s="290">
        <f t="shared" si="85"/>
        <v>2697120.385597439</v>
      </c>
      <c r="O69" s="290">
        <f t="shared" si="93"/>
        <v>14400722.313584639</v>
      </c>
      <c r="P69" s="285"/>
      <c r="Q69" s="285"/>
      <c r="R69" s="300"/>
      <c r="S69" s="301"/>
      <c r="T69" s="326" t="str">
        <f t="shared" si="94"/>
        <v>Beauty Products</v>
      </c>
      <c r="U69" s="290">
        <f t="shared" ref="U69:AF69" si="142">U38*U54</f>
        <v>501600</v>
      </c>
      <c r="V69" s="290">
        <f t="shared" si="142"/>
        <v>592800</v>
      </c>
      <c r="W69" s="290">
        <f t="shared" si="142"/>
        <v>711360</v>
      </c>
      <c r="X69" s="290">
        <f t="shared" si="142"/>
        <v>853632</v>
      </c>
      <c r="Y69" s="290">
        <f t="shared" si="142"/>
        <v>1024358.4</v>
      </c>
      <c r="Z69" s="290">
        <f t="shared" si="142"/>
        <v>1229230.0800000001</v>
      </c>
      <c r="AA69" s="290">
        <f t="shared" si="142"/>
        <v>1475076.0960000001</v>
      </c>
      <c r="AB69" s="290">
        <f t="shared" si="142"/>
        <v>1770091.3152000001</v>
      </c>
      <c r="AC69" s="290">
        <f t="shared" si="142"/>
        <v>2124109.5782400002</v>
      </c>
      <c r="AD69" s="290">
        <f t="shared" si="142"/>
        <v>1862680.707072</v>
      </c>
      <c r="AE69" s="290">
        <f t="shared" si="142"/>
        <v>1411715.9043072001</v>
      </c>
      <c r="AF69" s="290">
        <f t="shared" si="142"/>
        <v>1552887.4947379201</v>
      </c>
      <c r="AG69" s="290">
        <f t="shared" si="96"/>
        <v>15109541.575557118</v>
      </c>
      <c r="AH69" s="285"/>
      <c r="AI69" s="285"/>
      <c r="AJ69" s="301"/>
      <c r="AK69" s="298"/>
      <c r="AL69" s="326" t="str">
        <f t="shared" si="97"/>
        <v>Beauty Products</v>
      </c>
      <c r="AM69" s="290">
        <f t="shared" ref="AM69:AX69" si="143">AM38*AM54</f>
        <v>257400</v>
      </c>
      <c r="AN69" s="290">
        <f t="shared" si="143"/>
        <v>790920.00000000012</v>
      </c>
      <c r="AO69" s="290">
        <f t="shared" si="143"/>
        <v>1028196.0000000001</v>
      </c>
      <c r="AP69" s="290">
        <f t="shared" si="143"/>
        <v>1336654.8000000003</v>
      </c>
      <c r="AQ69" s="290">
        <f t="shared" si="143"/>
        <v>1737651.2400000002</v>
      </c>
      <c r="AR69" s="290">
        <f t="shared" si="143"/>
        <v>2258946.6120000007</v>
      </c>
      <c r="AS69" s="290">
        <f t="shared" si="143"/>
        <v>2936630.5956000006</v>
      </c>
      <c r="AT69" s="290">
        <f t="shared" si="143"/>
        <v>3817619.7742800009</v>
      </c>
      <c r="AU69" s="290">
        <f t="shared" si="143"/>
        <v>4962905.7065640008</v>
      </c>
      <c r="AV69" s="290">
        <f t="shared" si="143"/>
        <v>6451777.4185332023</v>
      </c>
      <c r="AW69" s="290">
        <f t="shared" si="143"/>
        <v>8387310.6440931633</v>
      </c>
      <c r="AX69" s="290">
        <f t="shared" si="143"/>
        <v>10903503.837321112</v>
      </c>
      <c r="AY69" s="290">
        <f t="shared" si="99"/>
        <v>44869516.628391482</v>
      </c>
      <c r="AZ69" s="285"/>
      <c r="BA69" s="285"/>
      <c r="BB69" s="298"/>
      <c r="BC69" s="310"/>
      <c r="BD69" s="326" t="str">
        <f t="shared" si="100"/>
        <v>Beauty Products</v>
      </c>
      <c r="BE69" s="290">
        <f t="shared" ref="BE69:BP69" si="144">BE38*BE54</f>
        <v>790920.00000000012</v>
      </c>
      <c r="BF69" s="290">
        <f t="shared" si="144"/>
        <v>1660932</v>
      </c>
      <c r="BG69" s="290">
        <f t="shared" si="144"/>
        <v>3487957.2</v>
      </c>
      <c r="BH69" s="290">
        <f t="shared" si="144"/>
        <v>7324710.1199999992</v>
      </c>
      <c r="BI69" s="290">
        <f t="shared" si="144"/>
        <v>15381891.251999997</v>
      </c>
      <c r="BJ69" s="290">
        <f t="shared" si="144"/>
        <v>32301971.629199993</v>
      </c>
      <c r="BK69" s="290">
        <f t="shared" si="144"/>
        <v>67834140.421319976</v>
      </c>
      <c r="BL69" s="290">
        <f t="shared" si="144"/>
        <v>142451694.88477194</v>
      </c>
      <c r="BM69" s="290">
        <f t="shared" si="144"/>
        <v>299148559.25802106</v>
      </c>
      <c r="BN69" s="290">
        <f t="shared" si="144"/>
        <v>628211974.44184422</v>
      </c>
      <c r="BO69" s="290">
        <f t="shared" si="144"/>
        <v>1319245146.3278728</v>
      </c>
      <c r="BP69" s="290">
        <f t="shared" si="144"/>
        <v>2770414807.2885327</v>
      </c>
      <c r="BQ69" s="290">
        <f t="shared" si="102"/>
        <v>5288254704.8235626</v>
      </c>
      <c r="BR69" s="285"/>
      <c r="BS69" s="285"/>
      <c r="BT69" s="310"/>
      <c r="BU69" s="313"/>
      <c r="BV69" s="326" t="str">
        <f t="shared" si="103"/>
        <v>Beauty Products</v>
      </c>
      <c r="BW69" s="290">
        <f t="shared" ref="BW69:CH69" si="145">BW38*BW54</f>
        <v>95777708.66015625</v>
      </c>
      <c r="BX69" s="290">
        <f t="shared" si="145"/>
        <v>172399875.58828124</v>
      </c>
      <c r="BY69" s="290">
        <f t="shared" si="145"/>
        <v>310319776.0589062</v>
      </c>
      <c r="BZ69" s="290">
        <f t="shared" si="145"/>
        <v>558575596.90603113</v>
      </c>
      <c r="CA69" s="290">
        <f t="shared" si="145"/>
        <v>1005436074.4308559</v>
      </c>
      <c r="CB69" s="290">
        <f t="shared" si="145"/>
        <v>1809784933.9755404</v>
      </c>
      <c r="CC69" s="290">
        <f t="shared" si="145"/>
        <v>3257612881.155973</v>
      </c>
      <c r="CD69" s="290">
        <f t="shared" si="145"/>
        <v>5863703186.0807505</v>
      </c>
      <c r="CE69" s="290">
        <f t="shared" si="145"/>
        <v>10554665734.945351</v>
      </c>
      <c r="CF69" s="290">
        <f t="shared" si="145"/>
        <v>18998398322.90163</v>
      </c>
      <c r="CG69" s="290">
        <f t="shared" si="145"/>
        <v>34197116981.222931</v>
      </c>
      <c r="CH69" s="290">
        <f t="shared" si="145"/>
        <v>61554810566.201279</v>
      </c>
      <c r="CI69" s="290">
        <f t="shared" si="110"/>
        <v>138378601638.12769</v>
      </c>
      <c r="CJ69" s="285"/>
      <c r="CK69" s="285"/>
      <c r="CL69" s="313"/>
    </row>
    <row r="70" spans="1:90" ht="14.25" customHeight="1" x14ac:dyDescent="0.25">
      <c r="A70" s="304"/>
      <c r="B70" s="327" t="s">
        <v>188</v>
      </c>
      <c r="C70" s="289">
        <f t="shared" ref="C70:N70" si="146">SUM(C60:C69)</f>
        <v>1568300</v>
      </c>
      <c r="D70" s="289">
        <f t="shared" si="146"/>
        <v>1725130</v>
      </c>
      <c r="E70" s="289">
        <f t="shared" si="146"/>
        <v>2070156</v>
      </c>
      <c r="F70" s="289">
        <f t="shared" si="146"/>
        <v>2484187.2000000002</v>
      </c>
      <c r="G70" s="289">
        <f t="shared" si="146"/>
        <v>2981024.6400000006</v>
      </c>
      <c r="H70" s="289">
        <f t="shared" si="146"/>
        <v>3577229.568</v>
      </c>
      <c r="I70" s="289">
        <f t="shared" si="146"/>
        <v>4292675.4815999996</v>
      </c>
      <c r="J70" s="289">
        <f t="shared" si="146"/>
        <v>5151210.5779199991</v>
      </c>
      <c r="K70" s="289">
        <f t="shared" si="146"/>
        <v>6181452.6935039992</v>
      </c>
      <c r="L70" s="289">
        <f t="shared" si="146"/>
        <v>7417743.2322047986</v>
      </c>
      <c r="M70" s="289">
        <f t="shared" si="146"/>
        <v>8901291.8786457554</v>
      </c>
      <c r="N70" s="289">
        <f t="shared" si="146"/>
        <v>10681550.254374908</v>
      </c>
      <c r="O70" s="289">
        <f>SUM(O60:O69)</f>
        <v>57031951.526249461</v>
      </c>
      <c r="P70" s="322"/>
      <c r="Q70" s="322"/>
      <c r="R70" s="330"/>
      <c r="S70" s="301"/>
      <c r="T70" s="327" t="s">
        <v>188</v>
      </c>
      <c r="U70" s="289">
        <f t="shared" ref="U70:Z70" si="147">SUM(U60:U69)</f>
        <v>2060760</v>
      </c>
      <c r="V70" s="289">
        <f t="shared" si="147"/>
        <v>2299920</v>
      </c>
      <c r="W70" s="289">
        <f t="shared" si="147"/>
        <v>2967264</v>
      </c>
      <c r="X70" s="289">
        <f t="shared" si="147"/>
        <v>3560716.8</v>
      </c>
      <c r="Y70" s="289">
        <f t="shared" si="147"/>
        <v>4272860.16</v>
      </c>
      <c r="Z70" s="289">
        <f t="shared" si="147"/>
        <v>5127432.1919999998</v>
      </c>
      <c r="AA70" s="289">
        <f t="shared" ref="AA70:AG70" si="148">SUM(AA60:AA69)</f>
        <v>6152918.6303999992</v>
      </c>
      <c r="AB70" s="289">
        <f t="shared" si="148"/>
        <v>7383502.3564799987</v>
      </c>
      <c r="AC70" s="289">
        <f t="shared" si="148"/>
        <v>8860202.8277759999</v>
      </c>
      <c r="AD70" s="289">
        <f t="shared" si="148"/>
        <v>9416599.1423999965</v>
      </c>
      <c r="AE70" s="289">
        <f t="shared" si="148"/>
        <v>9358809.6024575979</v>
      </c>
      <c r="AF70" s="289">
        <f t="shared" si="148"/>
        <v>9832229.7693143003</v>
      </c>
      <c r="AG70" s="289">
        <f t="shared" si="148"/>
        <v>71293215.480827898</v>
      </c>
      <c r="AH70" s="322"/>
      <c r="AI70" s="322"/>
      <c r="AJ70" s="301"/>
      <c r="AK70" s="298"/>
      <c r="AL70" s="327" t="s">
        <v>188</v>
      </c>
      <c r="AM70" s="289">
        <f t="shared" ref="AM70:AX70" si="149">SUM(AM60:AM69)</f>
        <v>2178800</v>
      </c>
      <c r="AN70" s="289">
        <f t="shared" si="149"/>
        <v>4292600</v>
      </c>
      <c r="AO70" s="289">
        <f t="shared" si="149"/>
        <v>5580380</v>
      </c>
      <c r="AP70" s="289">
        <f t="shared" si="149"/>
        <v>7254494.0000000019</v>
      </c>
      <c r="AQ70" s="289">
        <f t="shared" si="149"/>
        <v>9430842.1999999993</v>
      </c>
      <c r="AR70" s="289">
        <f>SUM(AR60:AR69)</f>
        <v>12260094.859999999</v>
      </c>
      <c r="AS70" s="289">
        <f>SUM(AS60:AS69)</f>
        <v>15938123.318</v>
      </c>
      <c r="AT70" s="289">
        <f>SUM(AT60:AT69)</f>
        <v>20719560.313400004</v>
      </c>
      <c r="AU70" s="289">
        <f>SUM(AU60:AU69)</f>
        <v>26935428.407420006</v>
      </c>
      <c r="AV70" s="289">
        <f t="shared" si="149"/>
        <v>35016056.929646008</v>
      </c>
      <c r="AW70" s="289">
        <f t="shared" si="149"/>
        <v>45520874.008539811</v>
      </c>
      <c r="AX70" s="289">
        <f t="shared" si="149"/>
        <v>59177136.211101748</v>
      </c>
      <c r="AY70" s="289">
        <f>SUM(AY60:AY69)</f>
        <v>244304390.24810755</v>
      </c>
      <c r="AZ70" s="322"/>
      <c r="BA70" s="322"/>
      <c r="BB70" s="298"/>
      <c r="BC70" s="310"/>
      <c r="BD70" s="327" t="s">
        <v>188</v>
      </c>
      <c r="BE70" s="289">
        <f t="shared" ref="BE70:BQ70" si="150">SUM(BE60:BE69)</f>
        <v>4292600</v>
      </c>
      <c r="BF70" s="289">
        <f t="shared" si="150"/>
        <v>9014460</v>
      </c>
      <c r="BG70" s="289">
        <f t="shared" si="150"/>
        <v>18930366</v>
      </c>
      <c r="BH70" s="289">
        <f t="shared" si="150"/>
        <v>39753768.599999994</v>
      </c>
      <c r="BI70" s="289">
        <f t="shared" si="150"/>
        <v>83482914.059999973</v>
      </c>
      <c r="BJ70" s="289">
        <f t="shared" si="150"/>
        <v>175314119.52599996</v>
      </c>
      <c r="BK70" s="289">
        <f t="shared" si="150"/>
        <v>368159651.00459993</v>
      </c>
      <c r="BL70" s="289">
        <f t="shared" si="150"/>
        <v>773135267.10965991</v>
      </c>
      <c r="BM70" s="289">
        <f t="shared" si="150"/>
        <v>1623584060.9302857</v>
      </c>
      <c r="BN70" s="289">
        <f t="shared" si="150"/>
        <v>3409526527.953599</v>
      </c>
      <c r="BO70" s="289">
        <f t="shared" si="150"/>
        <v>7160005708.7025585</v>
      </c>
      <c r="BP70" s="289">
        <f t="shared" si="150"/>
        <v>15036011988.275372</v>
      </c>
      <c r="BQ70" s="289">
        <f t="shared" si="150"/>
        <v>28701211432.162071</v>
      </c>
      <c r="BR70" s="322"/>
      <c r="BS70" s="322"/>
      <c r="BT70" s="310"/>
      <c r="BU70" s="313"/>
      <c r="BV70" s="327" t="s">
        <v>188</v>
      </c>
      <c r="BW70" s="289">
        <f t="shared" ref="BW70:CH70" si="151">SUM(BW60:BW69)</f>
        <v>519819188.02734375</v>
      </c>
      <c r="BX70" s="289">
        <f t="shared" si="151"/>
        <v>935674538.44921863</v>
      </c>
      <c r="BY70" s="289">
        <f>SUM(BY60:BY69)</f>
        <v>1684214169.2085938</v>
      </c>
      <c r="BZ70" s="289">
        <f t="shared" si="151"/>
        <v>3031585504.5754681</v>
      </c>
      <c r="CA70" s="289">
        <f t="shared" si="151"/>
        <v>5456853908.2358427</v>
      </c>
      <c r="CB70" s="289">
        <f t="shared" si="151"/>
        <v>9822337034.8245182</v>
      </c>
      <c r="CC70" s="289">
        <f>SUM(CC60:CC69)</f>
        <v>17680206662.684132</v>
      </c>
      <c r="CD70" s="289">
        <f t="shared" si="151"/>
        <v>31824371992.831432</v>
      </c>
      <c r="CE70" s="289">
        <f t="shared" si="151"/>
        <v>57283869587.096573</v>
      </c>
      <c r="CF70" s="289">
        <f>SUM(CF60:CF69)</f>
        <v>103110965256.77383</v>
      </c>
      <c r="CG70" s="289">
        <f>SUM(CG60:CG69)</f>
        <v>185599737462.1929</v>
      </c>
      <c r="CH70" s="289">
        <f t="shared" si="151"/>
        <v>334079527431.9472</v>
      </c>
      <c r="CI70" s="289">
        <f>SUM(CI60:CI69)</f>
        <v>751029162736.84692</v>
      </c>
      <c r="CJ70" s="322"/>
      <c r="CK70" s="322"/>
      <c r="CL70" s="313"/>
    </row>
    <row r="71" spans="1:90" ht="14.25" customHeight="1" x14ac:dyDescent="0.25">
      <c r="A71" s="304"/>
      <c r="B71" s="331"/>
      <c r="C71" s="291"/>
      <c r="D71" s="291"/>
      <c r="E71" s="291"/>
      <c r="F71" s="291"/>
      <c r="G71" s="291"/>
      <c r="H71" s="291"/>
      <c r="I71" s="291"/>
      <c r="J71" s="291"/>
      <c r="K71" s="291"/>
      <c r="L71" s="291"/>
      <c r="M71" s="291"/>
      <c r="N71" s="291"/>
      <c r="O71" s="291"/>
      <c r="P71" s="322"/>
      <c r="Q71" s="322"/>
      <c r="R71" s="330"/>
      <c r="S71" s="301"/>
      <c r="T71" s="331"/>
      <c r="U71" s="291"/>
      <c r="V71" s="291"/>
      <c r="W71" s="291"/>
      <c r="X71" s="291"/>
      <c r="Y71" s="291"/>
      <c r="Z71" s="291"/>
      <c r="AA71" s="291"/>
      <c r="AB71" s="291"/>
      <c r="AC71" s="291"/>
      <c r="AD71" s="291"/>
      <c r="AE71" s="291"/>
      <c r="AF71" s="291"/>
      <c r="AG71" s="291"/>
      <c r="AH71" s="322"/>
      <c r="AI71" s="322"/>
      <c r="AJ71" s="301"/>
      <c r="AK71" s="298"/>
      <c r="AL71" s="331"/>
      <c r="AM71" s="291"/>
      <c r="AN71" s="291"/>
      <c r="AO71" s="291"/>
      <c r="AP71" s="291"/>
      <c r="AQ71" s="291"/>
      <c r="AR71" s="291"/>
      <c r="AS71" s="291"/>
      <c r="AT71" s="291"/>
      <c r="AU71" s="291"/>
      <c r="AV71" s="291"/>
      <c r="AW71" s="291"/>
      <c r="AX71" s="291"/>
      <c r="AY71" s="291"/>
      <c r="AZ71" s="322"/>
      <c r="BA71" s="322"/>
      <c r="BB71" s="298"/>
      <c r="BC71" s="310"/>
      <c r="BD71" s="331"/>
      <c r="BE71" s="291"/>
      <c r="BF71" s="291"/>
      <c r="BG71" s="291"/>
      <c r="BH71" s="291"/>
      <c r="BI71" s="291"/>
      <c r="BJ71" s="291"/>
      <c r="BK71" s="291"/>
      <c r="BL71" s="291"/>
      <c r="BM71" s="291"/>
      <c r="BN71" s="291"/>
      <c r="BO71" s="291"/>
      <c r="BP71" s="291"/>
      <c r="BQ71" s="291"/>
      <c r="BR71" s="322"/>
      <c r="BS71" s="322"/>
      <c r="BT71" s="310"/>
      <c r="BU71" s="313"/>
      <c r="BV71" s="331"/>
      <c r="BW71" s="291"/>
      <c r="BX71" s="291"/>
      <c r="BY71" s="291"/>
      <c r="BZ71" s="291"/>
      <c r="CA71" s="291"/>
      <c r="CB71" s="291"/>
      <c r="CC71" s="291"/>
      <c r="CD71" s="291"/>
      <c r="CE71" s="291"/>
      <c r="CF71" s="291"/>
      <c r="CG71" s="291"/>
      <c r="CH71" s="291"/>
      <c r="CI71" s="291"/>
      <c r="CJ71" s="322"/>
      <c r="CK71" s="322"/>
      <c r="CL71" s="313"/>
    </row>
    <row r="72" spans="1:90" ht="14.25" customHeight="1" x14ac:dyDescent="0.25">
      <c r="A72" s="317" t="s">
        <v>466</v>
      </c>
      <c r="B72" s="98" t="str">
        <f>B56</f>
        <v>For the Year Ending April 30</v>
      </c>
      <c r="D72" s="285"/>
      <c r="E72" s="285"/>
      <c r="F72" s="285"/>
      <c r="G72" s="285"/>
      <c r="H72" s="285"/>
      <c r="I72" s="285"/>
      <c r="J72" s="285"/>
      <c r="K72" s="285"/>
      <c r="L72" s="285"/>
      <c r="M72" s="285"/>
      <c r="N72" s="285"/>
      <c r="O72" s="285"/>
      <c r="P72" s="285"/>
      <c r="Q72" s="285"/>
      <c r="R72" s="330"/>
      <c r="S72" s="319" t="s">
        <v>466</v>
      </c>
      <c r="T72" s="98" t="str">
        <f>T56</f>
        <v>For the Year Ending April 30</v>
      </c>
      <c r="U72" s="285"/>
      <c r="V72" s="285"/>
      <c r="W72" s="285"/>
      <c r="X72" s="285"/>
      <c r="Y72" s="285"/>
      <c r="Z72" s="285"/>
      <c r="AA72" s="285"/>
      <c r="AB72" s="285"/>
      <c r="AC72" s="285"/>
      <c r="AD72" s="285"/>
      <c r="AE72" s="285"/>
      <c r="AF72" s="285"/>
      <c r="AG72" s="285"/>
      <c r="AH72" s="285"/>
      <c r="AI72" s="285"/>
      <c r="AJ72" s="301"/>
      <c r="AK72" s="319" t="s">
        <v>466</v>
      </c>
      <c r="AL72" s="98" t="str">
        <f>AL56</f>
        <v>For the Year Ending April 30</v>
      </c>
      <c r="AM72" s="285"/>
      <c r="AN72" s="285"/>
      <c r="AO72" s="285"/>
      <c r="AP72" s="285"/>
      <c r="AQ72" s="285"/>
      <c r="AR72" s="285"/>
      <c r="AS72" s="285"/>
      <c r="AT72" s="285"/>
      <c r="AU72" s="285"/>
      <c r="AV72" s="285"/>
      <c r="AW72" s="285"/>
      <c r="AX72" s="285"/>
      <c r="AY72" s="285"/>
      <c r="AZ72" s="285"/>
      <c r="BA72" s="285"/>
      <c r="BB72" s="298"/>
      <c r="BC72" s="319" t="s">
        <v>466</v>
      </c>
      <c r="BD72" s="98" t="str">
        <f>BD56</f>
        <v>For the Year Ending April 30</v>
      </c>
      <c r="BE72" s="285"/>
      <c r="BF72" s="285"/>
      <c r="BG72" s="285"/>
      <c r="BH72" s="285"/>
      <c r="BI72" s="285"/>
      <c r="BJ72" s="285"/>
      <c r="BK72" s="285"/>
      <c r="BL72" s="285"/>
      <c r="BM72" s="285"/>
      <c r="BN72" s="285"/>
      <c r="BO72" s="285"/>
      <c r="BP72" s="285"/>
      <c r="BQ72" s="285"/>
      <c r="BR72" s="285"/>
      <c r="BS72" s="285"/>
      <c r="BT72" s="310"/>
      <c r="BU72" s="319" t="s">
        <v>466</v>
      </c>
      <c r="BV72" s="98" t="str">
        <f>BV56</f>
        <v>For the Year Ending April 30</v>
      </c>
      <c r="BW72" s="285"/>
      <c r="BX72" s="285"/>
      <c r="BY72" s="285"/>
      <c r="BZ72" s="285"/>
      <c r="CA72" s="285"/>
      <c r="CB72" s="285"/>
      <c r="CC72" s="285"/>
      <c r="CD72" s="285"/>
      <c r="CE72" s="285"/>
      <c r="CF72" s="285"/>
      <c r="CG72" s="285"/>
      <c r="CH72" s="285"/>
      <c r="CI72" s="285"/>
      <c r="CJ72" s="285"/>
      <c r="CK72" s="285"/>
      <c r="CL72" s="313"/>
    </row>
    <row r="73" spans="1:90" ht="14.25" customHeight="1" x14ac:dyDescent="0.25">
      <c r="A73" s="304"/>
      <c r="B73" s="320" t="s">
        <v>207</v>
      </c>
      <c r="C73" s="285"/>
      <c r="D73" s="285"/>
      <c r="E73" s="285"/>
      <c r="F73" s="285"/>
      <c r="G73" s="285"/>
      <c r="H73" s="285"/>
      <c r="I73" s="285"/>
      <c r="J73" s="285"/>
      <c r="K73" s="285"/>
      <c r="L73" s="285"/>
      <c r="M73" s="285"/>
      <c r="N73" s="285"/>
      <c r="O73" s="285"/>
      <c r="P73" s="285"/>
      <c r="Q73" s="285"/>
      <c r="R73" s="330"/>
      <c r="S73" s="301"/>
      <c r="T73" s="320" t="s">
        <v>207</v>
      </c>
      <c r="U73" s="285"/>
      <c r="V73" s="285"/>
      <c r="W73" s="285"/>
      <c r="X73" s="285"/>
      <c r="Y73" s="285"/>
      <c r="Z73" s="285"/>
      <c r="AA73" s="285"/>
      <c r="AB73" s="285"/>
      <c r="AC73" s="285"/>
      <c r="AD73" s="285"/>
      <c r="AE73" s="285"/>
      <c r="AF73" s="285"/>
      <c r="AG73" s="285"/>
      <c r="AH73" s="285"/>
      <c r="AI73" s="285"/>
      <c r="AJ73" s="301"/>
      <c r="AK73" s="298"/>
      <c r="AL73" s="320" t="s">
        <v>207</v>
      </c>
      <c r="AM73" s="285"/>
      <c r="AN73" s="285"/>
      <c r="AO73" s="285"/>
      <c r="AP73" s="285"/>
      <c r="AQ73" s="285"/>
      <c r="AR73" s="285"/>
      <c r="AS73" s="285"/>
      <c r="AT73" s="285"/>
      <c r="AU73" s="285"/>
      <c r="AV73" s="285"/>
      <c r="AW73" s="285"/>
      <c r="AX73" s="285"/>
      <c r="AY73" s="285"/>
      <c r="AZ73" s="285"/>
      <c r="BA73" s="285"/>
      <c r="BB73" s="298"/>
      <c r="BC73" s="310"/>
      <c r="BD73" s="320" t="s">
        <v>207</v>
      </c>
      <c r="BE73" s="285"/>
      <c r="BF73" s="285"/>
      <c r="BG73" s="285"/>
      <c r="BH73" s="285"/>
      <c r="BI73" s="285"/>
      <c r="BJ73" s="285"/>
      <c r="BK73" s="285"/>
      <c r="BL73" s="285"/>
      <c r="BM73" s="285"/>
      <c r="BN73" s="285"/>
      <c r="BO73" s="285"/>
      <c r="BP73" s="285"/>
      <c r="BQ73" s="285"/>
      <c r="BR73" s="285"/>
      <c r="BS73" s="285"/>
      <c r="BT73" s="310"/>
      <c r="BU73" s="313"/>
      <c r="BV73" s="320" t="s">
        <v>207</v>
      </c>
      <c r="BW73" s="285"/>
      <c r="BX73" s="285"/>
      <c r="BY73" s="285"/>
      <c r="BZ73" s="285"/>
      <c r="CA73" s="285"/>
      <c r="CB73" s="285"/>
      <c r="CC73" s="285"/>
      <c r="CD73" s="285"/>
      <c r="CE73" s="285"/>
      <c r="CF73" s="285"/>
      <c r="CG73" s="285"/>
      <c r="CH73" s="285"/>
      <c r="CI73" s="285"/>
      <c r="CJ73" s="285"/>
      <c r="CK73" s="285"/>
      <c r="CL73" s="313"/>
    </row>
    <row r="74" spans="1:90" ht="14.25" customHeight="1" x14ac:dyDescent="0.25">
      <c r="A74" s="304"/>
      <c r="B74" s="321" t="str">
        <f>B58</f>
        <v>Hayai Desire</v>
      </c>
      <c r="C74" s="285"/>
      <c r="D74" s="285"/>
      <c r="E74" s="285"/>
      <c r="F74" s="285"/>
      <c r="G74" s="285"/>
      <c r="H74" s="285"/>
      <c r="I74" s="285"/>
      <c r="J74" s="285"/>
      <c r="K74" s="285"/>
      <c r="L74" s="285"/>
      <c r="M74" s="285"/>
      <c r="N74" s="285"/>
      <c r="O74" s="285"/>
      <c r="P74" s="285"/>
      <c r="Q74" s="285"/>
      <c r="R74" s="330"/>
      <c r="S74" s="301"/>
      <c r="T74" s="321" t="str">
        <f>T58</f>
        <v>Hayai Desire</v>
      </c>
      <c r="U74" s="285"/>
      <c r="V74" s="285"/>
      <c r="W74" s="285"/>
      <c r="X74" s="285"/>
      <c r="Y74" s="285"/>
      <c r="Z74" s="285"/>
      <c r="AA74" s="285"/>
      <c r="AB74" s="285"/>
      <c r="AC74" s="285"/>
      <c r="AD74" s="285"/>
      <c r="AE74" s="285"/>
      <c r="AF74" s="285"/>
      <c r="AG74" s="285"/>
      <c r="AH74" s="285"/>
      <c r="AI74" s="285"/>
      <c r="AJ74" s="301"/>
      <c r="AK74" s="298"/>
      <c r="AL74" s="321" t="str">
        <f>AL58</f>
        <v>Hayai Desire</v>
      </c>
      <c r="AM74" s="285"/>
      <c r="AN74" s="285"/>
      <c r="AO74" s="285"/>
      <c r="AP74" s="285"/>
      <c r="AQ74" s="285"/>
      <c r="AR74" s="285"/>
      <c r="AS74" s="285"/>
      <c r="AT74" s="285"/>
      <c r="AU74" s="285"/>
      <c r="AV74" s="285"/>
      <c r="AW74" s="285"/>
      <c r="AX74" s="285"/>
      <c r="AY74" s="285"/>
      <c r="AZ74" s="285"/>
      <c r="BA74" s="285"/>
      <c r="BB74" s="298"/>
      <c r="BC74" s="310"/>
      <c r="BD74" s="321" t="str">
        <f>BD58</f>
        <v>Hayai Desire</v>
      </c>
      <c r="BE74" s="285"/>
      <c r="BF74" s="285"/>
      <c r="BG74" s="285"/>
      <c r="BH74" s="285"/>
      <c r="BI74" s="285"/>
      <c r="BJ74" s="285"/>
      <c r="BK74" s="285"/>
      <c r="BL74" s="285"/>
      <c r="BM74" s="285"/>
      <c r="BN74" s="285"/>
      <c r="BO74" s="285"/>
      <c r="BP74" s="285"/>
      <c r="BQ74" s="285"/>
      <c r="BR74" s="285"/>
      <c r="BS74" s="285"/>
      <c r="BT74" s="310"/>
      <c r="BU74" s="313"/>
      <c r="BV74" s="321" t="str">
        <f>BV58</f>
        <v>Hayai Desire</v>
      </c>
      <c r="BW74" s="285"/>
      <c r="BX74" s="285"/>
      <c r="BY74" s="285"/>
      <c r="BZ74" s="285"/>
      <c r="CA74" s="285"/>
      <c r="CB74" s="285"/>
      <c r="CC74" s="285"/>
      <c r="CD74" s="285"/>
      <c r="CE74" s="285"/>
      <c r="CF74" s="285"/>
      <c r="CG74" s="285"/>
      <c r="CH74" s="285"/>
      <c r="CI74" s="285"/>
      <c r="CJ74" s="285"/>
      <c r="CK74" s="285"/>
      <c r="CL74" s="313"/>
    </row>
    <row r="75" spans="1:90" ht="14.25" customHeight="1" x14ac:dyDescent="0.25">
      <c r="A75" s="304"/>
      <c r="B75" s="323"/>
      <c r="C75" s="324">
        <f>C59</f>
        <v>44682</v>
      </c>
      <c r="D75" s="324">
        <f t="shared" ref="D75:N75" si="152">D59</f>
        <v>44713</v>
      </c>
      <c r="E75" s="324">
        <f t="shared" si="152"/>
        <v>44743</v>
      </c>
      <c r="F75" s="324">
        <f t="shared" si="152"/>
        <v>44774</v>
      </c>
      <c r="G75" s="324">
        <f t="shared" si="152"/>
        <v>44805</v>
      </c>
      <c r="H75" s="324">
        <f t="shared" si="152"/>
        <v>44835</v>
      </c>
      <c r="I75" s="324">
        <f t="shared" si="152"/>
        <v>44866</v>
      </c>
      <c r="J75" s="324">
        <f t="shared" si="152"/>
        <v>44896</v>
      </c>
      <c r="K75" s="324">
        <f t="shared" si="152"/>
        <v>44927</v>
      </c>
      <c r="L75" s="324">
        <f t="shared" si="152"/>
        <v>44958</v>
      </c>
      <c r="M75" s="324">
        <f t="shared" si="152"/>
        <v>44986</v>
      </c>
      <c r="N75" s="324">
        <f t="shared" si="152"/>
        <v>45017</v>
      </c>
      <c r="O75" s="324" t="str">
        <f>O59</f>
        <v>Total</v>
      </c>
      <c r="P75" s="285"/>
      <c r="Q75" s="285"/>
      <c r="R75" s="330"/>
      <c r="S75" s="301"/>
      <c r="T75" s="323"/>
      <c r="U75" s="324">
        <f>U59</f>
        <v>45048</v>
      </c>
      <c r="V75" s="324">
        <f t="shared" ref="V75:AF75" si="153">V59</f>
        <v>45079</v>
      </c>
      <c r="W75" s="324">
        <f t="shared" si="153"/>
        <v>45109</v>
      </c>
      <c r="X75" s="324">
        <f t="shared" si="153"/>
        <v>45140</v>
      </c>
      <c r="Y75" s="324">
        <f t="shared" si="153"/>
        <v>45171</v>
      </c>
      <c r="Z75" s="324">
        <f t="shared" si="153"/>
        <v>45201</v>
      </c>
      <c r="AA75" s="324">
        <f t="shared" si="153"/>
        <v>45232</v>
      </c>
      <c r="AB75" s="324">
        <f t="shared" si="153"/>
        <v>45262</v>
      </c>
      <c r="AC75" s="324">
        <f t="shared" si="153"/>
        <v>45293</v>
      </c>
      <c r="AD75" s="324">
        <f t="shared" si="153"/>
        <v>45324</v>
      </c>
      <c r="AE75" s="324">
        <f t="shared" si="153"/>
        <v>45353</v>
      </c>
      <c r="AF75" s="324">
        <f t="shared" si="153"/>
        <v>45384</v>
      </c>
      <c r="AG75" s="324" t="str">
        <f>AG59</f>
        <v>Total</v>
      </c>
      <c r="AH75" s="285"/>
      <c r="AI75" s="285"/>
      <c r="AJ75" s="301"/>
      <c r="AK75" s="298"/>
      <c r="AL75" s="323"/>
      <c r="AM75" s="324">
        <f>AM59</f>
        <v>45414</v>
      </c>
      <c r="AN75" s="324">
        <f t="shared" ref="AN75:AX75" si="154">AN59</f>
        <v>45445</v>
      </c>
      <c r="AO75" s="324">
        <f t="shared" si="154"/>
        <v>45475</v>
      </c>
      <c r="AP75" s="324">
        <f t="shared" si="154"/>
        <v>45506</v>
      </c>
      <c r="AQ75" s="324">
        <f t="shared" si="154"/>
        <v>45537</v>
      </c>
      <c r="AR75" s="324">
        <f t="shared" si="154"/>
        <v>45567</v>
      </c>
      <c r="AS75" s="324">
        <f t="shared" si="154"/>
        <v>45598</v>
      </c>
      <c r="AT75" s="324">
        <f t="shared" si="154"/>
        <v>45628</v>
      </c>
      <c r="AU75" s="324">
        <f t="shared" si="154"/>
        <v>45659</v>
      </c>
      <c r="AV75" s="324">
        <f t="shared" si="154"/>
        <v>45690</v>
      </c>
      <c r="AW75" s="324">
        <f t="shared" si="154"/>
        <v>45718</v>
      </c>
      <c r="AX75" s="324">
        <f t="shared" si="154"/>
        <v>45749</v>
      </c>
      <c r="AY75" s="324" t="str">
        <f>AY59</f>
        <v>Total</v>
      </c>
      <c r="AZ75" s="285"/>
      <c r="BA75" s="285"/>
      <c r="BB75" s="298"/>
      <c r="BC75" s="310"/>
      <c r="BD75" s="323"/>
      <c r="BE75" s="324">
        <f>BE59</f>
        <v>45780</v>
      </c>
      <c r="BF75" s="324">
        <f t="shared" ref="BF75:BP75" si="155">BF59</f>
        <v>45811</v>
      </c>
      <c r="BG75" s="324">
        <f t="shared" si="155"/>
        <v>45841</v>
      </c>
      <c r="BH75" s="324">
        <f t="shared" si="155"/>
        <v>45872</v>
      </c>
      <c r="BI75" s="324">
        <f t="shared" si="155"/>
        <v>45903</v>
      </c>
      <c r="BJ75" s="324">
        <f t="shared" si="155"/>
        <v>45933</v>
      </c>
      <c r="BK75" s="324">
        <f t="shared" si="155"/>
        <v>45964</v>
      </c>
      <c r="BL75" s="324">
        <f t="shared" si="155"/>
        <v>45994</v>
      </c>
      <c r="BM75" s="324">
        <f t="shared" si="155"/>
        <v>46025</v>
      </c>
      <c r="BN75" s="324">
        <f t="shared" si="155"/>
        <v>46056</v>
      </c>
      <c r="BO75" s="324">
        <f t="shared" si="155"/>
        <v>46084</v>
      </c>
      <c r="BP75" s="324">
        <f t="shared" si="155"/>
        <v>46115</v>
      </c>
      <c r="BQ75" s="324" t="str">
        <f>BQ59</f>
        <v>Total</v>
      </c>
      <c r="BR75" s="285"/>
      <c r="BS75" s="285"/>
      <c r="BT75" s="310"/>
      <c r="BU75" s="313"/>
      <c r="BV75" s="323"/>
      <c r="BW75" s="324">
        <f>BW59</f>
        <v>46146</v>
      </c>
      <c r="BX75" s="324">
        <f t="shared" ref="BX75:CH75" si="156">BX59</f>
        <v>46177</v>
      </c>
      <c r="BY75" s="324">
        <f t="shared" si="156"/>
        <v>46207</v>
      </c>
      <c r="BZ75" s="324">
        <f t="shared" si="156"/>
        <v>46238</v>
      </c>
      <c r="CA75" s="324">
        <f t="shared" si="156"/>
        <v>46269</v>
      </c>
      <c r="CB75" s="324">
        <f t="shared" si="156"/>
        <v>46299</v>
      </c>
      <c r="CC75" s="324">
        <f t="shared" si="156"/>
        <v>46330</v>
      </c>
      <c r="CD75" s="324">
        <f t="shared" si="156"/>
        <v>46360</v>
      </c>
      <c r="CE75" s="324">
        <f t="shared" si="156"/>
        <v>46391</v>
      </c>
      <c r="CF75" s="324">
        <f t="shared" si="156"/>
        <v>46422</v>
      </c>
      <c r="CG75" s="324">
        <f t="shared" si="156"/>
        <v>46450</v>
      </c>
      <c r="CH75" s="324">
        <f t="shared" si="156"/>
        <v>46481</v>
      </c>
      <c r="CI75" s="324" t="str">
        <f>CI59</f>
        <v>Total</v>
      </c>
      <c r="CJ75" s="285"/>
      <c r="CK75" s="285"/>
      <c r="CL75" s="313"/>
    </row>
    <row r="76" spans="1:90" ht="14.25" customHeight="1" x14ac:dyDescent="0.25">
      <c r="A76" s="304"/>
      <c r="B76" s="326" t="str">
        <f>B60</f>
        <v>Fresh Produce</v>
      </c>
      <c r="C76" s="290">
        <f>$P76*C60</f>
        <v>55000</v>
      </c>
      <c r="D76" s="290">
        <f t="shared" ref="D76:O76" si="157">$P76*D60</f>
        <v>60500.000000000015</v>
      </c>
      <c r="E76" s="290">
        <f t="shared" si="157"/>
        <v>72600.000000000015</v>
      </c>
      <c r="F76" s="290">
        <f t="shared" si="157"/>
        <v>87120</v>
      </c>
      <c r="G76" s="290">
        <f t="shared" si="157"/>
        <v>104544</v>
      </c>
      <c r="H76" s="290">
        <f t="shared" si="157"/>
        <v>125452.8</v>
      </c>
      <c r="I76" s="290">
        <f t="shared" si="157"/>
        <v>150543.35999999999</v>
      </c>
      <c r="J76" s="290">
        <f t="shared" si="157"/>
        <v>180652.03199999998</v>
      </c>
      <c r="K76" s="290">
        <f t="shared" si="157"/>
        <v>216782.43839999998</v>
      </c>
      <c r="L76" s="290">
        <f t="shared" si="157"/>
        <v>260138.92607999995</v>
      </c>
      <c r="M76" s="290">
        <f t="shared" si="157"/>
        <v>312166.71129599994</v>
      </c>
      <c r="N76" s="290">
        <f t="shared" si="157"/>
        <v>374600.05355519993</v>
      </c>
      <c r="O76" s="290">
        <f t="shared" si="157"/>
        <v>2000100.3213311997</v>
      </c>
      <c r="P76" s="332">
        <v>0.1</v>
      </c>
      <c r="Q76" s="333" t="s">
        <v>346</v>
      </c>
      <c r="R76" s="330"/>
      <c r="S76" s="301"/>
      <c r="T76" s="326" t="str">
        <f>T60</f>
        <v>Fresh Produce</v>
      </c>
      <c r="U76" s="290">
        <f t="shared" ref="U76:AG76" si="158">$AH76*U60</f>
        <v>72000</v>
      </c>
      <c r="V76" s="290">
        <f t="shared" si="158"/>
        <v>69120</v>
      </c>
      <c r="W76" s="290">
        <f t="shared" si="158"/>
        <v>103680</v>
      </c>
      <c r="X76" s="290">
        <f t="shared" si="158"/>
        <v>124416</v>
      </c>
      <c r="Y76" s="290">
        <f t="shared" si="158"/>
        <v>149299.20000000001</v>
      </c>
      <c r="Z76" s="290">
        <f t="shared" si="158"/>
        <v>179159.04000000001</v>
      </c>
      <c r="AA76" s="290">
        <f t="shared" si="158"/>
        <v>214990.848</v>
      </c>
      <c r="AB76" s="290">
        <f t="shared" si="158"/>
        <v>257989.01759999996</v>
      </c>
      <c r="AC76" s="290">
        <f t="shared" si="158"/>
        <v>309586.82111999998</v>
      </c>
      <c r="AD76" s="290">
        <f t="shared" si="158"/>
        <v>371504.18534399994</v>
      </c>
      <c r="AE76" s="290">
        <f t="shared" si="158"/>
        <v>341783.85051647993</v>
      </c>
      <c r="AF76" s="290">
        <f t="shared" si="158"/>
        <v>356644.0179302399</v>
      </c>
      <c r="AG76" s="290">
        <f t="shared" si="158"/>
        <v>2550172.9805107196</v>
      </c>
      <c r="AH76" s="332">
        <v>0.1</v>
      </c>
      <c r="AI76" s="333" t="s">
        <v>346</v>
      </c>
      <c r="AJ76" s="301"/>
      <c r="AK76" s="298"/>
      <c r="AL76" s="326" t="str">
        <f>AL60</f>
        <v>Fresh Produce</v>
      </c>
      <c r="AM76" s="290">
        <f t="shared" ref="AM76:AY76" si="159">$AZ76*AM60</f>
        <v>78000</v>
      </c>
      <c r="AN76" s="290">
        <f t="shared" si="159"/>
        <v>152100</v>
      </c>
      <c r="AO76" s="290">
        <f t="shared" si="159"/>
        <v>197730</v>
      </c>
      <c r="AP76" s="290">
        <f t="shared" si="159"/>
        <v>257049</v>
      </c>
      <c r="AQ76" s="290">
        <f t="shared" si="159"/>
        <v>334163.7</v>
      </c>
      <c r="AR76" s="290">
        <f t="shared" si="159"/>
        <v>434412.81000000006</v>
      </c>
      <c r="AS76" s="290">
        <f t="shared" si="159"/>
        <v>564736.65300000017</v>
      </c>
      <c r="AT76" s="290">
        <f t="shared" si="159"/>
        <v>734157.64890000015</v>
      </c>
      <c r="AU76" s="290">
        <f t="shared" si="159"/>
        <v>954404.94357000035</v>
      </c>
      <c r="AV76" s="290">
        <f t="shared" si="159"/>
        <v>1240726.4266410002</v>
      </c>
      <c r="AW76" s="290">
        <f t="shared" si="159"/>
        <v>1612944.3546333006</v>
      </c>
      <c r="AX76" s="290">
        <f t="shared" si="159"/>
        <v>2096827.6610232908</v>
      </c>
      <c r="AY76" s="290">
        <f t="shared" si="159"/>
        <v>8657253.1977675911</v>
      </c>
      <c r="AZ76" s="332">
        <v>0.1</v>
      </c>
      <c r="BA76" s="333" t="s">
        <v>346</v>
      </c>
      <c r="BB76" s="298"/>
      <c r="BC76" s="310"/>
      <c r="BD76" s="326" t="str">
        <f>BD60</f>
        <v>Fresh Produce</v>
      </c>
      <c r="BE76" s="290">
        <f t="shared" ref="BE76:BQ76" si="160">$BR76*BE60</f>
        <v>152100</v>
      </c>
      <c r="BF76" s="290">
        <f t="shared" si="160"/>
        <v>319410</v>
      </c>
      <c r="BG76" s="290">
        <f t="shared" si="160"/>
        <v>670761</v>
      </c>
      <c r="BH76" s="290">
        <f t="shared" si="160"/>
        <v>1408598.1</v>
      </c>
      <c r="BI76" s="290">
        <f t="shared" si="160"/>
        <v>2958056.01</v>
      </c>
      <c r="BJ76" s="290">
        <f t="shared" si="160"/>
        <v>6211917.6209999993</v>
      </c>
      <c r="BK76" s="290">
        <f t="shared" si="160"/>
        <v>13045027.0041</v>
      </c>
      <c r="BL76" s="290">
        <f t="shared" si="160"/>
        <v>27394556.708609998</v>
      </c>
      <c r="BM76" s="290">
        <f t="shared" si="160"/>
        <v>57528569.088080995</v>
      </c>
      <c r="BN76" s="290">
        <f t="shared" si="160"/>
        <v>120809995.08497007</v>
      </c>
      <c r="BO76" s="290">
        <f t="shared" si="160"/>
        <v>253700989.67843714</v>
      </c>
      <c r="BP76" s="290">
        <f t="shared" si="160"/>
        <v>532772078.324718</v>
      </c>
      <c r="BQ76" s="290">
        <f t="shared" si="160"/>
        <v>1016972058.6199162</v>
      </c>
      <c r="BR76" s="332">
        <v>0.1</v>
      </c>
      <c r="BS76" s="333" t="s">
        <v>346</v>
      </c>
      <c r="BT76" s="310"/>
      <c r="BU76" s="313"/>
      <c r="BV76" s="326" t="str">
        <f>BV60</f>
        <v>Fresh Produce</v>
      </c>
      <c r="BW76" s="290">
        <f t="shared" ref="BW76:CI76" si="161">$CJ76*BW60</f>
        <v>18418790.126953125</v>
      </c>
      <c r="BX76" s="290">
        <f t="shared" si="161"/>
        <v>33153822.228515625</v>
      </c>
      <c r="BY76" s="290">
        <f t="shared" si="161"/>
        <v>59676880.011328131</v>
      </c>
      <c r="BZ76" s="290">
        <f t="shared" si="161"/>
        <v>107418384.02039063</v>
      </c>
      <c r="CA76" s="290">
        <f t="shared" si="161"/>
        <v>193353091.23670316</v>
      </c>
      <c r="CB76" s="290">
        <f t="shared" si="161"/>
        <v>348035564.22606564</v>
      </c>
      <c r="CC76" s="290">
        <f t="shared" si="161"/>
        <v>626464015.60691822</v>
      </c>
      <c r="CD76" s="290">
        <f t="shared" si="161"/>
        <v>1127635228.0924528</v>
      </c>
      <c r="CE76" s="290">
        <f t="shared" si="161"/>
        <v>2029743410.5664148</v>
      </c>
      <c r="CF76" s="290">
        <f t="shared" si="161"/>
        <v>3653538139.0195465</v>
      </c>
      <c r="CG76" s="290">
        <f t="shared" si="161"/>
        <v>6576368650.2351837</v>
      </c>
      <c r="CH76" s="290">
        <f t="shared" si="161"/>
        <v>11837463570.423332</v>
      </c>
      <c r="CI76" s="290">
        <f t="shared" si="161"/>
        <v>26611269545.793808</v>
      </c>
      <c r="CJ76" s="332">
        <v>0.1</v>
      </c>
      <c r="CK76" s="333" t="s">
        <v>346</v>
      </c>
      <c r="CL76" s="313"/>
    </row>
    <row r="77" spans="1:90" ht="14.25" customHeight="1" x14ac:dyDescent="0.25">
      <c r="A77" s="304"/>
      <c r="B77" s="326" t="str">
        <f>B61</f>
        <v>Dairy Products</v>
      </c>
      <c r="C77" s="290">
        <f t="shared" ref="C77:O85" si="162">$P77*C61</f>
        <v>17160</v>
      </c>
      <c r="D77" s="290">
        <f t="shared" si="162"/>
        <v>18876.000000000004</v>
      </c>
      <c r="E77" s="290">
        <f t="shared" si="162"/>
        <v>22651.200000000004</v>
      </c>
      <c r="F77" s="290">
        <f t="shared" si="162"/>
        <v>27181.439999999999</v>
      </c>
      <c r="G77" s="290">
        <f t="shared" si="162"/>
        <v>32617.727999999999</v>
      </c>
      <c r="H77" s="290">
        <f t="shared" si="162"/>
        <v>39141.273599999993</v>
      </c>
      <c r="I77" s="290">
        <f t="shared" si="162"/>
        <v>46969.52831999999</v>
      </c>
      <c r="J77" s="290">
        <f t="shared" si="162"/>
        <v>56363.433983999988</v>
      </c>
      <c r="K77" s="290">
        <f t="shared" si="162"/>
        <v>67636.120780799989</v>
      </c>
      <c r="L77" s="290">
        <f t="shared" si="162"/>
        <v>81163.344936959984</v>
      </c>
      <c r="M77" s="290">
        <f t="shared" si="162"/>
        <v>97396.013924351981</v>
      </c>
      <c r="N77" s="290">
        <f t="shared" si="162"/>
        <v>116875.21670922237</v>
      </c>
      <c r="O77" s="290">
        <f t="shared" si="162"/>
        <v>624031.30025533435</v>
      </c>
      <c r="P77" s="334">
        <v>0.11</v>
      </c>
      <c r="Q77" s="333" t="s">
        <v>346</v>
      </c>
      <c r="R77" s="330"/>
      <c r="S77" s="301"/>
      <c r="T77" s="326" t="str">
        <f>T61</f>
        <v>Dairy Products</v>
      </c>
      <c r="U77" s="290">
        <f t="shared" ref="U77:AG77" si="163">$AH77*U61</f>
        <v>24024</v>
      </c>
      <c r="V77" s="290">
        <f t="shared" si="163"/>
        <v>29568</v>
      </c>
      <c r="W77" s="290">
        <f t="shared" si="163"/>
        <v>35481.599999999999</v>
      </c>
      <c r="X77" s="290">
        <f t="shared" si="163"/>
        <v>42577.919999999998</v>
      </c>
      <c r="Y77" s="290">
        <f t="shared" si="163"/>
        <v>51093.503999999994</v>
      </c>
      <c r="Z77" s="290">
        <f t="shared" si="163"/>
        <v>61312.204799999992</v>
      </c>
      <c r="AA77" s="290">
        <f t="shared" si="163"/>
        <v>73574.645759999985</v>
      </c>
      <c r="AB77" s="290">
        <f t="shared" si="163"/>
        <v>88289.574911999982</v>
      </c>
      <c r="AC77" s="290">
        <f t="shared" si="163"/>
        <v>105947.48989439997</v>
      </c>
      <c r="AD77" s="290">
        <f t="shared" si="163"/>
        <v>103298.80264703998</v>
      </c>
      <c r="AE77" s="290">
        <f t="shared" si="163"/>
        <v>123958.56317644796</v>
      </c>
      <c r="AF77" s="290">
        <f t="shared" si="163"/>
        <v>125865.61799454715</v>
      </c>
      <c r="AG77" s="290">
        <f t="shared" si="163"/>
        <v>864991.92318443523</v>
      </c>
      <c r="AH77" s="334">
        <v>0.11</v>
      </c>
      <c r="AI77" s="333" t="s">
        <v>346</v>
      </c>
      <c r="AJ77" s="301"/>
      <c r="AK77" s="298"/>
      <c r="AL77" s="326" t="str">
        <f>AL61</f>
        <v>Dairy Products</v>
      </c>
      <c r="AM77" s="290">
        <f t="shared" ref="AM77:AY77" si="164">$AZ77*AM61</f>
        <v>31460</v>
      </c>
      <c r="AN77" s="290">
        <f t="shared" si="164"/>
        <v>59488</v>
      </c>
      <c r="AO77" s="290">
        <f t="shared" si="164"/>
        <v>77334.399999999994</v>
      </c>
      <c r="AP77" s="290">
        <f t="shared" si="164"/>
        <v>100534.72</v>
      </c>
      <c r="AQ77" s="290">
        <f t="shared" si="164"/>
        <v>130695.13600000001</v>
      </c>
      <c r="AR77" s="290">
        <f t="shared" si="164"/>
        <v>169903.67680000002</v>
      </c>
      <c r="AS77" s="290">
        <f t="shared" si="164"/>
        <v>220874.77984000003</v>
      </c>
      <c r="AT77" s="290">
        <f t="shared" si="164"/>
        <v>287137.21379200002</v>
      </c>
      <c r="AU77" s="290">
        <f t="shared" si="164"/>
        <v>373278.37792960007</v>
      </c>
      <c r="AV77" s="290">
        <f t="shared" si="164"/>
        <v>485261.89130848006</v>
      </c>
      <c r="AW77" s="290">
        <f t="shared" si="164"/>
        <v>630840.45870102418</v>
      </c>
      <c r="AX77" s="290">
        <f t="shared" si="164"/>
        <v>820092.59631133138</v>
      </c>
      <c r="AY77" s="290">
        <f t="shared" si="164"/>
        <v>3386901.2506824355</v>
      </c>
      <c r="AZ77" s="334">
        <v>0.11</v>
      </c>
      <c r="BA77" s="333" t="s">
        <v>346</v>
      </c>
      <c r="BB77" s="298"/>
      <c r="BC77" s="310"/>
      <c r="BD77" s="326" t="str">
        <f>BD61</f>
        <v>Dairy Products</v>
      </c>
      <c r="BE77" s="290">
        <f t="shared" ref="BE77:BQ77" si="165">$BR77*BE61</f>
        <v>59488</v>
      </c>
      <c r="BF77" s="290">
        <f t="shared" si="165"/>
        <v>124924.8</v>
      </c>
      <c r="BG77" s="290">
        <f t="shared" si="165"/>
        <v>262342.08</v>
      </c>
      <c r="BH77" s="290">
        <f t="shared" si="165"/>
        <v>550918.36800000002</v>
      </c>
      <c r="BI77" s="290">
        <f t="shared" si="165"/>
        <v>1156928.5728</v>
      </c>
      <c r="BJ77" s="290">
        <f t="shared" si="165"/>
        <v>2429550.00288</v>
      </c>
      <c r="BK77" s="290">
        <f t="shared" si="165"/>
        <v>5102055.0060480004</v>
      </c>
      <c r="BL77" s="290">
        <f t="shared" si="165"/>
        <v>10714315.5127008</v>
      </c>
      <c r="BM77" s="290">
        <f t="shared" si="165"/>
        <v>22500062.576671679</v>
      </c>
      <c r="BN77" s="290">
        <f t="shared" si="165"/>
        <v>47250131.411010511</v>
      </c>
      <c r="BO77" s="290">
        <f t="shared" si="165"/>
        <v>99225275.963122085</v>
      </c>
      <c r="BP77" s="290">
        <f t="shared" si="165"/>
        <v>208373079.52255633</v>
      </c>
      <c r="BQ77" s="290">
        <f t="shared" si="165"/>
        <v>397749071.81578934</v>
      </c>
      <c r="BR77" s="334">
        <v>0.11</v>
      </c>
      <c r="BS77" s="333" t="s">
        <v>346</v>
      </c>
      <c r="BT77" s="310"/>
      <c r="BU77" s="313"/>
      <c r="BV77" s="326" t="str">
        <f>BV61</f>
        <v>Dairy Products</v>
      </c>
      <c r="BW77" s="290">
        <f t="shared" ref="BW77:CI77" si="166">$CJ77*BW61</f>
        <v>7203793.4718750007</v>
      </c>
      <c r="BX77" s="290">
        <f t="shared" si="166"/>
        <v>12966828.249375001</v>
      </c>
      <c r="BY77" s="290">
        <f t="shared" si="166"/>
        <v>23340290.848875001</v>
      </c>
      <c r="BZ77" s="290">
        <f t="shared" si="166"/>
        <v>42012523.527975</v>
      </c>
      <c r="CA77" s="290">
        <f t="shared" si="166"/>
        <v>75622542.350354999</v>
      </c>
      <c r="CB77" s="290">
        <f t="shared" si="166"/>
        <v>136120576.23063898</v>
      </c>
      <c r="CC77" s="290">
        <f t="shared" si="166"/>
        <v>245017037.21515018</v>
      </c>
      <c r="CD77" s="290">
        <f t="shared" si="166"/>
        <v>441030666.98727036</v>
      </c>
      <c r="CE77" s="290">
        <f t="shared" si="166"/>
        <v>793855200.57708657</v>
      </c>
      <c r="CF77" s="290">
        <f t="shared" si="166"/>
        <v>1428939361.0387557</v>
      </c>
      <c r="CG77" s="290">
        <f t="shared" si="166"/>
        <v>2572090849.86976</v>
      </c>
      <c r="CH77" s="290">
        <f t="shared" si="166"/>
        <v>4629763529.7655678</v>
      </c>
      <c r="CI77" s="290">
        <f t="shared" si="166"/>
        <v>10407963200.132683</v>
      </c>
      <c r="CJ77" s="334">
        <v>0.11</v>
      </c>
      <c r="CK77" s="333" t="s">
        <v>346</v>
      </c>
      <c r="CL77" s="313"/>
    </row>
    <row r="78" spans="1:90" ht="14.25" customHeight="1" x14ac:dyDescent="0.25">
      <c r="A78" s="304"/>
      <c r="B78" s="326" t="str">
        <f>B62</f>
        <v>Organic Grocery</v>
      </c>
      <c r="C78" s="290">
        <f t="shared" si="162"/>
        <v>22400.000000000004</v>
      </c>
      <c r="D78" s="290">
        <f t="shared" si="162"/>
        <v>24640.000000000004</v>
      </c>
      <c r="E78" s="290">
        <f t="shared" si="162"/>
        <v>29568.000000000004</v>
      </c>
      <c r="F78" s="290">
        <f t="shared" si="162"/>
        <v>35481.600000000006</v>
      </c>
      <c r="G78" s="290">
        <f t="shared" si="162"/>
        <v>42577.920000000006</v>
      </c>
      <c r="H78" s="290">
        <f t="shared" si="162"/>
        <v>51093.504000000001</v>
      </c>
      <c r="I78" s="290">
        <f t="shared" si="162"/>
        <v>61312.2048</v>
      </c>
      <c r="J78" s="290">
        <f t="shared" si="162"/>
        <v>73574.645759999985</v>
      </c>
      <c r="K78" s="290">
        <f t="shared" si="162"/>
        <v>88289.574911999996</v>
      </c>
      <c r="L78" s="290">
        <f t="shared" si="162"/>
        <v>105947.48989439999</v>
      </c>
      <c r="M78" s="290">
        <f t="shared" si="162"/>
        <v>127136.98787327998</v>
      </c>
      <c r="N78" s="290">
        <f t="shared" si="162"/>
        <v>152564.38544793596</v>
      </c>
      <c r="O78" s="290">
        <f t="shared" si="162"/>
        <v>814586.31268761598</v>
      </c>
      <c r="P78" s="334">
        <v>0.14000000000000001</v>
      </c>
      <c r="Q78" s="333" t="s">
        <v>346</v>
      </c>
      <c r="R78" s="330"/>
      <c r="S78" s="301"/>
      <c r="T78" s="326" t="str">
        <f>T62</f>
        <v>Organic Grocery</v>
      </c>
      <c r="U78" s="290">
        <f t="shared" ref="U78:AG78" si="167">$AH78*U62</f>
        <v>29568.000000000004</v>
      </c>
      <c r="V78" s="290">
        <f t="shared" si="167"/>
        <v>35112</v>
      </c>
      <c r="W78" s="290">
        <f t="shared" si="167"/>
        <v>42134.400000000001</v>
      </c>
      <c r="X78" s="290">
        <f t="shared" si="167"/>
        <v>50561.280000000006</v>
      </c>
      <c r="Y78" s="290">
        <f t="shared" si="167"/>
        <v>60673.536</v>
      </c>
      <c r="Z78" s="290">
        <f t="shared" si="167"/>
        <v>72808.243199999997</v>
      </c>
      <c r="AA78" s="290">
        <f t="shared" si="167"/>
        <v>87369.891839999982</v>
      </c>
      <c r="AB78" s="290">
        <f t="shared" si="167"/>
        <v>104843.87020799999</v>
      </c>
      <c r="AC78" s="290">
        <f t="shared" si="167"/>
        <v>125812.64424959998</v>
      </c>
      <c r="AD78" s="290">
        <f t="shared" si="167"/>
        <v>150975.17309951998</v>
      </c>
      <c r="AE78" s="290">
        <f t="shared" si="167"/>
        <v>181170.20771942395</v>
      </c>
      <c r="AF78" s="290">
        <f t="shared" si="167"/>
        <v>171634.93362892797</v>
      </c>
      <c r="AG78" s="290">
        <f t="shared" si="167"/>
        <v>1112664.1799454722</v>
      </c>
      <c r="AH78" s="334">
        <v>0.14000000000000001</v>
      </c>
      <c r="AI78" s="333" t="s">
        <v>346</v>
      </c>
      <c r="AJ78" s="301"/>
      <c r="AK78" s="298"/>
      <c r="AL78" s="326" t="str">
        <f>AL62</f>
        <v>Organic Grocery</v>
      </c>
      <c r="AM78" s="290">
        <f t="shared" ref="AM78:AY78" si="168">$AZ78*AM62</f>
        <v>43680.000000000007</v>
      </c>
      <c r="AN78" s="290">
        <f t="shared" si="168"/>
        <v>71926.400000000009</v>
      </c>
      <c r="AO78" s="290">
        <f t="shared" si="168"/>
        <v>93504.320000000007</v>
      </c>
      <c r="AP78" s="290">
        <f t="shared" si="168"/>
        <v>121555.61600000001</v>
      </c>
      <c r="AQ78" s="290">
        <f t="shared" si="168"/>
        <v>158022.3008</v>
      </c>
      <c r="AR78" s="290">
        <f t="shared" si="168"/>
        <v>205428.99104000002</v>
      </c>
      <c r="AS78" s="290">
        <f t="shared" si="168"/>
        <v>267057.68835200003</v>
      </c>
      <c r="AT78" s="290">
        <f t="shared" si="168"/>
        <v>347174.99485760008</v>
      </c>
      <c r="AU78" s="290">
        <f t="shared" si="168"/>
        <v>451327.49331488006</v>
      </c>
      <c r="AV78" s="290">
        <f t="shared" si="168"/>
        <v>586725.74130934407</v>
      </c>
      <c r="AW78" s="290">
        <f t="shared" si="168"/>
        <v>762743.46370214736</v>
      </c>
      <c r="AX78" s="290">
        <f t="shared" si="168"/>
        <v>991566.5028127915</v>
      </c>
      <c r="AY78" s="290">
        <f t="shared" si="168"/>
        <v>4100713.5121887629</v>
      </c>
      <c r="AZ78" s="334">
        <v>0.14000000000000001</v>
      </c>
      <c r="BA78" s="333" t="s">
        <v>346</v>
      </c>
      <c r="BB78" s="298"/>
      <c r="BC78" s="310"/>
      <c r="BD78" s="326" t="str">
        <f>BD62</f>
        <v>Organic Grocery</v>
      </c>
      <c r="BE78" s="290">
        <f t="shared" ref="BE78:BQ78" si="169">$BR78*BE62</f>
        <v>71926.400000000009</v>
      </c>
      <c r="BF78" s="290">
        <f t="shared" si="169"/>
        <v>151045.43999999997</v>
      </c>
      <c r="BG78" s="290">
        <f t="shared" si="169"/>
        <v>317195.424</v>
      </c>
      <c r="BH78" s="290">
        <f t="shared" si="169"/>
        <v>666110.39040000003</v>
      </c>
      <c r="BI78" s="290">
        <f t="shared" si="169"/>
        <v>1398831.8198399998</v>
      </c>
      <c r="BJ78" s="290">
        <f t="shared" si="169"/>
        <v>2937546.8216639995</v>
      </c>
      <c r="BK78" s="290">
        <f t="shared" si="169"/>
        <v>6168848.3254943984</v>
      </c>
      <c r="BL78" s="290">
        <f t="shared" si="169"/>
        <v>12954581.483538235</v>
      </c>
      <c r="BM78" s="290">
        <f t="shared" si="169"/>
        <v>27204621.115430295</v>
      </c>
      <c r="BN78" s="290">
        <f t="shared" si="169"/>
        <v>57129704.34240362</v>
      </c>
      <c r="BO78" s="290">
        <f t="shared" si="169"/>
        <v>119972379.11904757</v>
      </c>
      <c r="BP78" s="290">
        <f t="shared" si="169"/>
        <v>251941996.14999986</v>
      </c>
      <c r="BQ78" s="290">
        <f t="shared" si="169"/>
        <v>480914786.83181798</v>
      </c>
      <c r="BR78" s="334">
        <v>0.14000000000000001</v>
      </c>
      <c r="BS78" s="333" t="s">
        <v>346</v>
      </c>
      <c r="BT78" s="310"/>
      <c r="BU78" s="313"/>
      <c r="BV78" s="326" t="str">
        <f>BV62</f>
        <v>Organic Grocery</v>
      </c>
      <c r="BW78" s="290">
        <f t="shared" ref="BW78:CI78" si="170">$CJ78*BW62</f>
        <v>8710041.1978124995</v>
      </c>
      <c r="BX78" s="290">
        <f t="shared" si="170"/>
        <v>15678074.156062497</v>
      </c>
      <c r="BY78" s="290">
        <f t="shared" si="170"/>
        <v>28220533.480912488</v>
      </c>
      <c r="BZ78" s="290">
        <f t="shared" si="170"/>
        <v>50796960.265642472</v>
      </c>
      <c r="CA78" s="290">
        <f t="shared" si="170"/>
        <v>91434528.478156433</v>
      </c>
      <c r="CB78" s="290">
        <f t="shared" si="170"/>
        <v>164582151.2606816</v>
      </c>
      <c r="CC78" s="290">
        <f t="shared" si="170"/>
        <v>296247872.26922691</v>
      </c>
      <c r="CD78" s="290">
        <f t="shared" si="170"/>
        <v>533246170.08460832</v>
      </c>
      <c r="CE78" s="290">
        <f t="shared" si="170"/>
        <v>959843106.15229499</v>
      </c>
      <c r="CF78" s="290">
        <f t="shared" si="170"/>
        <v>1727717591.074131</v>
      </c>
      <c r="CG78" s="290">
        <f t="shared" si="170"/>
        <v>3109891663.9334354</v>
      </c>
      <c r="CH78" s="290">
        <f t="shared" si="170"/>
        <v>5597804995.080183</v>
      </c>
      <c r="CI78" s="290">
        <f t="shared" si="170"/>
        <v>12584173687.433147</v>
      </c>
      <c r="CJ78" s="334">
        <v>0.14000000000000001</v>
      </c>
      <c r="CK78" s="333" t="s">
        <v>346</v>
      </c>
      <c r="CL78" s="313"/>
    </row>
    <row r="79" spans="1:90" ht="14.25" customHeight="1" x14ac:dyDescent="0.25">
      <c r="A79" s="304"/>
      <c r="B79" s="326" t="str">
        <f t="shared" ref="B79:B84" si="171">B63</f>
        <v>Baked Goods</v>
      </c>
      <c r="C79" s="290">
        <f t="shared" si="162"/>
        <v>11400</v>
      </c>
      <c r="D79" s="290">
        <f t="shared" si="162"/>
        <v>12540.000000000002</v>
      </c>
      <c r="E79" s="290">
        <f t="shared" si="162"/>
        <v>15048.000000000004</v>
      </c>
      <c r="F79" s="290">
        <f t="shared" si="162"/>
        <v>18057.600000000002</v>
      </c>
      <c r="G79" s="290">
        <f t="shared" si="162"/>
        <v>21669.119999999999</v>
      </c>
      <c r="H79" s="290">
        <f t="shared" si="162"/>
        <v>26002.944</v>
      </c>
      <c r="I79" s="290">
        <f t="shared" si="162"/>
        <v>31203.532799999994</v>
      </c>
      <c r="J79" s="290">
        <f t="shared" si="162"/>
        <v>37444.23936</v>
      </c>
      <c r="K79" s="290">
        <f t="shared" si="162"/>
        <v>44933.087231999991</v>
      </c>
      <c r="L79" s="290">
        <f t="shared" si="162"/>
        <v>53919.70467839999</v>
      </c>
      <c r="M79" s="290">
        <f t="shared" si="162"/>
        <v>64703.645614079986</v>
      </c>
      <c r="N79" s="290">
        <f t="shared" si="162"/>
        <v>77644.374736895974</v>
      </c>
      <c r="O79" s="290">
        <f t="shared" si="162"/>
        <v>414566.24842137599</v>
      </c>
      <c r="P79" s="334">
        <v>0.2</v>
      </c>
      <c r="Q79" s="333" t="s">
        <v>346</v>
      </c>
      <c r="R79" s="330"/>
      <c r="S79" s="301"/>
      <c r="T79" s="326" t="str">
        <f t="shared" ref="T79:T85" si="172">T63</f>
        <v>Baked Goods</v>
      </c>
      <c r="U79" s="290">
        <f t="shared" ref="U79:AG79" si="173">$AH79*U63</f>
        <v>14592</v>
      </c>
      <c r="V79" s="290">
        <f t="shared" si="173"/>
        <v>17664</v>
      </c>
      <c r="W79" s="290">
        <f t="shared" si="173"/>
        <v>21196.800000000003</v>
      </c>
      <c r="X79" s="290">
        <f t="shared" si="173"/>
        <v>25436.16</v>
      </c>
      <c r="Y79" s="290">
        <f t="shared" si="173"/>
        <v>30523.392</v>
      </c>
      <c r="Z79" s="290">
        <f t="shared" si="173"/>
        <v>36628.070399999997</v>
      </c>
      <c r="AA79" s="290">
        <f t="shared" si="173"/>
        <v>43953.684479999996</v>
      </c>
      <c r="AB79" s="290">
        <f t="shared" si="173"/>
        <v>52744.421375999998</v>
      </c>
      <c r="AC79" s="290">
        <f t="shared" si="173"/>
        <v>63293.305651199997</v>
      </c>
      <c r="AD79" s="290">
        <f t="shared" si="173"/>
        <v>49533.891379199995</v>
      </c>
      <c r="AE79" s="290">
        <f t="shared" si="173"/>
        <v>59440.669655039994</v>
      </c>
      <c r="AF79" s="290">
        <f t="shared" si="173"/>
        <v>66573.550013644781</v>
      </c>
      <c r="AG79" s="290">
        <f t="shared" si="173"/>
        <v>481579.94495508488</v>
      </c>
      <c r="AH79" s="334">
        <v>0.2</v>
      </c>
      <c r="AI79" s="333" t="s">
        <v>346</v>
      </c>
      <c r="AJ79" s="301"/>
      <c r="AK79" s="298"/>
      <c r="AL79" s="326" t="str">
        <f t="shared" ref="AL79:AL85" si="174">AL63</f>
        <v>Baked Goods</v>
      </c>
      <c r="AM79" s="290">
        <f t="shared" ref="AM79:AY79" si="175">$AZ79*AM63</f>
        <v>18200</v>
      </c>
      <c r="AN79" s="290">
        <f t="shared" si="175"/>
        <v>38870</v>
      </c>
      <c r="AO79" s="290">
        <f t="shared" si="175"/>
        <v>50531.000000000007</v>
      </c>
      <c r="AP79" s="290">
        <f t="shared" si="175"/>
        <v>65690.3</v>
      </c>
      <c r="AQ79" s="290">
        <f t="shared" si="175"/>
        <v>85397.390000000014</v>
      </c>
      <c r="AR79" s="290">
        <f t="shared" si="175"/>
        <v>111016.60700000002</v>
      </c>
      <c r="AS79" s="290">
        <f t="shared" si="175"/>
        <v>144321.58910000004</v>
      </c>
      <c r="AT79" s="290">
        <f t="shared" si="175"/>
        <v>187618.06583000004</v>
      </c>
      <c r="AU79" s="290">
        <f t="shared" si="175"/>
        <v>243903.48557900006</v>
      </c>
      <c r="AV79" s="290">
        <f t="shared" si="175"/>
        <v>317074.53125270014</v>
      </c>
      <c r="AW79" s="290">
        <f t="shared" si="175"/>
        <v>412196.8906285101</v>
      </c>
      <c r="AX79" s="290">
        <f t="shared" si="175"/>
        <v>535855.95781706308</v>
      </c>
      <c r="AY79" s="290">
        <f t="shared" si="175"/>
        <v>2210675.8172072731</v>
      </c>
      <c r="AZ79" s="334">
        <v>0.2</v>
      </c>
      <c r="BA79" s="333" t="s">
        <v>346</v>
      </c>
      <c r="BB79" s="298"/>
      <c r="BC79" s="310"/>
      <c r="BD79" s="326" t="str">
        <f t="shared" ref="BD79:BD85" si="176">BD63</f>
        <v>Baked Goods</v>
      </c>
      <c r="BE79" s="290">
        <f t="shared" ref="BE79:BQ79" si="177">$BR79*BE63</f>
        <v>38870</v>
      </c>
      <c r="BF79" s="290">
        <f t="shared" si="177"/>
        <v>81627</v>
      </c>
      <c r="BG79" s="290">
        <f t="shared" si="177"/>
        <v>171416.70000000004</v>
      </c>
      <c r="BH79" s="290">
        <f t="shared" si="177"/>
        <v>359975.07000000007</v>
      </c>
      <c r="BI79" s="290">
        <f t="shared" si="177"/>
        <v>755947.647</v>
      </c>
      <c r="BJ79" s="290">
        <f t="shared" si="177"/>
        <v>1587490.0587000002</v>
      </c>
      <c r="BK79" s="290">
        <f t="shared" si="177"/>
        <v>3333729.1232700003</v>
      </c>
      <c r="BL79" s="290">
        <f t="shared" si="177"/>
        <v>7000831.1588669987</v>
      </c>
      <c r="BM79" s="290">
        <f t="shared" si="177"/>
        <v>14701745.433620699</v>
      </c>
      <c r="BN79" s="290">
        <f t="shared" si="177"/>
        <v>30873665.410603464</v>
      </c>
      <c r="BO79" s="290">
        <f t="shared" si="177"/>
        <v>64834697.362267256</v>
      </c>
      <c r="BP79" s="290">
        <f t="shared" si="177"/>
        <v>136152864.46076125</v>
      </c>
      <c r="BQ79" s="290">
        <f t="shared" si="177"/>
        <v>259892859.42508966</v>
      </c>
      <c r="BR79" s="334">
        <v>0.2</v>
      </c>
      <c r="BS79" s="333" t="s">
        <v>346</v>
      </c>
      <c r="BT79" s="310"/>
      <c r="BU79" s="313"/>
      <c r="BV79" s="326" t="str">
        <f t="shared" ref="BV79:BV85" si="178">BV63</f>
        <v>Baked Goods</v>
      </c>
      <c r="BW79" s="290">
        <f t="shared" ref="BW79:CI79" si="179">$CJ79*BW63</f>
        <v>4707024.1435546884</v>
      </c>
      <c r="BX79" s="290">
        <f t="shared" si="179"/>
        <v>8472643.4583984371</v>
      </c>
      <c r="BY79" s="290">
        <f t="shared" si="179"/>
        <v>15250758.225117186</v>
      </c>
      <c r="BZ79" s="290">
        <f t="shared" si="179"/>
        <v>27451364.805210937</v>
      </c>
      <c r="CA79" s="290">
        <f t="shared" si="179"/>
        <v>49412456.649379686</v>
      </c>
      <c r="CB79" s="290">
        <f t="shared" si="179"/>
        <v>88942421.96888344</v>
      </c>
      <c r="CC79" s="290">
        <f t="shared" si="179"/>
        <v>160096359.54399016</v>
      </c>
      <c r="CD79" s="290">
        <f t="shared" si="179"/>
        <v>288173447.17918223</v>
      </c>
      <c r="CE79" s="290">
        <f t="shared" si="179"/>
        <v>518712204.92252809</v>
      </c>
      <c r="CF79" s="290">
        <f t="shared" si="179"/>
        <v>933681968.86055076</v>
      </c>
      <c r="CG79" s="290">
        <f t="shared" si="179"/>
        <v>1680627543.9489911</v>
      </c>
      <c r="CH79" s="290">
        <f t="shared" si="179"/>
        <v>3025129579.1081839</v>
      </c>
      <c r="CI79" s="290">
        <f t="shared" si="179"/>
        <v>6800657772.8139696</v>
      </c>
      <c r="CJ79" s="334">
        <v>0.2</v>
      </c>
      <c r="CK79" s="333" t="s">
        <v>346</v>
      </c>
      <c r="CL79" s="313"/>
    </row>
    <row r="80" spans="1:90" ht="14.25" customHeight="1" x14ac:dyDescent="0.25">
      <c r="A80" s="304"/>
      <c r="B80" s="326" t="str">
        <f t="shared" si="171"/>
        <v>Seafood</v>
      </c>
      <c r="C80" s="290">
        <f t="shared" si="162"/>
        <v>8250</v>
      </c>
      <c r="D80" s="290">
        <f t="shared" si="162"/>
        <v>9075</v>
      </c>
      <c r="E80" s="290">
        <f t="shared" si="162"/>
        <v>10890</v>
      </c>
      <c r="F80" s="290">
        <f t="shared" si="162"/>
        <v>13068</v>
      </c>
      <c r="G80" s="290">
        <f t="shared" si="162"/>
        <v>15681.6</v>
      </c>
      <c r="H80" s="290">
        <f t="shared" si="162"/>
        <v>18817.920000000002</v>
      </c>
      <c r="I80" s="290">
        <f t="shared" si="162"/>
        <v>22581.503999999997</v>
      </c>
      <c r="J80" s="290">
        <f t="shared" si="162"/>
        <v>27097.804799999994</v>
      </c>
      <c r="K80" s="290">
        <f t="shared" si="162"/>
        <v>32517.365759999997</v>
      </c>
      <c r="L80" s="290">
        <f t="shared" si="162"/>
        <v>39020.838911999992</v>
      </c>
      <c r="M80" s="290">
        <f t="shared" si="162"/>
        <v>46825.006694399992</v>
      </c>
      <c r="N80" s="290">
        <f t="shared" si="162"/>
        <v>56190.008033279984</v>
      </c>
      <c r="O80" s="290">
        <f t="shared" si="162"/>
        <v>300015.04819967994</v>
      </c>
      <c r="P80" s="334">
        <v>0.22</v>
      </c>
      <c r="Q80" s="333" t="s">
        <v>346</v>
      </c>
      <c r="R80" s="330"/>
      <c r="S80" s="301"/>
      <c r="T80" s="326" t="str">
        <f t="shared" si="172"/>
        <v>Seafood</v>
      </c>
      <c r="U80" s="290">
        <f t="shared" ref="U80:AG80" si="180">$AH80*U64</f>
        <v>9900</v>
      </c>
      <c r="V80" s="290">
        <f t="shared" si="180"/>
        <v>11880</v>
      </c>
      <c r="W80" s="290">
        <f t="shared" si="180"/>
        <v>14256</v>
      </c>
      <c r="X80" s="290">
        <f t="shared" si="180"/>
        <v>17107.2</v>
      </c>
      <c r="Y80" s="290">
        <f t="shared" si="180"/>
        <v>20528.64</v>
      </c>
      <c r="Z80" s="290">
        <f t="shared" si="180"/>
        <v>24634.368000000002</v>
      </c>
      <c r="AA80" s="290">
        <f t="shared" si="180"/>
        <v>29561.241600000001</v>
      </c>
      <c r="AB80" s="290">
        <f t="shared" si="180"/>
        <v>35473.48992</v>
      </c>
      <c r="AC80" s="290">
        <f t="shared" si="180"/>
        <v>42568.187903999999</v>
      </c>
      <c r="AD80" s="290">
        <f t="shared" si="180"/>
        <v>51081.8254848</v>
      </c>
      <c r="AE80" s="290">
        <f t="shared" si="180"/>
        <v>44270.915420159996</v>
      </c>
      <c r="AF80" s="290">
        <f t="shared" si="180"/>
        <v>57211.644542975984</v>
      </c>
      <c r="AG80" s="290">
        <f t="shared" si="180"/>
        <v>358473.51287193596</v>
      </c>
      <c r="AH80" s="334">
        <v>0.22</v>
      </c>
      <c r="AI80" s="333" t="s">
        <v>346</v>
      </c>
      <c r="AJ80" s="301"/>
      <c r="AK80" s="298"/>
      <c r="AL80" s="326" t="str">
        <f t="shared" si="174"/>
        <v>Seafood</v>
      </c>
      <c r="AM80" s="290">
        <f t="shared" ref="AM80:AY80" si="181">$AZ80*AM64</f>
        <v>12012</v>
      </c>
      <c r="AN80" s="290">
        <f t="shared" si="181"/>
        <v>20077.200000000004</v>
      </c>
      <c r="AO80" s="290">
        <f t="shared" si="181"/>
        <v>26100.360000000004</v>
      </c>
      <c r="AP80" s="290">
        <f t="shared" si="181"/>
        <v>33930.468000000008</v>
      </c>
      <c r="AQ80" s="290">
        <f t="shared" si="181"/>
        <v>44109.608400000005</v>
      </c>
      <c r="AR80" s="290">
        <f t="shared" si="181"/>
        <v>57342.490920000018</v>
      </c>
      <c r="AS80" s="290">
        <f t="shared" si="181"/>
        <v>74545.238196000035</v>
      </c>
      <c r="AT80" s="290">
        <f t="shared" si="181"/>
        <v>96908.809654800047</v>
      </c>
      <c r="AU80" s="290">
        <f t="shared" si="181"/>
        <v>125981.45255124006</v>
      </c>
      <c r="AV80" s="290">
        <f t="shared" si="181"/>
        <v>163775.88831661208</v>
      </c>
      <c r="AW80" s="290">
        <f t="shared" si="181"/>
        <v>212908.65481159571</v>
      </c>
      <c r="AX80" s="290">
        <f t="shared" si="181"/>
        <v>276781.2512550744</v>
      </c>
      <c r="AY80" s="290">
        <f t="shared" si="181"/>
        <v>1144473.4221053224</v>
      </c>
      <c r="AZ80" s="334">
        <v>0.22</v>
      </c>
      <c r="BA80" s="333" t="s">
        <v>346</v>
      </c>
      <c r="BB80" s="298"/>
      <c r="BC80" s="310"/>
      <c r="BD80" s="326" t="str">
        <f t="shared" si="176"/>
        <v>Seafood</v>
      </c>
      <c r="BE80" s="290">
        <f t="shared" ref="BE80:BQ80" si="182">$BR80*BE64</f>
        <v>20077.200000000004</v>
      </c>
      <c r="BF80" s="290">
        <f t="shared" si="182"/>
        <v>42162.12</v>
      </c>
      <c r="BG80" s="290">
        <f t="shared" si="182"/>
        <v>88540.45199999999</v>
      </c>
      <c r="BH80" s="290">
        <f t="shared" si="182"/>
        <v>185934.9492</v>
      </c>
      <c r="BI80" s="290">
        <f t="shared" si="182"/>
        <v>390463.39331999992</v>
      </c>
      <c r="BJ80" s="290">
        <f t="shared" si="182"/>
        <v>819973.12597199995</v>
      </c>
      <c r="BK80" s="290">
        <f t="shared" si="182"/>
        <v>1721943.5645411999</v>
      </c>
      <c r="BL80" s="290">
        <f t="shared" si="182"/>
        <v>3616081.4855365194</v>
      </c>
      <c r="BM80" s="290">
        <f t="shared" si="182"/>
        <v>7593771.1196266916</v>
      </c>
      <c r="BN80" s="290">
        <f t="shared" si="182"/>
        <v>15946919.35121605</v>
      </c>
      <c r="BO80" s="290">
        <f t="shared" si="182"/>
        <v>33488530.637553699</v>
      </c>
      <c r="BP80" s="290">
        <f t="shared" si="182"/>
        <v>70325914.338862777</v>
      </c>
      <c r="BQ80" s="290">
        <f t="shared" si="182"/>
        <v>134240311.73782891</v>
      </c>
      <c r="BR80" s="334">
        <v>0.22</v>
      </c>
      <c r="BS80" s="333" t="s">
        <v>346</v>
      </c>
      <c r="BT80" s="310"/>
      <c r="BU80" s="313"/>
      <c r="BV80" s="326" t="str">
        <f t="shared" si="178"/>
        <v>Seafood</v>
      </c>
      <c r="BW80" s="290">
        <f t="shared" ref="BW80:CI80" si="183">$CJ80*BW64</f>
        <v>2431280.2967578126</v>
      </c>
      <c r="BX80" s="290">
        <f t="shared" si="183"/>
        <v>4376304.5341640627</v>
      </c>
      <c r="BY80" s="290">
        <f t="shared" si="183"/>
        <v>7877348.1614953121</v>
      </c>
      <c r="BZ80" s="290">
        <f t="shared" si="183"/>
        <v>14179226.690691562</v>
      </c>
      <c r="CA80" s="290">
        <f t="shared" si="183"/>
        <v>25522608.043244813</v>
      </c>
      <c r="CB80" s="290">
        <f t="shared" si="183"/>
        <v>45940694.477840662</v>
      </c>
      <c r="CC80" s="290">
        <f t="shared" si="183"/>
        <v>82693250.060113192</v>
      </c>
      <c r="CD80" s="290">
        <f t="shared" si="183"/>
        <v>148847850.10820377</v>
      </c>
      <c r="CE80" s="290">
        <f t="shared" si="183"/>
        <v>267926130.19476673</v>
      </c>
      <c r="CF80" s="290">
        <f t="shared" si="183"/>
        <v>482267034.35058016</v>
      </c>
      <c r="CG80" s="290">
        <f t="shared" si="183"/>
        <v>868080661.83104432</v>
      </c>
      <c r="CH80" s="290">
        <f t="shared" si="183"/>
        <v>1562545191.2958798</v>
      </c>
      <c r="CI80" s="290">
        <f t="shared" si="183"/>
        <v>3512687580.0447817</v>
      </c>
      <c r="CJ80" s="334">
        <v>0.22</v>
      </c>
      <c r="CK80" s="333" t="s">
        <v>346</v>
      </c>
      <c r="CL80" s="313"/>
    </row>
    <row r="81" spans="1:90" ht="14.25" customHeight="1" x14ac:dyDescent="0.25">
      <c r="A81" s="304"/>
      <c r="B81" s="326" t="str">
        <f t="shared" si="171"/>
        <v>Meat</v>
      </c>
      <c r="C81" s="290">
        <f t="shared" si="162"/>
        <v>16120</v>
      </c>
      <c r="D81" s="290">
        <f t="shared" si="162"/>
        <v>17732</v>
      </c>
      <c r="E81" s="290">
        <f t="shared" si="162"/>
        <v>21278.400000000001</v>
      </c>
      <c r="F81" s="290">
        <f t="shared" si="162"/>
        <v>25534.079999999998</v>
      </c>
      <c r="G81" s="290">
        <f t="shared" si="162"/>
        <v>30640.895999999997</v>
      </c>
      <c r="H81" s="290">
        <f t="shared" si="162"/>
        <v>36769.075199999999</v>
      </c>
      <c r="I81" s="290">
        <f t="shared" si="162"/>
        <v>44122.890240000001</v>
      </c>
      <c r="J81" s="290">
        <f t="shared" si="162"/>
        <v>52947.468287999996</v>
      </c>
      <c r="K81" s="290">
        <f t="shared" si="162"/>
        <v>63536.961945599993</v>
      </c>
      <c r="L81" s="290">
        <f t="shared" si="162"/>
        <v>76244.354334719988</v>
      </c>
      <c r="M81" s="290">
        <f t="shared" si="162"/>
        <v>91493.225201663969</v>
      </c>
      <c r="N81" s="290">
        <f t="shared" si="162"/>
        <v>109791.87024199677</v>
      </c>
      <c r="O81" s="290">
        <f t="shared" si="162"/>
        <v>586211.22145198064</v>
      </c>
      <c r="P81" s="334">
        <v>0.31</v>
      </c>
      <c r="Q81" s="333" t="s">
        <v>346</v>
      </c>
      <c r="R81" s="330"/>
      <c r="S81" s="301"/>
      <c r="T81" s="326" t="str">
        <f t="shared" si="172"/>
        <v>Meat</v>
      </c>
      <c r="U81" s="290">
        <f t="shared" ref="U81:AG81" si="184">$AH81*U65</f>
        <v>24180</v>
      </c>
      <c r="V81" s="290">
        <f t="shared" si="184"/>
        <v>29760</v>
      </c>
      <c r="W81" s="290">
        <f t="shared" si="184"/>
        <v>35712</v>
      </c>
      <c r="X81" s="290">
        <f t="shared" si="184"/>
        <v>42854.400000000001</v>
      </c>
      <c r="Y81" s="290">
        <f t="shared" si="184"/>
        <v>51425.279999999999</v>
      </c>
      <c r="Z81" s="290">
        <f t="shared" si="184"/>
        <v>61710.336000000003</v>
      </c>
      <c r="AA81" s="290">
        <f t="shared" si="184"/>
        <v>74052.403200000001</v>
      </c>
      <c r="AB81" s="290">
        <f t="shared" si="184"/>
        <v>88862.883839999995</v>
      </c>
      <c r="AC81" s="290">
        <f t="shared" si="184"/>
        <v>106635.46060799998</v>
      </c>
      <c r="AD81" s="290">
        <f t="shared" si="184"/>
        <v>127962.55272959998</v>
      </c>
      <c r="AE81" s="290">
        <f t="shared" si="184"/>
        <v>153555.06327551996</v>
      </c>
      <c r="AF81" s="290">
        <f t="shared" si="184"/>
        <v>184266.07593062395</v>
      </c>
      <c r="AG81" s="290">
        <f t="shared" si="184"/>
        <v>980976.45558374398</v>
      </c>
      <c r="AH81" s="334">
        <v>0.31</v>
      </c>
      <c r="AI81" s="333" t="s">
        <v>346</v>
      </c>
      <c r="AJ81" s="301"/>
      <c r="AK81" s="298"/>
      <c r="AL81" s="326" t="str">
        <f t="shared" si="174"/>
        <v>Meat</v>
      </c>
      <c r="AM81" s="290">
        <f t="shared" ref="AM81:AY81" si="185">$AZ81*AM65</f>
        <v>45136</v>
      </c>
      <c r="AN81" s="290">
        <f t="shared" si="185"/>
        <v>58676.800000000003</v>
      </c>
      <c r="AO81" s="290">
        <f t="shared" si="185"/>
        <v>76279.839999999997</v>
      </c>
      <c r="AP81" s="290">
        <f t="shared" si="185"/>
        <v>99163.792000000001</v>
      </c>
      <c r="AQ81" s="290">
        <f t="shared" si="185"/>
        <v>128912.9296</v>
      </c>
      <c r="AR81" s="290">
        <f t="shared" si="185"/>
        <v>167586.80848000001</v>
      </c>
      <c r="AS81" s="290">
        <f t="shared" si="185"/>
        <v>217862.851024</v>
      </c>
      <c r="AT81" s="290">
        <f t="shared" si="185"/>
        <v>283221.70633120002</v>
      </c>
      <c r="AU81" s="290">
        <f t="shared" si="185"/>
        <v>368188.21823056001</v>
      </c>
      <c r="AV81" s="290">
        <f t="shared" si="185"/>
        <v>478644.68369972811</v>
      </c>
      <c r="AW81" s="290">
        <f t="shared" si="185"/>
        <v>622238.08880964655</v>
      </c>
      <c r="AX81" s="290">
        <f t="shared" si="185"/>
        <v>808909.51545254048</v>
      </c>
      <c r="AY81" s="290">
        <f t="shared" si="185"/>
        <v>3354821.2336276751</v>
      </c>
      <c r="AZ81" s="334">
        <v>0.31</v>
      </c>
      <c r="BA81" s="333" t="s">
        <v>346</v>
      </c>
      <c r="BB81" s="298"/>
      <c r="BC81" s="310"/>
      <c r="BD81" s="326" t="str">
        <f t="shared" si="176"/>
        <v>Meat</v>
      </c>
      <c r="BE81" s="290">
        <f t="shared" ref="BE81:BQ81" si="186">$BR81*BE65</f>
        <v>58676.800000000003</v>
      </c>
      <c r="BF81" s="290">
        <f t="shared" si="186"/>
        <v>123221.28000000001</v>
      </c>
      <c r="BG81" s="290">
        <f t="shared" si="186"/>
        <v>258764.68800000002</v>
      </c>
      <c r="BH81" s="290">
        <f t="shared" si="186"/>
        <v>543405.84479999996</v>
      </c>
      <c r="BI81" s="290">
        <f t="shared" si="186"/>
        <v>1141152.2740800001</v>
      </c>
      <c r="BJ81" s="290">
        <f t="shared" si="186"/>
        <v>2396419.775568</v>
      </c>
      <c r="BK81" s="290">
        <f t="shared" si="186"/>
        <v>5032481.5286927996</v>
      </c>
      <c r="BL81" s="290">
        <f t="shared" si="186"/>
        <v>10568211.210254878</v>
      </c>
      <c r="BM81" s="290">
        <f t="shared" si="186"/>
        <v>22193243.541535243</v>
      </c>
      <c r="BN81" s="290">
        <f t="shared" si="186"/>
        <v>46605811.437224001</v>
      </c>
      <c r="BO81" s="290">
        <f t="shared" si="186"/>
        <v>97872204.018170401</v>
      </c>
      <c r="BP81" s="290">
        <f t="shared" si="186"/>
        <v>205531628.43815783</v>
      </c>
      <c r="BQ81" s="290">
        <f t="shared" si="186"/>
        <v>392325220.83648324</v>
      </c>
      <c r="BR81" s="334">
        <v>0.31</v>
      </c>
      <c r="BS81" s="333" t="s">
        <v>346</v>
      </c>
      <c r="BT81" s="310"/>
      <c r="BU81" s="313"/>
      <c r="BV81" s="326" t="str">
        <f t="shared" si="178"/>
        <v>Meat</v>
      </c>
      <c r="BW81" s="290">
        <f t="shared" ref="BW81:CI81" si="187">$CJ81*BW65</f>
        <v>7105559.9245312512</v>
      </c>
      <c r="BX81" s="290">
        <f t="shared" si="187"/>
        <v>12790007.86415625</v>
      </c>
      <c r="BY81" s="290">
        <f t="shared" si="187"/>
        <v>23022014.155481253</v>
      </c>
      <c r="BZ81" s="290">
        <f t="shared" si="187"/>
        <v>41439625.479866251</v>
      </c>
      <c r="CA81" s="290">
        <f t="shared" si="187"/>
        <v>74591325.863759249</v>
      </c>
      <c r="CB81" s="290">
        <f t="shared" si="187"/>
        <v>134264386.55476663</v>
      </c>
      <c r="CC81" s="290">
        <f t="shared" si="187"/>
        <v>241675895.79857993</v>
      </c>
      <c r="CD81" s="290">
        <f t="shared" si="187"/>
        <v>435016612.43744391</v>
      </c>
      <c r="CE81" s="290">
        <f t="shared" si="187"/>
        <v>783029902.38739896</v>
      </c>
      <c r="CF81" s="290">
        <f t="shared" si="187"/>
        <v>1409453824.297318</v>
      </c>
      <c r="CG81" s="290">
        <f t="shared" si="187"/>
        <v>2537016883.7351723</v>
      </c>
      <c r="CH81" s="290">
        <f t="shared" si="187"/>
        <v>4566630390.7233095</v>
      </c>
      <c r="CI81" s="290">
        <f t="shared" si="187"/>
        <v>10266036429.221783</v>
      </c>
      <c r="CJ81" s="334">
        <v>0.31</v>
      </c>
      <c r="CK81" s="333" t="s">
        <v>346</v>
      </c>
      <c r="CL81" s="313"/>
    </row>
    <row r="82" spans="1:90" ht="14.25" customHeight="1" x14ac:dyDescent="0.25">
      <c r="A82" s="304"/>
      <c r="B82" s="326" t="str">
        <f t="shared" si="171"/>
        <v>Meat Alternatives</v>
      </c>
      <c r="C82" s="290">
        <f t="shared" si="162"/>
        <v>4000</v>
      </c>
      <c r="D82" s="290">
        <f t="shared" si="162"/>
        <v>4400</v>
      </c>
      <c r="E82" s="290">
        <f t="shared" si="162"/>
        <v>5280</v>
      </c>
      <c r="F82" s="290">
        <f t="shared" si="162"/>
        <v>6336</v>
      </c>
      <c r="G82" s="290">
        <f t="shared" si="162"/>
        <v>7603.2000000000007</v>
      </c>
      <c r="H82" s="290">
        <f t="shared" si="162"/>
        <v>9123.84</v>
      </c>
      <c r="I82" s="290">
        <f t="shared" si="162"/>
        <v>10948.608</v>
      </c>
      <c r="J82" s="290">
        <f t="shared" si="162"/>
        <v>13138.329600000001</v>
      </c>
      <c r="K82" s="290">
        <f t="shared" si="162"/>
        <v>15765.99552</v>
      </c>
      <c r="L82" s="290">
        <f t="shared" si="162"/>
        <v>18919.194623999996</v>
      </c>
      <c r="M82" s="290">
        <f t="shared" si="162"/>
        <v>22703.033548799998</v>
      </c>
      <c r="N82" s="290">
        <f t="shared" si="162"/>
        <v>27243.640258559994</v>
      </c>
      <c r="O82" s="290">
        <f t="shared" si="162"/>
        <v>145461.84155135998</v>
      </c>
      <c r="P82" s="334">
        <v>0.4</v>
      </c>
      <c r="Q82" s="333" t="s">
        <v>346</v>
      </c>
      <c r="R82" s="330"/>
      <c r="S82" s="301"/>
      <c r="T82" s="326" t="str">
        <f t="shared" si="172"/>
        <v>Meat Alternatives</v>
      </c>
      <c r="U82" s="290">
        <f t="shared" ref="U82:AG82" si="188">$AH82*U66</f>
        <v>7200</v>
      </c>
      <c r="V82" s="290">
        <f t="shared" si="188"/>
        <v>8640</v>
      </c>
      <c r="W82" s="290">
        <f t="shared" si="188"/>
        <v>10368</v>
      </c>
      <c r="X82" s="290">
        <f t="shared" si="188"/>
        <v>12441.6</v>
      </c>
      <c r="Y82" s="290">
        <f t="shared" si="188"/>
        <v>14929.920000000002</v>
      </c>
      <c r="Z82" s="290">
        <f t="shared" si="188"/>
        <v>17915.904000000002</v>
      </c>
      <c r="AA82" s="290">
        <f t="shared" si="188"/>
        <v>21499.084800000001</v>
      </c>
      <c r="AB82" s="290">
        <f t="shared" si="188"/>
        <v>25798.901759999997</v>
      </c>
      <c r="AC82" s="290">
        <f t="shared" si="188"/>
        <v>30958.682111999999</v>
      </c>
      <c r="AD82" s="290">
        <f t="shared" si="188"/>
        <v>37150.418534399992</v>
      </c>
      <c r="AE82" s="290">
        <f t="shared" si="188"/>
        <v>44580.502241279988</v>
      </c>
      <c r="AF82" s="290">
        <f t="shared" si="188"/>
        <v>57954.65291366398</v>
      </c>
      <c r="AG82" s="290">
        <f t="shared" si="188"/>
        <v>289437.66636134399</v>
      </c>
      <c r="AH82" s="334">
        <v>0.4</v>
      </c>
      <c r="AI82" s="333" t="s">
        <v>346</v>
      </c>
      <c r="AJ82" s="301"/>
      <c r="AK82" s="298"/>
      <c r="AL82" s="326" t="str">
        <f t="shared" si="174"/>
        <v>Meat Alternatives</v>
      </c>
      <c r="AM82" s="290">
        <f t="shared" ref="AM82:AY82" si="189">$AZ82*AM66</f>
        <v>13520.000000000004</v>
      </c>
      <c r="AN82" s="290">
        <f t="shared" si="189"/>
        <v>16224.000000000004</v>
      </c>
      <c r="AO82" s="290">
        <f t="shared" si="189"/>
        <v>21091.200000000004</v>
      </c>
      <c r="AP82" s="290">
        <f t="shared" si="189"/>
        <v>27418.560000000005</v>
      </c>
      <c r="AQ82" s="290">
        <f t="shared" si="189"/>
        <v>35644.128000000004</v>
      </c>
      <c r="AR82" s="290">
        <f t="shared" si="189"/>
        <v>46337.366400000006</v>
      </c>
      <c r="AS82" s="290">
        <f t="shared" si="189"/>
        <v>60238.576320000007</v>
      </c>
      <c r="AT82" s="290">
        <f t="shared" si="189"/>
        <v>78310.14921600002</v>
      </c>
      <c r="AU82" s="290">
        <f t="shared" si="189"/>
        <v>101803.19398080003</v>
      </c>
      <c r="AV82" s="290">
        <f t="shared" si="189"/>
        <v>132344.15217504001</v>
      </c>
      <c r="AW82" s="290">
        <f t="shared" si="189"/>
        <v>172047.39782755205</v>
      </c>
      <c r="AX82" s="290">
        <f t="shared" si="189"/>
        <v>223661.61717581764</v>
      </c>
      <c r="AY82" s="290">
        <f t="shared" si="189"/>
        <v>928640.34109520994</v>
      </c>
      <c r="AZ82" s="334">
        <v>0.4</v>
      </c>
      <c r="BA82" s="333" t="s">
        <v>346</v>
      </c>
      <c r="BB82" s="298"/>
      <c r="BC82" s="310"/>
      <c r="BD82" s="326" t="str">
        <f t="shared" si="176"/>
        <v>Meat Alternatives</v>
      </c>
      <c r="BE82" s="290">
        <f t="shared" ref="BE82:BQ82" si="190">$BR82*BE66</f>
        <v>16224.000000000004</v>
      </c>
      <c r="BF82" s="290">
        <f t="shared" si="190"/>
        <v>34070.400000000001</v>
      </c>
      <c r="BG82" s="290">
        <f t="shared" si="190"/>
        <v>71547.839999999997</v>
      </c>
      <c r="BH82" s="290">
        <f t="shared" si="190"/>
        <v>150250.46400000001</v>
      </c>
      <c r="BI82" s="290">
        <f t="shared" si="190"/>
        <v>315525.97440000001</v>
      </c>
      <c r="BJ82" s="290">
        <f t="shared" si="190"/>
        <v>662604.54623999994</v>
      </c>
      <c r="BK82" s="290">
        <f t="shared" si="190"/>
        <v>1391469.5471039999</v>
      </c>
      <c r="BL82" s="290">
        <f t="shared" si="190"/>
        <v>2922086.0489183995</v>
      </c>
      <c r="BM82" s="290">
        <f t="shared" si="190"/>
        <v>6136380.7027286384</v>
      </c>
      <c r="BN82" s="290">
        <f t="shared" si="190"/>
        <v>12886399.475730142</v>
      </c>
      <c r="BO82" s="290">
        <f t="shared" si="190"/>
        <v>27061438.899033293</v>
      </c>
      <c r="BP82" s="290">
        <f t="shared" si="190"/>
        <v>56829021.687969901</v>
      </c>
      <c r="BQ82" s="290">
        <f t="shared" si="190"/>
        <v>108477019.58612438</v>
      </c>
      <c r="BR82" s="334">
        <v>0.4</v>
      </c>
      <c r="BS82" s="333" t="s">
        <v>346</v>
      </c>
      <c r="BT82" s="310"/>
      <c r="BU82" s="313"/>
      <c r="BV82" s="326" t="str">
        <f t="shared" si="178"/>
        <v>Meat Alternatives</v>
      </c>
      <c r="BW82" s="290">
        <f t="shared" ref="BW82:CI82" si="191">$CJ82*BW66</f>
        <v>1964670.9468750001</v>
      </c>
      <c r="BX82" s="290">
        <f t="shared" si="191"/>
        <v>3536407.7043749997</v>
      </c>
      <c r="BY82" s="290">
        <f t="shared" si="191"/>
        <v>6365533.8678749986</v>
      </c>
      <c r="BZ82" s="290">
        <f t="shared" si="191"/>
        <v>11457960.962174997</v>
      </c>
      <c r="CA82" s="290">
        <f t="shared" si="191"/>
        <v>20624329.73191499</v>
      </c>
      <c r="CB82" s="290">
        <f t="shared" si="191"/>
        <v>37123793.51744698</v>
      </c>
      <c r="CC82" s="290">
        <f t="shared" si="191"/>
        <v>66822828.331404559</v>
      </c>
      <c r="CD82" s="290">
        <f t="shared" si="191"/>
        <v>120281090.99652821</v>
      </c>
      <c r="CE82" s="290">
        <f t="shared" si="191"/>
        <v>216505963.79375076</v>
      </c>
      <c r="CF82" s="290">
        <f t="shared" si="191"/>
        <v>389710734.82875133</v>
      </c>
      <c r="CG82" s="290">
        <f t="shared" si="191"/>
        <v>701479322.69175243</v>
      </c>
      <c r="CH82" s="290">
        <f t="shared" si="191"/>
        <v>1262662780.8451545</v>
      </c>
      <c r="CI82" s="290">
        <f t="shared" si="191"/>
        <v>2838535418.2180042</v>
      </c>
      <c r="CJ82" s="334">
        <v>0.4</v>
      </c>
      <c r="CK82" s="333" t="s">
        <v>346</v>
      </c>
      <c r="CL82" s="313"/>
    </row>
    <row r="83" spans="1:90" ht="14.25" customHeight="1" x14ac:dyDescent="0.25">
      <c r="A83" s="304"/>
      <c r="B83" s="326" t="str">
        <f t="shared" si="171"/>
        <v>Frozen Food</v>
      </c>
      <c r="C83" s="290">
        <f t="shared" si="162"/>
        <v>12375.000000000002</v>
      </c>
      <c r="D83" s="290">
        <f t="shared" si="162"/>
        <v>13612.500000000004</v>
      </c>
      <c r="E83" s="290">
        <f t="shared" si="162"/>
        <v>16335.000000000004</v>
      </c>
      <c r="F83" s="290">
        <f t="shared" si="162"/>
        <v>19602</v>
      </c>
      <c r="G83" s="290">
        <f t="shared" si="162"/>
        <v>23522.400000000001</v>
      </c>
      <c r="H83" s="290">
        <f t="shared" si="162"/>
        <v>28226.879999999997</v>
      </c>
      <c r="I83" s="290">
        <f t="shared" si="162"/>
        <v>33872.255999999994</v>
      </c>
      <c r="J83" s="290">
        <f t="shared" si="162"/>
        <v>40646.707199999997</v>
      </c>
      <c r="K83" s="290">
        <f t="shared" si="162"/>
        <v>48776.048639999994</v>
      </c>
      <c r="L83" s="290">
        <f t="shared" si="162"/>
        <v>58531.258367999995</v>
      </c>
      <c r="M83" s="290">
        <f t="shared" si="162"/>
        <v>70237.510041599977</v>
      </c>
      <c r="N83" s="290">
        <f t="shared" si="162"/>
        <v>84285.012049919984</v>
      </c>
      <c r="O83" s="290">
        <f t="shared" si="162"/>
        <v>450022.57229951996</v>
      </c>
      <c r="P83" s="334">
        <v>0.55000000000000004</v>
      </c>
      <c r="Q83" s="333" t="s">
        <v>346</v>
      </c>
      <c r="R83" s="330"/>
      <c r="S83" s="301"/>
      <c r="T83" s="326" t="str">
        <f t="shared" si="172"/>
        <v>Frozen Food</v>
      </c>
      <c r="U83" s="290">
        <f t="shared" ref="U83:AG83" si="192">$AH83*U67</f>
        <v>19800</v>
      </c>
      <c r="V83" s="290">
        <f t="shared" si="192"/>
        <v>23760.000000000004</v>
      </c>
      <c r="W83" s="290">
        <f t="shared" si="192"/>
        <v>28512.000000000004</v>
      </c>
      <c r="X83" s="290">
        <f t="shared" si="192"/>
        <v>34214.400000000001</v>
      </c>
      <c r="Y83" s="290">
        <f t="shared" si="192"/>
        <v>41057.279999999999</v>
      </c>
      <c r="Z83" s="290">
        <f t="shared" si="192"/>
        <v>49268.735999999997</v>
      </c>
      <c r="AA83" s="290">
        <f t="shared" si="192"/>
        <v>59122.483199999995</v>
      </c>
      <c r="AB83" s="290">
        <f t="shared" si="192"/>
        <v>70946.979839999985</v>
      </c>
      <c r="AC83" s="290">
        <f t="shared" si="192"/>
        <v>85136.375807999982</v>
      </c>
      <c r="AD83" s="290">
        <f t="shared" si="192"/>
        <v>102163.65096959998</v>
      </c>
      <c r="AE83" s="290">
        <f t="shared" si="192"/>
        <v>122596.38116351998</v>
      </c>
      <c r="AF83" s="290">
        <f t="shared" si="192"/>
        <v>98077.104930815985</v>
      </c>
      <c r="AG83" s="290">
        <f t="shared" si="192"/>
        <v>734655.39191193588</v>
      </c>
      <c r="AH83" s="334">
        <v>0.55000000000000004</v>
      </c>
      <c r="AI83" s="333" t="s">
        <v>346</v>
      </c>
      <c r="AJ83" s="301"/>
      <c r="AK83" s="298"/>
      <c r="AL83" s="326" t="str">
        <f t="shared" si="174"/>
        <v>Frozen Food</v>
      </c>
      <c r="AM83" s="290">
        <f t="shared" ref="AM83:AY83" si="193">$AZ83*AM67</f>
        <v>17160.000000000004</v>
      </c>
      <c r="AN83" s="290">
        <f t="shared" si="193"/>
        <v>33462.000000000007</v>
      </c>
      <c r="AO83" s="290">
        <f t="shared" si="193"/>
        <v>43500.600000000006</v>
      </c>
      <c r="AP83" s="290">
        <f t="shared" si="193"/>
        <v>56550.780000000006</v>
      </c>
      <c r="AQ83" s="290">
        <f t="shared" si="193"/>
        <v>73516.01400000001</v>
      </c>
      <c r="AR83" s="290">
        <f t="shared" si="193"/>
        <v>95570.818200000009</v>
      </c>
      <c r="AS83" s="290">
        <f t="shared" si="193"/>
        <v>124242.06366000003</v>
      </c>
      <c r="AT83" s="290">
        <f t="shared" si="193"/>
        <v>161514.68275800004</v>
      </c>
      <c r="AU83" s="290">
        <f t="shared" si="193"/>
        <v>209969.08758540006</v>
      </c>
      <c r="AV83" s="290">
        <f t="shared" si="193"/>
        <v>272959.81386102003</v>
      </c>
      <c r="AW83" s="290">
        <f t="shared" si="193"/>
        <v>354847.75801932614</v>
      </c>
      <c r="AX83" s="290">
        <f t="shared" si="193"/>
        <v>461302.08542512392</v>
      </c>
      <c r="AY83" s="290">
        <f t="shared" si="193"/>
        <v>1904595.70350887</v>
      </c>
      <c r="AZ83" s="334">
        <v>0.55000000000000004</v>
      </c>
      <c r="BA83" s="333" t="s">
        <v>346</v>
      </c>
      <c r="BB83" s="298"/>
      <c r="BC83" s="310"/>
      <c r="BD83" s="326" t="str">
        <f t="shared" si="176"/>
        <v>Frozen Food</v>
      </c>
      <c r="BE83" s="290">
        <f t="shared" ref="BE83:BQ83" si="194">$BR83*BE67</f>
        <v>33462.000000000007</v>
      </c>
      <c r="BF83" s="290">
        <f t="shared" si="194"/>
        <v>70270.2</v>
      </c>
      <c r="BG83" s="290">
        <f t="shared" si="194"/>
        <v>147567.41999999998</v>
      </c>
      <c r="BH83" s="290">
        <f t="shared" si="194"/>
        <v>309891.58199999999</v>
      </c>
      <c r="BI83" s="290">
        <f t="shared" si="194"/>
        <v>650772.32219999994</v>
      </c>
      <c r="BJ83" s="290">
        <f t="shared" si="194"/>
        <v>1366621.87662</v>
      </c>
      <c r="BK83" s="290">
        <f t="shared" si="194"/>
        <v>2869905.9409019998</v>
      </c>
      <c r="BL83" s="290">
        <f t="shared" si="194"/>
        <v>6026802.4758941988</v>
      </c>
      <c r="BM83" s="290">
        <f t="shared" si="194"/>
        <v>12656285.19937782</v>
      </c>
      <c r="BN83" s="290">
        <f t="shared" si="194"/>
        <v>26578198.91869342</v>
      </c>
      <c r="BO83" s="290">
        <f t="shared" si="194"/>
        <v>55814217.729256161</v>
      </c>
      <c r="BP83" s="290">
        <f t="shared" si="194"/>
        <v>117209857.23143792</v>
      </c>
      <c r="BQ83" s="290">
        <f t="shared" si="194"/>
        <v>223733852.8963815</v>
      </c>
      <c r="BR83" s="334">
        <v>0.55000000000000004</v>
      </c>
      <c r="BS83" s="333" t="s">
        <v>346</v>
      </c>
      <c r="BT83" s="310"/>
      <c r="BU83" s="313"/>
      <c r="BV83" s="326" t="str">
        <f t="shared" si="178"/>
        <v>Frozen Food</v>
      </c>
      <c r="BW83" s="290">
        <f t="shared" ref="BW83:CI83" si="195">$CJ83*BW67</f>
        <v>4052133.8279296877</v>
      </c>
      <c r="BX83" s="290">
        <f t="shared" si="195"/>
        <v>7293840.8902734369</v>
      </c>
      <c r="BY83" s="290">
        <f t="shared" si="195"/>
        <v>13128913.602492185</v>
      </c>
      <c r="BZ83" s="290">
        <f t="shared" si="195"/>
        <v>23632044.484485935</v>
      </c>
      <c r="CA83" s="290">
        <f t="shared" si="195"/>
        <v>42537680.072074674</v>
      </c>
      <c r="CB83" s="290">
        <f t="shared" si="195"/>
        <v>76567824.129734412</v>
      </c>
      <c r="CC83" s="290">
        <f t="shared" si="195"/>
        <v>137822083.43352196</v>
      </c>
      <c r="CD83" s="290">
        <f t="shared" si="195"/>
        <v>248079750.18033949</v>
      </c>
      <c r="CE83" s="290">
        <f t="shared" si="195"/>
        <v>446543550.32461113</v>
      </c>
      <c r="CF83" s="290">
        <f t="shared" si="195"/>
        <v>803778390.58430004</v>
      </c>
      <c r="CG83" s="290">
        <f t="shared" si="195"/>
        <v>1446801103.0517402</v>
      </c>
      <c r="CH83" s="290">
        <f t="shared" si="195"/>
        <v>2604241985.4931321</v>
      </c>
      <c r="CI83" s="290">
        <f t="shared" si="195"/>
        <v>5854479300.0746355</v>
      </c>
      <c r="CJ83" s="334">
        <v>0.55000000000000004</v>
      </c>
      <c r="CK83" s="333" t="s">
        <v>346</v>
      </c>
      <c r="CL83" s="313"/>
    </row>
    <row r="84" spans="1:90" ht="14.25" customHeight="1" x14ac:dyDescent="0.25">
      <c r="A84" s="304"/>
      <c r="B84" s="326" t="str">
        <f t="shared" si="171"/>
        <v>Household Essentials</v>
      </c>
      <c r="C84" s="290">
        <f t="shared" si="162"/>
        <v>72561</v>
      </c>
      <c r="D84" s="290">
        <f t="shared" si="162"/>
        <v>79817.100000000006</v>
      </c>
      <c r="E84" s="290">
        <f t="shared" si="162"/>
        <v>95780.51999999999</v>
      </c>
      <c r="F84" s="290">
        <f t="shared" si="162"/>
        <v>114936.62399999998</v>
      </c>
      <c r="G84" s="290">
        <f t="shared" si="162"/>
        <v>137923.94879999998</v>
      </c>
      <c r="H84" s="290">
        <f t="shared" si="162"/>
        <v>165508.73855999994</v>
      </c>
      <c r="I84" s="290">
        <f t="shared" si="162"/>
        <v>198610.48627199995</v>
      </c>
      <c r="J84" s="290">
        <f t="shared" si="162"/>
        <v>238332.58352639989</v>
      </c>
      <c r="K84" s="290">
        <f t="shared" si="162"/>
        <v>285999.10023167985</v>
      </c>
      <c r="L84" s="290">
        <f t="shared" si="162"/>
        <v>343198.92027801584</v>
      </c>
      <c r="M84" s="290">
        <f t="shared" si="162"/>
        <v>411838.70433361898</v>
      </c>
      <c r="N84" s="290">
        <f t="shared" si="162"/>
        <v>494206.44520034268</v>
      </c>
      <c r="O84" s="290">
        <f t="shared" si="162"/>
        <v>2638714.171202057</v>
      </c>
      <c r="P84" s="334">
        <v>0.56999999999999995</v>
      </c>
      <c r="Q84" s="333" t="s">
        <v>346</v>
      </c>
      <c r="R84" s="330"/>
      <c r="S84" s="301"/>
      <c r="T84" s="326" t="str">
        <f t="shared" si="172"/>
        <v>Household Essentials</v>
      </c>
      <c r="U84" s="290">
        <f t="shared" ref="U84:AG84" si="196">$AH84*U68</f>
        <v>90971.999999999985</v>
      </c>
      <c r="V84" s="290">
        <f t="shared" si="196"/>
        <v>110123.99999999999</v>
      </c>
      <c r="W84" s="290">
        <f t="shared" si="196"/>
        <v>132148.79999999999</v>
      </c>
      <c r="X84" s="290">
        <f t="shared" si="196"/>
        <v>158578.56</v>
      </c>
      <c r="Y84" s="290">
        <f t="shared" si="196"/>
        <v>190294.27199999997</v>
      </c>
      <c r="Z84" s="290">
        <f t="shared" si="196"/>
        <v>228353.12639999995</v>
      </c>
      <c r="AA84" s="290">
        <f t="shared" si="196"/>
        <v>274023.75167999993</v>
      </c>
      <c r="AB84" s="290">
        <f t="shared" si="196"/>
        <v>328828.50201599993</v>
      </c>
      <c r="AC84" s="290">
        <f t="shared" si="196"/>
        <v>394594.20241919986</v>
      </c>
      <c r="AD84" s="290">
        <f t="shared" si="196"/>
        <v>370575.42488063982</v>
      </c>
      <c r="AE84" s="290">
        <f t="shared" si="196"/>
        <v>444690.50985676778</v>
      </c>
      <c r="AF84" s="290">
        <f t="shared" si="196"/>
        <v>474336.54384721897</v>
      </c>
      <c r="AG84" s="290">
        <f t="shared" si="196"/>
        <v>3197519.6930998266</v>
      </c>
      <c r="AH84" s="334">
        <v>0.56999999999999995</v>
      </c>
      <c r="AI84" s="333" t="s">
        <v>346</v>
      </c>
      <c r="AJ84" s="301"/>
      <c r="AK84" s="298"/>
      <c r="AL84" s="326" t="str">
        <f t="shared" si="174"/>
        <v>Household Essentials</v>
      </c>
      <c r="AM84" s="290">
        <f t="shared" ref="AM84:AY84" si="197">$AZ84*AM68</f>
        <v>106703.99999999999</v>
      </c>
      <c r="AN84" s="290">
        <f t="shared" si="197"/>
        <v>199403.09999999998</v>
      </c>
      <c r="AO84" s="290">
        <f t="shared" si="197"/>
        <v>259224.03</v>
      </c>
      <c r="AP84" s="290">
        <f t="shared" si="197"/>
        <v>336991.239</v>
      </c>
      <c r="AQ84" s="290">
        <f t="shared" si="197"/>
        <v>438088.61070000002</v>
      </c>
      <c r="AR84" s="290">
        <f t="shared" si="197"/>
        <v>569515.19391000003</v>
      </c>
      <c r="AS84" s="290">
        <f t="shared" si="197"/>
        <v>740369.75208300003</v>
      </c>
      <c r="AT84" s="290">
        <f t="shared" si="197"/>
        <v>962480.67770790006</v>
      </c>
      <c r="AU84" s="290">
        <f t="shared" si="197"/>
        <v>1251224.8810202703</v>
      </c>
      <c r="AV84" s="290">
        <f t="shared" si="197"/>
        <v>1626592.3453263512</v>
      </c>
      <c r="AW84" s="290">
        <f t="shared" si="197"/>
        <v>2114570.0489242566</v>
      </c>
      <c r="AX84" s="290">
        <f t="shared" si="197"/>
        <v>2748941.0636015339</v>
      </c>
      <c r="AY84" s="290">
        <f t="shared" si="197"/>
        <v>11354104.942273311</v>
      </c>
      <c r="AZ84" s="334">
        <v>0.56999999999999995</v>
      </c>
      <c r="BA84" s="333" t="s">
        <v>346</v>
      </c>
      <c r="BB84" s="298"/>
      <c r="BC84" s="310"/>
      <c r="BD84" s="326" t="str">
        <f t="shared" si="176"/>
        <v>Household Essentials</v>
      </c>
      <c r="BE84" s="290">
        <f t="shared" ref="BE84:BQ84" si="198">$BR84*BE68</f>
        <v>199403.09999999998</v>
      </c>
      <c r="BF84" s="290">
        <f t="shared" si="198"/>
        <v>418746.50999999989</v>
      </c>
      <c r="BG84" s="290">
        <f t="shared" si="198"/>
        <v>879367.67099999986</v>
      </c>
      <c r="BH84" s="290">
        <f t="shared" si="198"/>
        <v>1846672.1090999995</v>
      </c>
      <c r="BI84" s="290">
        <f t="shared" si="198"/>
        <v>3878011.4291099985</v>
      </c>
      <c r="BJ84" s="290">
        <f t="shared" si="198"/>
        <v>8143824.0011309963</v>
      </c>
      <c r="BK84" s="290">
        <f t="shared" si="198"/>
        <v>17102030.402375091</v>
      </c>
      <c r="BL84" s="290">
        <f t="shared" si="198"/>
        <v>35914263.84498769</v>
      </c>
      <c r="BM84" s="290">
        <f t="shared" si="198"/>
        <v>75419954.074474156</v>
      </c>
      <c r="BN84" s="290">
        <f t="shared" si="198"/>
        <v>158381903.55639571</v>
      </c>
      <c r="BO84" s="290">
        <f t="shared" si="198"/>
        <v>332601997.468431</v>
      </c>
      <c r="BP84" s="290">
        <f t="shared" si="198"/>
        <v>698464194.68370509</v>
      </c>
      <c r="BQ84" s="290">
        <f t="shared" si="198"/>
        <v>1333250368.8507097</v>
      </c>
      <c r="BR84" s="334">
        <v>0.56999999999999995</v>
      </c>
      <c r="BS84" s="333" t="s">
        <v>346</v>
      </c>
      <c r="BT84" s="310"/>
      <c r="BU84" s="313"/>
      <c r="BV84" s="326" t="str">
        <f t="shared" si="178"/>
        <v>Household Essentials</v>
      </c>
      <c r="BW84" s="290">
        <f t="shared" ref="BW84:CI84" si="199">$CJ84*BW68</f>
        <v>24147033.856435545</v>
      </c>
      <c r="BX84" s="290">
        <f t="shared" si="199"/>
        <v>43464660.941583976</v>
      </c>
      <c r="BY84" s="290">
        <f t="shared" si="199"/>
        <v>78236389.694851145</v>
      </c>
      <c r="BZ84" s="290">
        <f t="shared" si="199"/>
        <v>140825501.45073205</v>
      </c>
      <c r="CA84" s="290">
        <f t="shared" si="199"/>
        <v>253485902.61131766</v>
      </c>
      <c r="CB84" s="290">
        <f t="shared" si="199"/>
        <v>456274624.7003718</v>
      </c>
      <c r="CC84" s="290">
        <f t="shared" si="199"/>
        <v>821294324.46066916</v>
      </c>
      <c r="CD84" s="290">
        <f t="shared" si="199"/>
        <v>1478329784.0292044</v>
      </c>
      <c r="CE84" s="290">
        <f t="shared" si="199"/>
        <v>2660993611.2525678</v>
      </c>
      <c r="CF84" s="290">
        <f t="shared" si="199"/>
        <v>4789788500.2546225</v>
      </c>
      <c r="CG84" s="290">
        <f t="shared" si="199"/>
        <v>8621619300.4583187</v>
      </c>
      <c r="CH84" s="290">
        <f t="shared" si="199"/>
        <v>15518914740.824976</v>
      </c>
      <c r="CI84" s="290">
        <f t="shared" si="199"/>
        <v>34887374374.535652</v>
      </c>
      <c r="CJ84" s="334">
        <v>0.56999999999999995</v>
      </c>
      <c r="CK84" s="333" t="s">
        <v>346</v>
      </c>
      <c r="CL84" s="313"/>
    </row>
    <row r="85" spans="1:90" ht="14.25" customHeight="1" x14ac:dyDescent="0.25">
      <c r="A85" s="304"/>
      <c r="B85" s="326" t="str">
        <f>B69</f>
        <v>Beauty Products</v>
      </c>
      <c r="C85" s="290">
        <f t="shared" si="162"/>
        <v>304920</v>
      </c>
      <c r="D85" s="290">
        <f t="shared" si="162"/>
        <v>335412</v>
      </c>
      <c r="E85" s="290">
        <f t="shared" si="162"/>
        <v>402494.4</v>
      </c>
      <c r="F85" s="290">
        <f t="shared" si="162"/>
        <v>482993.28</v>
      </c>
      <c r="G85" s="290">
        <f t="shared" si="162"/>
        <v>579591.9360000001</v>
      </c>
      <c r="H85" s="290">
        <f t="shared" si="162"/>
        <v>695510.32319999998</v>
      </c>
      <c r="I85" s="290">
        <f t="shared" si="162"/>
        <v>834612.3878400001</v>
      </c>
      <c r="J85" s="290">
        <f t="shared" si="162"/>
        <v>1001534.865408</v>
      </c>
      <c r="K85" s="290">
        <f t="shared" si="162"/>
        <v>1201841.8384895998</v>
      </c>
      <c r="L85" s="290">
        <f t="shared" si="162"/>
        <v>1442210.2061875197</v>
      </c>
      <c r="M85" s="290">
        <f t="shared" si="162"/>
        <v>1730652.2474250235</v>
      </c>
      <c r="N85" s="290">
        <f t="shared" si="162"/>
        <v>2076782.6969100281</v>
      </c>
      <c r="O85" s="290">
        <f t="shared" si="162"/>
        <v>11088556.181460172</v>
      </c>
      <c r="P85" s="335">
        <v>0.77</v>
      </c>
      <c r="Q85" s="333" t="s">
        <v>346</v>
      </c>
      <c r="R85" s="330"/>
      <c r="S85" s="301"/>
      <c r="T85" s="326" t="str">
        <f t="shared" si="172"/>
        <v>Beauty Products</v>
      </c>
      <c r="U85" s="290">
        <f t="shared" ref="U85:AG85" si="200">$AH85*U69</f>
        <v>386232</v>
      </c>
      <c r="V85" s="290">
        <f t="shared" si="200"/>
        <v>456456</v>
      </c>
      <c r="W85" s="290">
        <f t="shared" si="200"/>
        <v>547747.20000000007</v>
      </c>
      <c r="X85" s="290">
        <f t="shared" si="200"/>
        <v>657296.64000000001</v>
      </c>
      <c r="Y85" s="290">
        <f t="shared" si="200"/>
        <v>788755.96799999999</v>
      </c>
      <c r="Z85" s="290">
        <f t="shared" si="200"/>
        <v>946507.16160000011</v>
      </c>
      <c r="AA85" s="290">
        <f t="shared" si="200"/>
        <v>1135808.5939200001</v>
      </c>
      <c r="AB85" s="290">
        <f t="shared" si="200"/>
        <v>1362970.3127040002</v>
      </c>
      <c r="AC85" s="290">
        <f t="shared" si="200"/>
        <v>1635564.3752448002</v>
      </c>
      <c r="AD85" s="290">
        <f t="shared" si="200"/>
        <v>1434264.14444544</v>
      </c>
      <c r="AE85" s="290">
        <f t="shared" si="200"/>
        <v>1087021.246316544</v>
      </c>
      <c r="AF85" s="290">
        <f t="shared" si="200"/>
        <v>1195723.3709481985</v>
      </c>
      <c r="AG85" s="290">
        <f t="shared" si="200"/>
        <v>11634347.013178982</v>
      </c>
      <c r="AH85" s="335">
        <v>0.77</v>
      </c>
      <c r="AI85" s="333" t="s">
        <v>346</v>
      </c>
      <c r="AJ85" s="301"/>
      <c r="AK85" s="298"/>
      <c r="AL85" s="326" t="str">
        <f t="shared" si="174"/>
        <v>Beauty Products</v>
      </c>
      <c r="AM85" s="290">
        <f t="shared" ref="AM85:AY85" si="201">$AZ85*AM69</f>
        <v>198198</v>
      </c>
      <c r="AN85" s="290">
        <f t="shared" si="201"/>
        <v>609008.40000000014</v>
      </c>
      <c r="AO85" s="290">
        <f t="shared" si="201"/>
        <v>791710.92000000016</v>
      </c>
      <c r="AP85" s="290">
        <f t="shared" si="201"/>
        <v>1029224.1960000002</v>
      </c>
      <c r="AQ85" s="290">
        <f t="shared" si="201"/>
        <v>1337991.4548000002</v>
      </c>
      <c r="AR85" s="290">
        <f t="shared" si="201"/>
        <v>1739388.8912400005</v>
      </c>
      <c r="AS85" s="290">
        <f t="shared" si="201"/>
        <v>2261205.5586120007</v>
      </c>
      <c r="AT85" s="290">
        <f t="shared" si="201"/>
        <v>2939567.2261956008</v>
      </c>
      <c r="AU85" s="290">
        <f t="shared" si="201"/>
        <v>3821437.3940542806</v>
      </c>
      <c r="AV85" s="290">
        <f t="shared" si="201"/>
        <v>4967868.6122705657</v>
      </c>
      <c r="AW85" s="290">
        <f t="shared" si="201"/>
        <v>6458229.1959517356</v>
      </c>
      <c r="AX85" s="290">
        <f t="shared" si="201"/>
        <v>8395697.9547372572</v>
      </c>
      <c r="AY85" s="290">
        <f t="shared" si="201"/>
        <v>34549527.803861439</v>
      </c>
      <c r="AZ85" s="335">
        <v>0.77</v>
      </c>
      <c r="BA85" s="333" t="s">
        <v>346</v>
      </c>
      <c r="BB85" s="298"/>
      <c r="BC85" s="310"/>
      <c r="BD85" s="326" t="str">
        <f t="shared" si="176"/>
        <v>Beauty Products</v>
      </c>
      <c r="BE85" s="290">
        <f t="shared" ref="BE85:BQ85" si="202">$BR85*BE69</f>
        <v>609008.40000000014</v>
      </c>
      <c r="BF85" s="290">
        <f t="shared" si="202"/>
        <v>1278917.6400000001</v>
      </c>
      <c r="BG85" s="290">
        <f t="shared" si="202"/>
        <v>2685727.0440000002</v>
      </c>
      <c r="BH85" s="290">
        <f t="shared" si="202"/>
        <v>5640026.7923999997</v>
      </c>
      <c r="BI85" s="290">
        <f t="shared" si="202"/>
        <v>11844056.264039997</v>
      </c>
      <c r="BJ85" s="290">
        <f t="shared" si="202"/>
        <v>24872518.154483996</v>
      </c>
      <c r="BK85" s="290">
        <f t="shared" si="202"/>
        <v>52232288.124416381</v>
      </c>
      <c r="BL85" s="290">
        <f t="shared" si="202"/>
        <v>109687805.06127439</v>
      </c>
      <c r="BM85" s="290">
        <f t="shared" si="202"/>
        <v>230344390.62867621</v>
      </c>
      <c r="BN85" s="290">
        <f t="shared" si="202"/>
        <v>483723220.32022005</v>
      </c>
      <c r="BO85" s="290">
        <f t="shared" si="202"/>
        <v>1015818762.672462</v>
      </c>
      <c r="BP85" s="290">
        <f t="shared" si="202"/>
        <v>2133219401.6121702</v>
      </c>
      <c r="BQ85" s="290">
        <f t="shared" si="202"/>
        <v>4071956122.7141433</v>
      </c>
      <c r="BR85" s="335">
        <v>0.77</v>
      </c>
      <c r="BS85" s="333" t="s">
        <v>346</v>
      </c>
      <c r="BT85" s="310"/>
      <c r="BU85" s="313"/>
      <c r="BV85" s="326" t="str">
        <f t="shared" si="178"/>
        <v>Beauty Products</v>
      </c>
      <c r="BW85" s="290">
        <f t="shared" ref="BW85:CI85" si="203">$CJ85*BW69</f>
        <v>73748835.668320313</v>
      </c>
      <c r="BX85" s="290">
        <f t="shared" si="203"/>
        <v>132747904.20297655</v>
      </c>
      <c r="BY85" s="290">
        <f t="shared" si="203"/>
        <v>238946227.56535777</v>
      </c>
      <c r="BZ85" s="290">
        <f t="shared" si="203"/>
        <v>430103209.61764395</v>
      </c>
      <c r="CA85" s="290">
        <f t="shared" si="203"/>
        <v>774185777.311759</v>
      </c>
      <c r="CB85" s="290">
        <f t="shared" si="203"/>
        <v>1393534399.1611662</v>
      </c>
      <c r="CC85" s="290">
        <f t="shared" si="203"/>
        <v>2508361918.4900994</v>
      </c>
      <c r="CD85" s="290">
        <f t="shared" si="203"/>
        <v>4515051453.2821779</v>
      </c>
      <c r="CE85" s="290">
        <f t="shared" si="203"/>
        <v>8127092615.9079199</v>
      </c>
      <c r="CF85" s="290">
        <f t="shared" si="203"/>
        <v>14628766708.634256</v>
      </c>
      <c r="CG85" s="290">
        <f t="shared" si="203"/>
        <v>26331780075.541656</v>
      </c>
      <c r="CH85" s="290">
        <f t="shared" si="203"/>
        <v>47397204135.974983</v>
      </c>
      <c r="CI85" s="290">
        <f t="shared" si="203"/>
        <v>106551523261.35832</v>
      </c>
      <c r="CJ85" s="335">
        <v>0.77</v>
      </c>
      <c r="CK85" s="333" t="s">
        <v>346</v>
      </c>
      <c r="CL85" s="313"/>
    </row>
    <row r="86" spans="1:90" ht="14.25" customHeight="1" x14ac:dyDescent="0.25">
      <c r="A86" s="304"/>
      <c r="B86" s="326" t="s">
        <v>209</v>
      </c>
      <c r="C86" s="290">
        <f>SUM(C76:C85)</f>
        <v>524186</v>
      </c>
      <c r="D86" s="289">
        <f t="shared" ref="D86:N86" si="204">SUM(D76:D85)</f>
        <v>576604.6</v>
      </c>
      <c r="E86" s="289">
        <f t="shared" si="204"/>
        <v>691925.52</v>
      </c>
      <c r="F86" s="289">
        <f t="shared" si="204"/>
        <v>830310.62400000007</v>
      </c>
      <c r="G86" s="289">
        <f t="shared" si="204"/>
        <v>996372.74880000018</v>
      </c>
      <c r="H86" s="289">
        <f t="shared" si="204"/>
        <v>1195647.29856</v>
      </c>
      <c r="I86" s="289">
        <f t="shared" si="204"/>
        <v>1434776.7582720001</v>
      </c>
      <c r="J86" s="289">
        <f t="shared" si="204"/>
        <v>1721732.1099263998</v>
      </c>
      <c r="K86" s="289">
        <f t="shared" si="204"/>
        <v>2066078.5319116795</v>
      </c>
      <c r="L86" s="289">
        <f t="shared" si="204"/>
        <v>2479294.2382940156</v>
      </c>
      <c r="M86" s="289">
        <f t="shared" si="204"/>
        <v>2975153.0859528184</v>
      </c>
      <c r="N86" s="289">
        <f t="shared" si="204"/>
        <v>3570183.7031433815</v>
      </c>
      <c r="O86" s="289">
        <f>SUM(O76:O85)</f>
        <v>19062265.218860295</v>
      </c>
      <c r="P86" s="336"/>
      <c r="Q86" s="285"/>
      <c r="R86" s="330"/>
      <c r="S86" s="301"/>
      <c r="T86" s="326" t="s">
        <v>209</v>
      </c>
      <c r="U86" s="290">
        <f>SUM(U76:U85)</f>
        <v>678468</v>
      </c>
      <c r="V86" s="289">
        <f t="shared" ref="V86:AF86" si="205">SUM(V76:V85)</f>
        <v>792084</v>
      </c>
      <c r="W86" s="289">
        <f t="shared" si="205"/>
        <v>971236.8</v>
      </c>
      <c r="X86" s="289">
        <f t="shared" si="205"/>
        <v>1165484.1600000001</v>
      </c>
      <c r="Y86" s="289">
        <f t="shared" si="205"/>
        <v>1398580.9920000001</v>
      </c>
      <c r="Z86" s="289">
        <f t="shared" si="205"/>
        <v>1678297.1904000002</v>
      </c>
      <c r="AA86" s="289">
        <f t="shared" si="205"/>
        <v>2013956.62848</v>
      </c>
      <c r="AB86" s="289">
        <f t="shared" si="205"/>
        <v>2416747.9541760003</v>
      </c>
      <c r="AC86" s="289">
        <f t="shared" si="205"/>
        <v>2900097.5450112</v>
      </c>
      <c r="AD86" s="289">
        <f t="shared" si="205"/>
        <v>2798510.0695142397</v>
      </c>
      <c r="AE86" s="289">
        <f t="shared" si="205"/>
        <v>2603067.9093411835</v>
      </c>
      <c r="AF86" s="289">
        <f t="shared" si="205"/>
        <v>2788287.5126808574</v>
      </c>
      <c r="AG86" s="289">
        <f>SUM(AG76:AG85)</f>
        <v>22204818.761603482</v>
      </c>
      <c r="AH86" s="336"/>
      <c r="AI86" s="285"/>
      <c r="AJ86" s="301"/>
      <c r="AK86" s="298"/>
      <c r="AL86" s="326" t="s">
        <v>209</v>
      </c>
      <c r="AM86" s="290">
        <f>SUM(AM76:AM85)</f>
        <v>564070</v>
      </c>
      <c r="AN86" s="289">
        <f t="shared" ref="AN86:AX86" si="206">SUM(AN76:AN85)</f>
        <v>1259235.9000000001</v>
      </c>
      <c r="AO86" s="289">
        <f t="shared" si="206"/>
        <v>1637006.6700000002</v>
      </c>
      <c r="AP86" s="289">
        <f t="shared" si="206"/>
        <v>2128108.6710000001</v>
      </c>
      <c r="AQ86" s="289">
        <f t="shared" si="206"/>
        <v>2766541.2723000003</v>
      </c>
      <c r="AR86" s="289">
        <f t="shared" si="206"/>
        <v>3596503.6539900005</v>
      </c>
      <c r="AS86" s="289">
        <f t="shared" si="206"/>
        <v>4675454.7501870003</v>
      </c>
      <c r="AT86" s="289">
        <f t="shared" si="206"/>
        <v>6078091.1752431011</v>
      </c>
      <c r="AU86" s="289">
        <f t="shared" si="206"/>
        <v>7901518.5278160311</v>
      </c>
      <c r="AV86" s="289">
        <f t="shared" si="206"/>
        <v>10271974.086160842</v>
      </c>
      <c r="AW86" s="289">
        <f t="shared" si="206"/>
        <v>13353566.312009094</v>
      </c>
      <c r="AX86" s="289">
        <f t="shared" si="206"/>
        <v>17359636.205611825</v>
      </c>
      <c r="AY86" s="289">
        <f>SUM(AY76:AY85)</f>
        <v>71591707.224317878</v>
      </c>
      <c r="AZ86" s="336"/>
      <c r="BA86" s="285"/>
      <c r="BB86" s="298"/>
      <c r="BC86" s="310"/>
      <c r="BD86" s="326" t="s">
        <v>209</v>
      </c>
      <c r="BE86" s="290">
        <f>SUM(BE76:BE85)</f>
        <v>1259235.9000000001</v>
      </c>
      <c r="BF86" s="289">
        <f t="shared" ref="BF86:BP86" si="207">SUM(BF76:BF85)</f>
        <v>2644395.39</v>
      </c>
      <c r="BG86" s="289">
        <f t="shared" si="207"/>
        <v>5553230.3190000001</v>
      </c>
      <c r="BH86" s="289">
        <f t="shared" si="207"/>
        <v>11661783.6699</v>
      </c>
      <c r="BI86" s="289">
        <f t="shared" si="207"/>
        <v>24489745.706789993</v>
      </c>
      <c r="BJ86" s="289">
        <f t="shared" si="207"/>
        <v>51428465.984258987</v>
      </c>
      <c r="BK86" s="289">
        <f t="shared" si="207"/>
        <v>107999778.56694387</v>
      </c>
      <c r="BL86" s="289">
        <f t="shared" si="207"/>
        <v>226799534.99058211</v>
      </c>
      <c r="BM86" s="289">
        <f t="shared" si="207"/>
        <v>476279023.48022246</v>
      </c>
      <c r="BN86" s="289">
        <f t="shared" si="207"/>
        <v>1000185949.3084671</v>
      </c>
      <c r="BO86" s="289">
        <f t="shared" si="207"/>
        <v>2100390493.5477805</v>
      </c>
      <c r="BP86" s="289">
        <f t="shared" si="207"/>
        <v>4410820036.4503393</v>
      </c>
      <c r="BQ86" s="289">
        <f>SUM(BQ76:BQ85)</f>
        <v>8419511673.3142853</v>
      </c>
      <c r="BR86" s="336"/>
      <c r="BS86" s="285"/>
      <c r="BT86" s="310"/>
      <c r="BU86" s="313"/>
      <c r="BV86" s="326" t="s">
        <v>209</v>
      </c>
      <c r="BW86" s="290">
        <f>SUM(BW76:BW85)</f>
        <v>152489163.46104491</v>
      </c>
      <c r="BX86" s="289">
        <f t="shared" ref="BX86:CH86" si="208">SUM(BX76:BX85)</f>
        <v>274480494.22988081</v>
      </c>
      <c r="BY86" s="289">
        <f t="shared" si="208"/>
        <v>494064889.61378551</v>
      </c>
      <c r="BZ86" s="289">
        <f t="shared" si="208"/>
        <v>889316801.30481386</v>
      </c>
      <c r="CA86" s="289">
        <f t="shared" si="208"/>
        <v>1600770242.3486648</v>
      </c>
      <c r="CB86" s="289">
        <f t="shared" si="208"/>
        <v>2881386436.2275963</v>
      </c>
      <c r="CC86" s="289">
        <f t="shared" si="208"/>
        <v>5186495585.2096729</v>
      </c>
      <c r="CD86" s="289">
        <f t="shared" si="208"/>
        <v>9335692053.3774109</v>
      </c>
      <c r="CE86" s="289">
        <f t="shared" si="208"/>
        <v>16804245696.079338</v>
      </c>
      <c r="CF86" s="289">
        <f t="shared" si="208"/>
        <v>30247642252.94281</v>
      </c>
      <c r="CG86" s="289">
        <f t="shared" si="208"/>
        <v>54445756055.297058</v>
      </c>
      <c r="CH86" s="289">
        <f t="shared" si="208"/>
        <v>98002360899.534698</v>
      </c>
      <c r="CI86" s="289">
        <f>SUM(CI76:CI85)</f>
        <v>220314700569.62677</v>
      </c>
      <c r="CJ86" s="336"/>
      <c r="CK86" s="285"/>
      <c r="CL86" s="313"/>
    </row>
    <row r="87" spans="1:90" ht="14.25" customHeight="1" x14ac:dyDescent="0.25">
      <c r="A87" s="304"/>
      <c r="B87" s="285"/>
      <c r="C87" s="285"/>
      <c r="D87" s="285"/>
      <c r="E87" s="285"/>
      <c r="F87" s="285"/>
      <c r="G87" s="285"/>
      <c r="H87" s="285"/>
      <c r="I87" s="285"/>
      <c r="J87" s="285"/>
      <c r="K87" s="285"/>
      <c r="L87" s="285"/>
      <c r="M87" s="285"/>
      <c r="N87" s="285"/>
      <c r="O87" s="285"/>
      <c r="P87" s="337" t="s">
        <v>408</v>
      </c>
      <c r="Q87" s="299"/>
      <c r="R87" s="330"/>
      <c r="S87" s="301"/>
      <c r="T87" s="285"/>
      <c r="U87" s="285"/>
      <c r="V87" s="285"/>
      <c r="W87" s="285"/>
      <c r="X87" s="285"/>
      <c r="Y87" s="285"/>
      <c r="Z87" s="285"/>
      <c r="AA87" s="285"/>
      <c r="AB87" s="285"/>
      <c r="AC87" s="285"/>
      <c r="AD87" s="285"/>
      <c r="AE87" s="285"/>
      <c r="AF87" s="285"/>
      <c r="AG87" s="285"/>
      <c r="AH87" s="337" t="s">
        <v>408</v>
      </c>
      <c r="AI87" s="299"/>
      <c r="AJ87" s="301"/>
      <c r="AK87" s="298"/>
      <c r="AL87" s="285"/>
      <c r="AM87" s="285"/>
      <c r="AN87" s="285"/>
      <c r="AO87" s="285"/>
      <c r="AP87" s="285"/>
      <c r="AQ87" s="285"/>
      <c r="AR87" s="285"/>
      <c r="AS87" s="285"/>
      <c r="AT87" s="285"/>
      <c r="AU87" s="285"/>
      <c r="AV87" s="285"/>
      <c r="AW87" s="285"/>
      <c r="AX87" s="285"/>
      <c r="AY87" s="285"/>
      <c r="AZ87" s="337" t="s">
        <v>408</v>
      </c>
      <c r="BA87" s="299"/>
      <c r="BB87" s="298"/>
      <c r="BC87" s="310"/>
      <c r="BD87" s="285"/>
      <c r="BE87" s="285"/>
      <c r="BF87" s="285"/>
      <c r="BG87" s="285"/>
      <c r="BH87" s="285"/>
      <c r="BI87" s="285"/>
      <c r="BJ87" s="285"/>
      <c r="BK87" s="285"/>
      <c r="BL87" s="285"/>
      <c r="BM87" s="285"/>
      <c r="BN87" s="285"/>
      <c r="BO87" s="285"/>
      <c r="BP87" s="285"/>
      <c r="BQ87" s="285"/>
      <c r="BR87" s="337" t="s">
        <v>408</v>
      </c>
      <c r="BS87" s="299"/>
      <c r="BT87" s="310"/>
      <c r="BU87" s="313"/>
      <c r="BV87" s="285"/>
      <c r="BW87" s="285"/>
      <c r="BX87" s="285"/>
      <c r="BY87" s="285"/>
      <c r="BZ87" s="285"/>
      <c r="CA87" s="285"/>
      <c r="CB87" s="285"/>
      <c r="CC87" s="285"/>
      <c r="CD87" s="285"/>
      <c r="CE87" s="285"/>
      <c r="CF87" s="285"/>
      <c r="CG87" s="285"/>
      <c r="CH87" s="285"/>
      <c r="CI87" s="285"/>
      <c r="CJ87" s="337" t="s">
        <v>408</v>
      </c>
      <c r="CK87" s="299"/>
      <c r="CL87" s="313"/>
    </row>
    <row r="88" spans="1:90" ht="14.25" customHeight="1" x14ac:dyDescent="0.25">
      <c r="A88" s="317" t="s">
        <v>467</v>
      </c>
      <c r="B88" s="98" t="str">
        <f>B72</f>
        <v>For the Year Ending April 30</v>
      </c>
      <c r="D88" s="285"/>
      <c r="E88" s="292"/>
      <c r="F88" s="285"/>
      <c r="G88" s="285"/>
      <c r="H88" s="285"/>
      <c r="I88" s="285"/>
      <c r="J88" s="285"/>
      <c r="K88" s="285"/>
      <c r="L88" s="285"/>
      <c r="M88" s="292"/>
      <c r="N88" s="285"/>
      <c r="O88" s="285"/>
      <c r="P88" s="337" t="s">
        <v>409</v>
      </c>
      <c r="Q88" s="337"/>
      <c r="R88" s="330"/>
      <c r="S88" s="319" t="s">
        <v>467</v>
      </c>
      <c r="T88" s="98" t="str">
        <f>T72</f>
        <v>For the Year Ending April 30</v>
      </c>
      <c r="U88" s="285"/>
      <c r="V88" s="285"/>
      <c r="W88" s="292"/>
      <c r="X88" s="285"/>
      <c r="Y88" s="285"/>
      <c r="Z88" s="285"/>
      <c r="AA88" s="285"/>
      <c r="AB88" s="285"/>
      <c r="AC88" s="285"/>
      <c r="AD88" s="285"/>
      <c r="AE88" s="292"/>
      <c r="AF88" s="285"/>
      <c r="AG88" s="285"/>
      <c r="AH88" s="337" t="s">
        <v>409</v>
      </c>
      <c r="AI88" s="337"/>
      <c r="AJ88" s="301"/>
      <c r="AK88" s="319" t="s">
        <v>467</v>
      </c>
      <c r="AL88" s="98" t="str">
        <f>AL72</f>
        <v>For the Year Ending April 30</v>
      </c>
      <c r="AM88" s="285"/>
      <c r="AN88" s="285"/>
      <c r="AO88" s="292"/>
      <c r="AP88" s="285"/>
      <c r="AQ88" s="285"/>
      <c r="AR88" s="285"/>
      <c r="AS88" s="285"/>
      <c r="AT88" s="285"/>
      <c r="AU88" s="285"/>
      <c r="AV88" s="285"/>
      <c r="AW88" s="292"/>
      <c r="AX88" s="285"/>
      <c r="AY88" s="285"/>
      <c r="AZ88" s="337" t="s">
        <v>409</v>
      </c>
      <c r="BA88" s="337"/>
      <c r="BB88" s="298"/>
      <c r="BC88" s="319" t="s">
        <v>467</v>
      </c>
      <c r="BD88" s="98" t="str">
        <f>BD72</f>
        <v>For the Year Ending April 30</v>
      </c>
      <c r="BE88" s="285"/>
      <c r="BF88" s="285"/>
      <c r="BG88" s="292"/>
      <c r="BH88" s="285"/>
      <c r="BI88" s="285"/>
      <c r="BJ88" s="285"/>
      <c r="BK88" s="285"/>
      <c r="BL88" s="285"/>
      <c r="BM88" s="285"/>
      <c r="BN88" s="285"/>
      <c r="BO88" s="292"/>
      <c r="BP88" s="285"/>
      <c r="BQ88" s="285"/>
      <c r="BR88" s="337" t="s">
        <v>409</v>
      </c>
      <c r="BS88" s="337"/>
      <c r="BT88" s="310"/>
      <c r="BU88" s="319" t="s">
        <v>467</v>
      </c>
      <c r="BV88" s="98" t="str">
        <f>BV72</f>
        <v>For the Year Ending April 30</v>
      </c>
      <c r="BW88" s="285"/>
      <c r="BX88" s="285"/>
      <c r="BY88" s="292"/>
      <c r="BZ88" s="285"/>
      <c r="CA88" s="285"/>
      <c r="CB88" s="285"/>
      <c r="CC88" s="285"/>
      <c r="CD88" s="285"/>
      <c r="CE88" s="285"/>
      <c r="CF88" s="285"/>
      <c r="CG88" s="292"/>
      <c r="CH88" s="285"/>
      <c r="CI88" s="285"/>
      <c r="CJ88" s="337" t="s">
        <v>409</v>
      </c>
      <c r="CK88" s="337"/>
      <c r="CL88" s="313"/>
    </row>
    <row r="89" spans="1:90" ht="14.25" customHeight="1" x14ac:dyDescent="0.25">
      <c r="A89" s="304"/>
      <c r="B89" s="320" t="s">
        <v>208</v>
      </c>
      <c r="C89" s="285"/>
      <c r="D89" s="285"/>
      <c r="E89" s="285"/>
      <c r="F89" s="292"/>
      <c r="G89" s="285"/>
      <c r="H89" s="285"/>
      <c r="I89" s="285"/>
      <c r="J89" s="285"/>
      <c r="K89" s="285"/>
      <c r="L89" s="285"/>
      <c r="M89" s="285"/>
      <c r="N89" s="292"/>
      <c r="O89" s="285"/>
      <c r="P89" s="338" t="s">
        <v>410</v>
      </c>
      <c r="Q89" s="319"/>
      <c r="R89" s="330"/>
      <c r="S89" s="301"/>
      <c r="T89" s="320" t="s">
        <v>208</v>
      </c>
      <c r="U89" s="285"/>
      <c r="V89" s="285"/>
      <c r="W89" s="285"/>
      <c r="X89" s="292"/>
      <c r="Y89" s="285"/>
      <c r="Z89" s="285"/>
      <c r="AA89" s="285"/>
      <c r="AB89" s="285"/>
      <c r="AC89" s="285"/>
      <c r="AD89" s="285"/>
      <c r="AE89" s="285"/>
      <c r="AF89" s="292"/>
      <c r="AG89" s="285"/>
      <c r="AH89" s="338" t="s">
        <v>410</v>
      </c>
      <c r="AI89" s="319"/>
      <c r="AJ89" s="301"/>
      <c r="AK89" s="298"/>
      <c r="AL89" s="320" t="s">
        <v>208</v>
      </c>
      <c r="AM89" s="285"/>
      <c r="AN89" s="285"/>
      <c r="AO89" s="285"/>
      <c r="AP89" s="292"/>
      <c r="AQ89" s="285"/>
      <c r="AR89" s="285"/>
      <c r="AS89" s="285"/>
      <c r="AT89" s="285"/>
      <c r="AU89" s="285"/>
      <c r="AV89" s="285"/>
      <c r="AW89" s="285"/>
      <c r="AX89" s="292"/>
      <c r="AY89" s="285"/>
      <c r="AZ89" s="338" t="s">
        <v>410</v>
      </c>
      <c r="BA89" s="319"/>
      <c r="BB89" s="298"/>
      <c r="BC89" s="310"/>
      <c r="BD89" s="320" t="s">
        <v>208</v>
      </c>
      <c r="BE89" s="285"/>
      <c r="BF89" s="285"/>
      <c r="BG89" s="285"/>
      <c r="BH89" s="292"/>
      <c r="BI89" s="285"/>
      <c r="BJ89" s="285"/>
      <c r="BK89" s="285"/>
      <c r="BL89" s="285"/>
      <c r="BM89" s="285"/>
      <c r="BN89" s="285"/>
      <c r="BO89" s="285"/>
      <c r="BP89" s="292"/>
      <c r="BQ89" s="285"/>
      <c r="BR89" s="338" t="s">
        <v>410</v>
      </c>
      <c r="BS89" s="319"/>
      <c r="BT89" s="310"/>
      <c r="BU89" s="313"/>
      <c r="BV89" s="320" t="s">
        <v>208</v>
      </c>
      <c r="BW89" s="285"/>
      <c r="BX89" s="285"/>
      <c r="BY89" s="285"/>
      <c r="BZ89" s="292"/>
      <c r="CA89" s="285"/>
      <c r="CB89" s="285"/>
      <c r="CC89" s="285"/>
      <c r="CD89" s="285"/>
      <c r="CE89" s="285"/>
      <c r="CF89" s="285"/>
      <c r="CG89" s="285"/>
      <c r="CH89" s="292"/>
      <c r="CI89" s="285"/>
      <c r="CJ89" s="338" t="s">
        <v>410</v>
      </c>
      <c r="CK89" s="319"/>
      <c r="CL89" s="313"/>
    </row>
    <row r="90" spans="1:90" ht="14.25" customHeight="1" x14ac:dyDescent="0.25">
      <c r="A90" s="304"/>
      <c r="B90" s="321" t="str">
        <f>B74</f>
        <v>Hayai Desire</v>
      </c>
      <c r="C90" s="285"/>
      <c r="D90" s="285"/>
      <c r="E90" s="285"/>
      <c r="F90" s="285"/>
      <c r="G90" s="285"/>
      <c r="H90" s="285"/>
      <c r="I90" s="285"/>
      <c r="J90" s="285"/>
      <c r="K90" s="285"/>
      <c r="L90" s="285"/>
      <c r="M90" s="285"/>
      <c r="N90" s="285"/>
      <c r="O90" s="285"/>
      <c r="P90" s="338" t="s">
        <v>411</v>
      </c>
      <c r="Q90" s="319"/>
      <c r="R90" s="330"/>
      <c r="S90" s="301"/>
      <c r="T90" s="321" t="str">
        <f>T74</f>
        <v>Hayai Desire</v>
      </c>
      <c r="U90" s="285"/>
      <c r="V90" s="285"/>
      <c r="W90" s="285"/>
      <c r="X90" s="285"/>
      <c r="Y90" s="285"/>
      <c r="Z90" s="285"/>
      <c r="AA90" s="285"/>
      <c r="AB90" s="285"/>
      <c r="AC90" s="285"/>
      <c r="AD90" s="285"/>
      <c r="AE90" s="285"/>
      <c r="AF90" s="285"/>
      <c r="AG90" s="285"/>
      <c r="AH90" s="338" t="s">
        <v>411</v>
      </c>
      <c r="AI90" s="319"/>
      <c r="AJ90" s="301"/>
      <c r="AK90" s="298"/>
      <c r="AL90" s="321" t="str">
        <f>AL74</f>
        <v>Hayai Desire</v>
      </c>
      <c r="AM90" s="285"/>
      <c r="AN90" s="285"/>
      <c r="AO90" s="285"/>
      <c r="AP90" s="285"/>
      <c r="AQ90" s="285"/>
      <c r="AR90" s="285"/>
      <c r="AS90" s="285"/>
      <c r="AT90" s="285"/>
      <c r="AU90" s="285"/>
      <c r="AV90" s="285"/>
      <c r="AW90" s="285"/>
      <c r="AX90" s="285"/>
      <c r="AY90" s="285"/>
      <c r="AZ90" s="338" t="s">
        <v>411</v>
      </c>
      <c r="BA90" s="319"/>
      <c r="BB90" s="298"/>
      <c r="BC90" s="310"/>
      <c r="BD90" s="321" t="str">
        <f>BD74</f>
        <v>Hayai Desire</v>
      </c>
      <c r="BE90" s="285"/>
      <c r="BF90" s="285"/>
      <c r="BG90" s="285"/>
      <c r="BH90" s="285"/>
      <c r="BI90" s="285"/>
      <c r="BJ90" s="285"/>
      <c r="BK90" s="285"/>
      <c r="BL90" s="285"/>
      <c r="BM90" s="285"/>
      <c r="BN90" s="285"/>
      <c r="BO90" s="285"/>
      <c r="BP90" s="285"/>
      <c r="BQ90" s="285"/>
      <c r="BR90" s="338" t="s">
        <v>411</v>
      </c>
      <c r="BS90" s="319"/>
      <c r="BT90" s="310"/>
      <c r="BU90" s="313"/>
      <c r="BV90" s="321" t="str">
        <f>BV74</f>
        <v>Hayai Desire</v>
      </c>
      <c r="BW90" s="285"/>
      <c r="BX90" s="285"/>
      <c r="BY90" s="285"/>
      <c r="BZ90" s="285"/>
      <c r="CA90" s="285"/>
      <c r="CB90" s="285"/>
      <c r="CC90" s="285"/>
      <c r="CD90" s="285"/>
      <c r="CE90" s="285"/>
      <c r="CF90" s="285"/>
      <c r="CG90" s="285"/>
      <c r="CH90" s="285"/>
      <c r="CI90" s="285"/>
      <c r="CJ90" s="338" t="s">
        <v>411</v>
      </c>
      <c r="CK90" s="319"/>
      <c r="CL90" s="313"/>
    </row>
    <row r="91" spans="1:90" ht="14.25" customHeight="1" x14ac:dyDescent="0.25">
      <c r="A91" s="304"/>
      <c r="B91" s="323"/>
      <c r="C91" s="324">
        <f>C75</f>
        <v>44682</v>
      </c>
      <c r="D91" s="324">
        <f t="shared" ref="D91:N91" si="209">D75</f>
        <v>44713</v>
      </c>
      <c r="E91" s="324">
        <f t="shared" si="209"/>
        <v>44743</v>
      </c>
      <c r="F91" s="324">
        <f t="shared" si="209"/>
        <v>44774</v>
      </c>
      <c r="G91" s="324">
        <f t="shared" si="209"/>
        <v>44805</v>
      </c>
      <c r="H91" s="324">
        <f t="shared" si="209"/>
        <v>44835</v>
      </c>
      <c r="I91" s="324">
        <f t="shared" si="209"/>
        <v>44866</v>
      </c>
      <c r="J91" s="324">
        <f t="shared" si="209"/>
        <v>44896</v>
      </c>
      <c r="K91" s="324">
        <f t="shared" si="209"/>
        <v>44927</v>
      </c>
      <c r="L91" s="324">
        <f t="shared" si="209"/>
        <v>44958</v>
      </c>
      <c r="M91" s="324">
        <f t="shared" si="209"/>
        <v>44986</v>
      </c>
      <c r="N91" s="324">
        <f t="shared" si="209"/>
        <v>45017</v>
      </c>
      <c r="O91" s="324" t="s">
        <v>52</v>
      </c>
      <c r="Q91" s="295"/>
      <c r="R91" s="330"/>
      <c r="S91" s="301"/>
      <c r="T91" s="323"/>
      <c r="U91" s="324">
        <f>U75</f>
        <v>45048</v>
      </c>
      <c r="V91" s="324">
        <f t="shared" ref="V91:AF91" si="210">V75</f>
        <v>45079</v>
      </c>
      <c r="W91" s="324">
        <f t="shared" si="210"/>
        <v>45109</v>
      </c>
      <c r="X91" s="324">
        <f t="shared" si="210"/>
        <v>45140</v>
      </c>
      <c r="Y91" s="324">
        <f t="shared" si="210"/>
        <v>45171</v>
      </c>
      <c r="Z91" s="324">
        <f t="shared" si="210"/>
        <v>45201</v>
      </c>
      <c r="AA91" s="324">
        <f t="shared" si="210"/>
        <v>45232</v>
      </c>
      <c r="AB91" s="324">
        <f t="shared" si="210"/>
        <v>45262</v>
      </c>
      <c r="AC91" s="324">
        <f t="shared" si="210"/>
        <v>45293</v>
      </c>
      <c r="AD91" s="324">
        <f t="shared" si="210"/>
        <v>45324</v>
      </c>
      <c r="AE91" s="324">
        <f t="shared" si="210"/>
        <v>45353</v>
      </c>
      <c r="AF91" s="324">
        <f t="shared" si="210"/>
        <v>45384</v>
      </c>
      <c r="AG91" s="324" t="s">
        <v>52</v>
      </c>
      <c r="AH91" s="322"/>
      <c r="AI91" s="295"/>
      <c r="AJ91" s="301"/>
      <c r="AK91" s="298"/>
      <c r="AL91" s="323"/>
      <c r="AM91" s="324">
        <f>AM75</f>
        <v>45414</v>
      </c>
      <c r="AN91" s="324">
        <f t="shared" ref="AN91:AX91" si="211">AN75</f>
        <v>45445</v>
      </c>
      <c r="AO91" s="324">
        <f t="shared" si="211"/>
        <v>45475</v>
      </c>
      <c r="AP91" s="324">
        <f t="shared" si="211"/>
        <v>45506</v>
      </c>
      <c r="AQ91" s="324">
        <f t="shared" si="211"/>
        <v>45537</v>
      </c>
      <c r="AR91" s="324">
        <f t="shared" si="211"/>
        <v>45567</v>
      </c>
      <c r="AS91" s="324">
        <f t="shared" si="211"/>
        <v>45598</v>
      </c>
      <c r="AT91" s="324">
        <f t="shared" si="211"/>
        <v>45628</v>
      </c>
      <c r="AU91" s="324">
        <f t="shared" si="211"/>
        <v>45659</v>
      </c>
      <c r="AV91" s="324">
        <f t="shared" si="211"/>
        <v>45690</v>
      </c>
      <c r="AW91" s="324">
        <f t="shared" si="211"/>
        <v>45718</v>
      </c>
      <c r="AX91" s="324">
        <f t="shared" si="211"/>
        <v>45749</v>
      </c>
      <c r="AY91" s="324" t="s">
        <v>52</v>
      </c>
      <c r="AZ91" s="322"/>
      <c r="BA91" s="295"/>
      <c r="BB91" s="298"/>
      <c r="BC91" s="310"/>
      <c r="BD91" s="323"/>
      <c r="BE91" s="324">
        <f>BE75</f>
        <v>45780</v>
      </c>
      <c r="BF91" s="324">
        <f t="shared" ref="BF91:BP91" si="212">BF75</f>
        <v>45811</v>
      </c>
      <c r="BG91" s="324">
        <f t="shared" si="212"/>
        <v>45841</v>
      </c>
      <c r="BH91" s="324">
        <f t="shared" si="212"/>
        <v>45872</v>
      </c>
      <c r="BI91" s="324">
        <f t="shared" si="212"/>
        <v>45903</v>
      </c>
      <c r="BJ91" s="324">
        <f t="shared" si="212"/>
        <v>45933</v>
      </c>
      <c r="BK91" s="324">
        <f t="shared" si="212"/>
        <v>45964</v>
      </c>
      <c r="BL91" s="324">
        <f t="shared" si="212"/>
        <v>45994</v>
      </c>
      <c r="BM91" s="324">
        <f t="shared" si="212"/>
        <v>46025</v>
      </c>
      <c r="BN91" s="324">
        <f t="shared" si="212"/>
        <v>46056</v>
      </c>
      <c r="BO91" s="324">
        <f t="shared" si="212"/>
        <v>46084</v>
      </c>
      <c r="BP91" s="324">
        <f t="shared" si="212"/>
        <v>46115</v>
      </c>
      <c r="BQ91" s="324" t="s">
        <v>52</v>
      </c>
      <c r="BR91" s="322"/>
      <c r="BS91" s="295"/>
      <c r="BT91" s="310"/>
      <c r="BU91" s="313"/>
      <c r="BV91" s="323"/>
      <c r="BW91" s="324">
        <f>BW75</f>
        <v>46146</v>
      </c>
      <c r="BX91" s="324">
        <f t="shared" ref="BX91:CH91" si="213">BX75</f>
        <v>46177</v>
      </c>
      <c r="BY91" s="324">
        <f t="shared" si="213"/>
        <v>46207</v>
      </c>
      <c r="BZ91" s="324">
        <f t="shared" si="213"/>
        <v>46238</v>
      </c>
      <c r="CA91" s="324">
        <f t="shared" si="213"/>
        <v>46269</v>
      </c>
      <c r="CB91" s="324">
        <f t="shared" si="213"/>
        <v>46299</v>
      </c>
      <c r="CC91" s="324">
        <f t="shared" si="213"/>
        <v>46330</v>
      </c>
      <c r="CD91" s="324">
        <f t="shared" si="213"/>
        <v>46360</v>
      </c>
      <c r="CE91" s="324">
        <f t="shared" si="213"/>
        <v>46391</v>
      </c>
      <c r="CF91" s="324">
        <f t="shared" si="213"/>
        <v>46422</v>
      </c>
      <c r="CG91" s="324">
        <f t="shared" si="213"/>
        <v>46450</v>
      </c>
      <c r="CH91" s="324">
        <f t="shared" si="213"/>
        <v>46481</v>
      </c>
      <c r="CI91" s="324" t="s">
        <v>52</v>
      </c>
      <c r="CJ91" s="322"/>
      <c r="CK91" s="295"/>
      <c r="CL91" s="313"/>
    </row>
    <row r="92" spans="1:90" ht="14.25" customHeight="1" x14ac:dyDescent="0.25">
      <c r="A92" s="304"/>
      <c r="B92" s="326" t="str">
        <f>B76</f>
        <v>Fresh Produce</v>
      </c>
      <c r="C92" s="293">
        <v>0</v>
      </c>
      <c r="D92" s="293">
        <f>C60*$P92</f>
        <v>495000</v>
      </c>
      <c r="E92" s="293">
        <f t="shared" ref="E92:N92" si="214">D60*$P92</f>
        <v>544500.00000000012</v>
      </c>
      <c r="F92" s="293">
        <f t="shared" si="214"/>
        <v>653400.00000000012</v>
      </c>
      <c r="G92" s="293">
        <f t="shared" si="214"/>
        <v>784080</v>
      </c>
      <c r="H92" s="293">
        <f t="shared" si="214"/>
        <v>940896</v>
      </c>
      <c r="I92" s="293">
        <f t="shared" si="214"/>
        <v>1129075.2</v>
      </c>
      <c r="J92" s="293">
        <f t="shared" si="214"/>
        <v>1354890.24</v>
      </c>
      <c r="K92" s="293">
        <f t="shared" si="214"/>
        <v>1625868.2879999997</v>
      </c>
      <c r="L92" s="293">
        <f t="shared" si="214"/>
        <v>1951041.9455999997</v>
      </c>
      <c r="M92" s="293">
        <f t="shared" si="214"/>
        <v>2341250.3347199997</v>
      </c>
      <c r="N92" s="293">
        <f t="shared" si="214"/>
        <v>2809500.4016639991</v>
      </c>
      <c r="O92" s="290">
        <f>SUM(C92:N92)</f>
        <v>14629502.409984</v>
      </c>
      <c r="P92" s="339">
        <f>100%-P76</f>
        <v>0.9</v>
      </c>
      <c r="Q92" s="333" t="s">
        <v>347</v>
      </c>
      <c r="R92" s="330"/>
      <c r="S92" s="301"/>
      <c r="T92" s="326" t="str">
        <f>T76</f>
        <v>Fresh Produce</v>
      </c>
      <c r="U92" s="293">
        <f t="shared" ref="U92:U101" si="215">C105</f>
        <v>3371400.4819967994</v>
      </c>
      <c r="V92" s="293">
        <f t="shared" ref="V92:AF92" si="216">U60*$AH92</f>
        <v>648000</v>
      </c>
      <c r="W92" s="293">
        <f t="shared" si="216"/>
        <v>622080</v>
      </c>
      <c r="X92" s="293">
        <f t="shared" si="216"/>
        <v>933120</v>
      </c>
      <c r="Y92" s="293">
        <f t="shared" si="216"/>
        <v>1119744</v>
      </c>
      <c r="Z92" s="293">
        <f t="shared" si="216"/>
        <v>1343692.8</v>
      </c>
      <c r="AA92" s="293">
        <f t="shared" si="216"/>
        <v>1612431.3599999999</v>
      </c>
      <c r="AB92" s="293">
        <f t="shared" si="216"/>
        <v>1934917.632</v>
      </c>
      <c r="AC92" s="293">
        <f t="shared" si="216"/>
        <v>2321901.1583999996</v>
      </c>
      <c r="AD92" s="293">
        <f t="shared" si="216"/>
        <v>2786281.3900799998</v>
      </c>
      <c r="AE92" s="293">
        <f t="shared" si="216"/>
        <v>3343537.6680959994</v>
      </c>
      <c r="AF92" s="293">
        <f t="shared" si="216"/>
        <v>3076054.6546483194</v>
      </c>
      <c r="AG92" s="290">
        <f>SUM(U92:AF92)</f>
        <v>23113161.145221114</v>
      </c>
      <c r="AH92" s="339">
        <f>100%-AH76</f>
        <v>0.9</v>
      </c>
      <c r="AI92" s="333" t="s">
        <v>347</v>
      </c>
      <c r="AJ92" s="301"/>
      <c r="AK92" s="298"/>
      <c r="AL92" s="326" t="str">
        <f>AL76</f>
        <v>Fresh Produce</v>
      </c>
      <c r="AM92" s="293">
        <f t="shared" ref="AM92:AM101" si="217">U105</f>
        <v>3209796.1613721591</v>
      </c>
      <c r="AN92" s="293">
        <f t="shared" ref="AN92:AX92" si="218">AM60*$AZ92</f>
        <v>702000</v>
      </c>
      <c r="AO92" s="293">
        <f t="shared" si="218"/>
        <v>1368900</v>
      </c>
      <c r="AP92" s="293">
        <f t="shared" si="218"/>
        <v>1779570</v>
      </c>
      <c r="AQ92" s="293">
        <f t="shared" si="218"/>
        <v>2313441</v>
      </c>
      <c r="AR92" s="293">
        <f t="shared" si="218"/>
        <v>3007473.3000000003</v>
      </c>
      <c r="AS92" s="293">
        <f t="shared" si="218"/>
        <v>3909715.2900000005</v>
      </c>
      <c r="AT92" s="293">
        <f t="shared" si="218"/>
        <v>5082629.8770000013</v>
      </c>
      <c r="AU92" s="293">
        <f t="shared" si="218"/>
        <v>6607418.8401000006</v>
      </c>
      <c r="AV92" s="293">
        <f t="shared" si="218"/>
        <v>8589644.4921300039</v>
      </c>
      <c r="AW92" s="293">
        <f t="shared" si="218"/>
        <v>11166537.839769002</v>
      </c>
      <c r="AX92" s="293">
        <f t="shared" si="218"/>
        <v>14516499.191699706</v>
      </c>
      <c r="AY92" s="290">
        <f>SUM(AM92:AX92)</f>
        <v>62253625.992070876</v>
      </c>
      <c r="AZ92" s="339">
        <f>100%-AZ76</f>
        <v>0.9</v>
      </c>
      <c r="BA92" s="333" t="s">
        <v>347</v>
      </c>
      <c r="BB92" s="298"/>
      <c r="BC92" s="310"/>
      <c r="BD92" s="326" t="str">
        <f>BD76</f>
        <v>Fresh Produce</v>
      </c>
      <c r="BE92" s="293">
        <f>AM105</f>
        <v>18871448.949209619</v>
      </c>
      <c r="BF92" s="293">
        <f t="shared" ref="BF92:BP92" si="219">BE60*$BR92</f>
        <v>1368900</v>
      </c>
      <c r="BG92" s="293">
        <f t="shared" si="219"/>
        <v>2874690</v>
      </c>
      <c r="BH92" s="293">
        <f t="shared" si="219"/>
        <v>6036849</v>
      </c>
      <c r="BI92" s="293">
        <f t="shared" si="219"/>
        <v>12677382.9</v>
      </c>
      <c r="BJ92" s="293">
        <f t="shared" si="219"/>
        <v>26622504.09</v>
      </c>
      <c r="BK92" s="293">
        <f t="shared" si="219"/>
        <v>55907258.588999994</v>
      </c>
      <c r="BL92" s="293">
        <f t="shared" si="219"/>
        <v>117405243.0369</v>
      </c>
      <c r="BM92" s="293">
        <f t="shared" si="219"/>
        <v>246551010.37748998</v>
      </c>
      <c r="BN92" s="293">
        <f t="shared" si="219"/>
        <v>517757121.7927289</v>
      </c>
      <c r="BO92" s="293">
        <f t="shared" si="219"/>
        <v>1087289955.7647307</v>
      </c>
      <c r="BP92" s="293">
        <f t="shared" si="219"/>
        <v>2283308907.1059341</v>
      </c>
      <c r="BQ92" s="290">
        <f>SUM(BE92:BP92)</f>
        <v>4376671271.6059933</v>
      </c>
      <c r="BR92" s="339">
        <f>100%-BR76</f>
        <v>0.9</v>
      </c>
      <c r="BS92" s="333" t="s">
        <v>347</v>
      </c>
      <c r="BT92" s="310"/>
      <c r="BU92" s="313"/>
      <c r="BV92" s="326" t="str">
        <f>BV76</f>
        <v>Fresh Produce</v>
      </c>
      <c r="BW92" s="293">
        <f>BE105</f>
        <v>4794948704.9224625</v>
      </c>
      <c r="BX92" s="293">
        <f t="shared" ref="BX92:CH92" si="220">BW60*$CJ92</f>
        <v>165769111.14257813</v>
      </c>
      <c r="BY92" s="293">
        <f t="shared" si="220"/>
        <v>298384400.05664063</v>
      </c>
      <c r="BZ92" s="293">
        <f t="shared" si="220"/>
        <v>537091920.10195315</v>
      </c>
      <c r="CA92" s="293">
        <f t="shared" si="220"/>
        <v>966765456.18351567</v>
      </c>
      <c r="CB92" s="293">
        <f t="shared" si="220"/>
        <v>1740177821.1303282</v>
      </c>
      <c r="CC92" s="293">
        <f t="shared" si="220"/>
        <v>3132320078.0345907</v>
      </c>
      <c r="CD92" s="293">
        <f t="shared" si="220"/>
        <v>5638176140.4622631</v>
      </c>
      <c r="CE92" s="293">
        <f t="shared" si="220"/>
        <v>10148717052.832073</v>
      </c>
      <c r="CF92" s="293">
        <f t="shared" si="220"/>
        <v>18267690695.097733</v>
      </c>
      <c r="CG92" s="293">
        <f t="shared" si="220"/>
        <v>32881843251.175919</v>
      </c>
      <c r="CH92" s="293">
        <f t="shared" si="220"/>
        <v>59187317852.116653</v>
      </c>
      <c r="CI92" s="290">
        <f>SUM(BW92:CH92)</f>
        <v>137759202483.25671</v>
      </c>
      <c r="CJ92" s="339">
        <f>100%-CJ76</f>
        <v>0.9</v>
      </c>
      <c r="CK92" s="333" t="s">
        <v>347</v>
      </c>
      <c r="CL92" s="313"/>
    </row>
    <row r="93" spans="1:90" ht="14.25" customHeight="1" x14ac:dyDescent="0.25">
      <c r="A93" s="304"/>
      <c r="B93" s="326" t="str">
        <f>B77</f>
        <v>Dairy Products</v>
      </c>
      <c r="C93" s="293">
        <v>0</v>
      </c>
      <c r="D93" s="293">
        <f t="shared" ref="D93:N101" si="221">C61*$P93</f>
        <v>138840</v>
      </c>
      <c r="E93" s="293">
        <f t="shared" si="221"/>
        <v>152724.00000000003</v>
      </c>
      <c r="F93" s="293">
        <f t="shared" si="221"/>
        <v>183268.80000000002</v>
      </c>
      <c r="G93" s="293">
        <f t="shared" si="221"/>
        <v>219922.56</v>
      </c>
      <c r="H93" s="293">
        <f t="shared" si="221"/>
        <v>263907.07199999999</v>
      </c>
      <c r="I93" s="293">
        <f t="shared" si="221"/>
        <v>316688.48639999994</v>
      </c>
      <c r="J93" s="293">
        <f t="shared" si="221"/>
        <v>380026.18367999996</v>
      </c>
      <c r="K93" s="293">
        <f t="shared" si="221"/>
        <v>456031.42041599989</v>
      </c>
      <c r="L93" s="293">
        <f t="shared" si="221"/>
        <v>547237.70449919987</v>
      </c>
      <c r="M93" s="293">
        <f t="shared" si="221"/>
        <v>656685.24539903982</v>
      </c>
      <c r="N93" s="293">
        <f t="shared" si="221"/>
        <v>788022.29447884776</v>
      </c>
      <c r="O93" s="290">
        <f t="shared" ref="O93:O101" si="222">SUM(C93:N93)</f>
        <v>4103353.7668730873</v>
      </c>
      <c r="P93" s="339">
        <f t="shared" ref="P93:P101" si="223">100%-P77</f>
        <v>0.89</v>
      </c>
      <c r="Q93" s="333" t="s">
        <v>347</v>
      </c>
      <c r="R93" s="330"/>
      <c r="S93" s="301"/>
      <c r="T93" s="326" t="str">
        <f>T77</f>
        <v>Dairy Products</v>
      </c>
      <c r="U93" s="293">
        <f t="shared" si="215"/>
        <v>945626.75337461731</v>
      </c>
      <c r="V93" s="293">
        <f t="shared" ref="V93:AF93" si="224">U61*$AH93</f>
        <v>194376</v>
      </c>
      <c r="W93" s="293">
        <f t="shared" si="224"/>
        <v>239232</v>
      </c>
      <c r="X93" s="293">
        <f t="shared" si="224"/>
        <v>287078.40000000002</v>
      </c>
      <c r="Y93" s="293">
        <f t="shared" si="224"/>
        <v>344494.08000000002</v>
      </c>
      <c r="Z93" s="293">
        <f t="shared" si="224"/>
        <v>413392.89599999995</v>
      </c>
      <c r="AA93" s="293">
        <f t="shared" si="224"/>
        <v>496071.47519999993</v>
      </c>
      <c r="AB93" s="293">
        <f t="shared" si="224"/>
        <v>595285.77023999987</v>
      </c>
      <c r="AC93" s="293">
        <f t="shared" si="224"/>
        <v>714342.92428799986</v>
      </c>
      <c r="AD93" s="293">
        <f t="shared" si="224"/>
        <v>857211.50914559979</v>
      </c>
      <c r="AE93" s="293">
        <f t="shared" si="224"/>
        <v>835781.22141695977</v>
      </c>
      <c r="AF93" s="293">
        <f t="shared" si="224"/>
        <v>1002937.4657003516</v>
      </c>
      <c r="AG93" s="290">
        <f t="shared" ref="AG93:AG101" si="225">SUM(U93:AF93)</f>
        <v>6925830.4953655284</v>
      </c>
      <c r="AH93" s="339">
        <f t="shared" ref="AH93:AH101" si="226">100%-AH77</f>
        <v>0.89</v>
      </c>
      <c r="AI93" s="333" t="s">
        <v>347</v>
      </c>
      <c r="AJ93" s="301"/>
      <c r="AK93" s="298"/>
      <c r="AL93" s="326" t="str">
        <f>AL77</f>
        <v>Dairy Products</v>
      </c>
      <c r="AM93" s="293">
        <f t="shared" si="217"/>
        <v>1018367.2728649725</v>
      </c>
      <c r="AN93" s="293">
        <f t="shared" ref="AN93:AX93" si="227">AM61*$AZ93</f>
        <v>254540</v>
      </c>
      <c r="AO93" s="293">
        <f t="shared" si="227"/>
        <v>481312</v>
      </c>
      <c r="AP93" s="293">
        <f t="shared" si="227"/>
        <v>625705.6</v>
      </c>
      <c r="AQ93" s="293">
        <f t="shared" si="227"/>
        <v>813417.28</v>
      </c>
      <c r="AR93" s="293">
        <f t="shared" si="227"/>
        <v>1057442.4640000002</v>
      </c>
      <c r="AS93" s="293">
        <f t="shared" si="227"/>
        <v>1374675.2032000001</v>
      </c>
      <c r="AT93" s="293">
        <f t="shared" si="227"/>
        <v>1787077.7641600003</v>
      </c>
      <c r="AU93" s="293">
        <f t="shared" si="227"/>
        <v>2323201.0934080002</v>
      </c>
      <c r="AV93" s="293">
        <f t="shared" si="227"/>
        <v>3020161.4214304006</v>
      </c>
      <c r="AW93" s="293">
        <f t="shared" si="227"/>
        <v>3926209.8478595205</v>
      </c>
      <c r="AX93" s="293">
        <f t="shared" si="227"/>
        <v>5104072.8022173773</v>
      </c>
      <c r="AY93" s="290">
        <f t="shared" ref="AY93:AY101" si="228">SUM(AM93:AX93)</f>
        <v>21786182.74914027</v>
      </c>
      <c r="AZ93" s="339">
        <f t="shared" ref="AZ93:AZ101" si="229">100%-AZ77</f>
        <v>0.89</v>
      </c>
      <c r="BA93" s="333" t="s">
        <v>347</v>
      </c>
      <c r="BB93" s="298"/>
      <c r="BC93" s="310"/>
      <c r="BD93" s="326" t="str">
        <f>BD77</f>
        <v>Dairy Products</v>
      </c>
      <c r="BE93" s="293">
        <f t="shared" ref="BE93:BE101" si="230">AM106</f>
        <v>6635294.6428825902</v>
      </c>
      <c r="BF93" s="293">
        <f t="shared" ref="BF93:BP93" si="231">BE61*$BR93</f>
        <v>481312</v>
      </c>
      <c r="BG93" s="293">
        <f t="shared" si="231"/>
        <v>1010755.2000000001</v>
      </c>
      <c r="BH93" s="293">
        <f t="shared" si="231"/>
        <v>2122585.92</v>
      </c>
      <c r="BI93" s="293">
        <f t="shared" si="231"/>
        <v>4457430.432</v>
      </c>
      <c r="BJ93" s="293">
        <f t="shared" si="231"/>
        <v>9360603.9072000012</v>
      </c>
      <c r="BK93" s="293">
        <f t="shared" si="231"/>
        <v>19657268.205120001</v>
      </c>
      <c r="BL93" s="293">
        <f t="shared" si="231"/>
        <v>41280263.230751999</v>
      </c>
      <c r="BM93" s="293">
        <f t="shared" si="231"/>
        <v>86688552.784579203</v>
      </c>
      <c r="BN93" s="293">
        <f t="shared" si="231"/>
        <v>182045960.84761631</v>
      </c>
      <c r="BO93" s="293">
        <f t="shared" si="231"/>
        <v>382296517.77999413</v>
      </c>
      <c r="BP93" s="293">
        <f t="shared" si="231"/>
        <v>802822687.33798778</v>
      </c>
      <c r="BQ93" s="290">
        <f t="shared" ref="BQ93:BQ101" si="232">SUM(BE93:BP93)</f>
        <v>1538859232.2881322</v>
      </c>
      <c r="BR93" s="339">
        <f t="shared" ref="BR93:BR101" si="233">100%-BR77</f>
        <v>0.89</v>
      </c>
      <c r="BS93" s="333" t="s">
        <v>347</v>
      </c>
      <c r="BT93" s="310"/>
      <c r="BU93" s="313"/>
      <c r="BV93" s="326" t="str">
        <f>BV77</f>
        <v>Dairy Products</v>
      </c>
      <c r="BW93" s="293">
        <f t="shared" ref="BW93:BW101" si="234">BE106</f>
        <v>1685927643.4097741</v>
      </c>
      <c r="BX93" s="293">
        <f t="shared" ref="BX93:CH93" si="235">BW61*$CJ93</f>
        <v>58285238.09062501</v>
      </c>
      <c r="BY93" s="293">
        <f t="shared" si="235"/>
        <v>104913428.563125</v>
      </c>
      <c r="BZ93" s="293">
        <f t="shared" si="235"/>
        <v>188844171.41362503</v>
      </c>
      <c r="CA93" s="293">
        <f t="shared" si="235"/>
        <v>339919508.54452497</v>
      </c>
      <c r="CB93" s="293">
        <f t="shared" si="235"/>
        <v>611855115.38014495</v>
      </c>
      <c r="CC93" s="293">
        <f t="shared" si="235"/>
        <v>1101339207.6842608</v>
      </c>
      <c r="CD93" s="293">
        <f t="shared" si="235"/>
        <v>1982410573.8316696</v>
      </c>
      <c r="CE93" s="293">
        <f t="shared" si="235"/>
        <v>3568339032.8970056</v>
      </c>
      <c r="CF93" s="293">
        <f t="shared" si="235"/>
        <v>6423010259.2146101</v>
      </c>
      <c r="CG93" s="293">
        <f t="shared" si="235"/>
        <v>11561418466.586296</v>
      </c>
      <c r="CH93" s="293">
        <f t="shared" si="235"/>
        <v>20810553239.855331</v>
      </c>
      <c r="CI93" s="290">
        <f t="shared" ref="CI93:CI101" si="236">SUM(BW93:CH93)</f>
        <v>48436815885.470993</v>
      </c>
      <c r="CJ93" s="339">
        <f t="shared" ref="CJ93:CJ101" si="237">100%-CJ77</f>
        <v>0.89</v>
      </c>
      <c r="CK93" s="333" t="s">
        <v>347</v>
      </c>
      <c r="CL93" s="313"/>
    </row>
    <row r="94" spans="1:90" ht="14.25" customHeight="1" x14ac:dyDescent="0.25">
      <c r="A94" s="304"/>
      <c r="B94" s="326" t="str">
        <f>B78</f>
        <v>Organic Grocery</v>
      </c>
      <c r="C94" s="293">
        <v>0</v>
      </c>
      <c r="D94" s="293">
        <f t="shared" si="221"/>
        <v>137600</v>
      </c>
      <c r="E94" s="293">
        <f t="shared" si="221"/>
        <v>151360</v>
      </c>
      <c r="F94" s="293">
        <f t="shared" si="221"/>
        <v>181632</v>
      </c>
      <c r="G94" s="293">
        <f t="shared" si="221"/>
        <v>217958.39999999999</v>
      </c>
      <c r="H94" s="293">
        <f t="shared" si="221"/>
        <v>261550.07999999999</v>
      </c>
      <c r="I94" s="293">
        <f t="shared" si="221"/>
        <v>313860.09599999996</v>
      </c>
      <c r="J94" s="293">
        <f t="shared" si="221"/>
        <v>376632.11519999994</v>
      </c>
      <c r="K94" s="293">
        <f t="shared" si="221"/>
        <v>451958.53823999991</v>
      </c>
      <c r="L94" s="293">
        <f t="shared" si="221"/>
        <v>542350.24588799989</v>
      </c>
      <c r="M94" s="293">
        <f t="shared" si="221"/>
        <v>650820.29506559984</v>
      </c>
      <c r="N94" s="293">
        <f t="shared" si="221"/>
        <v>780984.35407871986</v>
      </c>
      <c r="O94" s="290">
        <f t="shared" si="222"/>
        <v>4066706.1244723191</v>
      </c>
      <c r="P94" s="339">
        <f t="shared" si="223"/>
        <v>0.86</v>
      </c>
      <c r="Q94" s="333" t="s">
        <v>347</v>
      </c>
      <c r="R94" s="330"/>
      <c r="S94" s="301"/>
      <c r="T94" s="326" t="str">
        <f>T78</f>
        <v>Organic Grocery</v>
      </c>
      <c r="U94" s="293">
        <f t="shared" si="215"/>
        <v>937181.22489446367</v>
      </c>
      <c r="V94" s="293">
        <f t="shared" ref="V94:AF94" si="238">U62*$AH94</f>
        <v>181632</v>
      </c>
      <c r="W94" s="293">
        <f t="shared" si="238"/>
        <v>215688</v>
      </c>
      <c r="X94" s="293">
        <f t="shared" si="238"/>
        <v>258825.60000000001</v>
      </c>
      <c r="Y94" s="293">
        <f t="shared" si="238"/>
        <v>310590.71999999997</v>
      </c>
      <c r="Z94" s="293">
        <f t="shared" si="238"/>
        <v>372708.86399999994</v>
      </c>
      <c r="AA94" s="293">
        <f t="shared" si="238"/>
        <v>447250.63679999992</v>
      </c>
      <c r="AB94" s="293">
        <f t="shared" si="238"/>
        <v>536700.7641599999</v>
      </c>
      <c r="AC94" s="293">
        <f t="shared" si="238"/>
        <v>644040.91699199995</v>
      </c>
      <c r="AD94" s="293">
        <f t="shared" si="238"/>
        <v>772849.10039039981</v>
      </c>
      <c r="AE94" s="293">
        <f t="shared" si="238"/>
        <v>927418.92046847974</v>
      </c>
      <c r="AF94" s="293">
        <f t="shared" si="238"/>
        <v>1112902.7045621756</v>
      </c>
      <c r="AG94" s="290">
        <f t="shared" si="225"/>
        <v>6717789.4522675183</v>
      </c>
      <c r="AH94" s="339">
        <f t="shared" si="226"/>
        <v>0.86</v>
      </c>
      <c r="AI94" s="333" t="s">
        <v>347</v>
      </c>
      <c r="AJ94" s="301"/>
      <c r="AK94" s="298"/>
      <c r="AL94" s="326" t="str">
        <f>AL78</f>
        <v>Organic Grocery</v>
      </c>
      <c r="AM94" s="293">
        <f t="shared" si="217"/>
        <v>1054328.8780062718</v>
      </c>
      <c r="AN94" s="293">
        <f t="shared" ref="AN94:AX94" si="239">AM62*$AZ94</f>
        <v>268320</v>
      </c>
      <c r="AO94" s="293">
        <f t="shared" si="239"/>
        <v>441833.6</v>
      </c>
      <c r="AP94" s="293">
        <f t="shared" si="239"/>
        <v>574383.67999999993</v>
      </c>
      <c r="AQ94" s="293">
        <f t="shared" si="239"/>
        <v>746698.78399999999</v>
      </c>
      <c r="AR94" s="293">
        <f t="shared" si="239"/>
        <v>970708.4192</v>
      </c>
      <c r="AS94" s="293">
        <f t="shared" si="239"/>
        <v>1261920.94496</v>
      </c>
      <c r="AT94" s="293">
        <f t="shared" si="239"/>
        <v>1640497.228448</v>
      </c>
      <c r="AU94" s="293">
        <f t="shared" si="239"/>
        <v>2132646.3969824002</v>
      </c>
      <c r="AV94" s="293">
        <f t="shared" si="239"/>
        <v>2772440.3160771201</v>
      </c>
      <c r="AW94" s="293">
        <f t="shared" si="239"/>
        <v>3604172.4109002561</v>
      </c>
      <c r="AX94" s="293">
        <f t="shared" si="239"/>
        <v>4685424.1341703329</v>
      </c>
      <c r="AY94" s="290">
        <f t="shared" si="228"/>
        <v>20153374.792744379</v>
      </c>
      <c r="AZ94" s="339">
        <f t="shared" si="229"/>
        <v>0.86</v>
      </c>
      <c r="BA94" s="333" t="s">
        <v>347</v>
      </c>
      <c r="BB94" s="298"/>
      <c r="BC94" s="310"/>
      <c r="BD94" s="326" t="str">
        <f>BD78</f>
        <v>Organic Grocery</v>
      </c>
      <c r="BE94" s="293">
        <f t="shared" si="230"/>
        <v>6091051.3744214326</v>
      </c>
      <c r="BF94" s="293">
        <f t="shared" ref="BF94:BP94" si="240">BE62*$BR94</f>
        <v>441833.6</v>
      </c>
      <c r="BG94" s="293">
        <f t="shared" si="240"/>
        <v>927850.55999999982</v>
      </c>
      <c r="BH94" s="293">
        <f t="shared" si="240"/>
        <v>1948486.1759999997</v>
      </c>
      <c r="BI94" s="293">
        <f t="shared" si="240"/>
        <v>4091820.9695999995</v>
      </c>
      <c r="BJ94" s="293">
        <f t="shared" si="240"/>
        <v>8592824.0361599978</v>
      </c>
      <c r="BK94" s="293">
        <f t="shared" si="240"/>
        <v>18044930.475935996</v>
      </c>
      <c r="BL94" s="293">
        <f t="shared" si="240"/>
        <v>37894353.999465585</v>
      </c>
      <c r="BM94" s="293">
        <f t="shared" si="240"/>
        <v>79578143.39887771</v>
      </c>
      <c r="BN94" s="293">
        <f t="shared" si="240"/>
        <v>167114101.13764322</v>
      </c>
      <c r="BO94" s="293">
        <f t="shared" si="240"/>
        <v>350939612.38905078</v>
      </c>
      <c r="BP94" s="293">
        <f t="shared" si="240"/>
        <v>736973186.0170064</v>
      </c>
      <c r="BQ94" s="290">
        <f t="shared" si="232"/>
        <v>1412638194.134161</v>
      </c>
      <c r="BR94" s="339">
        <f t="shared" si="233"/>
        <v>0.86</v>
      </c>
      <c r="BS94" s="333" t="s">
        <v>347</v>
      </c>
      <c r="BT94" s="310"/>
      <c r="BU94" s="313"/>
      <c r="BV94" s="326" t="str">
        <f>BV78</f>
        <v>Organic Grocery</v>
      </c>
      <c r="BW94" s="293">
        <f t="shared" si="234"/>
        <v>1547643690.6357133</v>
      </c>
      <c r="BX94" s="293">
        <f t="shared" ref="BX94:CH94" si="241">BW62*$CJ94</f>
        <v>53504538.786562487</v>
      </c>
      <c r="BY94" s="293">
        <f t="shared" si="241"/>
        <v>96308169.815812469</v>
      </c>
      <c r="BZ94" s="293">
        <f t="shared" si="241"/>
        <v>173354705.66846243</v>
      </c>
      <c r="CA94" s="293">
        <f t="shared" si="241"/>
        <v>312038470.20323229</v>
      </c>
      <c r="CB94" s="293">
        <f t="shared" si="241"/>
        <v>561669246.36581802</v>
      </c>
      <c r="CC94" s="293">
        <f t="shared" si="241"/>
        <v>1011004643.4584725</v>
      </c>
      <c r="CD94" s="293">
        <f t="shared" si="241"/>
        <v>1819808358.2252507</v>
      </c>
      <c r="CE94" s="293">
        <f t="shared" si="241"/>
        <v>3275655044.8054509</v>
      </c>
      <c r="CF94" s="293">
        <f t="shared" si="241"/>
        <v>5896179080.6498117</v>
      </c>
      <c r="CG94" s="293">
        <f t="shared" si="241"/>
        <v>10613122345.169661</v>
      </c>
      <c r="CH94" s="293">
        <f t="shared" si="241"/>
        <v>19103620221.305386</v>
      </c>
      <c r="CI94" s="290">
        <f t="shared" si="236"/>
        <v>44463908515.08963</v>
      </c>
      <c r="CJ94" s="339">
        <f t="shared" si="237"/>
        <v>0.86</v>
      </c>
      <c r="CK94" s="333" t="s">
        <v>347</v>
      </c>
      <c r="CL94" s="313"/>
    </row>
    <row r="95" spans="1:90" ht="14.25" customHeight="1" x14ac:dyDescent="0.25">
      <c r="A95" s="304"/>
      <c r="B95" s="326" t="str">
        <f t="shared" ref="B95:B100" si="242">B79</f>
        <v>Baked Goods</v>
      </c>
      <c r="C95" s="293">
        <v>0</v>
      </c>
      <c r="D95" s="293">
        <f t="shared" si="221"/>
        <v>45600</v>
      </c>
      <c r="E95" s="293">
        <f t="shared" si="221"/>
        <v>50160.000000000007</v>
      </c>
      <c r="F95" s="293">
        <f t="shared" si="221"/>
        <v>60192.000000000015</v>
      </c>
      <c r="G95" s="293">
        <f t="shared" si="221"/>
        <v>72230.400000000009</v>
      </c>
      <c r="H95" s="293">
        <f t="shared" si="221"/>
        <v>86676.479999999996</v>
      </c>
      <c r="I95" s="293">
        <f t="shared" si="221"/>
        <v>104011.776</v>
      </c>
      <c r="J95" s="293">
        <f t="shared" si="221"/>
        <v>124814.13119999997</v>
      </c>
      <c r="K95" s="293">
        <f t="shared" si="221"/>
        <v>149776.95744</v>
      </c>
      <c r="L95" s="293">
        <f t="shared" si="221"/>
        <v>179732.34892799996</v>
      </c>
      <c r="M95" s="293">
        <f t="shared" si="221"/>
        <v>215678.81871359996</v>
      </c>
      <c r="N95" s="293">
        <f t="shared" si="221"/>
        <v>258814.58245631994</v>
      </c>
      <c r="O95" s="290">
        <f t="shared" si="222"/>
        <v>1347687.4947379199</v>
      </c>
      <c r="P95" s="339">
        <f t="shared" si="223"/>
        <v>0.8</v>
      </c>
      <c r="Q95" s="333" t="s">
        <v>347</v>
      </c>
      <c r="R95" s="330"/>
      <c r="S95" s="301"/>
      <c r="T95" s="326" t="str">
        <f t="shared" ref="T95:T101" si="243">T79</f>
        <v>Baked Goods</v>
      </c>
      <c r="U95" s="293">
        <f t="shared" si="215"/>
        <v>310577.4989475839</v>
      </c>
      <c r="V95" s="293">
        <f t="shared" ref="V95:AF95" si="244">U63*$AH95</f>
        <v>58368</v>
      </c>
      <c r="W95" s="293">
        <f t="shared" si="244"/>
        <v>70656</v>
      </c>
      <c r="X95" s="293">
        <f t="shared" si="244"/>
        <v>84787.200000000012</v>
      </c>
      <c r="Y95" s="293">
        <f t="shared" si="244"/>
        <v>101744.64</v>
      </c>
      <c r="Z95" s="293">
        <f t="shared" si="244"/>
        <v>122093.568</v>
      </c>
      <c r="AA95" s="293">
        <f t="shared" si="244"/>
        <v>146512.28159999999</v>
      </c>
      <c r="AB95" s="293">
        <f t="shared" si="244"/>
        <v>175814.73791999999</v>
      </c>
      <c r="AC95" s="293">
        <f t="shared" si="244"/>
        <v>210977.68550399999</v>
      </c>
      <c r="AD95" s="293">
        <f t="shared" si="244"/>
        <v>253173.22260479999</v>
      </c>
      <c r="AE95" s="293">
        <f t="shared" si="244"/>
        <v>198135.56551679998</v>
      </c>
      <c r="AF95" s="293">
        <f t="shared" si="244"/>
        <v>237762.67862015998</v>
      </c>
      <c r="AG95" s="290">
        <f t="shared" si="225"/>
        <v>1970603.0787133439</v>
      </c>
      <c r="AH95" s="339">
        <f t="shared" si="226"/>
        <v>0.8</v>
      </c>
      <c r="AI95" s="333" t="s">
        <v>347</v>
      </c>
      <c r="AJ95" s="301"/>
      <c r="AK95" s="298"/>
      <c r="AL95" s="326" t="str">
        <f t="shared" ref="AL95:AL101" si="245">AL79</f>
        <v>Baked Goods</v>
      </c>
      <c r="AM95" s="293">
        <f t="shared" si="217"/>
        <v>266294.20005457912</v>
      </c>
      <c r="AN95" s="293">
        <f t="shared" ref="AN95:AX95" si="246">AM63*$AZ95</f>
        <v>72800</v>
      </c>
      <c r="AO95" s="293">
        <f t="shared" si="246"/>
        <v>155480</v>
      </c>
      <c r="AP95" s="293">
        <f t="shared" si="246"/>
        <v>202124.00000000003</v>
      </c>
      <c r="AQ95" s="293">
        <f t="shared" si="246"/>
        <v>262761.2</v>
      </c>
      <c r="AR95" s="293">
        <f t="shared" si="246"/>
        <v>341589.56000000006</v>
      </c>
      <c r="AS95" s="293">
        <f t="shared" si="246"/>
        <v>444066.42800000007</v>
      </c>
      <c r="AT95" s="293">
        <f t="shared" si="246"/>
        <v>577286.35640000016</v>
      </c>
      <c r="AU95" s="293">
        <f t="shared" si="246"/>
        <v>750472.26332000014</v>
      </c>
      <c r="AV95" s="293">
        <f t="shared" si="246"/>
        <v>975613.94231600023</v>
      </c>
      <c r="AW95" s="293">
        <f t="shared" si="246"/>
        <v>1268298.1250108005</v>
      </c>
      <c r="AX95" s="293">
        <f t="shared" si="246"/>
        <v>1648787.5625140404</v>
      </c>
      <c r="AY95" s="290">
        <f t="shared" si="228"/>
        <v>6965573.6376154209</v>
      </c>
      <c r="AZ95" s="339">
        <f t="shared" si="229"/>
        <v>0.8</v>
      </c>
      <c r="BA95" s="333" t="s">
        <v>347</v>
      </c>
      <c r="BB95" s="298"/>
      <c r="BC95" s="310"/>
      <c r="BD95" s="326" t="str">
        <f t="shared" ref="BD95:BD101" si="247">BD79</f>
        <v>Baked Goods</v>
      </c>
      <c r="BE95" s="293">
        <f t="shared" si="230"/>
        <v>2143423.8312682523</v>
      </c>
      <c r="BF95" s="293">
        <f t="shared" ref="BF95:BP95" si="248">BE63*$BR95</f>
        <v>155480</v>
      </c>
      <c r="BG95" s="293">
        <f t="shared" si="248"/>
        <v>326508</v>
      </c>
      <c r="BH95" s="293">
        <f t="shared" si="248"/>
        <v>685666.80000000016</v>
      </c>
      <c r="BI95" s="293">
        <f t="shared" si="248"/>
        <v>1439900.2800000003</v>
      </c>
      <c r="BJ95" s="293">
        <f t="shared" si="248"/>
        <v>3023790.588</v>
      </c>
      <c r="BK95" s="293">
        <f t="shared" si="248"/>
        <v>6349960.2348000007</v>
      </c>
      <c r="BL95" s="293">
        <f t="shared" si="248"/>
        <v>13334916.493080001</v>
      </c>
      <c r="BM95" s="293">
        <f t="shared" si="248"/>
        <v>28003324.635467995</v>
      </c>
      <c r="BN95" s="293">
        <f t="shared" si="248"/>
        <v>58806981.734482795</v>
      </c>
      <c r="BO95" s="293">
        <f t="shared" si="248"/>
        <v>123494661.64241385</v>
      </c>
      <c r="BP95" s="293">
        <f t="shared" si="248"/>
        <v>259338789.44906902</v>
      </c>
      <c r="BQ95" s="290">
        <f t="shared" si="232"/>
        <v>497103403.68858194</v>
      </c>
      <c r="BR95" s="339">
        <f t="shared" si="233"/>
        <v>0.8</v>
      </c>
      <c r="BS95" s="333" t="s">
        <v>347</v>
      </c>
      <c r="BT95" s="310"/>
      <c r="BU95" s="313"/>
      <c r="BV95" s="326" t="str">
        <f t="shared" ref="BV95:BV101" si="249">BV79</f>
        <v>Baked Goods</v>
      </c>
      <c r="BW95" s="293">
        <f t="shared" si="234"/>
        <v>544611457.843045</v>
      </c>
      <c r="BX95" s="293">
        <f t="shared" ref="BX95:CH95" si="250">BW63*$CJ95</f>
        <v>18828096.574218754</v>
      </c>
      <c r="BY95" s="293">
        <f t="shared" si="250"/>
        <v>33890573.833593749</v>
      </c>
      <c r="BZ95" s="293">
        <f t="shared" si="250"/>
        <v>61003032.900468744</v>
      </c>
      <c r="CA95" s="293">
        <f t="shared" si="250"/>
        <v>109805459.22084375</v>
      </c>
      <c r="CB95" s="293">
        <f t="shared" si="250"/>
        <v>197649826.59751874</v>
      </c>
      <c r="CC95" s="293">
        <f t="shared" si="250"/>
        <v>355769687.87553376</v>
      </c>
      <c r="CD95" s="293">
        <f t="shared" si="250"/>
        <v>640385438.17596066</v>
      </c>
      <c r="CE95" s="293">
        <f t="shared" si="250"/>
        <v>1152693788.7167289</v>
      </c>
      <c r="CF95" s="293">
        <f t="shared" si="250"/>
        <v>2074848819.6901124</v>
      </c>
      <c r="CG95" s="293">
        <f t="shared" si="250"/>
        <v>3734727875.442203</v>
      </c>
      <c r="CH95" s="293">
        <f t="shared" si="250"/>
        <v>6722510175.7959642</v>
      </c>
      <c r="CI95" s="290">
        <f t="shared" si="236"/>
        <v>15646724232.666191</v>
      </c>
      <c r="CJ95" s="339">
        <f t="shared" si="237"/>
        <v>0.8</v>
      </c>
      <c r="CK95" s="333" t="s">
        <v>347</v>
      </c>
      <c r="CL95" s="313"/>
    </row>
    <row r="96" spans="1:90" ht="14.25" customHeight="1" x14ac:dyDescent="0.25">
      <c r="A96" s="304"/>
      <c r="B96" s="326" t="str">
        <f t="shared" si="242"/>
        <v>Seafood</v>
      </c>
      <c r="C96" s="293">
        <v>0</v>
      </c>
      <c r="D96" s="293">
        <f t="shared" si="221"/>
        <v>29250</v>
      </c>
      <c r="E96" s="293">
        <f t="shared" si="221"/>
        <v>32175</v>
      </c>
      <c r="F96" s="293">
        <f t="shared" si="221"/>
        <v>38610</v>
      </c>
      <c r="G96" s="293">
        <f t="shared" si="221"/>
        <v>46332</v>
      </c>
      <c r="H96" s="293">
        <f t="shared" si="221"/>
        <v>55598.400000000001</v>
      </c>
      <c r="I96" s="293">
        <f t="shared" si="221"/>
        <v>66718.080000000002</v>
      </c>
      <c r="J96" s="293">
        <f t="shared" si="221"/>
        <v>80061.695999999996</v>
      </c>
      <c r="K96" s="293">
        <f t="shared" si="221"/>
        <v>96074.035199999984</v>
      </c>
      <c r="L96" s="293">
        <f t="shared" si="221"/>
        <v>115288.84224</v>
      </c>
      <c r="M96" s="293">
        <f t="shared" si="221"/>
        <v>138346.61068799999</v>
      </c>
      <c r="N96" s="293">
        <f t="shared" si="221"/>
        <v>166015.93282559997</v>
      </c>
      <c r="O96" s="290">
        <f t="shared" si="222"/>
        <v>864470.59695359995</v>
      </c>
      <c r="P96" s="339">
        <f t="shared" si="223"/>
        <v>0.78</v>
      </c>
      <c r="Q96" s="333" t="s">
        <v>347</v>
      </c>
      <c r="R96" s="330"/>
      <c r="S96" s="301"/>
      <c r="T96" s="326" t="str">
        <f t="shared" si="243"/>
        <v>Seafood</v>
      </c>
      <c r="U96" s="293">
        <f t="shared" si="215"/>
        <v>199219.11939071995</v>
      </c>
      <c r="V96" s="293">
        <f t="shared" ref="V96:AF96" si="251">U64*$AH96</f>
        <v>35100</v>
      </c>
      <c r="W96" s="293">
        <f t="shared" si="251"/>
        <v>42120</v>
      </c>
      <c r="X96" s="293">
        <f t="shared" si="251"/>
        <v>50544</v>
      </c>
      <c r="Y96" s="293">
        <f t="shared" si="251"/>
        <v>60652.800000000003</v>
      </c>
      <c r="Z96" s="293">
        <f t="shared" si="251"/>
        <v>72783.360000000001</v>
      </c>
      <c r="AA96" s="293">
        <f t="shared" si="251"/>
        <v>87340.032000000007</v>
      </c>
      <c r="AB96" s="293">
        <f t="shared" si="251"/>
        <v>104808.0384</v>
      </c>
      <c r="AC96" s="293">
        <f t="shared" si="251"/>
        <v>125769.64608000001</v>
      </c>
      <c r="AD96" s="293">
        <f t="shared" si="251"/>
        <v>150923.575296</v>
      </c>
      <c r="AE96" s="293">
        <f t="shared" si="251"/>
        <v>181108.29035520001</v>
      </c>
      <c r="AF96" s="293">
        <f t="shared" si="251"/>
        <v>156960.51830783999</v>
      </c>
      <c r="AG96" s="290">
        <f t="shared" si="225"/>
        <v>1267329.3798297597</v>
      </c>
      <c r="AH96" s="339">
        <f t="shared" si="226"/>
        <v>0.78</v>
      </c>
      <c r="AI96" s="333" t="s">
        <v>347</v>
      </c>
      <c r="AJ96" s="301"/>
      <c r="AK96" s="298"/>
      <c r="AL96" s="326" t="str">
        <f t="shared" si="245"/>
        <v>Seafood</v>
      </c>
      <c r="AM96" s="293">
        <f t="shared" si="217"/>
        <v>202841.28519782395</v>
      </c>
      <c r="AN96" s="293">
        <f t="shared" ref="AN96:AX96" si="252">AM64*$AZ96</f>
        <v>42588</v>
      </c>
      <c r="AO96" s="293">
        <f t="shared" si="252"/>
        <v>71182.800000000017</v>
      </c>
      <c r="AP96" s="293">
        <f t="shared" si="252"/>
        <v>92537.640000000014</v>
      </c>
      <c r="AQ96" s="293">
        <f t="shared" si="252"/>
        <v>120298.93200000002</v>
      </c>
      <c r="AR96" s="293">
        <f t="shared" si="252"/>
        <v>156388.61160000003</v>
      </c>
      <c r="AS96" s="293">
        <f t="shared" si="252"/>
        <v>203305.19508000006</v>
      </c>
      <c r="AT96" s="293">
        <f t="shared" si="252"/>
        <v>264296.75360400009</v>
      </c>
      <c r="AU96" s="293">
        <f t="shared" si="252"/>
        <v>343585.77968520013</v>
      </c>
      <c r="AV96" s="293">
        <f t="shared" si="252"/>
        <v>446661.51359076024</v>
      </c>
      <c r="AW96" s="293">
        <f t="shared" si="252"/>
        <v>580659.96766798827</v>
      </c>
      <c r="AX96" s="293">
        <f t="shared" si="252"/>
        <v>754857.95796838484</v>
      </c>
      <c r="AY96" s="290">
        <f t="shared" si="228"/>
        <v>3279204.4363941578</v>
      </c>
      <c r="AZ96" s="339">
        <f t="shared" si="229"/>
        <v>0.78</v>
      </c>
      <c r="BA96" s="333" t="s">
        <v>347</v>
      </c>
      <c r="BB96" s="298"/>
      <c r="BC96" s="310"/>
      <c r="BD96" s="326" t="str">
        <f t="shared" si="247"/>
        <v>Seafood</v>
      </c>
      <c r="BE96" s="293">
        <f t="shared" si="230"/>
        <v>981315.34535890014</v>
      </c>
      <c r="BF96" s="293">
        <f t="shared" ref="BF96:BP96" si="253">BE64*$BR96</f>
        <v>71182.800000000017</v>
      </c>
      <c r="BG96" s="293">
        <f t="shared" si="253"/>
        <v>149483.88</v>
      </c>
      <c r="BH96" s="293">
        <f t="shared" si="253"/>
        <v>313916.14799999999</v>
      </c>
      <c r="BI96" s="293">
        <f t="shared" si="253"/>
        <v>659223.91079999995</v>
      </c>
      <c r="BJ96" s="293">
        <f t="shared" si="253"/>
        <v>1384370.2126799999</v>
      </c>
      <c r="BK96" s="293">
        <f t="shared" si="253"/>
        <v>2907177.4466279997</v>
      </c>
      <c r="BL96" s="293">
        <f t="shared" si="253"/>
        <v>6105072.6379188001</v>
      </c>
      <c r="BM96" s="293">
        <f t="shared" si="253"/>
        <v>12820652.539629478</v>
      </c>
      <c r="BN96" s="293">
        <f t="shared" si="253"/>
        <v>26923370.333221909</v>
      </c>
      <c r="BO96" s="293">
        <f t="shared" si="253"/>
        <v>56539077.699765995</v>
      </c>
      <c r="BP96" s="293">
        <f t="shared" si="253"/>
        <v>118732063.16950858</v>
      </c>
      <c r="BQ96" s="290">
        <f t="shared" si="232"/>
        <v>227586906.12351167</v>
      </c>
      <c r="BR96" s="339">
        <f t="shared" si="233"/>
        <v>0.78</v>
      </c>
      <c r="BS96" s="333" t="s">
        <v>347</v>
      </c>
      <c r="BT96" s="310"/>
      <c r="BU96" s="313"/>
      <c r="BV96" s="326" t="str">
        <f t="shared" si="249"/>
        <v>Seafood</v>
      </c>
      <c r="BW96" s="293">
        <f t="shared" si="234"/>
        <v>249337332.65596801</v>
      </c>
      <c r="BX96" s="293">
        <f t="shared" ref="BX96:CH96" si="254">BW64*$CJ96</f>
        <v>8619993.7794140633</v>
      </c>
      <c r="BY96" s="293">
        <f t="shared" si="254"/>
        <v>15515988.802945314</v>
      </c>
      <c r="BZ96" s="293">
        <f t="shared" si="254"/>
        <v>27928779.845301561</v>
      </c>
      <c r="CA96" s="293">
        <f t="shared" si="254"/>
        <v>50271803.721542813</v>
      </c>
      <c r="CB96" s="293">
        <f t="shared" si="254"/>
        <v>90489246.698777065</v>
      </c>
      <c r="CC96" s="293">
        <f t="shared" si="254"/>
        <v>162880644.05779871</v>
      </c>
      <c r="CD96" s="293">
        <f t="shared" si="254"/>
        <v>293185159.30403769</v>
      </c>
      <c r="CE96" s="293">
        <f t="shared" si="254"/>
        <v>527733286.7472679</v>
      </c>
      <c r="CF96" s="293">
        <f t="shared" si="254"/>
        <v>949919916.14508212</v>
      </c>
      <c r="CG96" s="293">
        <f t="shared" si="254"/>
        <v>1709855849.0611479</v>
      </c>
      <c r="CH96" s="293">
        <f t="shared" si="254"/>
        <v>3077740528.3100662</v>
      </c>
      <c r="CI96" s="290">
        <f t="shared" si="236"/>
        <v>7163478529.1293497</v>
      </c>
      <c r="CJ96" s="339">
        <f t="shared" si="237"/>
        <v>0.78</v>
      </c>
      <c r="CK96" s="333" t="s">
        <v>347</v>
      </c>
      <c r="CL96" s="313"/>
    </row>
    <row r="97" spans="1:90" ht="14.25" customHeight="1" x14ac:dyDescent="0.25">
      <c r="A97" s="304"/>
      <c r="B97" s="326" t="str">
        <f t="shared" si="242"/>
        <v>Meat</v>
      </c>
      <c r="C97" s="293">
        <v>0</v>
      </c>
      <c r="D97" s="293">
        <f t="shared" si="221"/>
        <v>35880</v>
      </c>
      <c r="E97" s="293">
        <f t="shared" si="221"/>
        <v>39468</v>
      </c>
      <c r="F97" s="293">
        <f t="shared" si="221"/>
        <v>47361.599999999999</v>
      </c>
      <c r="G97" s="293">
        <f t="shared" si="221"/>
        <v>56833.919999999998</v>
      </c>
      <c r="H97" s="293">
        <f t="shared" si="221"/>
        <v>68200.703999999983</v>
      </c>
      <c r="I97" s="293">
        <f t="shared" si="221"/>
        <v>81840.844799999992</v>
      </c>
      <c r="J97" s="293">
        <f t="shared" si="221"/>
        <v>98209.013760000002</v>
      </c>
      <c r="K97" s="293">
        <f t="shared" si="221"/>
        <v>117850.81651199999</v>
      </c>
      <c r="L97" s="293">
        <f t="shared" si="221"/>
        <v>141420.97981439999</v>
      </c>
      <c r="M97" s="293">
        <f t="shared" si="221"/>
        <v>169705.17577727995</v>
      </c>
      <c r="N97" s="293">
        <f t="shared" si="221"/>
        <v>203646.21093273591</v>
      </c>
      <c r="O97" s="290">
        <f t="shared" si="222"/>
        <v>1060417.2655964158</v>
      </c>
      <c r="P97" s="339">
        <f t="shared" si="223"/>
        <v>0.69</v>
      </c>
      <c r="Q97" s="333" t="s">
        <v>347</v>
      </c>
      <c r="R97" s="330"/>
      <c r="S97" s="301"/>
      <c r="T97" s="326" t="str">
        <f t="shared" si="243"/>
        <v>Meat</v>
      </c>
      <c r="U97" s="293">
        <f t="shared" si="215"/>
        <v>244375.45311928311</v>
      </c>
      <c r="V97" s="293">
        <f t="shared" ref="V97:AF97" si="255">U65*$AH97</f>
        <v>53819.999999999993</v>
      </c>
      <c r="W97" s="293">
        <f t="shared" si="255"/>
        <v>66240</v>
      </c>
      <c r="X97" s="293">
        <f t="shared" si="255"/>
        <v>79488</v>
      </c>
      <c r="Y97" s="293">
        <f t="shared" si="255"/>
        <v>95385.599999999991</v>
      </c>
      <c r="Z97" s="293">
        <f t="shared" si="255"/>
        <v>114462.71999999999</v>
      </c>
      <c r="AA97" s="293">
        <f t="shared" si="255"/>
        <v>137355.264</v>
      </c>
      <c r="AB97" s="293">
        <f t="shared" si="255"/>
        <v>164826.3168</v>
      </c>
      <c r="AC97" s="293">
        <f t="shared" si="255"/>
        <v>197791.58015999998</v>
      </c>
      <c r="AD97" s="293">
        <f t="shared" si="255"/>
        <v>237349.89619199996</v>
      </c>
      <c r="AE97" s="293">
        <f t="shared" si="255"/>
        <v>284819.87543039996</v>
      </c>
      <c r="AF97" s="293">
        <f t="shared" si="255"/>
        <v>341783.85051647993</v>
      </c>
      <c r="AG97" s="290">
        <f t="shared" si="225"/>
        <v>2017698.5562181629</v>
      </c>
      <c r="AH97" s="339">
        <f t="shared" si="226"/>
        <v>0.69</v>
      </c>
      <c r="AI97" s="333" t="s">
        <v>347</v>
      </c>
      <c r="AJ97" s="301"/>
      <c r="AK97" s="298"/>
      <c r="AL97" s="326" t="str">
        <f t="shared" si="245"/>
        <v>Meat</v>
      </c>
      <c r="AM97" s="293">
        <f t="shared" si="217"/>
        <v>410140.6206197759</v>
      </c>
      <c r="AN97" s="293">
        <f t="shared" ref="AN97:AX97" si="256">AM65*$AZ97</f>
        <v>100463.99999999999</v>
      </c>
      <c r="AO97" s="293">
        <f t="shared" si="256"/>
        <v>130603.2</v>
      </c>
      <c r="AP97" s="293">
        <f t="shared" si="256"/>
        <v>169784.15999999997</v>
      </c>
      <c r="AQ97" s="293">
        <f t="shared" si="256"/>
        <v>220719.408</v>
      </c>
      <c r="AR97" s="293">
        <f t="shared" si="256"/>
        <v>286935.2304</v>
      </c>
      <c r="AS97" s="293">
        <f t="shared" si="256"/>
        <v>373015.79952</v>
      </c>
      <c r="AT97" s="293">
        <f t="shared" si="256"/>
        <v>484920.539376</v>
      </c>
      <c r="AU97" s="293">
        <f t="shared" si="256"/>
        <v>630396.70118880004</v>
      </c>
      <c r="AV97" s="293">
        <f t="shared" si="256"/>
        <v>819515.71154544002</v>
      </c>
      <c r="AW97" s="293">
        <f t="shared" si="256"/>
        <v>1065370.4250090721</v>
      </c>
      <c r="AX97" s="293">
        <f t="shared" si="256"/>
        <v>1384981.5525117938</v>
      </c>
      <c r="AY97" s="290">
        <f t="shared" si="228"/>
        <v>6076847.3481708812</v>
      </c>
      <c r="AZ97" s="339">
        <f t="shared" si="229"/>
        <v>0.69</v>
      </c>
      <c r="BA97" s="333" t="s">
        <v>347</v>
      </c>
      <c r="BB97" s="298"/>
      <c r="BC97" s="310"/>
      <c r="BD97" s="326" t="str">
        <f t="shared" si="247"/>
        <v>Meat</v>
      </c>
      <c r="BE97" s="293">
        <f t="shared" si="230"/>
        <v>1800476.0182653319</v>
      </c>
      <c r="BF97" s="293">
        <f t="shared" ref="BF97:BP97" si="257">BE65*$BR97</f>
        <v>130603.2</v>
      </c>
      <c r="BG97" s="293">
        <f t="shared" si="257"/>
        <v>274266.72000000003</v>
      </c>
      <c r="BH97" s="293">
        <f t="shared" si="257"/>
        <v>575960.11199999996</v>
      </c>
      <c r="BI97" s="293">
        <f t="shared" si="257"/>
        <v>1209516.2351999998</v>
      </c>
      <c r="BJ97" s="293">
        <f t="shared" si="257"/>
        <v>2539984.0939199999</v>
      </c>
      <c r="BK97" s="293">
        <f t="shared" si="257"/>
        <v>5333966.597232</v>
      </c>
      <c r="BL97" s="293">
        <f t="shared" si="257"/>
        <v>11201329.854187198</v>
      </c>
      <c r="BM97" s="293">
        <f t="shared" si="257"/>
        <v>23522792.693793114</v>
      </c>
      <c r="BN97" s="293">
        <f t="shared" si="257"/>
        <v>49397864.656965539</v>
      </c>
      <c r="BO97" s="293">
        <f t="shared" si="257"/>
        <v>103735515.77962761</v>
      </c>
      <c r="BP97" s="293">
        <f t="shared" si="257"/>
        <v>217844583.137218</v>
      </c>
      <c r="BQ97" s="290">
        <f t="shared" si="232"/>
        <v>417566859.09840882</v>
      </c>
      <c r="BR97" s="339">
        <f t="shared" si="233"/>
        <v>0.69</v>
      </c>
      <c r="BS97" s="333" t="s">
        <v>347</v>
      </c>
      <c r="BT97" s="310"/>
      <c r="BU97" s="313"/>
      <c r="BV97" s="326" t="str">
        <f t="shared" si="249"/>
        <v>Meat</v>
      </c>
      <c r="BW97" s="293">
        <f t="shared" si="234"/>
        <v>457473624.58815771</v>
      </c>
      <c r="BX97" s="293">
        <f t="shared" ref="BX97:CH97" si="258">BW65*$CJ97</f>
        <v>15815601.122343751</v>
      </c>
      <c r="BY97" s="293">
        <f t="shared" si="258"/>
        <v>28468082.020218749</v>
      </c>
      <c r="BZ97" s="293">
        <f t="shared" si="258"/>
        <v>51242547.636393748</v>
      </c>
      <c r="CA97" s="293">
        <f t="shared" si="258"/>
        <v>92236585.745508745</v>
      </c>
      <c r="CB97" s="293">
        <f t="shared" si="258"/>
        <v>166025854.34191573</v>
      </c>
      <c r="CC97" s="293">
        <f t="shared" si="258"/>
        <v>298846537.81544828</v>
      </c>
      <c r="CD97" s="293">
        <f t="shared" si="258"/>
        <v>537923768.06780696</v>
      </c>
      <c r="CE97" s="293">
        <f t="shared" si="258"/>
        <v>968262782.52205253</v>
      </c>
      <c r="CF97" s="293">
        <f t="shared" si="258"/>
        <v>1742873008.5396943</v>
      </c>
      <c r="CG97" s="293">
        <f t="shared" si="258"/>
        <v>3137171415.3714495</v>
      </c>
      <c r="CH97" s="293">
        <f t="shared" si="258"/>
        <v>5646908547.6686087</v>
      </c>
      <c r="CI97" s="290">
        <f t="shared" si="236"/>
        <v>13143248355.439598</v>
      </c>
      <c r="CJ97" s="339">
        <f t="shared" si="237"/>
        <v>0.69</v>
      </c>
      <c r="CK97" s="333" t="s">
        <v>347</v>
      </c>
      <c r="CL97" s="313"/>
    </row>
    <row r="98" spans="1:90" ht="14.25" customHeight="1" x14ac:dyDescent="0.25">
      <c r="A98" s="304"/>
      <c r="B98" s="326" t="str">
        <f t="shared" si="242"/>
        <v>Meat Alternatives</v>
      </c>
      <c r="C98" s="293">
        <v>0</v>
      </c>
      <c r="D98" s="293">
        <f t="shared" si="221"/>
        <v>6000</v>
      </c>
      <c r="E98" s="293">
        <f t="shared" si="221"/>
        <v>6600</v>
      </c>
      <c r="F98" s="293">
        <f t="shared" si="221"/>
        <v>7920</v>
      </c>
      <c r="G98" s="293">
        <f t="shared" si="221"/>
        <v>9504</v>
      </c>
      <c r="H98" s="293">
        <f t="shared" si="221"/>
        <v>11404.8</v>
      </c>
      <c r="I98" s="293">
        <f t="shared" si="221"/>
        <v>13685.759999999998</v>
      </c>
      <c r="J98" s="293">
        <f t="shared" si="221"/>
        <v>16422.912</v>
      </c>
      <c r="K98" s="293">
        <f t="shared" si="221"/>
        <v>19707.4944</v>
      </c>
      <c r="L98" s="293">
        <f t="shared" si="221"/>
        <v>23648.993279999999</v>
      </c>
      <c r="M98" s="293">
        <f t="shared" si="221"/>
        <v>28378.791935999994</v>
      </c>
      <c r="N98" s="293">
        <f t="shared" si="221"/>
        <v>34054.55032319999</v>
      </c>
      <c r="O98" s="290">
        <f t="shared" si="222"/>
        <v>177327.30193919997</v>
      </c>
      <c r="P98" s="339">
        <f t="shared" si="223"/>
        <v>0.6</v>
      </c>
      <c r="Q98" s="333" t="s">
        <v>347</v>
      </c>
      <c r="R98" s="330"/>
      <c r="S98" s="301"/>
      <c r="T98" s="326" t="str">
        <f t="shared" si="243"/>
        <v>Meat Alternatives</v>
      </c>
      <c r="U98" s="293">
        <f t="shared" si="215"/>
        <v>40865.460387839987</v>
      </c>
      <c r="V98" s="293">
        <f t="shared" ref="V98:AF98" si="259">U66*$AH98</f>
        <v>10800</v>
      </c>
      <c r="W98" s="293">
        <f t="shared" si="259"/>
        <v>12960</v>
      </c>
      <c r="X98" s="293">
        <f t="shared" si="259"/>
        <v>15552</v>
      </c>
      <c r="Y98" s="293">
        <f t="shared" si="259"/>
        <v>18662.399999999998</v>
      </c>
      <c r="Z98" s="293">
        <f t="shared" si="259"/>
        <v>22394.880000000001</v>
      </c>
      <c r="AA98" s="293">
        <f t="shared" si="259"/>
        <v>26873.856</v>
      </c>
      <c r="AB98" s="293">
        <f t="shared" si="259"/>
        <v>32248.627199999999</v>
      </c>
      <c r="AC98" s="293">
        <f t="shared" si="259"/>
        <v>38698.35263999999</v>
      </c>
      <c r="AD98" s="293">
        <f t="shared" si="259"/>
        <v>46438.023167999992</v>
      </c>
      <c r="AE98" s="293">
        <f t="shared" si="259"/>
        <v>55725.627801599992</v>
      </c>
      <c r="AF98" s="293">
        <f t="shared" si="259"/>
        <v>66870.753361919982</v>
      </c>
      <c r="AG98" s="290">
        <f t="shared" si="225"/>
        <v>388089.98055935989</v>
      </c>
      <c r="AH98" s="339">
        <f t="shared" si="226"/>
        <v>0.6</v>
      </c>
      <c r="AI98" s="333" t="s">
        <v>347</v>
      </c>
      <c r="AJ98" s="301"/>
      <c r="AK98" s="298"/>
      <c r="AL98" s="326" t="str">
        <f t="shared" si="245"/>
        <v>Meat Alternatives</v>
      </c>
      <c r="AM98" s="293">
        <f t="shared" si="217"/>
        <v>86931.979370495959</v>
      </c>
      <c r="AN98" s="293">
        <f t="shared" ref="AN98:AX98" si="260">AM66*$AZ98</f>
        <v>20280.000000000004</v>
      </c>
      <c r="AO98" s="293">
        <f t="shared" si="260"/>
        <v>24336.000000000004</v>
      </c>
      <c r="AP98" s="293">
        <f t="shared" si="260"/>
        <v>31636.800000000003</v>
      </c>
      <c r="AQ98" s="293">
        <f t="shared" si="260"/>
        <v>41127.840000000004</v>
      </c>
      <c r="AR98" s="293">
        <f t="shared" si="260"/>
        <v>53466.192000000003</v>
      </c>
      <c r="AS98" s="293">
        <f t="shared" si="260"/>
        <v>69506.049599999998</v>
      </c>
      <c r="AT98" s="293">
        <f t="shared" si="260"/>
        <v>90357.864480000004</v>
      </c>
      <c r="AU98" s="293">
        <f t="shared" si="260"/>
        <v>117465.22382400002</v>
      </c>
      <c r="AV98" s="293">
        <f t="shared" si="260"/>
        <v>152704.79097120004</v>
      </c>
      <c r="AW98" s="293">
        <f t="shared" si="260"/>
        <v>198516.22826256001</v>
      </c>
      <c r="AX98" s="293">
        <f t="shared" si="260"/>
        <v>258071.09674132807</v>
      </c>
      <c r="AY98" s="290">
        <f t="shared" si="228"/>
        <v>1144400.0652495839</v>
      </c>
      <c r="AZ98" s="339">
        <f t="shared" si="229"/>
        <v>0.6</v>
      </c>
      <c r="BA98" s="333" t="s">
        <v>347</v>
      </c>
      <c r="BB98" s="298"/>
      <c r="BC98" s="310"/>
      <c r="BD98" s="326" t="str">
        <f t="shared" si="247"/>
        <v>Meat Alternatives</v>
      </c>
      <c r="BE98" s="293">
        <f t="shared" si="230"/>
        <v>335492.42576372641</v>
      </c>
      <c r="BF98" s="293">
        <f t="shared" ref="BF98:BP98" si="261">BE66*$BR98</f>
        <v>24336.000000000004</v>
      </c>
      <c r="BG98" s="293">
        <f t="shared" si="261"/>
        <v>51105.599999999999</v>
      </c>
      <c r="BH98" s="293">
        <f t="shared" si="261"/>
        <v>107321.75999999998</v>
      </c>
      <c r="BI98" s="293">
        <f t="shared" si="261"/>
        <v>225375.69599999997</v>
      </c>
      <c r="BJ98" s="293">
        <f t="shared" si="261"/>
        <v>473288.96159999998</v>
      </c>
      <c r="BK98" s="293">
        <f t="shared" si="261"/>
        <v>993906.81935999973</v>
      </c>
      <c r="BL98" s="293">
        <f t="shared" si="261"/>
        <v>2087204.3206559995</v>
      </c>
      <c r="BM98" s="293">
        <f t="shared" si="261"/>
        <v>4383129.073377599</v>
      </c>
      <c r="BN98" s="293">
        <f t="shared" si="261"/>
        <v>9204571.0540929567</v>
      </c>
      <c r="BO98" s="293">
        <f t="shared" si="261"/>
        <v>19329599.213595212</v>
      </c>
      <c r="BP98" s="293">
        <f t="shared" si="261"/>
        <v>40592158.348549932</v>
      </c>
      <c r="BQ98" s="290">
        <f t="shared" si="232"/>
        <v>77807489.272995427</v>
      </c>
      <c r="BR98" s="339">
        <f t="shared" si="233"/>
        <v>0.6</v>
      </c>
      <c r="BS98" s="333" t="s">
        <v>347</v>
      </c>
      <c r="BT98" s="310"/>
      <c r="BU98" s="313"/>
      <c r="BV98" s="326" t="str">
        <f t="shared" si="249"/>
        <v>Meat Alternatives</v>
      </c>
      <c r="BW98" s="293">
        <f t="shared" si="234"/>
        <v>85243532.53195484</v>
      </c>
      <c r="BX98" s="293">
        <f t="shared" ref="BX98:CH98" si="262">BW66*$CJ98</f>
        <v>2947006.4203125001</v>
      </c>
      <c r="BY98" s="293">
        <f t="shared" si="262"/>
        <v>5304611.5565624991</v>
      </c>
      <c r="BZ98" s="293">
        <f t="shared" si="262"/>
        <v>9548300.8018124979</v>
      </c>
      <c r="CA98" s="293">
        <f t="shared" si="262"/>
        <v>17186941.443262495</v>
      </c>
      <c r="CB98" s="293">
        <f t="shared" si="262"/>
        <v>30936494.597872481</v>
      </c>
      <c r="CC98" s="293">
        <f t="shared" si="262"/>
        <v>55685690.276170462</v>
      </c>
      <c r="CD98" s="293">
        <f t="shared" si="262"/>
        <v>100234242.49710684</v>
      </c>
      <c r="CE98" s="293">
        <f t="shared" si="262"/>
        <v>180421636.49479228</v>
      </c>
      <c r="CF98" s="293">
        <f t="shared" si="262"/>
        <v>324758945.69062614</v>
      </c>
      <c r="CG98" s="293">
        <f t="shared" si="262"/>
        <v>584566102.24312699</v>
      </c>
      <c r="CH98" s="293">
        <f t="shared" si="262"/>
        <v>1052218984.0376284</v>
      </c>
      <c r="CI98" s="290">
        <f t="shared" si="236"/>
        <v>2449052488.5912285</v>
      </c>
      <c r="CJ98" s="339">
        <f t="shared" si="237"/>
        <v>0.6</v>
      </c>
      <c r="CK98" s="333" t="s">
        <v>347</v>
      </c>
      <c r="CL98" s="313"/>
    </row>
    <row r="99" spans="1:90" ht="14.25" customHeight="1" x14ac:dyDescent="0.25">
      <c r="A99" s="304"/>
      <c r="B99" s="326" t="str">
        <f t="shared" si="242"/>
        <v>Frozen Food</v>
      </c>
      <c r="C99" s="293">
        <v>0</v>
      </c>
      <c r="D99" s="293">
        <f t="shared" si="221"/>
        <v>10124.999999999998</v>
      </c>
      <c r="E99" s="293">
        <f t="shared" si="221"/>
        <v>11137.5</v>
      </c>
      <c r="F99" s="293">
        <f t="shared" si="221"/>
        <v>13365</v>
      </c>
      <c r="G99" s="293">
        <f t="shared" si="221"/>
        <v>16037.999999999998</v>
      </c>
      <c r="H99" s="293">
        <f t="shared" si="221"/>
        <v>19245.599999999999</v>
      </c>
      <c r="I99" s="293">
        <f t="shared" si="221"/>
        <v>23094.719999999994</v>
      </c>
      <c r="J99" s="293">
        <f t="shared" si="221"/>
        <v>27713.66399999999</v>
      </c>
      <c r="K99" s="293">
        <f t="shared" si="221"/>
        <v>33256.396799999995</v>
      </c>
      <c r="L99" s="293">
        <f t="shared" si="221"/>
        <v>39907.676159999988</v>
      </c>
      <c r="M99" s="293">
        <f t="shared" si="221"/>
        <v>47889.211391999983</v>
      </c>
      <c r="N99" s="293">
        <f t="shared" si="221"/>
        <v>57467.053670399975</v>
      </c>
      <c r="O99" s="290">
        <f t="shared" si="222"/>
        <v>299239.82202239992</v>
      </c>
      <c r="P99" s="339">
        <f t="shared" si="223"/>
        <v>0.44999999999999996</v>
      </c>
      <c r="Q99" s="333" t="s">
        <v>347</v>
      </c>
      <c r="R99" s="330"/>
      <c r="S99" s="301"/>
      <c r="T99" s="326" t="str">
        <f t="shared" si="243"/>
        <v>Frozen Food</v>
      </c>
      <c r="U99" s="293">
        <f t="shared" si="215"/>
        <v>68960.464404479979</v>
      </c>
      <c r="V99" s="293">
        <f t="shared" ref="V99:AF99" si="263">U67*$AH99</f>
        <v>16199.999999999998</v>
      </c>
      <c r="W99" s="293">
        <f t="shared" si="263"/>
        <v>19439.999999999996</v>
      </c>
      <c r="X99" s="293">
        <f t="shared" si="263"/>
        <v>23327.999999999996</v>
      </c>
      <c r="Y99" s="293">
        <f t="shared" si="263"/>
        <v>27993.599999999999</v>
      </c>
      <c r="Z99" s="293">
        <f t="shared" si="263"/>
        <v>33592.319999999992</v>
      </c>
      <c r="AA99" s="293">
        <f t="shared" si="263"/>
        <v>40310.783999999992</v>
      </c>
      <c r="AB99" s="293">
        <f t="shared" si="263"/>
        <v>48372.940799999989</v>
      </c>
      <c r="AC99" s="293">
        <f t="shared" si="263"/>
        <v>58047.528959999981</v>
      </c>
      <c r="AD99" s="293">
        <f t="shared" si="263"/>
        <v>69657.034751999978</v>
      </c>
      <c r="AE99" s="293">
        <f t="shared" si="263"/>
        <v>83588.441702399985</v>
      </c>
      <c r="AF99" s="293">
        <f t="shared" si="263"/>
        <v>100306.13004287996</v>
      </c>
      <c r="AG99" s="290">
        <f t="shared" si="225"/>
        <v>589797.24466175982</v>
      </c>
      <c r="AH99" s="339">
        <f t="shared" si="226"/>
        <v>0.44999999999999996</v>
      </c>
      <c r="AI99" s="333" t="s">
        <v>347</v>
      </c>
      <c r="AJ99" s="301"/>
      <c r="AK99" s="298"/>
      <c r="AL99" s="326" t="str">
        <f t="shared" si="245"/>
        <v>Frozen Food</v>
      </c>
      <c r="AM99" s="293">
        <f t="shared" si="217"/>
        <v>80244.904034303967</v>
      </c>
      <c r="AN99" s="293">
        <f t="shared" ref="AN99:AX99" si="264">AM67*$AZ99</f>
        <v>14040</v>
      </c>
      <c r="AO99" s="293">
        <f t="shared" si="264"/>
        <v>27378</v>
      </c>
      <c r="AP99" s="293">
        <f t="shared" si="264"/>
        <v>35591.399999999994</v>
      </c>
      <c r="AQ99" s="293">
        <f t="shared" si="264"/>
        <v>46268.82</v>
      </c>
      <c r="AR99" s="293">
        <f t="shared" si="264"/>
        <v>60149.466</v>
      </c>
      <c r="AS99" s="293">
        <f t="shared" si="264"/>
        <v>78194.305800000002</v>
      </c>
      <c r="AT99" s="293">
        <f t="shared" si="264"/>
        <v>101652.59754</v>
      </c>
      <c r="AU99" s="293">
        <f t="shared" si="264"/>
        <v>132148.37680199998</v>
      </c>
      <c r="AV99" s="293">
        <f t="shared" si="264"/>
        <v>171792.88984260001</v>
      </c>
      <c r="AW99" s="293">
        <f t="shared" si="264"/>
        <v>223330.75679538</v>
      </c>
      <c r="AX99" s="293">
        <f t="shared" si="264"/>
        <v>290329.98383399402</v>
      </c>
      <c r="AY99" s="290">
        <f t="shared" si="228"/>
        <v>1261121.5006482778</v>
      </c>
      <c r="AZ99" s="339">
        <f t="shared" si="229"/>
        <v>0.44999999999999996</v>
      </c>
      <c r="BA99" s="333" t="s">
        <v>347</v>
      </c>
      <c r="BB99" s="298"/>
      <c r="BC99" s="310"/>
      <c r="BD99" s="326" t="str">
        <f t="shared" si="247"/>
        <v>Frozen Food</v>
      </c>
      <c r="BE99" s="293">
        <f t="shared" si="230"/>
        <v>377428.97898419225</v>
      </c>
      <c r="BF99" s="293">
        <f t="shared" ref="BF99:BP99" si="265">BE67*$BR99</f>
        <v>27378</v>
      </c>
      <c r="BG99" s="293">
        <f t="shared" si="265"/>
        <v>57493.799999999988</v>
      </c>
      <c r="BH99" s="293">
        <f t="shared" si="265"/>
        <v>120736.97999999997</v>
      </c>
      <c r="BI99" s="293">
        <f t="shared" si="265"/>
        <v>253547.65799999997</v>
      </c>
      <c r="BJ99" s="293">
        <f t="shared" si="265"/>
        <v>532450.08179999993</v>
      </c>
      <c r="BK99" s="293">
        <f t="shared" si="265"/>
        <v>1118145.1717799997</v>
      </c>
      <c r="BL99" s="293">
        <f t="shared" si="265"/>
        <v>2348104.8607379994</v>
      </c>
      <c r="BM99" s="293">
        <f t="shared" si="265"/>
        <v>4931020.2075497983</v>
      </c>
      <c r="BN99" s="293">
        <f t="shared" si="265"/>
        <v>10355142.435854577</v>
      </c>
      <c r="BO99" s="293">
        <f t="shared" si="265"/>
        <v>21745799.115294609</v>
      </c>
      <c r="BP99" s="293">
        <f t="shared" si="265"/>
        <v>45666178.14211867</v>
      </c>
      <c r="BQ99" s="290">
        <f t="shared" si="232"/>
        <v>87533425.432119846</v>
      </c>
      <c r="BR99" s="339">
        <f t="shared" si="233"/>
        <v>0.44999999999999996</v>
      </c>
      <c r="BS99" s="333" t="s">
        <v>347</v>
      </c>
      <c r="BT99" s="310"/>
      <c r="BU99" s="313"/>
      <c r="BV99" s="326" t="str">
        <f t="shared" si="249"/>
        <v>Frozen Food</v>
      </c>
      <c r="BW99" s="293">
        <f t="shared" si="234"/>
        <v>95898974.0984492</v>
      </c>
      <c r="BX99" s="293">
        <f t="shared" ref="BX99:CH99" si="266">BW67*$CJ99</f>
        <v>3315382.2228515623</v>
      </c>
      <c r="BY99" s="293">
        <f t="shared" si="266"/>
        <v>5967688.0011328105</v>
      </c>
      <c r="BZ99" s="293">
        <f t="shared" si="266"/>
        <v>10741838.40203906</v>
      </c>
      <c r="CA99" s="293">
        <f t="shared" si="266"/>
        <v>19335309.123670306</v>
      </c>
      <c r="CB99" s="293">
        <f t="shared" si="266"/>
        <v>34803556.42260655</v>
      </c>
      <c r="CC99" s="293">
        <f t="shared" si="266"/>
        <v>62646401.560691781</v>
      </c>
      <c r="CD99" s="293">
        <f t="shared" si="266"/>
        <v>112763522.80924521</v>
      </c>
      <c r="CE99" s="293">
        <f t="shared" si="266"/>
        <v>202974341.05664137</v>
      </c>
      <c r="CF99" s="293">
        <f t="shared" si="266"/>
        <v>365353813.90195447</v>
      </c>
      <c r="CG99" s="293">
        <f t="shared" si="266"/>
        <v>657636865.02351809</v>
      </c>
      <c r="CH99" s="293">
        <f t="shared" si="266"/>
        <v>1183746357.0423326</v>
      </c>
      <c r="CI99" s="290">
        <f t="shared" si="236"/>
        <v>2755184049.665133</v>
      </c>
      <c r="CJ99" s="339">
        <f t="shared" si="237"/>
        <v>0.44999999999999996</v>
      </c>
      <c r="CK99" s="333" t="s">
        <v>347</v>
      </c>
      <c r="CL99" s="313"/>
    </row>
    <row r="100" spans="1:90" ht="14.25" customHeight="1" x14ac:dyDescent="0.25">
      <c r="A100" s="304"/>
      <c r="B100" s="326" t="str">
        <f t="shared" si="242"/>
        <v>Household Essentials</v>
      </c>
      <c r="C100" s="293">
        <v>0</v>
      </c>
      <c r="D100" s="293">
        <f t="shared" si="221"/>
        <v>54739.000000000007</v>
      </c>
      <c r="E100" s="293">
        <f t="shared" si="221"/>
        <v>60212.900000000016</v>
      </c>
      <c r="F100" s="293">
        <f t="shared" si="221"/>
        <v>72255.48000000001</v>
      </c>
      <c r="G100" s="293">
        <f t="shared" si="221"/>
        <v>86706.576000000001</v>
      </c>
      <c r="H100" s="293">
        <f t="shared" si="221"/>
        <v>104047.8912</v>
      </c>
      <c r="I100" s="293">
        <f t="shared" si="221"/>
        <v>124857.46943999999</v>
      </c>
      <c r="J100" s="293">
        <f t="shared" si="221"/>
        <v>149828.96332799998</v>
      </c>
      <c r="K100" s="293">
        <f t="shared" si="221"/>
        <v>179794.75599359997</v>
      </c>
      <c r="L100" s="293">
        <f t="shared" si="221"/>
        <v>215753.70719231994</v>
      </c>
      <c r="M100" s="293">
        <f t="shared" si="221"/>
        <v>258904.44863078391</v>
      </c>
      <c r="N100" s="293">
        <f t="shared" si="221"/>
        <v>310685.33835694066</v>
      </c>
      <c r="O100" s="290">
        <f t="shared" si="222"/>
        <v>1617786.5301416446</v>
      </c>
      <c r="P100" s="339">
        <f t="shared" si="223"/>
        <v>0.43000000000000005</v>
      </c>
      <c r="Q100" s="333" t="s">
        <v>347</v>
      </c>
      <c r="R100" s="330"/>
      <c r="S100" s="301"/>
      <c r="T100" s="326" t="str">
        <f t="shared" si="243"/>
        <v>Household Essentials</v>
      </c>
      <c r="U100" s="293">
        <f t="shared" si="215"/>
        <v>372822.40602832881</v>
      </c>
      <c r="V100" s="293">
        <f t="shared" ref="V100:AF100" si="267">U68*$AH100</f>
        <v>68628.000000000015</v>
      </c>
      <c r="W100" s="293">
        <f t="shared" si="267"/>
        <v>83076.000000000015</v>
      </c>
      <c r="X100" s="293">
        <f t="shared" si="267"/>
        <v>99691.200000000012</v>
      </c>
      <c r="Y100" s="293">
        <f t="shared" si="267"/>
        <v>119629.44000000002</v>
      </c>
      <c r="Z100" s="293">
        <f t="shared" si="267"/>
        <v>143555.32800000001</v>
      </c>
      <c r="AA100" s="293">
        <f t="shared" si="267"/>
        <v>172266.39360000001</v>
      </c>
      <c r="AB100" s="293">
        <f t="shared" si="267"/>
        <v>206719.67231999998</v>
      </c>
      <c r="AC100" s="293">
        <f t="shared" si="267"/>
        <v>248063.606784</v>
      </c>
      <c r="AD100" s="293">
        <f t="shared" si="267"/>
        <v>297676.3281408</v>
      </c>
      <c r="AE100" s="293">
        <f t="shared" si="267"/>
        <v>279556.89947135997</v>
      </c>
      <c r="AF100" s="293">
        <f t="shared" si="267"/>
        <v>335468.27936563193</v>
      </c>
      <c r="AG100" s="290">
        <f t="shared" si="225"/>
        <v>2427153.5537101207</v>
      </c>
      <c r="AH100" s="339">
        <f t="shared" si="226"/>
        <v>0.43000000000000005</v>
      </c>
      <c r="AI100" s="333" t="s">
        <v>347</v>
      </c>
      <c r="AJ100" s="301"/>
      <c r="AK100" s="298"/>
      <c r="AL100" s="326" t="str">
        <f t="shared" si="245"/>
        <v>Household Essentials</v>
      </c>
      <c r="AM100" s="293">
        <f t="shared" si="217"/>
        <v>357832.83132334065</v>
      </c>
      <c r="AN100" s="293">
        <f t="shared" ref="AN100:AX100" si="268">AM68*$AZ100</f>
        <v>80496.000000000015</v>
      </c>
      <c r="AO100" s="293">
        <f t="shared" si="268"/>
        <v>150426.90000000002</v>
      </c>
      <c r="AP100" s="293">
        <f t="shared" si="268"/>
        <v>195554.97000000006</v>
      </c>
      <c r="AQ100" s="293">
        <f t="shared" si="268"/>
        <v>254221.46100000007</v>
      </c>
      <c r="AR100" s="293">
        <f t="shared" si="268"/>
        <v>330487.89930000011</v>
      </c>
      <c r="AS100" s="293">
        <f t="shared" si="268"/>
        <v>429634.26909000007</v>
      </c>
      <c r="AT100" s="293">
        <f t="shared" si="268"/>
        <v>558524.54981700005</v>
      </c>
      <c r="AU100" s="293">
        <f t="shared" si="268"/>
        <v>726081.9147621002</v>
      </c>
      <c r="AV100" s="293">
        <f t="shared" si="268"/>
        <v>943906.48919073038</v>
      </c>
      <c r="AW100" s="293">
        <f t="shared" si="268"/>
        <v>1227078.4359479493</v>
      </c>
      <c r="AX100" s="293">
        <f t="shared" si="268"/>
        <v>1595201.9667323343</v>
      </c>
      <c r="AY100" s="290">
        <f t="shared" si="228"/>
        <v>6849447.6871634554</v>
      </c>
      <c r="AZ100" s="339">
        <f t="shared" si="229"/>
        <v>0.43000000000000005</v>
      </c>
      <c r="BA100" s="333" t="s">
        <v>347</v>
      </c>
      <c r="BB100" s="298"/>
      <c r="BC100" s="310"/>
      <c r="BD100" s="326" t="str">
        <f t="shared" si="247"/>
        <v>Household Essentials</v>
      </c>
      <c r="BE100" s="293">
        <f t="shared" si="230"/>
        <v>2073762.5567520347</v>
      </c>
      <c r="BF100" s="293">
        <f t="shared" ref="BF100:BP100" si="269">BE68*$BR100</f>
        <v>150426.90000000002</v>
      </c>
      <c r="BG100" s="293">
        <f t="shared" si="269"/>
        <v>315896.49</v>
      </c>
      <c r="BH100" s="293">
        <f t="shared" si="269"/>
        <v>663382.62899999996</v>
      </c>
      <c r="BI100" s="293">
        <f t="shared" si="269"/>
        <v>1393103.5208999999</v>
      </c>
      <c r="BJ100" s="293">
        <f t="shared" si="269"/>
        <v>2925517.3938899995</v>
      </c>
      <c r="BK100" s="293">
        <f t="shared" si="269"/>
        <v>6143586.5271689985</v>
      </c>
      <c r="BL100" s="293">
        <f t="shared" si="269"/>
        <v>12901531.707054896</v>
      </c>
      <c r="BM100" s="293">
        <f t="shared" si="269"/>
        <v>27093216.584815279</v>
      </c>
      <c r="BN100" s="293">
        <f t="shared" si="269"/>
        <v>56895754.828112096</v>
      </c>
      <c r="BO100" s="293">
        <f t="shared" si="269"/>
        <v>119481085.13903539</v>
      </c>
      <c r="BP100" s="293">
        <f t="shared" si="269"/>
        <v>250910278.79197431</v>
      </c>
      <c r="BQ100" s="290">
        <f t="shared" si="232"/>
        <v>480947543.068703</v>
      </c>
      <c r="BR100" s="339">
        <f t="shared" si="233"/>
        <v>0.43000000000000005</v>
      </c>
      <c r="BS100" s="333" t="s">
        <v>347</v>
      </c>
      <c r="BT100" s="310"/>
      <c r="BU100" s="313"/>
      <c r="BV100" s="326" t="str">
        <f t="shared" si="249"/>
        <v>Household Essentials</v>
      </c>
      <c r="BW100" s="293">
        <f t="shared" si="234"/>
        <v>526911585.46314603</v>
      </c>
      <c r="BX100" s="293">
        <f t="shared" ref="BX100:CH100" si="270">BW68*$CJ100</f>
        <v>18216183.435556643</v>
      </c>
      <c r="BY100" s="293">
        <f t="shared" si="270"/>
        <v>32789130.184001952</v>
      </c>
      <c r="BZ100" s="293">
        <f t="shared" si="270"/>
        <v>59020434.331203505</v>
      </c>
      <c r="CA100" s="293">
        <f t="shared" si="270"/>
        <v>106236781.7961663</v>
      </c>
      <c r="CB100" s="293">
        <f t="shared" si="270"/>
        <v>191226207.23309931</v>
      </c>
      <c r="CC100" s="293">
        <f t="shared" si="270"/>
        <v>344207173.01957875</v>
      </c>
      <c r="CD100" s="293">
        <f t="shared" si="270"/>
        <v>619572911.43524182</v>
      </c>
      <c r="CE100" s="293">
        <f t="shared" si="270"/>
        <v>1115231240.5834351</v>
      </c>
      <c r="CF100" s="293">
        <f t="shared" si="270"/>
        <v>2007416233.0501831</v>
      </c>
      <c r="CG100" s="293">
        <f t="shared" si="270"/>
        <v>3613349219.4903297</v>
      </c>
      <c r="CH100" s="293">
        <f t="shared" si="270"/>
        <v>6504028595.082593</v>
      </c>
      <c r="CI100" s="290">
        <f t="shared" si="236"/>
        <v>15138205695.104534</v>
      </c>
      <c r="CJ100" s="339">
        <f t="shared" si="237"/>
        <v>0.43000000000000005</v>
      </c>
      <c r="CK100" s="333" t="s">
        <v>347</v>
      </c>
      <c r="CL100" s="313"/>
    </row>
    <row r="101" spans="1:90" ht="14.25" customHeight="1" x14ac:dyDescent="0.25">
      <c r="A101" s="304"/>
      <c r="B101" s="326" t="str">
        <f>B85</f>
        <v>Beauty Products</v>
      </c>
      <c r="C101" s="293">
        <v>0</v>
      </c>
      <c r="D101" s="293">
        <f t="shared" si="221"/>
        <v>91080</v>
      </c>
      <c r="E101" s="293">
        <f t="shared" si="221"/>
        <v>100187.99999999999</v>
      </c>
      <c r="F101" s="293">
        <f t="shared" si="221"/>
        <v>120225.59999999999</v>
      </c>
      <c r="G101" s="293">
        <f t="shared" si="221"/>
        <v>144270.72</v>
      </c>
      <c r="H101" s="293">
        <f t="shared" si="221"/>
        <v>173124.864</v>
      </c>
      <c r="I101" s="293">
        <f t="shared" si="221"/>
        <v>207749.83679999996</v>
      </c>
      <c r="J101" s="293">
        <f t="shared" si="221"/>
        <v>249299.80416</v>
      </c>
      <c r="K101" s="293">
        <f t="shared" si="221"/>
        <v>299159.76499199995</v>
      </c>
      <c r="L101" s="293">
        <f t="shared" si="221"/>
        <v>358991.71799039992</v>
      </c>
      <c r="M101" s="293">
        <f t="shared" si="221"/>
        <v>430790.0615884799</v>
      </c>
      <c r="N101" s="293">
        <f t="shared" si="221"/>
        <v>516948.07390617579</v>
      </c>
      <c r="O101" s="290">
        <f t="shared" si="222"/>
        <v>2691828.4434370557</v>
      </c>
      <c r="P101" s="339">
        <f t="shared" si="223"/>
        <v>0.22999999999999998</v>
      </c>
      <c r="Q101" s="333" t="s">
        <v>347</v>
      </c>
      <c r="R101" s="330"/>
      <c r="S101" s="301"/>
      <c r="T101" s="326" t="str">
        <f t="shared" si="243"/>
        <v>Beauty Products</v>
      </c>
      <c r="U101" s="293">
        <f t="shared" si="215"/>
        <v>620337.6886874109</v>
      </c>
      <c r="V101" s="293">
        <f t="shared" ref="V101:AF101" si="271">U69*$AH101</f>
        <v>115367.99999999999</v>
      </c>
      <c r="W101" s="293">
        <f t="shared" si="271"/>
        <v>136344</v>
      </c>
      <c r="X101" s="293">
        <f t="shared" si="271"/>
        <v>163612.79999999999</v>
      </c>
      <c r="Y101" s="293">
        <f t="shared" si="271"/>
        <v>196335.35999999999</v>
      </c>
      <c r="Z101" s="293">
        <f t="shared" si="271"/>
        <v>235602.432</v>
      </c>
      <c r="AA101" s="293">
        <f t="shared" si="271"/>
        <v>282722.91840000002</v>
      </c>
      <c r="AB101" s="293">
        <f t="shared" si="271"/>
        <v>339267.50208000001</v>
      </c>
      <c r="AC101" s="293">
        <f t="shared" si="271"/>
        <v>407121.00249599997</v>
      </c>
      <c r="AD101" s="293">
        <f t="shared" si="271"/>
        <v>488545.2029952</v>
      </c>
      <c r="AE101" s="293">
        <f t="shared" si="271"/>
        <v>428416.56262655999</v>
      </c>
      <c r="AF101" s="293">
        <f t="shared" si="271"/>
        <v>324694.65799065598</v>
      </c>
      <c r="AG101" s="290">
        <f t="shared" si="225"/>
        <v>3738368.1272758273</v>
      </c>
      <c r="AH101" s="339">
        <f t="shared" si="226"/>
        <v>0.22999999999999998</v>
      </c>
      <c r="AI101" s="333" t="s">
        <v>347</v>
      </c>
      <c r="AJ101" s="301"/>
      <c r="AK101" s="298"/>
      <c r="AL101" s="326" t="str">
        <f t="shared" si="245"/>
        <v>Beauty Products</v>
      </c>
      <c r="AM101" s="293">
        <f t="shared" si="217"/>
        <v>357164.12378972158</v>
      </c>
      <c r="AN101" s="293">
        <f t="shared" ref="AN101:AX101" si="272">AM69*$AZ101</f>
        <v>59201.999999999993</v>
      </c>
      <c r="AO101" s="293">
        <f t="shared" si="272"/>
        <v>181911.6</v>
      </c>
      <c r="AP101" s="293">
        <f t="shared" si="272"/>
        <v>236485.08000000002</v>
      </c>
      <c r="AQ101" s="293">
        <f t="shared" si="272"/>
        <v>307430.60400000005</v>
      </c>
      <c r="AR101" s="293">
        <f t="shared" si="272"/>
        <v>399659.78520000004</v>
      </c>
      <c r="AS101" s="293">
        <f t="shared" si="272"/>
        <v>519557.72076000011</v>
      </c>
      <c r="AT101" s="293">
        <f t="shared" si="272"/>
        <v>675425.03698800004</v>
      </c>
      <c r="AU101" s="293">
        <f t="shared" si="272"/>
        <v>878052.54808440013</v>
      </c>
      <c r="AV101" s="293">
        <f t="shared" si="272"/>
        <v>1141468.3125097202</v>
      </c>
      <c r="AW101" s="293">
        <f t="shared" si="272"/>
        <v>1483908.8062626363</v>
      </c>
      <c r="AX101" s="293">
        <f t="shared" si="272"/>
        <v>1929081.4481414275</v>
      </c>
      <c r="AY101" s="290">
        <f t="shared" si="228"/>
        <v>8169347.0657359064</v>
      </c>
      <c r="AZ101" s="339">
        <f t="shared" si="229"/>
        <v>0.22999999999999998</v>
      </c>
      <c r="BA101" s="333" t="s">
        <v>347</v>
      </c>
      <c r="BB101" s="298"/>
      <c r="BC101" s="310"/>
      <c r="BD101" s="326" t="str">
        <f t="shared" si="247"/>
        <v>Beauty Products</v>
      </c>
      <c r="BE101" s="293">
        <f t="shared" si="230"/>
        <v>2507805.8825838557</v>
      </c>
      <c r="BF101" s="293">
        <f t="shared" ref="BF101:BP101" si="273">BE69*$BR101</f>
        <v>181911.6</v>
      </c>
      <c r="BG101" s="293">
        <f t="shared" si="273"/>
        <v>382014.36</v>
      </c>
      <c r="BH101" s="293">
        <f t="shared" si="273"/>
        <v>802230.15599999996</v>
      </c>
      <c r="BI101" s="293">
        <f t="shared" si="273"/>
        <v>1684683.3275999997</v>
      </c>
      <c r="BJ101" s="293">
        <f t="shared" si="273"/>
        <v>3537834.9879599991</v>
      </c>
      <c r="BK101" s="293">
        <f t="shared" si="273"/>
        <v>7429453.4747159975</v>
      </c>
      <c r="BL101" s="293">
        <f t="shared" si="273"/>
        <v>15601852.296903593</v>
      </c>
      <c r="BM101" s="293">
        <f t="shared" si="273"/>
        <v>32763889.823497545</v>
      </c>
      <c r="BN101" s="293">
        <f t="shared" si="273"/>
        <v>68804168.629344836</v>
      </c>
      <c r="BO101" s="293">
        <f t="shared" si="273"/>
        <v>144488754.12162417</v>
      </c>
      <c r="BP101" s="293">
        <f t="shared" si="273"/>
        <v>303426383.65541071</v>
      </c>
      <c r="BQ101" s="290">
        <f t="shared" si="232"/>
        <v>581610982.31564069</v>
      </c>
      <c r="BR101" s="339">
        <f t="shared" si="233"/>
        <v>0.22999999999999998</v>
      </c>
      <c r="BS101" s="333" t="s">
        <v>347</v>
      </c>
      <c r="BT101" s="310"/>
      <c r="BU101" s="313"/>
      <c r="BV101" s="326" t="str">
        <f t="shared" si="249"/>
        <v>Beauty Products</v>
      </c>
      <c r="BW101" s="293">
        <f t="shared" si="234"/>
        <v>637195405.67636251</v>
      </c>
      <c r="BX101" s="293">
        <f t="shared" ref="BX101:CH101" si="274">BW69*$CJ101</f>
        <v>22028872.991835937</v>
      </c>
      <c r="BY101" s="293">
        <f t="shared" si="274"/>
        <v>39651971.385304682</v>
      </c>
      <c r="BZ101" s="293">
        <f t="shared" si="274"/>
        <v>71373548.493548423</v>
      </c>
      <c r="CA101" s="293">
        <f t="shared" si="274"/>
        <v>128472387.28838715</v>
      </c>
      <c r="CB101" s="293">
        <f t="shared" si="274"/>
        <v>231250297.11909685</v>
      </c>
      <c r="CC101" s="293">
        <f t="shared" si="274"/>
        <v>416250534.81437427</v>
      </c>
      <c r="CD101" s="293">
        <f t="shared" si="274"/>
        <v>749250962.66587377</v>
      </c>
      <c r="CE101" s="293">
        <f t="shared" si="274"/>
        <v>1348651732.7985725</v>
      </c>
      <c r="CF101" s="293">
        <f t="shared" si="274"/>
        <v>2427573119.0374303</v>
      </c>
      <c r="CG101" s="293">
        <f t="shared" si="274"/>
        <v>4369631614.267375</v>
      </c>
      <c r="CH101" s="293">
        <f t="shared" si="274"/>
        <v>7865336905.6812735</v>
      </c>
      <c r="CI101" s="290">
        <f t="shared" si="236"/>
        <v>18306667352.219437</v>
      </c>
      <c r="CJ101" s="339">
        <f t="shared" si="237"/>
        <v>0.22999999999999998</v>
      </c>
      <c r="CK101" s="333" t="s">
        <v>347</v>
      </c>
      <c r="CL101" s="313"/>
    </row>
    <row r="102" spans="1:90" ht="14.25" customHeight="1" x14ac:dyDescent="0.25">
      <c r="A102" s="304"/>
      <c r="B102" s="326" t="s">
        <v>210</v>
      </c>
      <c r="C102" s="290">
        <f>SUM(C92:C101)</f>
        <v>0</v>
      </c>
      <c r="D102" s="290">
        <f t="shared" ref="D102:N102" si="275">SUM(D92:D101)</f>
        <v>1044114</v>
      </c>
      <c r="E102" s="290">
        <f t="shared" si="275"/>
        <v>1148525.4000000001</v>
      </c>
      <c r="F102" s="290">
        <f t="shared" si="275"/>
        <v>1378230.4800000004</v>
      </c>
      <c r="G102" s="290">
        <f t="shared" si="275"/>
        <v>1653876.5759999997</v>
      </c>
      <c r="H102" s="290">
        <f t="shared" si="275"/>
        <v>1984651.8912</v>
      </c>
      <c r="I102" s="290">
        <f t="shared" si="275"/>
        <v>2381582.2694400004</v>
      </c>
      <c r="J102" s="290">
        <f t="shared" si="275"/>
        <v>2857898.7233279999</v>
      </c>
      <c r="K102" s="290">
        <f t="shared" si="275"/>
        <v>3429478.4679935998</v>
      </c>
      <c r="L102" s="290">
        <f t="shared" si="275"/>
        <v>4115374.1615923191</v>
      </c>
      <c r="M102" s="290">
        <f t="shared" si="275"/>
        <v>4938448.993910783</v>
      </c>
      <c r="N102" s="290">
        <f t="shared" si="275"/>
        <v>5926138.7926929388</v>
      </c>
      <c r="O102" s="290">
        <f>SUM(O92:O101)</f>
        <v>30858319.756157644</v>
      </c>
      <c r="P102" s="322"/>
      <c r="Q102" s="295"/>
      <c r="R102" s="330"/>
      <c r="S102" s="301"/>
      <c r="T102" s="326" t="s">
        <v>210</v>
      </c>
      <c r="U102" s="290">
        <f>SUM(U92:U101)</f>
        <v>7111366.5512315268</v>
      </c>
      <c r="V102" s="290">
        <f t="shared" ref="V102:AF102" si="276">SUM(V92:V101)</f>
        <v>1382292</v>
      </c>
      <c r="W102" s="290">
        <f t="shared" si="276"/>
        <v>1507836</v>
      </c>
      <c r="X102" s="290">
        <f t="shared" si="276"/>
        <v>1996027.2</v>
      </c>
      <c r="Y102" s="290">
        <f t="shared" si="276"/>
        <v>2395232.64</v>
      </c>
      <c r="Z102" s="290">
        <f t="shared" si="276"/>
        <v>2874279.1680000001</v>
      </c>
      <c r="AA102" s="290">
        <f t="shared" si="276"/>
        <v>3449135.0015999996</v>
      </c>
      <c r="AB102" s="290">
        <f t="shared" si="276"/>
        <v>4138962.0019199997</v>
      </c>
      <c r="AC102" s="290">
        <f t="shared" si="276"/>
        <v>4966754.4023040002</v>
      </c>
      <c r="AD102" s="290">
        <f t="shared" si="276"/>
        <v>5960105.282764799</v>
      </c>
      <c r="AE102" s="290">
        <f t="shared" si="276"/>
        <v>6618089.0728857582</v>
      </c>
      <c r="AF102" s="290">
        <f t="shared" si="276"/>
        <v>6755741.6931164125</v>
      </c>
      <c r="AG102" s="290">
        <f>SUM(AG92:AG101)</f>
        <v>49155821.013822488</v>
      </c>
      <c r="AH102" s="322"/>
      <c r="AI102" s="295"/>
      <c r="AJ102" s="301"/>
      <c r="AK102" s="298"/>
      <c r="AL102" s="326" t="s">
        <v>210</v>
      </c>
      <c r="AM102" s="290">
        <f>SUM(AM92:AM101)</f>
        <v>7043942.2566334447</v>
      </c>
      <c r="AN102" s="290">
        <f t="shared" ref="AN102:AX102" si="277">SUM(AN92:AN101)</f>
        <v>1614730</v>
      </c>
      <c r="AO102" s="290">
        <f t="shared" si="277"/>
        <v>3033364.1</v>
      </c>
      <c r="AP102" s="290">
        <f t="shared" si="277"/>
        <v>3943373.3300000005</v>
      </c>
      <c r="AQ102" s="290">
        <f t="shared" si="277"/>
        <v>5126385.3290000008</v>
      </c>
      <c r="AR102" s="290">
        <f t="shared" si="277"/>
        <v>6664300.9276999999</v>
      </c>
      <c r="AS102" s="290">
        <f t="shared" si="277"/>
        <v>8663591.2060100008</v>
      </c>
      <c r="AT102" s="290">
        <f t="shared" si="277"/>
        <v>11262668.567813002</v>
      </c>
      <c r="AU102" s="290">
        <f t="shared" si="277"/>
        <v>14641469.138156902</v>
      </c>
      <c r="AV102" s="290">
        <f t="shared" si="277"/>
        <v>19033909.879603978</v>
      </c>
      <c r="AW102" s="290">
        <f t="shared" si="277"/>
        <v>24744082.843485165</v>
      </c>
      <c r="AX102" s="290">
        <f t="shared" si="277"/>
        <v>32167307.696530718</v>
      </c>
      <c r="AY102" s="290">
        <f>SUM(AY92:AY101)</f>
        <v>137939125.27493322</v>
      </c>
      <c r="AZ102" s="322"/>
      <c r="BA102" s="295"/>
      <c r="BB102" s="298"/>
      <c r="BC102" s="310"/>
      <c r="BD102" s="326" t="s">
        <v>210</v>
      </c>
      <c r="BE102" s="290">
        <f>SUM(BE92:BE101)</f>
        <v>41817500.005489931</v>
      </c>
      <c r="BF102" s="290">
        <f t="shared" ref="BF102:BP102" si="278">SUM(BF92:BF101)</f>
        <v>3033364.1</v>
      </c>
      <c r="BG102" s="290">
        <f t="shared" si="278"/>
        <v>6370064.6099999994</v>
      </c>
      <c r="BH102" s="290">
        <f t="shared" si="278"/>
        <v>13377135.681</v>
      </c>
      <c r="BI102" s="290">
        <f t="shared" si="278"/>
        <v>28091984.930099998</v>
      </c>
      <c r="BJ102" s="290">
        <f t="shared" si="278"/>
        <v>58993168.353209987</v>
      </c>
      <c r="BK102" s="290">
        <f t="shared" si="278"/>
        <v>123885653.541741</v>
      </c>
      <c r="BL102" s="290">
        <f t="shared" si="278"/>
        <v>260159872.43765604</v>
      </c>
      <c r="BM102" s="290">
        <f t="shared" si="278"/>
        <v>546335732.1190778</v>
      </c>
      <c r="BN102" s="290">
        <f t="shared" si="278"/>
        <v>1147305037.4500632</v>
      </c>
      <c r="BO102" s="290">
        <f t="shared" si="278"/>
        <v>2409340578.6451321</v>
      </c>
      <c r="BP102" s="290">
        <f t="shared" si="278"/>
        <v>5059615215.1547775</v>
      </c>
      <c r="BQ102" s="290">
        <f>SUM(BQ92:BQ101)</f>
        <v>9698325307.0282459</v>
      </c>
      <c r="BR102" s="322"/>
      <c r="BS102" s="295"/>
      <c r="BT102" s="310"/>
      <c r="BU102" s="313"/>
      <c r="BV102" s="326" t="s">
        <v>210</v>
      </c>
      <c r="BW102" s="290">
        <f>SUM(BW92:BW101)</f>
        <v>10625191951.825035</v>
      </c>
      <c r="BX102" s="290">
        <f t="shared" ref="BX102:CH102" si="279">SUM(BX92:BX101)</f>
        <v>367330024.5662989</v>
      </c>
      <c r="BY102" s="290">
        <f t="shared" si="279"/>
        <v>661194044.21933782</v>
      </c>
      <c r="BZ102" s="290">
        <f t="shared" si="279"/>
        <v>1190149279.5948081</v>
      </c>
      <c r="CA102" s="290">
        <f t="shared" si="279"/>
        <v>2142268703.2706544</v>
      </c>
      <c r="CB102" s="290">
        <f t="shared" si="279"/>
        <v>3856083665.8871779</v>
      </c>
      <c r="CC102" s="290">
        <f t="shared" si="279"/>
        <v>6940950598.596921</v>
      </c>
      <c r="CD102" s="290">
        <f t="shared" si="279"/>
        <v>12493711077.474457</v>
      </c>
      <c r="CE102" s="290">
        <f t="shared" si="279"/>
        <v>22488679939.454021</v>
      </c>
      <c r="CF102" s="290">
        <f t="shared" si="279"/>
        <v>40479623891.017242</v>
      </c>
      <c r="CG102" s="290">
        <f t="shared" si="279"/>
        <v>72863323003.831039</v>
      </c>
      <c r="CH102" s="290">
        <f t="shared" si="279"/>
        <v>131153981406.89583</v>
      </c>
      <c r="CI102" s="290">
        <f>SUM(CI92:CI101)</f>
        <v>305262487586.63281</v>
      </c>
      <c r="CJ102" s="322"/>
      <c r="CK102" s="295"/>
      <c r="CL102" s="313"/>
    </row>
    <row r="103" spans="1:90" ht="14.25" customHeight="1" x14ac:dyDescent="0.25">
      <c r="A103" s="304"/>
      <c r="B103" s="294"/>
      <c r="C103" s="294"/>
      <c r="D103" s="294"/>
      <c r="E103" s="294"/>
      <c r="F103" s="294"/>
      <c r="G103" s="294"/>
      <c r="H103" s="294"/>
      <c r="I103" s="294"/>
      <c r="J103" s="294"/>
      <c r="K103" s="294"/>
      <c r="L103" s="294"/>
      <c r="M103" s="294"/>
      <c r="N103" s="294"/>
      <c r="O103" s="294"/>
      <c r="P103" s="322"/>
      <c r="Q103" s="295"/>
      <c r="R103" s="330"/>
      <c r="S103" s="301"/>
      <c r="T103" s="294"/>
      <c r="U103" s="294"/>
      <c r="V103" s="294"/>
      <c r="W103" s="294"/>
      <c r="X103" s="294"/>
      <c r="Y103" s="294"/>
      <c r="Z103" s="294"/>
      <c r="AA103" s="294"/>
      <c r="AB103" s="294"/>
      <c r="AC103" s="294"/>
      <c r="AD103" s="294"/>
      <c r="AE103" s="294"/>
      <c r="AF103" s="294"/>
      <c r="AG103" s="294"/>
      <c r="AH103" s="322"/>
      <c r="AI103" s="295"/>
      <c r="AJ103" s="301"/>
      <c r="AK103" s="298"/>
      <c r="AL103" s="294"/>
      <c r="AM103" s="294"/>
      <c r="AN103" s="294"/>
      <c r="AO103" s="294"/>
      <c r="AP103" s="294"/>
      <c r="AQ103" s="294"/>
      <c r="AR103" s="294"/>
      <c r="AS103" s="294"/>
      <c r="AT103" s="294"/>
      <c r="AU103" s="294"/>
      <c r="AV103" s="294"/>
      <c r="AW103" s="294"/>
      <c r="AX103" s="294"/>
      <c r="AY103" s="294"/>
      <c r="AZ103" s="322"/>
      <c r="BA103" s="295"/>
      <c r="BB103" s="298"/>
      <c r="BC103" s="310"/>
      <c r="BD103" s="294"/>
      <c r="BE103" s="294"/>
      <c r="BF103" s="294"/>
      <c r="BG103" s="294"/>
      <c r="BH103" s="294"/>
      <c r="BI103" s="294"/>
      <c r="BJ103" s="294"/>
      <c r="BK103" s="294"/>
      <c r="BL103" s="294"/>
      <c r="BM103" s="294"/>
      <c r="BN103" s="294"/>
      <c r="BO103" s="294"/>
      <c r="BP103" s="294"/>
      <c r="BQ103" s="294"/>
      <c r="BR103" s="322"/>
      <c r="BS103" s="295"/>
      <c r="BT103" s="310"/>
      <c r="BU103" s="313"/>
      <c r="BV103" s="294"/>
      <c r="BW103" s="294"/>
      <c r="BX103" s="294"/>
      <c r="BY103" s="294"/>
      <c r="BZ103" s="294"/>
      <c r="CA103" s="294"/>
      <c r="CB103" s="294"/>
      <c r="CC103" s="294"/>
      <c r="CD103" s="294"/>
      <c r="CE103" s="294"/>
      <c r="CF103" s="294"/>
      <c r="CG103" s="294"/>
      <c r="CH103" s="294"/>
      <c r="CI103" s="294"/>
      <c r="CJ103" s="322"/>
      <c r="CK103" s="295"/>
      <c r="CL103" s="313"/>
    </row>
    <row r="104" spans="1:90" ht="14.25" customHeight="1" x14ac:dyDescent="0.25">
      <c r="A104" s="304"/>
      <c r="B104" s="326"/>
      <c r="C104" s="340">
        <f>C91+366</f>
        <v>45048</v>
      </c>
      <c r="D104" s="340">
        <f t="shared" ref="D104:N104" si="280">D91+366</f>
        <v>45079</v>
      </c>
      <c r="E104" s="340">
        <f t="shared" si="280"/>
        <v>45109</v>
      </c>
      <c r="F104" s="340">
        <f t="shared" si="280"/>
        <v>45140</v>
      </c>
      <c r="G104" s="340">
        <f t="shared" si="280"/>
        <v>45171</v>
      </c>
      <c r="H104" s="340">
        <f t="shared" si="280"/>
        <v>45201</v>
      </c>
      <c r="I104" s="340">
        <f t="shared" si="280"/>
        <v>45232</v>
      </c>
      <c r="J104" s="340">
        <f t="shared" si="280"/>
        <v>45262</v>
      </c>
      <c r="K104" s="340">
        <f t="shared" si="280"/>
        <v>45293</v>
      </c>
      <c r="L104" s="340">
        <f t="shared" si="280"/>
        <v>45324</v>
      </c>
      <c r="M104" s="340">
        <f t="shared" si="280"/>
        <v>45352</v>
      </c>
      <c r="N104" s="340">
        <f t="shared" si="280"/>
        <v>45383</v>
      </c>
      <c r="O104" s="290"/>
      <c r="P104" s="322"/>
      <c r="Q104" s="295"/>
      <c r="R104" s="330"/>
      <c r="S104" s="301"/>
      <c r="T104" s="326"/>
      <c r="U104" s="340">
        <f>U91+366</f>
        <v>45414</v>
      </c>
      <c r="V104" s="340">
        <f t="shared" ref="V104:AF104" si="281">V91+366</f>
        <v>45445</v>
      </c>
      <c r="W104" s="340">
        <f t="shared" si="281"/>
        <v>45475</v>
      </c>
      <c r="X104" s="340">
        <f t="shared" si="281"/>
        <v>45506</v>
      </c>
      <c r="Y104" s="340">
        <f t="shared" si="281"/>
        <v>45537</v>
      </c>
      <c r="Z104" s="340">
        <f t="shared" si="281"/>
        <v>45567</v>
      </c>
      <c r="AA104" s="340">
        <f t="shared" si="281"/>
        <v>45598</v>
      </c>
      <c r="AB104" s="340">
        <f t="shared" si="281"/>
        <v>45628</v>
      </c>
      <c r="AC104" s="340">
        <f t="shared" si="281"/>
        <v>45659</v>
      </c>
      <c r="AD104" s="340">
        <f t="shared" si="281"/>
        <v>45690</v>
      </c>
      <c r="AE104" s="340">
        <f t="shared" si="281"/>
        <v>45719</v>
      </c>
      <c r="AF104" s="340">
        <f t="shared" si="281"/>
        <v>45750</v>
      </c>
      <c r="AG104" s="290"/>
      <c r="AH104" s="322"/>
      <c r="AI104" s="295"/>
      <c r="AJ104" s="301"/>
      <c r="AK104" s="298"/>
      <c r="AL104" s="326"/>
      <c r="AM104" s="340">
        <f>AM91+366</f>
        <v>45780</v>
      </c>
      <c r="AN104" s="340">
        <f t="shared" ref="AN104:AX104" si="282">AN91+366</f>
        <v>45811</v>
      </c>
      <c r="AO104" s="340">
        <f t="shared" si="282"/>
        <v>45841</v>
      </c>
      <c r="AP104" s="340">
        <f t="shared" si="282"/>
        <v>45872</v>
      </c>
      <c r="AQ104" s="340">
        <f t="shared" si="282"/>
        <v>45903</v>
      </c>
      <c r="AR104" s="340">
        <f t="shared" si="282"/>
        <v>45933</v>
      </c>
      <c r="AS104" s="340">
        <f t="shared" si="282"/>
        <v>45964</v>
      </c>
      <c r="AT104" s="340">
        <f t="shared" si="282"/>
        <v>45994</v>
      </c>
      <c r="AU104" s="340">
        <f t="shared" si="282"/>
        <v>46025</v>
      </c>
      <c r="AV104" s="340">
        <f t="shared" si="282"/>
        <v>46056</v>
      </c>
      <c r="AW104" s="340">
        <f t="shared" si="282"/>
        <v>46084</v>
      </c>
      <c r="AX104" s="340">
        <f t="shared" si="282"/>
        <v>46115</v>
      </c>
      <c r="AY104" s="290"/>
      <c r="AZ104" s="322"/>
      <c r="BA104" s="295"/>
      <c r="BB104" s="298"/>
      <c r="BC104" s="310"/>
      <c r="BD104" s="326"/>
      <c r="BE104" s="340">
        <f>BE91+366</f>
        <v>46146</v>
      </c>
      <c r="BF104" s="340">
        <f t="shared" ref="BF104:BP104" si="283">BF91+366</f>
        <v>46177</v>
      </c>
      <c r="BG104" s="340">
        <f t="shared" si="283"/>
        <v>46207</v>
      </c>
      <c r="BH104" s="340">
        <f t="shared" si="283"/>
        <v>46238</v>
      </c>
      <c r="BI104" s="340">
        <f t="shared" si="283"/>
        <v>46269</v>
      </c>
      <c r="BJ104" s="340">
        <f t="shared" si="283"/>
        <v>46299</v>
      </c>
      <c r="BK104" s="340">
        <f t="shared" si="283"/>
        <v>46330</v>
      </c>
      <c r="BL104" s="340">
        <f t="shared" si="283"/>
        <v>46360</v>
      </c>
      <c r="BM104" s="340">
        <f t="shared" si="283"/>
        <v>46391</v>
      </c>
      <c r="BN104" s="340">
        <f t="shared" si="283"/>
        <v>46422</v>
      </c>
      <c r="BO104" s="340">
        <f t="shared" si="283"/>
        <v>46450</v>
      </c>
      <c r="BP104" s="340">
        <f t="shared" si="283"/>
        <v>46481</v>
      </c>
      <c r="BQ104" s="290"/>
      <c r="BR104" s="322"/>
      <c r="BS104" s="295"/>
      <c r="BT104" s="310"/>
      <c r="BU104" s="313"/>
      <c r="BV104" s="326"/>
      <c r="BW104" s="340">
        <f>BW91+366</f>
        <v>46512</v>
      </c>
      <c r="BX104" s="340">
        <f t="shared" ref="BX104:CH104" si="284">BX91+366</f>
        <v>46543</v>
      </c>
      <c r="BY104" s="340">
        <f t="shared" si="284"/>
        <v>46573</v>
      </c>
      <c r="BZ104" s="340">
        <f t="shared" si="284"/>
        <v>46604</v>
      </c>
      <c r="CA104" s="340">
        <f t="shared" si="284"/>
        <v>46635</v>
      </c>
      <c r="CB104" s="340">
        <f t="shared" si="284"/>
        <v>46665</v>
      </c>
      <c r="CC104" s="340">
        <f t="shared" si="284"/>
        <v>46696</v>
      </c>
      <c r="CD104" s="340">
        <f t="shared" si="284"/>
        <v>46726</v>
      </c>
      <c r="CE104" s="340">
        <f t="shared" si="284"/>
        <v>46757</v>
      </c>
      <c r="CF104" s="340">
        <f t="shared" si="284"/>
        <v>46788</v>
      </c>
      <c r="CG104" s="340">
        <f t="shared" si="284"/>
        <v>46816</v>
      </c>
      <c r="CH104" s="340">
        <f t="shared" si="284"/>
        <v>46847</v>
      </c>
      <c r="CI104" s="290"/>
      <c r="CJ104" s="322"/>
      <c r="CK104" s="295"/>
      <c r="CL104" s="313"/>
    </row>
    <row r="105" spans="1:90" ht="14.25" customHeight="1" x14ac:dyDescent="0.25">
      <c r="A105" s="304"/>
      <c r="B105" s="326" t="str">
        <f>B92</f>
        <v>Fresh Produce</v>
      </c>
      <c r="C105" s="293">
        <f>N60*$P105</f>
        <v>3371400.4819967994</v>
      </c>
      <c r="D105" s="293">
        <v>0</v>
      </c>
      <c r="E105" s="293">
        <v>0</v>
      </c>
      <c r="F105" s="293">
        <v>0</v>
      </c>
      <c r="G105" s="293">
        <v>0</v>
      </c>
      <c r="H105" s="293">
        <v>0</v>
      </c>
      <c r="I105" s="293">
        <v>0</v>
      </c>
      <c r="J105" s="293">
        <v>0</v>
      </c>
      <c r="K105" s="293">
        <v>0</v>
      </c>
      <c r="L105" s="293">
        <v>0</v>
      </c>
      <c r="M105" s="293">
        <v>0</v>
      </c>
      <c r="N105" s="293">
        <v>0</v>
      </c>
      <c r="O105" s="290">
        <f>SUM(C105:N105)</f>
        <v>3371400.4819967994</v>
      </c>
      <c r="P105" s="339">
        <f>P92</f>
        <v>0.9</v>
      </c>
      <c r="Q105" s="333" t="s">
        <v>348</v>
      </c>
      <c r="R105" s="330"/>
      <c r="S105" s="301"/>
      <c r="T105" s="326" t="str">
        <f>T92</f>
        <v>Fresh Produce</v>
      </c>
      <c r="U105" s="293">
        <f t="shared" ref="U105:U114" si="285">AF60*$AH105</f>
        <v>3209796.1613721591</v>
      </c>
      <c r="V105" s="293">
        <v>0</v>
      </c>
      <c r="W105" s="293">
        <v>0</v>
      </c>
      <c r="X105" s="293">
        <v>0</v>
      </c>
      <c r="Y105" s="293">
        <v>0</v>
      </c>
      <c r="Z105" s="293">
        <v>0</v>
      </c>
      <c r="AA105" s="293">
        <v>0</v>
      </c>
      <c r="AB105" s="293">
        <v>0</v>
      </c>
      <c r="AC105" s="293">
        <v>0</v>
      </c>
      <c r="AD105" s="293">
        <v>0</v>
      </c>
      <c r="AE105" s="293">
        <v>0</v>
      </c>
      <c r="AF105" s="293">
        <v>0</v>
      </c>
      <c r="AG105" s="290">
        <f>SUM(U105:AF105)</f>
        <v>3209796.1613721591</v>
      </c>
      <c r="AH105" s="339">
        <f>AH92</f>
        <v>0.9</v>
      </c>
      <c r="AI105" s="333" t="s">
        <v>348</v>
      </c>
      <c r="AJ105" s="301"/>
      <c r="AK105" s="298"/>
      <c r="AL105" s="326" t="str">
        <f>AL92</f>
        <v>Fresh Produce</v>
      </c>
      <c r="AM105" s="293">
        <f>AX60*$AZ105</f>
        <v>18871448.949209619</v>
      </c>
      <c r="AN105" s="293">
        <v>0</v>
      </c>
      <c r="AO105" s="293">
        <v>0</v>
      </c>
      <c r="AP105" s="293">
        <v>0</v>
      </c>
      <c r="AQ105" s="293">
        <v>0</v>
      </c>
      <c r="AR105" s="293">
        <v>0</v>
      </c>
      <c r="AS105" s="293">
        <v>0</v>
      </c>
      <c r="AT105" s="293">
        <v>0</v>
      </c>
      <c r="AU105" s="293">
        <v>0</v>
      </c>
      <c r="AV105" s="293">
        <v>0</v>
      </c>
      <c r="AW105" s="293">
        <v>0</v>
      </c>
      <c r="AX105" s="293">
        <v>0</v>
      </c>
      <c r="AY105" s="290">
        <f>SUM(AM105:AX105)</f>
        <v>18871448.949209619</v>
      </c>
      <c r="AZ105" s="339">
        <f>AZ92</f>
        <v>0.9</v>
      </c>
      <c r="BA105" s="333" t="s">
        <v>348</v>
      </c>
      <c r="BB105" s="298"/>
      <c r="BC105" s="310"/>
      <c r="BD105" s="326" t="str">
        <f>BD92</f>
        <v>Fresh Produce</v>
      </c>
      <c r="BE105" s="293">
        <f>BP60*$BR105</f>
        <v>4794948704.9224625</v>
      </c>
      <c r="BF105" s="293">
        <v>0</v>
      </c>
      <c r="BG105" s="293">
        <v>0</v>
      </c>
      <c r="BH105" s="293">
        <v>0</v>
      </c>
      <c r="BI105" s="293">
        <v>0</v>
      </c>
      <c r="BJ105" s="293">
        <v>0</v>
      </c>
      <c r="BK105" s="293">
        <v>0</v>
      </c>
      <c r="BL105" s="293">
        <v>0</v>
      </c>
      <c r="BM105" s="293">
        <v>0</v>
      </c>
      <c r="BN105" s="293">
        <v>0</v>
      </c>
      <c r="BO105" s="293">
        <v>0</v>
      </c>
      <c r="BP105" s="293">
        <v>0</v>
      </c>
      <c r="BQ105" s="290">
        <f>SUM(BE105:BP105)</f>
        <v>4794948704.9224625</v>
      </c>
      <c r="BR105" s="339">
        <f>BR92</f>
        <v>0.9</v>
      </c>
      <c r="BS105" s="333" t="s">
        <v>348</v>
      </c>
      <c r="BT105" s="310"/>
      <c r="BU105" s="313"/>
      <c r="BV105" s="326" t="str">
        <f>BV92</f>
        <v>Fresh Produce</v>
      </c>
      <c r="BW105" s="293">
        <f t="shared" ref="BW105:BW114" si="286">CH60*$CJ105</f>
        <v>106537172133.81</v>
      </c>
      <c r="BX105" s="293">
        <v>0</v>
      </c>
      <c r="BY105" s="293">
        <v>0</v>
      </c>
      <c r="BZ105" s="293">
        <v>0</v>
      </c>
      <c r="CA105" s="293">
        <v>0</v>
      </c>
      <c r="CB105" s="293">
        <v>0</v>
      </c>
      <c r="CC105" s="293">
        <v>0</v>
      </c>
      <c r="CD105" s="293">
        <v>0</v>
      </c>
      <c r="CE105" s="293">
        <v>0</v>
      </c>
      <c r="CF105" s="293">
        <v>0</v>
      </c>
      <c r="CG105" s="293">
        <v>0</v>
      </c>
      <c r="CH105" s="293">
        <v>0</v>
      </c>
      <c r="CI105" s="290">
        <f>SUM(BW105:CH105)</f>
        <v>106537172133.81</v>
      </c>
      <c r="CJ105" s="339">
        <f>CJ92</f>
        <v>0.9</v>
      </c>
      <c r="CK105" s="333" t="s">
        <v>348</v>
      </c>
      <c r="CL105" s="313"/>
    </row>
    <row r="106" spans="1:90" ht="14.25" customHeight="1" x14ac:dyDescent="0.25">
      <c r="A106" s="304"/>
      <c r="B106" s="326" t="str">
        <f>B93</f>
        <v>Dairy Products</v>
      </c>
      <c r="C106" s="293">
        <f t="shared" ref="C106:C114" si="287">N61*$P106</f>
        <v>945626.75337461731</v>
      </c>
      <c r="D106" s="293">
        <v>0</v>
      </c>
      <c r="E106" s="293">
        <v>0</v>
      </c>
      <c r="F106" s="293">
        <v>0</v>
      </c>
      <c r="G106" s="293">
        <v>0</v>
      </c>
      <c r="H106" s="293">
        <v>0</v>
      </c>
      <c r="I106" s="293">
        <v>0</v>
      </c>
      <c r="J106" s="293">
        <v>0</v>
      </c>
      <c r="K106" s="293">
        <v>0</v>
      </c>
      <c r="L106" s="293">
        <v>0</v>
      </c>
      <c r="M106" s="293">
        <v>0</v>
      </c>
      <c r="N106" s="293">
        <v>0</v>
      </c>
      <c r="O106" s="290">
        <f t="shared" ref="O106:O112" si="288">SUM(C106:N106)</f>
        <v>945626.75337461731</v>
      </c>
      <c r="P106" s="339">
        <f t="shared" ref="P106:P114" si="289">P93</f>
        <v>0.89</v>
      </c>
      <c r="Q106" s="333" t="s">
        <v>348</v>
      </c>
      <c r="R106" s="330"/>
      <c r="S106" s="301"/>
      <c r="T106" s="326" t="str">
        <f>T93</f>
        <v>Dairy Products</v>
      </c>
      <c r="U106" s="293">
        <f t="shared" si="285"/>
        <v>1018367.2728649725</v>
      </c>
      <c r="V106" s="293">
        <v>0</v>
      </c>
      <c r="W106" s="293">
        <v>0</v>
      </c>
      <c r="X106" s="293">
        <v>0</v>
      </c>
      <c r="Y106" s="293">
        <v>0</v>
      </c>
      <c r="Z106" s="293">
        <v>0</v>
      </c>
      <c r="AA106" s="293">
        <v>0</v>
      </c>
      <c r="AB106" s="293">
        <v>0</v>
      </c>
      <c r="AC106" s="293">
        <v>0</v>
      </c>
      <c r="AD106" s="293">
        <v>0</v>
      </c>
      <c r="AE106" s="293">
        <v>0</v>
      </c>
      <c r="AF106" s="293">
        <v>0</v>
      </c>
      <c r="AG106" s="290">
        <f t="shared" ref="AG106:AG114" si="290">SUM(U106:AF106)</f>
        <v>1018367.2728649725</v>
      </c>
      <c r="AH106" s="339">
        <f t="shared" ref="AH106:AH114" si="291">AH93</f>
        <v>0.89</v>
      </c>
      <c r="AI106" s="333" t="s">
        <v>348</v>
      </c>
      <c r="AJ106" s="301"/>
      <c r="AK106" s="298"/>
      <c r="AL106" s="326" t="str">
        <f>AL93</f>
        <v>Dairy Products</v>
      </c>
      <c r="AM106" s="293">
        <f t="shared" ref="AM106:AM114" si="292">AX61*$AZ106</f>
        <v>6635294.6428825902</v>
      </c>
      <c r="AN106" s="293">
        <v>0</v>
      </c>
      <c r="AO106" s="293">
        <v>0</v>
      </c>
      <c r="AP106" s="293">
        <v>0</v>
      </c>
      <c r="AQ106" s="293">
        <v>0</v>
      </c>
      <c r="AR106" s="293">
        <v>0</v>
      </c>
      <c r="AS106" s="293">
        <v>0</v>
      </c>
      <c r="AT106" s="293">
        <v>0</v>
      </c>
      <c r="AU106" s="293">
        <v>0</v>
      </c>
      <c r="AV106" s="293">
        <v>0</v>
      </c>
      <c r="AW106" s="293">
        <v>0</v>
      </c>
      <c r="AX106" s="293">
        <v>0</v>
      </c>
      <c r="AY106" s="290">
        <f t="shared" ref="AY106:AY114" si="293">SUM(AM106:AX106)</f>
        <v>6635294.6428825902</v>
      </c>
      <c r="AZ106" s="339">
        <f t="shared" ref="AZ106:AZ114" si="294">AZ93</f>
        <v>0.89</v>
      </c>
      <c r="BA106" s="333" t="s">
        <v>348</v>
      </c>
      <c r="BB106" s="298"/>
      <c r="BC106" s="310"/>
      <c r="BD106" s="326" t="str">
        <f>BD93</f>
        <v>Dairy Products</v>
      </c>
      <c r="BE106" s="293">
        <f t="shared" ref="BE106:BE114" si="295">BP61*$BR106</f>
        <v>1685927643.4097741</v>
      </c>
      <c r="BF106" s="293">
        <v>0</v>
      </c>
      <c r="BG106" s="293">
        <v>0</v>
      </c>
      <c r="BH106" s="293">
        <v>0</v>
      </c>
      <c r="BI106" s="293">
        <v>0</v>
      </c>
      <c r="BJ106" s="293">
        <v>0</v>
      </c>
      <c r="BK106" s="293">
        <v>0</v>
      </c>
      <c r="BL106" s="293">
        <v>0</v>
      </c>
      <c r="BM106" s="293">
        <v>0</v>
      </c>
      <c r="BN106" s="293">
        <v>0</v>
      </c>
      <c r="BO106" s="293">
        <v>0</v>
      </c>
      <c r="BP106" s="293">
        <v>0</v>
      </c>
      <c r="BQ106" s="290">
        <f t="shared" ref="BQ106:BQ114" si="296">SUM(BE106:BP106)</f>
        <v>1685927643.4097741</v>
      </c>
      <c r="BR106" s="339">
        <f t="shared" ref="BR106:BR114" si="297">BR93</f>
        <v>0.89</v>
      </c>
      <c r="BS106" s="333" t="s">
        <v>348</v>
      </c>
      <c r="BT106" s="310"/>
      <c r="BU106" s="313"/>
      <c r="BV106" s="326" t="str">
        <f>BV93</f>
        <v>Dairy Products</v>
      </c>
      <c r="BW106" s="293">
        <f t="shared" si="286"/>
        <v>37458995831.739594</v>
      </c>
      <c r="BX106" s="293">
        <v>0</v>
      </c>
      <c r="BY106" s="293">
        <v>0</v>
      </c>
      <c r="BZ106" s="293">
        <v>0</v>
      </c>
      <c r="CA106" s="293">
        <v>0</v>
      </c>
      <c r="CB106" s="293">
        <v>0</v>
      </c>
      <c r="CC106" s="293">
        <v>0</v>
      </c>
      <c r="CD106" s="293">
        <v>0</v>
      </c>
      <c r="CE106" s="293">
        <v>0</v>
      </c>
      <c r="CF106" s="293">
        <v>0</v>
      </c>
      <c r="CG106" s="293">
        <v>0</v>
      </c>
      <c r="CH106" s="293">
        <v>0</v>
      </c>
      <c r="CI106" s="290">
        <f t="shared" ref="CI106:CI114" si="298">SUM(BW106:CH106)</f>
        <v>37458995831.739594</v>
      </c>
      <c r="CJ106" s="339">
        <f t="shared" ref="CJ106:CJ114" si="299">CJ93</f>
        <v>0.89</v>
      </c>
      <c r="CK106" s="333" t="s">
        <v>348</v>
      </c>
      <c r="CL106" s="313"/>
    </row>
    <row r="107" spans="1:90" ht="14.25" customHeight="1" x14ac:dyDescent="0.25">
      <c r="A107" s="304"/>
      <c r="B107" s="326" t="str">
        <f t="shared" ref="B107:B112" si="300">B94</f>
        <v>Organic Grocery</v>
      </c>
      <c r="C107" s="293">
        <f t="shared" si="287"/>
        <v>937181.22489446367</v>
      </c>
      <c r="D107" s="293">
        <v>0</v>
      </c>
      <c r="E107" s="293">
        <v>0</v>
      </c>
      <c r="F107" s="293">
        <v>0</v>
      </c>
      <c r="G107" s="293">
        <v>0</v>
      </c>
      <c r="H107" s="293">
        <v>0</v>
      </c>
      <c r="I107" s="293">
        <v>0</v>
      </c>
      <c r="J107" s="293">
        <v>0</v>
      </c>
      <c r="K107" s="293">
        <v>0</v>
      </c>
      <c r="L107" s="293">
        <v>0</v>
      </c>
      <c r="M107" s="293">
        <v>0</v>
      </c>
      <c r="N107" s="293">
        <v>0</v>
      </c>
      <c r="O107" s="290">
        <f t="shared" si="288"/>
        <v>937181.22489446367</v>
      </c>
      <c r="P107" s="339">
        <f t="shared" si="289"/>
        <v>0.86</v>
      </c>
      <c r="Q107" s="333" t="s">
        <v>348</v>
      </c>
      <c r="R107" s="330"/>
      <c r="S107" s="301"/>
      <c r="T107" s="326" t="str">
        <f t="shared" ref="T107:T112" si="301">T94</f>
        <v>Organic Grocery</v>
      </c>
      <c r="U107" s="293">
        <f t="shared" si="285"/>
        <v>1054328.8780062718</v>
      </c>
      <c r="V107" s="293">
        <v>0</v>
      </c>
      <c r="W107" s="293">
        <v>0</v>
      </c>
      <c r="X107" s="293">
        <v>0</v>
      </c>
      <c r="Y107" s="293">
        <v>0</v>
      </c>
      <c r="Z107" s="293">
        <v>0</v>
      </c>
      <c r="AA107" s="293">
        <v>0</v>
      </c>
      <c r="AB107" s="293">
        <v>0</v>
      </c>
      <c r="AC107" s="293">
        <v>0</v>
      </c>
      <c r="AD107" s="293">
        <v>0</v>
      </c>
      <c r="AE107" s="293">
        <v>0</v>
      </c>
      <c r="AF107" s="293">
        <v>0</v>
      </c>
      <c r="AG107" s="290">
        <f t="shared" si="290"/>
        <v>1054328.8780062718</v>
      </c>
      <c r="AH107" s="339">
        <f t="shared" si="291"/>
        <v>0.86</v>
      </c>
      <c r="AI107" s="333" t="s">
        <v>348</v>
      </c>
      <c r="AJ107" s="301"/>
      <c r="AK107" s="298"/>
      <c r="AL107" s="326" t="str">
        <f t="shared" ref="AL107:AL112" si="302">AL94</f>
        <v>Organic Grocery</v>
      </c>
      <c r="AM107" s="293">
        <f t="shared" si="292"/>
        <v>6091051.3744214326</v>
      </c>
      <c r="AN107" s="293">
        <v>0</v>
      </c>
      <c r="AO107" s="293">
        <v>0</v>
      </c>
      <c r="AP107" s="293">
        <v>0</v>
      </c>
      <c r="AQ107" s="293">
        <v>0</v>
      </c>
      <c r="AR107" s="293">
        <v>0</v>
      </c>
      <c r="AS107" s="293">
        <v>0</v>
      </c>
      <c r="AT107" s="293">
        <v>0</v>
      </c>
      <c r="AU107" s="293">
        <v>0</v>
      </c>
      <c r="AV107" s="293">
        <v>0</v>
      </c>
      <c r="AW107" s="293">
        <v>0</v>
      </c>
      <c r="AX107" s="293">
        <v>0</v>
      </c>
      <c r="AY107" s="290">
        <f t="shared" si="293"/>
        <v>6091051.3744214326</v>
      </c>
      <c r="AZ107" s="339">
        <f t="shared" si="294"/>
        <v>0.86</v>
      </c>
      <c r="BA107" s="333" t="s">
        <v>348</v>
      </c>
      <c r="BB107" s="298"/>
      <c r="BC107" s="310"/>
      <c r="BD107" s="326" t="str">
        <f t="shared" ref="BD107:BD112" si="303">BD94</f>
        <v>Organic Grocery</v>
      </c>
      <c r="BE107" s="293">
        <f t="shared" si="295"/>
        <v>1547643690.6357133</v>
      </c>
      <c r="BF107" s="293">
        <v>0</v>
      </c>
      <c r="BG107" s="293">
        <v>0</v>
      </c>
      <c r="BH107" s="293">
        <v>0</v>
      </c>
      <c r="BI107" s="293">
        <v>0</v>
      </c>
      <c r="BJ107" s="293">
        <v>0</v>
      </c>
      <c r="BK107" s="293">
        <v>0</v>
      </c>
      <c r="BL107" s="293">
        <v>0</v>
      </c>
      <c r="BM107" s="293">
        <v>0</v>
      </c>
      <c r="BN107" s="293">
        <v>0</v>
      </c>
      <c r="BO107" s="293">
        <v>0</v>
      </c>
      <c r="BP107" s="293">
        <v>0</v>
      </c>
      <c r="BQ107" s="290">
        <f t="shared" si="296"/>
        <v>1547643690.6357133</v>
      </c>
      <c r="BR107" s="339">
        <f t="shared" si="297"/>
        <v>0.86</v>
      </c>
      <c r="BS107" s="333" t="s">
        <v>348</v>
      </c>
      <c r="BT107" s="310"/>
      <c r="BU107" s="313"/>
      <c r="BV107" s="326" t="str">
        <f t="shared" ref="BV107:BV112" si="304">BV94</f>
        <v>Organic Grocery</v>
      </c>
      <c r="BW107" s="293">
        <f t="shared" si="286"/>
        <v>34386516398.349693</v>
      </c>
      <c r="BX107" s="293">
        <v>0</v>
      </c>
      <c r="BY107" s="293">
        <v>0</v>
      </c>
      <c r="BZ107" s="293">
        <v>0</v>
      </c>
      <c r="CA107" s="293">
        <v>0</v>
      </c>
      <c r="CB107" s="293">
        <v>0</v>
      </c>
      <c r="CC107" s="293">
        <v>0</v>
      </c>
      <c r="CD107" s="293">
        <v>0</v>
      </c>
      <c r="CE107" s="293">
        <v>0</v>
      </c>
      <c r="CF107" s="293">
        <v>0</v>
      </c>
      <c r="CG107" s="293">
        <v>0</v>
      </c>
      <c r="CH107" s="293">
        <v>0</v>
      </c>
      <c r="CI107" s="290">
        <f t="shared" si="298"/>
        <v>34386516398.349693</v>
      </c>
      <c r="CJ107" s="339">
        <f t="shared" si="299"/>
        <v>0.86</v>
      </c>
      <c r="CK107" s="333" t="s">
        <v>348</v>
      </c>
      <c r="CL107" s="313"/>
    </row>
    <row r="108" spans="1:90" ht="14.25" customHeight="1" x14ac:dyDescent="0.25">
      <c r="A108" s="304"/>
      <c r="B108" s="326" t="str">
        <f t="shared" si="300"/>
        <v>Baked Goods</v>
      </c>
      <c r="C108" s="293">
        <f t="shared" si="287"/>
        <v>310577.4989475839</v>
      </c>
      <c r="D108" s="293">
        <v>0</v>
      </c>
      <c r="E108" s="293">
        <v>0</v>
      </c>
      <c r="F108" s="293">
        <v>0</v>
      </c>
      <c r="G108" s="293">
        <v>0</v>
      </c>
      <c r="H108" s="293">
        <v>0</v>
      </c>
      <c r="I108" s="293">
        <v>0</v>
      </c>
      <c r="J108" s="293">
        <v>0</v>
      </c>
      <c r="K108" s="293">
        <v>0</v>
      </c>
      <c r="L108" s="293">
        <v>0</v>
      </c>
      <c r="M108" s="293">
        <v>0</v>
      </c>
      <c r="N108" s="293">
        <v>0</v>
      </c>
      <c r="O108" s="290">
        <f t="shared" si="288"/>
        <v>310577.4989475839</v>
      </c>
      <c r="P108" s="339">
        <f t="shared" si="289"/>
        <v>0.8</v>
      </c>
      <c r="Q108" s="333" t="s">
        <v>348</v>
      </c>
      <c r="R108" s="330"/>
      <c r="S108" s="301"/>
      <c r="T108" s="326" t="str">
        <f t="shared" si="301"/>
        <v>Baked Goods</v>
      </c>
      <c r="U108" s="293">
        <f t="shared" si="285"/>
        <v>266294.20005457912</v>
      </c>
      <c r="V108" s="293">
        <v>0</v>
      </c>
      <c r="W108" s="293">
        <v>0</v>
      </c>
      <c r="X108" s="293">
        <v>0</v>
      </c>
      <c r="Y108" s="293">
        <v>0</v>
      </c>
      <c r="Z108" s="293">
        <v>0</v>
      </c>
      <c r="AA108" s="293">
        <v>0</v>
      </c>
      <c r="AB108" s="293">
        <v>0</v>
      </c>
      <c r="AC108" s="293">
        <v>0</v>
      </c>
      <c r="AD108" s="293">
        <v>0</v>
      </c>
      <c r="AE108" s="293">
        <v>0</v>
      </c>
      <c r="AF108" s="293">
        <v>0</v>
      </c>
      <c r="AG108" s="290">
        <f t="shared" si="290"/>
        <v>266294.20005457912</v>
      </c>
      <c r="AH108" s="339">
        <f t="shared" si="291"/>
        <v>0.8</v>
      </c>
      <c r="AI108" s="333" t="s">
        <v>348</v>
      </c>
      <c r="AJ108" s="301"/>
      <c r="AK108" s="298"/>
      <c r="AL108" s="326" t="str">
        <f t="shared" si="302"/>
        <v>Baked Goods</v>
      </c>
      <c r="AM108" s="293">
        <f t="shared" si="292"/>
        <v>2143423.8312682523</v>
      </c>
      <c r="AN108" s="293">
        <v>0</v>
      </c>
      <c r="AO108" s="293">
        <v>0</v>
      </c>
      <c r="AP108" s="293">
        <v>0</v>
      </c>
      <c r="AQ108" s="293">
        <v>0</v>
      </c>
      <c r="AR108" s="293">
        <v>0</v>
      </c>
      <c r="AS108" s="293">
        <v>0</v>
      </c>
      <c r="AT108" s="293">
        <v>0</v>
      </c>
      <c r="AU108" s="293">
        <v>0</v>
      </c>
      <c r="AV108" s="293">
        <v>0</v>
      </c>
      <c r="AW108" s="293">
        <v>0</v>
      </c>
      <c r="AX108" s="293">
        <v>0</v>
      </c>
      <c r="AY108" s="290">
        <f t="shared" si="293"/>
        <v>2143423.8312682523</v>
      </c>
      <c r="AZ108" s="339">
        <f t="shared" si="294"/>
        <v>0.8</v>
      </c>
      <c r="BA108" s="333" t="s">
        <v>348</v>
      </c>
      <c r="BB108" s="298"/>
      <c r="BC108" s="310"/>
      <c r="BD108" s="326" t="str">
        <f t="shared" si="303"/>
        <v>Baked Goods</v>
      </c>
      <c r="BE108" s="293">
        <f t="shared" si="295"/>
        <v>544611457.843045</v>
      </c>
      <c r="BF108" s="293">
        <v>0</v>
      </c>
      <c r="BG108" s="293">
        <v>0</v>
      </c>
      <c r="BH108" s="293">
        <v>0</v>
      </c>
      <c r="BI108" s="293">
        <v>0</v>
      </c>
      <c r="BJ108" s="293">
        <v>0</v>
      </c>
      <c r="BK108" s="293">
        <v>0</v>
      </c>
      <c r="BL108" s="293">
        <v>0</v>
      </c>
      <c r="BM108" s="293">
        <v>0</v>
      </c>
      <c r="BN108" s="293">
        <v>0</v>
      </c>
      <c r="BO108" s="293">
        <v>0</v>
      </c>
      <c r="BP108" s="293">
        <v>0</v>
      </c>
      <c r="BQ108" s="290">
        <f t="shared" si="296"/>
        <v>544611457.843045</v>
      </c>
      <c r="BR108" s="339">
        <f t="shared" si="297"/>
        <v>0.8</v>
      </c>
      <c r="BS108" s="333" t="s">
        <v>348</v>
      </c>
      <c r="BT108" s="310"/>
      <c r="BU108" s="313"/>
      <c r="BV108" s="326" t="str">
        <f t="shared" si="304"/>
        <v>Baked Goods</v>
      </c>
      <c r="BW108" s="293">
        <f t="shared" si="286"/>
        <v>12100518316.432735</v>
      </c>
      <c r="BX108" s="293">
        <v>0</v>
      </c>
      <c r="BY108" s="293">
        <v>0</v>
      </c>
      <c r="BZ108" s="293">
        <v>0</v>
      </c>
      <c r="CA108" s="293">
        <v>0</v>
      </c>
      <c r="CB108" s="293">
        <v>0</v>
      </c>
      <c r="CC108" s="293">
        <v>0</v>
      </c>
      <c r="CD108" s="293">
        <v>0</v>
      </c>
      <c r="CE108" s="293">
        <v>0</v>
      </c>
      <c r="CF108" s="293">
        <v>0</v>
      </c>
      <c r="CG108" s="293">
        <v>0</v>
      </c>
      <c r="CH108" s="293">
        <v>0</v>
      </c>
      <c r="CI108" s="290">
        <f t="shared" si="298"/>
        <v>12100518316.432735</v>
      </c>
      <c r="CJ108" s="339">
        <f t="shared" si="299"/>
        <v>0.8</v>
      </c>
      <c r="CK108" s="333" t="s">
        <v>348</v>
      </c>
      <c r="CL108" s="313"/>
    </row>
    <row r="109" spans="1:90" ht="14.25" customHeight="1" x14ac:dyDescent="0.25">
      <c r="A109" s="304"/>
      <c r="B109" s="326" t="str">
        <f t="shared" si="300"/>
        <v>Seafood</v>
      </c>
      <c r="C109" s="293">
        <f t="shared" si="287"/>
        <v>199219.11939071995</v>
      </c>
      <c r="D109" s="293">
        <v>0</v>
      </c>
      <c r="E109" s="293">
        <v>0</v>
      </c>
      <c r="F109" s="293">
        <v>0</v>
      </c>
      <c r="G109" s="293">
        <v>0</v>
      </c>
      <c r="H109" s="293">
        <v>0</v>
      </c>
      <c r="I109" s="293">
        <v>0</v>
      </c>
      <c r="J109" s="293">
        <v>0</v>
      </c>
      <c r="K109" s="293">
        <v>0</v>
      </c>
      <c r="L109" s="293">
        <v>0</v>
      </c>
      <c r="M109" s="293">
        <v>0</v>
      </c>
      <c r="N109" s="293">
        <v>0</v>
      </c>
      <c r="O109" s="290">
        <f t="shared" si="288"/>
        <v>199219.11939071995</v>
      </c>
      <c r="P109" s="339">
        <f t="shared" si="289"/>
        <v>0.78</v>
      </c>
      <c r="Q109" s="333" t="s">
        <v>348</v>
      </c>
      <c r="R109" s="330"/>
      <c r="S109" s="301"/>
      <c r="T109" s="326" t="str">
        <f t="shared" si="301"/>
        <v>Seafood</v>
      </c>
      <c r="U109" s="293">
        <f t="shared" si="285"/>
        <v>202841.28519782395</v>
      </c>
      <c r="V109" s="293">
        <v>0</v>
      </c>
      <c r="W109" s="293">
        <v>0</v>
      </c>
      <c r="X109" s="293">
        <v>0</v>
      </c>
      <c r="Y109" s="293">
        <v>0</v>
      </c>
      <c r="Z109" s="293">
        <v>0</v>
      </c>
      <c r="AA109" s="293">
        <v>0</v>
      </c>
      <c r="AB109" s="293">
        <v>0</v>
      </c>
      <c r="AC109" s="293">
        <v>0</v>
      </c>
      <c r="AD109" s="293">
        <v>0</v>
      </c>
      <c r="AE109" s="293">
        <v>0</v>
      </c>
      <c r="AF109" s="293">
        <v>0</v>
      </c>
      <c r="AG109" s="290">
        <f t="shared" si="290"/>
        <v>202841.28519782395</v>
      </c>
      <c r="AH109" s="339">
        <f t="shared" si="291"/>
        <v>0.78</v>
      </c>
      <c r="AI109" s="333" t="s">
        <v>348</v>
      </c>
      <c r="AJ109" s="301"/>
      <c r="AK109" s="298"/>
      <c r="AL109" s="326" t="str">
        <f t="shared" si="302"/>
        <v>Seafood</v>
      </c>
      <c r="AM109" s="293">
        <f t="shared" si="292"/>
        <v>981315.34535890014</v>
      </c>
      <c r="AN109" s="293">
        <v>0</v>
      </c>
      <c r="AO109" s="293">
        <v>0</v>
      </c>
      <c r="AP109" s="293">
        <v>0</v>
      </c>
      <c r="AQ109" s="293">
        <v>0</v>
      </c>
      <c r="AR109" s="293">
        <v>0</v>
      </c>
      <c r="AS109" s="293">
        <v>0</v>
      </c>
      <c r="AT109" s="293">
        <v>0</v>
      </c>
      <c r="AU109" s="293">
        <v>0</v>
      </c>
      <c r="AV109" s="293">
        <v>0</v>
      </c>
      <c r="AW109" s="293">
        <v>0</v>
      </c>
      <c r="AX109" s="293">
        <v>0</v>
      </c>
      <c r="AY109" s="290">
        <f t="shared" si="293"/>
        <v>981315.34535890014</v>
      </c>
      <c r="AZ109" s="339">
        <f t="shared" si="294"/>
        <v>0.78</v>
      </c>
      <c r="BA109" s="333" t="s">
        <v>348</v>
      </c>
      <c r="BB109" s="298"/>
      <c r="BC109" s="310"/>
      <c r="BD109" s="326" t="str">
        <f t="shared" si="303"/>
        <v>Seafood</v>
      </c>
      <c r="BE109" s="293">
        <f t="shared" si="295"/>
        <v>249337332.65596801</v>
      </c>
      <c r="BF109" s="293">
        <v>0</v>
      </c>
      <c r="BG109" s="293">
        <v>0</v>
      </c>
      <c r="BH109" s="293">
        <v>0</v>
      </c>
      <c r="BI109" s="293">
        <v>0</v>
      </c>
      <c r="BJ109" s="293">
        <v>0</v>
      </c>
      <c r="BK109" s="293">
        <v>0</v>
      </c>
      <c r="BL109" s="293">
        <v>0</v>
      </c>
      <c r="BM109" s="293">
        <v>0</v>
      </c>
      <c r="BN109" s="293">
        <v>0</v>
      </c>
      <c r="BO109" s="293">
        <v>0</v>
      </c>
      <c r="BP109" s="293">
        <v>0</v>
      </c>
      <c r="BQ109" s="290">
        <f t="shared" si="296"/>
        <v>249337332.65596801</v>
      </c>
      <c r="BR109" s="339">
        <f t="shared" si="297"/>
        <v>0.78</v>
      </c>
      <c r="BS109" s="333" t="s">
        <v>348</v>
      </c>
      <c r="BT109" s="310"/>
      <c r="BU109" s="313"/>
      <c r="BV109" s="326" t="str">
        <f t="shared" si="304"/>
        <v>Seafood</v>
      </c>
      <c r="BW109" s="293">
        <f t="shared" si="286"/>
        <v>5539932950.9581194</v>
      </c>
      <c r="BX109" s="293">
        <v>0</v>
      </c>
      <c r="BY109" s="293">
        <v>0</v>
      </c>
      <c r="BZ109" s="293">
        <v>0</v>
      </c>
      <c r="CA109" s="293">
        <v>0</v>
      </c>
      <c r="CB109" s="293">
        <v>0</v>
      </c>
      <c r="CC109" s="293">
        <v>0</v>
      </c>
      <c r="CD109" s="293">
        <v>0</v>
      </c>
      <c r="CE109" s="293">
        <v>0</v>
      </c>
      <c r="CF109" s="293">
        <v>0</v>
      </c>
      <c r="CG109" s="293">
        <v>0</v>
      </c>
      <c r="CH109" s="293">
        <v>0</v>
      </c>
      <c r="CI109" s="290">
        <f t="shared" si="298"/>
        <v>5539932950.9581194</v>
      </c>
      <c r="CJ109" s="339">
        <f t="shared" si="299"/>
        <v>0.78</v>
      </c>
      <c r="CK109" s="333" t="s">
        <v>348</v>
      </c>
      <c r="CL109" s="313"/>
    </row>
    <row r="110" spans="1:90" ht="14.25" customHeight="1" x14ac:dyDescent="0.25">
      <c r="A110" s="304"/>
      <c r="B110" s="326" t="str">
        <f t="shared" si="300"/>
        <v>Meat</v>
      </c>
      <c r="C110" s="293">
        <f t="shared" si="287"/>
        <v>244375.45311928311</v>
      </c>
      <c r="D110" s="293">
        <v>0</v>
      </c>
      <c r="E110" s="293">
        <v>0</v>
      </c>
      <c r="F110" s="293">
        <v>0</v>
      </c>
      <c r="G110" s="293">
        <v>0</v>
      </c>
      <c r="H110" s="293">
        <v>0</v>
      </c>
      <c r="I110" s="293">
        <v>0</v>
      </c>
      <c r="J110" s="293">
        <v>0</v>
      </c>
      <c r="K110" s="293">
        <v>0</v>
      </c>
      <c r="L110" s="293">
        <v>0</v>
      </c>
      <c r="M110" s="293">
        <v>0</v>
      </c>
      <c r="N110" s="293">
        <v>0</v>
      </c>
      <c r="O110" s="290">
        <f t="shared" si="288"/>
        <v>244375.45311928311</v>
      </c>
      <c r="P110" s="339">
        <f t="shared" si="289"/>
        <v>0.69</v>
      </c>
      <c r="Q110" s="333" t="s">
        <v>348</v>
      </c>
      <c r="R110" s="330"/>
      <c r="S110" s="301"/>
      <c r="T110" s="326" t="str">
        <f t="shared" si="301"/>
        <v>Meat</v>
      </c>
      <c r="U110" s="293">
        <f t="shared" si="285"/>
        <v>410140.6206197759</v>
      </c>
      <c r="V110" s="293">
        <v>0</v>
      </c>
      <c r="W110" s="293">
        <v>0</v>
      </c>
      <c r="X110" s="293">
        <v>0</v>
      </c>
      <c r="Y110" s="293">
        <v>0</v>
      </c>
      <c r="Z110" s="293">
        <v>0</v>
      </c>
      <c r="AA110" s="293">
        <v>0</v>
      </c>
      <c r="AB110" s="293">
        <v>0</v>
      </c>
      <c r="AC110" s="293">
        <v>0</v>
      </c>
      <c r="AD110" s="293">
        <v>0</v>
      </c>
      <c r="AE110" s="293">
        <v>0</v>
      </c>
      <c r="AF110" s="293">
        <v>0</v>
      </c>
      <c r="AG110" s="290">
        <f t="shared" si="290"/>
        <v>410140.6206197759</v>
      </c>
      <c r="AH110" s="339">
        <f t="shared" si="291"/>
        <v>0.69</v>
      </c>
      <c r="AI110" s="333" t="s">
        <v>348</v>
      </c>
      <c r="AJ110" s="301"/>
      <c r="AK110" s="298"/>
      <c r="AL110" s="326" t="str">
        <f t="shared" si="302"/>
        <v>Meat</v>
      </c>
      <c r="AM110" s="293">
        <f t="shared" si="292"/>
        <v>1800476.0182653319</v>
      </c>
      <c r="AN110" s="293">
        <v>0</v>
      </c>
      <c r="AO110" s="293">
        <v>0</v>
      </c>
      <c r="AP110" s="293">
        <v>0</v>
      </c>
      <c r="AQ110" s="293">
        <v>0</v>
      </c>
      <c r="AR110" s="293">
        <v>0</v>
      </c>
      <c r="AS110" s="293">
        <v>0</v>
      </c>
      <c r="AT110" s="293">
        <v>0</v>
      </c>
      <c r="AU110" s="293">
        <v>0</v>
      </c>
      <c r="AV110" s="293">
        <v>0</v>
      </c>
      <c r="AW110" s="293">
        <v>0</v>
      </c>
      <c r="AX110" s="293">
        <v>0</v>
      </c>
      <c r="AY110" s="290">
        <f t="shared" si="293"/>
        <v>1800476.0182653319</v>
      </c>
      <c r="AZ110" s="339">
        <f t="shared" si="294"/>
        <v>0.69</v>
      </c>
      <c r="BA110" s="333" t="s">
        <v>348</v>
      </c>
      <c r="BB110" s="298"/>
      <c r="BC110" s="310"/>
      <c r="BD110" s="326" t="str">
        <f t="shared" si="303"/>
        <v>Meat</v>
      </c>
      <c r="BE110" s="293">
        <f t="shared" si="295"/>
        <v>457473624.58815771</v>
      </c>
      <c r="BF110" s="293">
        <v>0</v>
      </c>
      <c r="BG110" s="293">
        <v>0</v>
      </c>
      <c r="BH110" s="293">
        <v>0</v>
      </c>
      <c r="BI110" s="293">
        <v>0</v>
      </c>
      <c r="BJ110" s="293">
        <v>0</v>
      </c>
      <c r="BK110" s="293">
        <v>0</v>
      </c>
      <c r="BL110" s="293">
        <v>0</v>
      </c>
      <c r="BM110" s="293">
        <v>0</v>
      </c>
      <c r="BN110" s="293">
        <v>0</v>
      </c>
      <c r="BO110" s="293">
        <v>0</v>
      </c>
      <c r="BP110" s="293">
        <v>0</v>
      </c>
      <c r="BQ110" s="290">
        <f t="shared" si="296"/>
        <v>457473624.58815771</v>
      </c>
      <c r="BR110" s="339">
        <f t="shared" si="297"/>
        <v>0.69</v>
      </c>
      <c r="BS110" s="333" t="s">
        <v>348</v>
      </c>
      <c r="BT110" s="310"/>
      <c r="BU110" s="313"/>
      <c r="BV110" s="326" t="str">
        <f t="shared" si="304"/>
        <v>Meat</v>
      </c>
      <c r="BW110" s="293">
        <f t="shared" si="286"/>
        <v>10164435385.803495</v>
      </c>
      <c r="BX110" s="293">
        <v>0</v>
      </c>
      <c r="BY110" s="293">
        <v>0</v>
      </c>
      <c r="BZ110" s="293">
        <v>0</v>
      </c>
      <c r="CA110" s="293">
        <v>0</v>
      </c>
      <c r="CB110" s="293">
        <v>0</v>
      </c>
      <c r="CC110" s="293">
        <v>0</v>
      </c>
      <c r="CD110" s="293">
        <v>0</v>
      </c>
      <c r="CE110" s="293">
        <v>0</v>
      </c>
      <c r="CF110" s="293">
        <v>0</v>
      </c>
      <c r="CG110" s="293">
        <v>0</v>
      </c>
      <c r="CH110" s="293">
        <v>0</v>
      </c>
      <c r="CI110" s="290">
        <f t="shared" si="298"/>
        <v>10164435385.803495</v>
      </c>
      <c r="CJ110" s="339">
        <f t="shared" si="299"/>
        <v>0.69</v>
      </c>
      <c r="CK110" s="333" t="s">
        <v>348</v>
      </c>
      <c r="CL110" s="313"/>
    </row>
    <row r="111" spans="1:90" ht="14.25" customHeight="1" x14ac:dyDescent="0.25">
      <c r="A111" s="304"/>
      <c r="B111" s="326" t="str">
        <f t="shared" si="300"/>
        <v>Meat Alternatives</v>
      </c>
      <c r="C111" s="293">
        <f t="shared" si="287"/>
        <v>40865.460387839987</v>
      </c>
      <c r="D111" s="293">
        <v>0</v>
      </c>
      <c r="E111" s="293">
        <v>0</v>
      </c>
      <c r="F111" s="293">
        <v>0</v>
      </c>
      <c r="G111" s="293">
        <v>0</v>
      </c>
      <c r="H111" s="293">
        <v>0</v>
      </c>
      <c r="I111" s="293">
        <v>0</v>
      </c>
      <c r="J111" s="293">
        <v>0</v>
      </c>
      <c r="K111" s="293">
        <v>0</v>
      </c>
      <c r="L111" s="293">
        <v>0</v>
      </c>
      <c r="M111" s="293">
        <v>0</v>
      </c>
      <c r="N111" s="293">
        <v>0</v>
      </c>
      <c r="O111" s="290">
        <f t="shared" si="288"/>
        <v>40865.460387839987</v>
      </c>
      <c r="P111" s="339">
        <f t="shared" si="289"/>
        <v>0.6</v>
      </c>
      <c r="Q111" s="333" t="s">
        <v>348</v>
      </c>
      <c r="R111" s="330"/>
      <c r="S111" s="301"/>
      <c r="T111" s="326" t="str">
        <f t="shared" si="301"/>
        <v>Meat Alternatives</v>
      </c>
      <c r="U111" s="293">
        <f t="shared" si="285"/>
        <v>86931.979370495959</v>
      </c>
      <c r="V111" s="293">
        <v>0</v>
      </c>
      <c r="W111" s="293">
        <v>0</v>
      </c>
      <c r="X111" s="293">
        <v>0</v>
      </c>
      <c r="Y111" s="293">
        <v>0</v>
      </c>
      <c r="Z111" s="293">
        <v>0</v>
      </c>
      <c r="AA111" s="293">
        <v>0</v>
      </c>
      <c r="AB111" s="293">
        <v>0</v>
      </c>
      <c r="AC111" s="293">
        <v>0</v>
      </c>
      <c r="AD111" s="293">
        <v>0</v>
      </c>
      <c r="AE111" s="293">
        <v>0</v>
      </c>
      <c r="AF111" s="293">
        <v>0</v>
      </c>
      <c r="AG111" s="290">
        <f t="shared" si="290"/>
        <v>86931.979370495959</v>
      </c>
      <c r="AH111" s="339">
        <f t="shared" si="291"/>
        <v>0.6</v>
      </c>
      <c r="AI111" s="333" t="s">
        <v>348</v>
      </c>
      <c r="AJ111" s="301"/>
      <c r="AK111" s="298"/>
      <c r="AL111" s="326" t="str">
        <f t="shared" si="302"/>
        <v>Meat Alternatives</v>
      </c>
      <c r="AM111" s="293">
        <f t="shared" si="292"/>
        <v>335492.42576372641</v>
      </c>
      <c r="AN111" s="293">
        <v>0</v>
      </c>
      <c r="AO111" s="293">
        <v>0</v>
      </c>
      <c r="AP111" s="293">
        <v>0</v>
      </c>
      <c r="AQ111" s="293">
        <v>0</v>
      </c>
      <c r="AR111" s="293">
        <v>0</v>
      </c>
      <c r="AS111" s="293">
        <v>0</v>
      </c>
      <c r="AT111" s="293">
        <v>0</v>
      </c>
      <c r="AU111" s="293">
        <v>0</v>
      </c>
      <c r="AV111" s="293">
        <v>0</v>
      </c>
      <c r="AW111" s="293">
        <v>0</v>
      </c>
      <c r="AX111" s="293">
        <v>0</v>
      </c>
      <c r="AY111" s="290">
        <f t="shared" si="293"/>
        <v>335492.42576372641</v>
      </c>
      <c r="AZ111" s="339">
        <f t="shared" si="294"/>
        <v>0.6</v>
      </c>
      <c r="BA111" s="333" t="s">
        <v>348</v>
      </c>
      <c r="BB111" s="298"/>
      <c r="BC111" s="310"/>
      <c r="BD111" s="326" t="str">
        <f t="shared" si="303"/>
        <v>Meat Alternatives</v>
      </c>
      <c r="BE111" s="293">
        <f t="shared" si="295"/>
        <v>85243532.53195484</v>
      </c>
      <c r="BF111" s="293">
        <v>0</v>
      </c>
      <c r="BG111" s="293">
        <v>0</v>
      </c>
      <c r="BH111" s="293">
        <v>0</v>
      </c>
      <c r="BI111" s="293">
        <v>0</v>
      </c>
      <c r="BJ111" s="293">
        <v>0</v>
      </c>
      <c r="BK111" s="293">
        <v>0</v>
      </c>
      <c r="BL111" s="293">
        <v>0</v>
      </c>
      <c r="BM111" s="293">
        <v>0</v>
      </c>
      <c r="BN111" s="293">
        <v>0</v>
      </c>
      <c r="BO111" s="293">
        <v>0</v>
      </c>
      <c r="BP111" s="293">
        <v>0</v>
      </c>
      <c r="BQ111" s="290">
        <f t="shared" si="296"/>
        <v>85243532.53195484</v>
      </c>
      <c r="BR111" s="339">
        <f t="shared" si="297"/>
        <v>0.6</v>
      </c>
      <c r="BS111" s="333" t="s">
        <v>348</v>
      </c>
      <c r="BT111" s="310"/>
      <c r="BU111" s="313"/>
      <c r="BV111" s="326" t="str">
        <f t="shared" si="304"/>
        <v>Meat Alternatives</v>
      </c>
      <c r="BW111" s="293">
        <f t="shared" si="286"/>
        <v>1893994171.2677314</v>
      </c>
      <c r="BX111" s="293">
        <v>0</v>
      </c>
      <c r="BY111" s="293">
        <v>0</v>
      </c>
      <c r="BZ111" s="293">
        <v>0</v>
      </c>
      <c r="CA111" s="293">
        <v>0</v>
      </c>
      <c r="CB111" s="293">
        <v>0</v>
      </c>
      <c r="CC111" s="293">
        <v>0</v>
      </c>
      <c r="CD111" s="293">
        <v>0</v>
      </c>
      <c r="CE111" s="293">
        <v>0</v>
      </c>
      <c r="CF111" s="293">
        <v>0</v>
      </c>
      <c r="CG111" s="293">
        <v>0</v>
      </c>
      <c r="CH111" s="293">
        <v>0</v>
      </c>
      <c r="CI111" s="290">
        <f t="shared" si="298"/>
        <v>1893994171.2677314</v>
      </c>
      <c r="CJ111" s="339">
        <f t="shared" si="299"/>
        <v>0.6</v>
      </c>
      <c r="CK111" s="333" t="s">
        <v>348</v>
      </c>
      <c r="CL111" s="313"/>
    </row>
    <row r="112" spans="1:90" ht="14.25" customHeight="1" x14ac:dyDescent="0.25">
      <c r="A112" s="304"/>
      <c r="B112" s="326" t="str">
        <f t="shared" si="300"/>
        <v>Frozen Food</v>
      </c>
      <c r="C112" s="293">
        <f t="shared" si="287"/>
        <v>68960.464404479979</v>
      </c>
      <c r="D112" s="293">
        <v>0</v>
      </c>
      <c r="E112" s="293">
        <v>0</v>
      </c>
      <c r="F112" s="293">
        <v>0</v>
      </c>
      <c r="G112" s="293">
        <v>0</v>
      </c>
      <c r="H112" s="293">
        <v>0</v>
      </c>
      <c r="I112" s="293">
        <v>0</v>
      </c>
      <c r="J112" s="293">
        <v>0</v>
      </c>
      <c r="K112" s="293">
        <v>0</v>
      </c>
      <c r="L112" s="293">
        <v>0</v>
      </c>
      <c r="M112" s="293">
        <v>0</v>
      </c>
      <c r="N112" s="293">
        <v>0</v>
      </c>
      <c r="O112" s="290">
        <f t="shared" si="288"/>
        <v>68960.464404479979</v>
      </c>
      <c r="P112" s="339">
        <f t="shared" si="289"/>
        <v>0.44999999999999996</v>
      </c>
      <c r="Q112" s="333" t="s">
        <v>348</v>
      </c>
      <c r="R112" s="330"/>
      <c r="S112" s="301"/>
      <c r="T112" s="326" t="str">
        <f t="shared" si="301"/>
        <v>Frozen Food</v>
      </c>
      <c r="U112" s="293">
        <f t="shared" si="285"/>
        <v>80244.904034303967</v>
      </c>
      <c r="V112" s="293">
        <v>0</v>
      </c>
      <c r="W112" s="293">
        <v>0</v>
      </c>
      <c r="X112" s="293">
        <v>0</v>
      </c>
      <c r="Y112" s="293">
        <v>0</v>
      </c>
      <c r="Z112" s="293">
        <v>0</v>
      </c>
      <c r="AA112" s="293">
        <v>0</v>
      </c>
      <c r="AB112" s="293">
        <v>0</v>
      </c>
      <c r="AC112" s="293">
        <v>0</v>
      </c>
      <c r="AD112" s="293">
        <v>0</v>
      </c>
      <c r="AE112" s="293">
        <v>0</v>
      </c>
      <c r="AF112" s="293">
        <v>0</v>
      </c>
      <c r="AG112" s="290">
        <f t="shared" si="290"/>
        <v>80244.904034303967</v>
      </c>
      <c r="AH112" s="339">
        <f t="shared" si="291"/>
        <v>0.44999999999999996</v>
      </c>
      <c r="AI112" s="333" t="s">
        <v>348</v>
      </c>
      <c r="AJ112" s="301"/>
      <c r="AK112" s="298"/>
      <c r="AL112" s="326" t="str">
        <f t="shared" si="302"/>
        <v>Frozen Food</v>
      </c>
      <c r="AM112" s="293">
        <f t="shared" si="292"/>
        <v>377428.97898419225</v>
      </c>
      <c r="AN112" s="293">
        <v>0</v>
      </c>
      <c r="AO112" s="293">
        <v>0</v>
      </c>
      <c r="AP112" s="293">
        <v>0</v>
      </c>
      <c r="AQ112" s="293">
        <v>0</v>
      </c>
      <c r="AR112" s="293">
        <v>0</v>
      </c>
      <c r="AS112" s="293">
        <v>0</v>
      </c>
      <c r="AT112" s="293">
        <v>0</v>
      </c>
      <c r="AU112" s="293">
        <v>0</v>
      </c>
      <c r="AV112" s="293">
        <v>0</v>
      </c>
      <c r="AW112" s="293">
        <v>0</v>
      </c>
      <c r="AX112" s="293">
        <v>0</v>
      </c>
      <c r="AY112" s="290">
        <f t="shared" si="293"/>
        <v>377428.97898419225</v>
      </c>
      <c r="AZ112" s="339">
        <f t="shared" si="294"/>
        <v>0.44999999999999996</v>
      </c>
      <c r="BA112" s="333" t="s">
        <v>348</v>
      </c>
      <c r="BB112" s="298"/>
      <c r="BC112" s="310"/>
      <c r="BD112" s="326" t="str">
        <f t="shared" si="303"/>
        <v>Frozen Food</v>
      </c>
      <c r="BE112" s="293">
        <f t="shared" si="295"/>
        <v>95898974.0984492</v>
      </c>
      <c r="BF112" s="293">
        <v>0</v>
      </c>
      <c r="BG112" s="293">
        <v>0</v>
      </c>
      <c r="BH112" s="293">
        <v>0</v>
      </c>
      <c r="BI112" s="293">
        <v>0</v>
      </c>
      <c r="BJ112" s="293">
        <v>0</v>
      </c>
      <c r="BK112" s="293">
        <v>0</v>
      </c>
      <c r="BL112" s="293">
        <v>0</v>
      </c>
      <c r="BM112" s="293">
        <v>0</v>
      </c>
      <c r="BN112" s="293">
        <v>0</v>
      </c>
      <c r="BO112" s="293">
        <v>0</v>
      </c>
      <c r="BP112" s="293">
        <v>0</v>
      </c>
      <c r="BQ112" s="290">
        <f t="shared" si="296"/>
        <v>95898974.0984492</v>
      </c>
      <c r="BR112" s="339">
        <f t="shared" si="297"/>
        <v>0.44999999999999996</v>
      </c>
      <c r="BS112" s="333" t="s">
        <v>348</v>
      </c>
      <c r="BT112" s="310"/>
      <c r="BU112" s="313"/>
      <c r="BV112" s="326" t="str">
        <f t="shared" si="304"/>
        <v>Frozen Food</v>
      </c>
      <c r="BW112" s="293">
        <f t="shared" si="286"/>
        <v>2130743442.6761985</v>
      </c>
      <c r="BX112" s="293">
        <v>0</v>
      </c>
      <c r="BY112" s="293">
        <v>0</v>
      </c>
      <c r="BZ112" s="293">
        <v>0</v>
      </c>
      <c r="CA112" s="293">
        <v>0</v>
      </c>
      <c r="CB112" s="293">
        <v>0</v>
      </c>
      <c r="CC112" s="293">
        <v>0</v>
      </c>
      <c r="CD112" s="293">
        <v>0</v>
      </c>
      <c r="CE112" s="293">
        <v>0</v>
      </c>
      <c r="CF112" s="293">
        <v>0</v>
      </c>
      <c r="CG112" s="293">
        <v>0</v>
      </c>
      <c r="CH112" s="293">
        <v>0</v>
      </c>
      <c r="CI112" s="290">
        <f t="shared" si="298"/>
        <v>2130743442.6761985</v>
      </c>
      <c r="CJ112" s="339">
        <f t="shared" si="299"/>
        <v>0.44999999999999996</v>
      </c>
      <c r="CK112" s="333" t="s">
        <v>348</v>
      </c>
      <c r="CL112" s="313"/>
    </row>
    <row r="113" spans="1:90" ht="14.25" customHeight="1" x14ac:dyDescent="0.25">
      <c r="A113" s="304"/>
      <c r="B113" s="326" t="str">
        <f>B100</f>
        <v>Household Essentials</v>
      </c>
      <c r="C113" s="293">
        <f t="shared" si="287"/>
        <v>372822.40602832881</v>
      </c>
      <c r="D113" s="293">
        <v>0</v>
      </c>
      <c r="E113" s="293">
        <v>0</v>
      </c>
      <c r="F113" s="293">
        <v>0</v>
      </c>
      <c r="G113" s="293">
        <v>0</v>
      </c>
      <c r="H113" s="293">
        <v>0</v>
      </c>
      <c r="I113" s="293">
        <v>0</v>
      </c>
      <c r="J113" s="293">
        <v>0</v>
      </c>
      <c r="K113" s="293">
        <v>0</v>
      </c>
      <c r="L113" s="293">
        <v>0</v>
      </c>
      <c r="M113" s="293">
        <v>0</v>
      </c>
      <c r="N113" s="293">
        <v>0</v>
      </c>
      <c r="O113" s="290">
        <f>SUM(C113:N113)</f>
        <v>372822.40602832881</v>
      </c>
      <c r="P113" s="339">
        <f t="shared" si="289"/>
        <v>0.43000000000000005</v>
      </c>
      <c r="Q113" s="333" t="s">
        <v>348</v>
      </c>
      <c r="R113" s="330"/>
      <c r="S113" s="301"/>
      <c r="T113" s="326" t="str">
        <f>T100</f>
        <v>Household Essentials</v>
      </c>
      <c r="U113" s="293">
        <f t="shared" si="285"/>
        <v>357832.83132334065</v>
      </c>
      <c r="V113" s="293">
        <v>0</v>
      </c>
      <c r="W113" s="293">
        <v>0</v>
      </c>
      <c r="X113" s="293">
        <v>0</v>
      </c>
      <c r="Y113" s="293">
        <v>0</v>
      </c>
      <c r="Z113" s="293">
        <v>0</v>
      </c>
      <c r="AA113" s="293">
        <v>0</v>
      </c>
      <c r="AB113" s="293">
        <v>0</v>
      </c>
      <c r="AC113" s="293">
        <v>0</v>
      </c>
      <c r="AD113" s="293">
        <v>0</v>
      </c>
      <c r="AE113" s="293">
        <v>0</v>
      </c>
      <c r="AF113" s="293">
        <v>0</v>
      </c>
      <c r="AG113" s="290">
        <f t="shared" si="290"/>
        <v>357832.83132334065</v>
      </c>
      <c r="AH113" s="339">
        <f t="shared" si="291"/>
        <v>0.43000000000000005</v>
      </c>
      <c r="AI113" s="333" t="s">
        <v>348</v>
      </c>
      <c r="AJ113" s="301"/>
      <c r="AK113" s="298"/>
      <c r="AL113" s="326" t="str">
        <f>AL100</f>
        <v>Household Essentials</v>
      </c>
      <c r="AM113" s="293">
        <f t="shared" si="292"/>
        <v>2073762.5567520347</v>
      </c>
      <c r="AN113" s="293">
        <v>0</v>
      </c>
      <c r="AO113" s="293">
        <v>0</v>
      </c>
      <c r="AP113" s="293">
        <v>0</v>
      </c>
      <c r="AQ113" s="293">
        <v>0</v>
      </c>
      <c r="AR113" s="293">
        <v>0</v>
      </c>
      <c r="AS113" s="293">
        <v>0</v>
      </c>
      <c r="AT113" s="293">
        <v>0</v>
      </c>
      <c r="AU113" s="293">
        <v>0</v>
      </c>
      <c r="AV113" s="293">
        <v>0</v>
      </c>
      <c r="AW113" s="293">
        <v>0</v>
      </c>
      <c r="AX113" s="293">
        <v>0</v>
      </c>
      <c r="AY113" s="290">
        <f t="shared" si="293"/>
        <v>2073762.5567520347</v>
      </c>
      <c r="AZ113" s="339">
        <f t="shared" si="294"/>
        <v>0.43000000000000005</v>
      </c>
      <c r="BA113" s="333" t="s">
        <v>348</v>
      </c>
      <c r="BB113" s="298"/>
      <c r="BC113" s="310"/>
      <c r="BD113" s="326" t="str">
        <f>BD100</f>
        <v>Household Essentials</v>
      </c>
      <c r="BE113" s="293">
        <f t="shared" si="295"/>
        <v>526911585.46314603</v>
      </c>
      <c r="BF113" s="293">
        <v>0</v>
      </c>
      <c r="BG113" s="293">
        <v>0</v>
      </c>
      <c r="BH113" s="293">
        <v>0</v>
      </c>
      <c r="BI113" s="293">
        <v>0</v>
      </c>
      <c r="BJ113" s="293">
        <v>0</v>
      </c>
      <c r="BK113" s="293">
        <v>0</v>
      </c>
      <c r="BL113" s="293">
        <v>0</v>
      </c>
      <c r="BM113" s="293">
        <v>0</v>
      </c>
      <c r="BN113" s="293">
        <v>0</v>
      </c>
      <c r="BO113" s="293">
        <v>0</v>
      </c>
      <c r="BP113" s="293">
        <v>0</v>
      </c>
      <c r="BQ113" s="290">
        <f t="shared" si="296"/>
        <v>526911585.46314603</v>
      </c>
      <c r="BR113" s="339">
        <f t="shared" si="297"/>
        <v>0.43000000000000005</v>
      </c>
      <c r="BS113" s="333" t="s">
        <v>348</v>
      </c>
      <c r="BT113" s="310"/>
      <c r="BU113" s="313"/>
      <c r="BV113" s="326" t="str">
        <f>BV100</f>
        <v>Household Essentials</v>
      </c>
      <c r="BW113" s="293">
        <f t="shared" si="286"/>
        <v>11707251471.148668</v>
      </c>
      <c r="BX113" s="293">
        <v>0</v>
      </c>
      <c r="BY113" s="293">
        <v>0</v>
      </c>
      <c r="BZ113" s="293">
        <v>0</v>
      </c>
      <c r="CA113" s="293">
        <v>0</v>
      </c>
      <c r="CB113" s="293">
        <v>0</v>
      </c>
      <c r="CC113" s="293">
        <v>0</v>
      </c>
      <c r="CD113" s="293">
        <v>0</v>
      </c>
      <c r="CE113" s="293">
        <v>0</v>
      </c>
      <c r="CF113" s="293">
        <v>0</v>
      </c>
      <c r="CG113" s="293">
        <v>0</v>
      </c>
      <c r="CH113" s="293">
        <v>0</v>
      </c>
      <c r="CI113" s="290">
        <f t="shared" si="298"/>
        <v>11707251471.148668</v>
      </c>
      <c r="CJ113" s="339">
        <f t="shared" si="299"/>
        <v>0.43000000000000005</v>
      </c>
      <c r="CK113" s="333" t="s">
        <v>348</v>
      </c>
      <c r="CL113" s="313"/>
    </row>
    <row r="114" spans="1:90" ht="14.25" customHeight="1" x14ac:dyDescent="0.25">
      <c r="A114" s="304"/>
      <c r="B114" s="326" t="str">
        <f>B101</f>
        <v>Beauty Products</v>
      </c>
      <c r="C114" s="293">
        <f t="shared" si="287"/>
        <v>620337.6886874109</v>
      </c>
      <c r="D114" s="293">
        <v>0</v>
      </c>
      <c r="E114" s="293">
        <v>0</v>
      </c>
      <c r="F114" s="293">
        <v>0</v>
      </c>
      <c r="G114" s="293">
        <v>0</v>
      </c>
      <c r="H114" s="293">
        <v>0</v>
      </c>
      <c r="I114" s="293">
        <v>0</v>
      </c>
      <c r="J114" s="293">
        <v>0</v>
      </c>
      <c r="K114" s="293">
        <v>0</v>
      </c>
      <c r="L114" s="293">
        <v>0</v>
      </c>
      <c r="M114" s="293">
        <v>0</v>
      </c>
      <c r="N114" s="293">
        <v>0</v>
      </c>
      <c r="O114" s="290">
        <f>SUM(C114:N114)</f>
        <v>620337.6886874109</v>
      </c>
      <c r="P114" s="339">
        <f t="shared" si="289"/>
        <v>0.22999999999999998</v>
      </c>
      <c r="Q114" s="333" t="s">
        <v>348</v>
      </c>
      <c r="R114" s="330"/>
      <c r="S114" s="301"/>
      <c r="T114" s="326" t="str">
        <f>T101</f>
        <v>Beauty Products</v>
      </c>
      <c r="U114" s="293">
        <f t="shared" si="285"/>
        <v>357164.12378972158</v>
      </c>
      <c r="V114" s="293">
        <v>0</v>
      </c>
      <c r="W114" s="293">
        <v>0</v>
      </c>
      <c r="X114" s="293">
        <v>0</v>
      </c>
      <c r="Y114" s="293">
        <v>0</v>
      </c>
      <c r="Z114" s="293">
        <v>0</v>
      </c>
      <c r="AA114" s="293">
        <v>0</v>
      </c>
      <c r="AB114" s="293">
        <v>0</v>
      </c>
      <c r="AC114" s="293">
        <v>0</v>
      </c>
      <c r="AD114" s="293">
        <v>0</v>
      </c>
      <c r="AE114" s="293">
        <v>0</v>
      </c>
      <c r="AF114" s="293">
        <v>0</v>
      </c>
      <c r="AG114" s="290">
        <f t="shared" si="290"/>
        <v>357164.12378972158</v>
      </c>
      <c r="AH114" s="339">
        <f t="shared" si="291"/>
        <v>0.22999999999999998</v>
      </c>
      <c r="AI114" s="333" t="s">
        <v>348</v>
      </c>
      <c r="AJ114" s="301"/>
      <c r="AK114" s="298"/>
      <c r="AL114" s="326" t="str">
        <f>AL101</f>
        <v>Beauty Products</v>
      </c>
      <c r="AM114" s="293">
        <f t="shared" si="292"/>
        <v>2507805.8825838557</v>
      </c>
      <c r="AN114" s="293">
        <v>0</v>
      </c>
      <c r="AO114" s="293">
        <v>0</v>
      </c>
      <c r="AP114" s="293">
        <v>0</v>
      </c>
      <c r="AQ114" s="293">
        <v>0</v>
      </c>
      <c r="AR114" s="293">
        <v>0</v>
      </c>
      <c r="AS114" s="293">
        <v>0</v>
      </c>
      <c r="AT114" s="293">
        <v>0</v>
      </c>
      <c r="AU114" s="293">
        <v>0</v>
      </c>
      <c r="AV114" s="293">
        <v>0</v>
      </c>
      <c r="AW114" s="293">
        <v>0</v>
      </c>
      <c r="AX114" s="293">
        <v>0</v>
      </c>
      <c r="AY114" s="290">
        <f t="shared" si="293"/>
        <v>2507805.8825838557</v>
      </c>
      <c r="AZ114" s="339">
        <f t="shared" si="294"/>
        <v>0.22999999999999998</v>
      </c>
      <c r="BA114" s="333" t="s">
        <v>348</v>
      </c>
      <c r="BB114" s="298"/>
      <c r="BC114" s="310"/>
      <c r="BD114" s="326" t="str">
        <f>BD101</f>
        <v>Beauty Products</v>
      </c>
      <c r="BE114" s="293">
        <f t="shared" si="295"/>
        <v>637195405.67636251</v>
      </c>
      <c r="BF114" s="293">
        <v>0</v>
      </c>
      <c r="BG114" s="293">
        <v>0</v>
      </c>
      <c r="BH114" s="293">
        <v>0</v>
      </c>
      <c r="BI114" s="293">
        <v>0</v>
      </c>
      <c r="BJ114" s="293">
        <v>0</v>
      </c>
      <c r="BK114" s="293">
        <v>0</v>
      </c>
      <c r="BL114" s="293">
        <v>0</v>
      </c>
      <c r="BM114" s="293">
        <v>0</v>
      </c>
      <c r="BN114" s="293">
        <v>0</v>
      </c>
      <c r="BO114" s="293">
        <v>0</v>
      </c>
      <c r="BP114" s="293">
        <v>0</v>
      </c>
      <c r="BQ114" s="290">
        <f t="shared" si="296"/>
        <v>637195405.67636251</v>
      </c>
      <c r="BR114" s="339">
        <f t="shared" si="297"/>
        <v>0.22999999999999998</v>
      </c>
      <c r="BS114" s="333" t="s">
        <v>348</v>
      </c>
      <c r="BT114" s="310"/>
      <c r="BU114" s="313"/>
      <c r="BV114" s="326" t="str">
        <f>BV101</f>
        <v>Beauty Products</v>
      </c>
      <c r="BW114" s="293">
        <f t="shared" si="286"/>
        <v>14157606430.226294</v>
      </c>
      <c r="BX114" s="293">
        <v>0</v>
      </c>
      <c r="BY114" s="293">
        <v>0</v>
      </c>
      <c r="BZ114" s="293">
        <v>0</v>
      </c>
      <c r="CA114" s="293">
        <v>0</v>
      </c>
      <c r="CB114" s="293">
        <v>0</v>
      </c>
      <c r="CC114" s="293">
        <v>0</v>
      </c>
      <c r="CD114" s="293">
        <v>0</v>
      </c>
      <c r="CE114" s="293">
        <v>0</v>
      </c>
      <c r="CF114" s="293">
        <v>0</v>
      </c>
      <c r="CG114" s="293">
        <v>0</v>
      </c>
      <c r="CH114" s="293">
        <v>0</v>
      </c>
      <c r="CI114" s="290">
        <f t="shared" si="298"/>
        <v>14157606430.226294</v>
      </c>
      <c r="CJ114" s="339">
        <f t="shared" si="299"/>
        <v>0.22999999999999998</v>
      </c>
      <c r="CK114" s="333" t="s">
        <v>348</v>
      </c>
      <c r="CL114" s="313"/>
    </row>
    <row r="115" spans="1:90" ht="14.25" customHeight="1" x14ac:dyDescent="0.25">
      <c r="A115" s="304"/>
      <c r="B115" s="326" t="s">
        <v>210</v>
      </c>
      <c r="C115" s="289">
        <f>SUM(C105:C114)</f>
        <v>7111366.5512315268</v>
      </c>
      <c r="D115" s="289">
        <f t="shared" ref="D115:N115" si="305">SUM(D105:D114)</f>
        <v>0</v>
      </c>
      <c r="E115" s="289">
        <f t="shared" si="305"/>
        <v>0</v>
      </c>
      <c r="F115" s="289">
        <f t="shared" si="305"/>
        <v>0</v>
      </c>
      <c r="G115" s="289">
        <f t="shared" si="305"/>
        <v>0</v>
      </c>
      <c r="H115" s="289">
        <f t="shared" si="305"/>
        <v>0</v>
      </c>
      <c r="I115" s="289">
        <f t="shared" si="305"/>
        <v>0</v>
      </c>
      <c r="J115" s="289">
        <f t="shared" si="305"/>
        <v>0</v>
      </c>
      <c r="K115" s="289">
        <f t="shared" si="305"/>
        <v>0</v>
      </c>
      <c r="L115" s="289">
        <f t="shared" si="305"/>
        <v>0</v>
      </c>
      <c r="M115" s="289">
        <f t="shared" si="305"/>
        <v>0</v>
      </c>
      <c r="N115" s="289">
        <f t="shared" si="305"/>
        <v>0</v>
      </c>
      <c r="O115" s="289">
        <f>SUM(O105:O114)</f>
        <v>7111366.5512315268</v>
      </c>
      <c r="P115" s="322" t="s">
        <v>229</v>
      </c>
      <c r="Q115" s="295"/>
      <c r="R115" s="330"/>
      <c r="S115" s="301"/>
      <c r="T115" s="326" t="s">
        <v>210</v>
      </c>
      <c r="U115" s="289">
        <f>SUM(U105:U114)</f>
        <v>7043942.2566334447</v>
      </c>
      <c r="V115" s="289">
        <f t="shared" ref="V115:AF115" si="306">SUM(V105:V114)</f>
        <v>0</v>
      </c>
      <c r="W115" s="289">
        <f t="shared" si="306"/>
        <v>0</v>
      </c>
      <c r="X115" s="289">
        <f t="shared" si="306"/>
        <v>0</v>
      </c>
      <c r="Y115" s="289">
        <f t="shared" si="306"/>
        <v>0</v>
      </c>
      <c r="Z115" s="289">
        <f t="shared" si="306"/>
        <v>0</v>
      </c>
      <c r="AA115" s="289">
        <f t="shared" si="306"/>
        <v>0</v>
      </c>
      <c r="AB115" s="289">
        <f t="shared" si="306"/>
        <v>0</v>
      </c>
      <c r="AC115" s="289">
        <f t="shared" si="306"/>
        <v>0</v>
      </c>
      <c r="AD115" s="289">
        <f t="shared" si="306"/>
        <v>0</v>
      </c>
      <c r="AE115" s="289">
        <f t="shared" si="306"/>
        <v>0</v>
      </c>
      <c r="AF115" s="289">
        <f t="shared" si="306"/>
        <v>0</v>
      </c>
      <c r="AG115" s="289">
        <f>SUM(AG105:AG114)</f>
        <v>7043942.2566334447</v>
      </c>
      <c r="AH115" s="322" t="s">
        <v>229</v>
      </c>
      <c r="AI115" s="295"/>
      <c r="AJ115" s="301"/>
      <c r="AK115" s="298"/>
      <c r="AL115" s="326" t="s">
        <v>210</v>
      </c>
      <c r="AM115" s="289">
        <f>SUM(AM105:AM114)</f>
        <v>41817500.005489931</v>
      </c>
      <c r="AN115" s="289">
        <f t="shared" ref="AN115:AX115" si="307">SUM(AN105:AN114)</f>
        <v>0</v>
      </c>
      <c r="AO115" s="289">
        <f t="shared" si="307"/>
        <v>0</v>
      </c>
      <c r="AP115" s="289">
        <f t="shared" si="307"/>
        <v>0</v>
      </c>
      <c r="AQ115" s="289">
        <f t="shared" si="307"/>
        <v>0</v>
      </c>
      <c r="AR115" s="289">
        <f t="shared" si="307"/>
        <v>0</v>
      </c>
      <c r="AS115" s="289">
        <f t="shared" si="307"/>
        <v>0</v>
      </c>
      <c r="AT115" s="289">
        <f t="shared" si="307"/>
        <v>0</v>
      </c>
      <c r="AU115" s="289">
        <f t="shared" si="307"/>
        <v>0</v>
      </c>
      <c r="AV115" s="289">
        <f t="shared" si="307"/>
        <v>0</v>
      </c>
      <c r="AW115" s="289">
        <f t="shared" si="307"/>
        <v>0</v>
      </c>
      <c r="AX115" s="289">
        <f t="shared" si="307"/>
        <v>0</v>
      </c>
      <c r="AY115" s="289">
        <f>SUM(AY105:AY114)</f>
        <v>41817500.005489931</v>
      </c>
      <c r="AZ115" s="322" t="s">
        <v>229</v>
      </c>
      <c r="BA115" s="295"/>
      <c r="BB115" s="298"/>
      <c r="BC115" s="310"/>
      <c r="BD115" s="326" t="s">
        <v>210</v>
      </c>
      <c r="BE115" s="289">
        <f>SUM(BE105:BE114)</f>
        <v>10625191951.825035</v>
      </c>
      <c r="BF115" s="289">
        <f t="shared" ref="BF115:BP115" si="308">SUM(BF105:BF114)</f>
        <v>0</v>
      </c>
      <c r="BG115" s="289">
        <f t="shared" si="308"/>
        <v>0</v>
      </c>
      <c r="BH115" s="289">
        <f t="shared" si="308"/>
        <v>0</v>
      </c>
      <c r="BI115" s="289">
        <f t="shared" si="308"/>
        <v>0</v>
      </c>
      <c r="BJ115" s="289">
        <f t="shared" si="308"/>
        <v>0</v>
      </c>
      <c r="BK115" s="289">
        <f t="shared" si="308"/>
        <v>0</v>
      </c>
      <c r="BL115" s="289">
        <f t="shared" si="308"/>
        <v>0</v>
      </c>
      <c r="BM115" s="289">
        <f t="shared" si="308"/>
        <v>0</v>
      </c>
      <c r="BN115" s="289">
        <f t="shared" si="308"/>
        <v>0</v>
      </c>
      <c r="BO115" s="289">
        <f t="shared" si="308"/>
        <v>0</v>
      </c>
      <c r="BP115" s="289">
        <f t="shared" si="308"/>
        <v>0</v>
      </c>
      <c r="BQ115" s="289">
        <f>SUM(BQ105:BQ114)</f>
        <v>10625191951.825035</v>
      </c>
      <c r="BR115" s="322" t="s">
        <v>229</v>
      </c>
      <c r="BS115" s="295"/>
      <c r="BT115" s="310"/>
      <c r="BU115" s="313"/>
      <c r="BV115" s="326" t="s">
        <v>210</v>
      </c>
      <c r="BW115" s="289">
        <f>SUM(BW105:BW114)</f>
        <v>236077166532.41257</v>
      </c>
      <c r="BX115" s="289">
        <f t="shared" ref="BX115:CH115" si="309">SUM(BX105:BX114)</f>
        <v>0</v>
      </c>
      <c r="BY115" s="289">
        <f t="shared" si="309"/>
        <v>0</v>
      </c>
      <c r="BZ115" s="289">
        <f t="shared" si="309"/>
        <v>0</v>
      </c>
      <c r="CA115" s="289">
        <f t="shared" si="309"/>
        <v>0</v>
      </c>
      <c r="CB115" s="289">
        <f t="shared" si="309"/>
        <v>0</v>
      </c>
      <c r="CC115" s="289">
        <f t="shared" si="309"/>
        <v>0</v>
      </c>
      <c r="CD115" s="289">
        <f t="shared" si="309"/>
        <v>0</v>
      </c>
      <c r="CE115" s="289">
        <f t="shared" si="309"/>
        <v>0</v>
      </c>
      <c r="CF115" s="289">
        <f t="shared" si="309"/>
        <v>0</v>
      </c>
      <c r="CG115" s="289">
        <f t="shared" si="309"/>
        <v>0</v>
      </c>
      <c r="CH115" s="289">
        <f t="shared" si="309"/>
        <v>0</v>
      </c>
      <c r="CI115" s="289">
        <f>SUM(CI105:CI114)</f>
        <v>236077166532.41257</v>
      </c>
      <c r="CJ115" s="322" t="s">
        <v>229</v>
      </c>
      <c r="CK115" s="295"/>
      <c r="CL115" s="313"/>
    </row>
    <row r="116" spans="1:90" ht="14.25" customHeight="1" x14ac:dyDescent="0.25">
      <c r="A116" s="304"/>
      <c r="B116" s="285"/>
      <c r="C116" s="285"/>
      <c r="D116" s="295"/>
      <c r="E116" s="295"/>
      <c r="F116" s="295"/>
      <c r="G116" s="295"/>
      <c r="H116" s="295"/>
      <c r="I116" s="295"/>
      <c r="J116" s="295"/>
      <c r="K116" s="295"/>
      <c r="L116" s="295"/>
      <c r="M116" s="295"/>
      <c r="N116" s="286"/>
      <c r="O116" s="286"/>
      <c r="P116" s="322"/>
      <c r="Q116" s="295"/>
      <c r="R116" s="330"/>
      <c r="S116" s="301"/>
      <c r="T116" s="285"/>
      <c r="U116" s="285"/>
      <c r="V116" s="295"/>
      <c r="W116" s="295"/>
      <c r="X116" s="295"/>
      <c r="Y116" s="295"/>
      <c r="Z116" s="295"/>
      <c r="AA116" s="295"/>
      <c r="AB116" s="295"/>
      <c r="AC116" s="295"/>
      <c r="AD116" s="295"/>
      <c r="AE116" s="295"/>
      <c r="AF116" s="286"/>
      <c r="AG116" s="286"/>
      <c r="AH116" s="322"/>
      <c r="AI116" s="295"/>
      <c r="AJ116" s="301"/>
      <c r="AK116" s="298"/>
      <c r="AL116" s="285"/>
      <c r="AM116" s="285"/>
      <c r="AN116" s="295"/>
      <c r="AO116" s="295"/>
      <c r="AP116" s="295"/>
      <c r="AQ116" s="295"/>
      <c r="AR116" s="295"/>
      <c r="AS116" s="295"/>
      <c r="AT116" s="295"/>
      <c r="AU116" s="295"/>
      <c r="AV116" s="295"/>
      <c r="AW116" s="295"/>
      <c r="AX116" s="286"/>
      <c r="AY116" s="286"/>
      <c r="AZ116" s="322"/>
      <c r="BA116" s="295"/>
      <c r="BB116" s="298"/>
      <c r="BC116" s="310"/>
      <c r="BD116" s="285"/>
      <c r="BE116" s="285"/>
      <c r="BF116" s="295"/>
      <c r="BG116" s="295"/>
      <c r="BH116" s="295"/>
      <c r="BI116" s="295"/>
      <c r="BJ116" s="295"/>
      <c r="BK116" s="295"/>
      <c r="BL116" s="295"/>
      <c r="BM116" s="295"/>
      <c r="BN116" s="295"/>
      <c r="BO116" s="295"/>
      <c r="BP116" s="286"/>
      <c r="BQ116" s="286"/>
      <c r="BR116" s="322"/>
      <c r="BS116" s="295"/>
      <c r="BT116" s="310"/>
      <c r="BU116" s="313"/>
      <c r="BV116" s="285"/>
      <c r="BW116" s="285"/>
      <c r="BX116" s="295"/>
      <c r="BY116" s="295"/>
      <c r="BZ116" s="295"/>
      <c r="CA116" s="295"/>
      <c r="CB116" s="295"/>
      <c r="CC116" s="295"/>
      <c r="CD116" s="295"/>
      <c r="CE116" s="295"/>
      <c r="CF116" s="295"/>
      <c r="CG116" s="295"/>
      <c r="CH116" s="286"/>
      <c r="CI116" s="286"/>
      <c r="CJ116" s="322"/>
      <c r="CK116" s="295"/>
      <c r="CL116" s="313"/>
    </row>
    <row r="117" spans="1:90" ht="14.25" customHeight="1" x14ac:dyDescent="0.25">
      <c r="A117" s="317" t="s">
        <v>468</v>
      </c>
      <c r="B117" s="98" t="str">
        <f>B88</f>
        <v>For the Year Ending April 30</v>
      </c>
      <c r="D117" s="295"/>
      <c r="E117" s="295"/>
      <c r="F117" s="295"/>
      <c r="G117" s="295"/>
      <c r="H117" s="295"/>
      <c r="I117" s="295"/>
      <c r="J117" s="295"/>
      <c r="K117" s="295"/>
      <c r="L117" s="295"/>
      <c r="M117" s="295"/>
      <c r="N117" s="286"/>
      <c r="O117" s="286"/>
      <c r="P117" s="322"/>
      <c r="Q117" s="295"/>
      <c r="R117" s="330"/>
      <c r="S117" s="319" t="s">
        <v>468</v>
      </c>
      <c r="T117" s="98" t="str">
        <f>T88</f>
        <v>For the Year Ending April 30</v>
      </c>
      <c r="U117" s="285"/>
      <c r="V117" s="295"/>
      <c r="W117" s="295"/>
      <c r="X117" s="295"/>
      <c r="Y117" s="295"/>
      <c r="Z117" s="295"/>
      <c r="AA117" s="295"/>
      <c r="AB117" s="295"/>
      <c r="AC117" s="295"/>
      <c r="AD117" s="295"/>
      <c r="AE117" s="295"/>
      <c r="AF117" s="286"/>
      <c r="AG117" s="286"/>
      <c r="AH117" s="322"/>
      <c r="AI117" s="295"/>
      <c r="AJ117" s="301"/>
      <c r="AK117" s="319" t="s">
        <v>468</v>
      </c>
      <c r="AL117" s="98" t="str">
        <f>AL88</f>
        <v>For the Year Ending April 30</v>
      </c>
      <c r="AM117" s="285"/>
      <c r="AN117" s="295"/>
      <c r="AO117" s="295"/>
      <c r="AP117" s="295"/>
      <c r="AQ117" s="295"/>
      <c r="AR117" s="295"/>
      <c r="AS117" s="295"/>
      <c r="AT117" s="295"/>
      <c r="AU117" s="295"/>
      <c r="AV117" s="295"/>
      <c r="AW117" s="295"/>
      <c r="AX117" s="286"/>
      <c r="AY117" s="286"/>
      <c r="AZ117" s="322"/>
      <c r="BA117" s="295"/>
      <c r="BB117" s="298"/>
      <c r="BC117" s="319" t="s">
        <v>468</v>
      </c>
      <c r="BD117" s="98" t="str">
        <f>BD88</f>
        <v>For the Year Ending April 30</v>
      </c>
      <c r="BE117" s="285"/>
      <c r="BF117" s="295"/>
      <c r="BG117" s="295"/>
      <c r="BH117" s="295"/>
      <c r="BI117" s="295"/>
      <c r="BJ117" s="295"/>
      <c r="BK117" s="295"/>
      <c r="BL117" s="295"/>
      <c r="BM117" s="295"/>
      <c r="BN117" s="295"/>
      <c r="BO117" s="295"/>
      <c r="BP117" s="286"/>
      <c r="BQ117" s="286"/>
      <c r="BR117" s="322"/>
      <c r="BS117" s="295"/>
      <c r="BT117" s="310"/>
      <c r="BU117" s="319" t="s">
        <v>468</v>
      </c>
      <c r="BV117" s="98" t="str">
        <f>BV88</f>
        <v>For the Year Ending April 30</v>
      </c>
      <c r="BW117" s="285"/>
      <c r="BX117" s="295"/>
      <c r="BY117" s="295"/>
      <c r="BZ117" s="295"/>
      <c r="CA117" s="295"/>
      <c r="CB117" s="295"/>
      <c r="CC117" s="295"/>
      <c r="CD117" s="295"/>
      <c r="CE117" s="295"/>
      <c r="CF117" s="295"/>
      <c r="CG117" s="295"/>
      <c r="CH117" s="286"/>
      <c r="CI117" s="286"/>
      <c r="CJ117" s="322"/>
      <c r="CK117" s="295"/>
      <c r="CL117" s="313"/>
    </row>
    <row r="118" spans="1:90" ht="14.25" customHeight="1" x14ac:dyDescent="0.25">
      <c r="A118" s="304"/>
      <c r="B118" s="285" t="s">
        <v>225</v>
      </c>
      <c r="C118" s="322">
        <f>O70</f>
        <v>57031951.526249461</v>
      </c>
      <c r="E118" s="295"/>
      <c r="F118" s="295"/>
      <c r="G118" s="295"/>
      <c r="H118" s="295"/>
      <c r="I118" s="295"/>
      <c r="J118" s="295"/>
      <c r="K118" s="295"/>
      <c r="L118" s="295"/>
      <c r="M118" s="295"/>
      <c r="N118" s="286"/>
      <c r="O118" s="286"/>
      <c r="P118" s="322"/>
      <c r="Q118" s="295"/>
      <c r="R118" s="330"/>
      <c r="S118" s="301"/>
      <c r="T118" s="285" t="s">
        <v>225</v>
      </c>
      <c r="U118" s="322">
        <f>AG70</f>
        <v>71293215.480827898</v>
      </c>
      <c r="W118" s="295"/>
      <c r="X118" s="295"/>
      <c r="Y118" s="295"/>
      <c r="Z118" s="295"/>
      <c r="AA118" s="295"/>
      <c r="AB118" s="295"/>
      <c r="AC118" s="295"/>
      <c r="AD118" s="295"/>
      <c r="AE118" s="295"/>
      <c r="AF118" s="286"/>
      <c r="AG118" s="286"/>
      <c r="AH118" s="322"/>
      <c r="AI118" s="295"/>
      <c r="AJ118" s="301"/>
      <c r="AK118" s="298"/>
      <c r="AL118" s="285" t="s">
        <v>225</v>
      </c>
      <c r="AM118" s="322">
        <f>AY70</f>
        <v>244304390.24810755</v>
      </c>
      <c r="AO118" s="295"/>
      <c r="AP118" s="295"/>
      <c r="AQ118" s="295"/>
      <c r="AR118" s="295"/>
      <c r="AS118" s="295"/>
      <c r="AT118" s="295"/>
      <c r="AU118" s="295"/>
      <c r="AV118" s="295"/>
      <c r="AW118" s="295"/>
      <c r="AX118" s="286"/>
      <c r="AY118" s="286"/>
      <c r="AZ118" s="322"/>
      <c r="BA118" s="295"/>
      <c r="BB118" s="298"/>
      <c r="BC118" s="310"/>
      <c r="BD118" s="285" t="s">
        <v>225</v>
      </c>
      <c r="BE118" s="322">
        <f>BQ70</f>
        <v>28701211432.162071</v>
      </c>
      <c r="BG118" s="295"/>
      <c r="BH118" s="295"/>
      <c r="BI118" s="295"/>
      <c r="BJ118" s="295"/>
      <c r="BK118" s="295"/>
      <c r="BL118" s="295"/>
      <c r="BM118" s="295"/>
      <c r="BN118" s="295"/>
      <c r="BO118" s="295"/>
      <c r="BP118" s="286"/>
      <c r="BQ118" s="286"/>
      <c r="BR118" s="322"/>
      <c r="BS118" s="295"/>
      <c r="BT118" s="310"/>
      <c r="BU118" s="313"/>
      <c r="BV118" s="285" t="s">
        <v>225</v>
      </c>
      <c r="BW118" s="322">
        <f>CI70</f>
        <v>751029162736.84692</v>
      </c>
      <c r="BY118" s="295"/>
      <c r="BZ118" s="295"/>
      <c r="CA118" s="295"/>
      <c r="CB118" s="295"/>
      <c r="CC118" s="295"/>
      <c r="CD118" s="295"/>
      <c r="CE118" s="295"/>
      <c r="CF118" s="295"/>
      <c r="CG118" s="295"/>
      <c r="CH118" s="286"/>
      <c r="CI118" s="286"/>
      <c r="CJ118" s="322"/>
      <c r="CK118" s="295"/>
      <c r="CL118" s="313"/>
    </row>
    <row r="119" spans="1:90" ht="14.25" customHeight="1" x14ac:dyDescent="0.25">
      <c r="A119" s="304"/>
      <c r="B119" s="285"/>
      <c r="D119" s="322"/>
      <c r="E119" s="295"/>
      <c r="F119" s="295"/>
      <c r="G119" s="295"/>
      <c r="H119" s="295"/>
      <c r="I119" s="295"/>
      <c r="J119" s="295"/>
      <c r="K119" s="295"/>
      <c r="L119" s="295"/>
      <c r="M119" s="295"/>
      <c r="N119" s="286"/>
      <c r="O119" s="286"/>
      <c r="P119" s="322"/>
      <c r="Q119" s="295"/>
      <c r="R119" s="330"/>
      <c r="S119" s="301"/>
      <c r="T119" s="285"/>
      <c r="V119" s="322"/>
      <c r="W119" s="295"/>
      <c r="X119" s="295"/>
      <c r="Y119" s="295"/>
      <c r="Z119" s="295"/>
      <c r="AA119" s="295"/>
      <c r="AB119" s="295"/>
      <c r="AC119" s="295"/>
      <c r="AD119" s="295"/>
      <c r="AE119" s="295"/>
      <c r="AF119" s="286"/>
      <c r="AG119" s="286"/>
      <c r="AH119" s="322"/>
      <c r="AI119" s="295"/>
      <c r="AJ119" s="301"/>
      <c r="AK119" s="298"/>
      <c r="AL119" s="285"/>
      <c r="AN119" s="322"/>
      <c r="AO119" s="295"/>
      <c r="AP119" s="295"/>
      <c r="AQ119" s="295"/>
      <c r="AR119" s="295"/>
      <c r="AS119" s="295"/>
      <c r="AT119" s="295"/>
      <c r="AU119" s="295"/>
      <c r="AV119" s="295"/>
      <c r="AW119" s="295"/>
      <c r="AX119" s="286"/>
      <c r="AY119" s="286"/>
      <c r="AZ119" s="322"/>
      <c r="BA119" s="295"/>
      <c r="BB119" s="298"/>
      <c r="BC119" s="310"/>
      <c r="BD119" s="285"/>
      <c r="BF119" s="322"/>
      <c r="BG119" s="295"/>
      <c r="BH119" s="295"/>
      <c r="BI119" s="295"/>
      <c r="BJ119" s="295"/>
      <c r="BK119" s="295"/>
      <c r="BL119" s="295"/>
      <c r="BM119" s="295"/>
      <c r="BN119" s="295"/>
      <c r="BO119" s="295"/>
      <c r="BP119" s="286"/>
      <c r="BQ119" s="286"/>
      <c r="BR119" s="322"/>
      <c r="BS119" s="295"/>
      <c r="BT119" s="310"/>
      <c r="BU119" s="313"/>
      <c r="BV119" s="285"/>
      <c r="BX119" s="322"/>
      <c r="BY119" s="295"/>
      <c r="BZ119" s="295"/>
      <c r="CA119" s="295"/>
      <c r="CB119" s="295"/>
      <c r="CC119" s="295"/>
      <c r="CD119" s="295"/>
      <c r="CE119" s="295"/>
      <c r="CF119" s="295"/>
      <c r="CG119" s="295"/>
      <c r="CH119" s="286"/>
      <c r="CI119" s="286"/>
      <c r="CJ119" s="322"/>
      <c r="CK119" s="295"/>
      <c r="CL119" s="313"/>
    </row>
    <row r="120" spans="1:90" ht="14.25" customHeight="1" x14ac:dyDescent="0.25">
      <c r="A120" s="304"/>
      <c r="B120" s="285" t="s">
        <v>226</v>
      </c>
      <c r="C120" s="322">
        <f>O86</f>
        <v>19062265.218860295</v>
      </c>
      <c r="D120" s="295"/>
      <c r="E120" s="295"/>
      <c r="F120" s="295"/>
      <c r="G120" s="295"/>
      <c r="H120" s="295"/>
      <c r="I120" s="295"/>
      <c r="J120" s="295"/>
      <c r="K120" s="295"/>
      <c r="L120" s="295"/>
      <c r="M120" s="295"/>
      <c r="N120" s="286"/>
      <c r="O120" s="286"/>
      <c r="P120" s="322"/>
      <c r="Q120" s="295"/>
      <c r="R120" s="330"/>
      <c r="S120" s="301"/>
      <c r="T120" s="285" t="s">
        <v>226</v>
      </c>
      <c r="U120" s="322">
        <f>AG86</f>
        <v>22204818.761603482</v>
      </c>
      <c r="V120" s="295"/>
      <c r="W120" s="295"/>
      <c r="X120" s="295"/>
      <c r="Y120" s="295"/>
      <c r="Z120" s="295"/>
      <c r="AA120" s="295"/>
      <c r="AB120" s="295"/>
      <c r="AC120" s="295"/>
      <c r="AD120" s="295"/>
      <c r="AE120" s="295"/>
      <c r="AF120" s="286"/>
      <c r="AG120" s="286"/>
      <c r="AH120" s="322"/>
      <c r="AI120" s="295"/>
      <c r="AJ120" s="301"/>
      <c r="AK120" s="298"/>
      <c r="AL120" s="285" t="s">
        <v>226</v>
      </c>
      <c r="AM120" s="322">
        <f>AY86</f>
        <v>71591707.224317878</v>
      </c>
      <c r="AN120" s="295"/>
      <c r="AO120" s="295"/>
      <c r="AP120" s="295"/>
      <c r="AQ120" s="295"/>
      <c r="AR120" s="295"/>
      <c r="AS120" s="295"/>
      <c r="AT120" s="295"/>
      <c r="AU120" s="295"/>
      <c r="AV120" s="295"/>
      <c r="AW120" s="295"/>
      <c r="AX120" s="286"/>
      <c r="AY120" s="286"/>
      <c r="AZ120" s="322"/>
      <c r="BA120" s="295"/>
      <c r="BB120" s="298"/>
      <c r="BC120" s="310"/>
      <c r="BD120" s="285" t="s">
        <v>226</v>
      </c>
      <c r="BE120" s="322">
        <f>BQ86</f>
        <v>8419511673.3142853</v>
      </c>
      <c r="BF120" s="295"/>
      <c r="BG120" s="295"/>
      <c r="BH120" s="295"/>
      <c r="BI120" s="295"/>
      <c r="BJ120" s="295"/>
      <c r="BK120" s="295"/>
      <c r="BL120" s="295"/>
      <c r="BM120" s="295"/>
      <c r="BN120" s="295"/>
      <c r="BO120" s="295"/>
      <c r="BP120" s="286"/>
      <c r="BQ120" s="286"/>
      <c r="BR120" s="322"/>
      <c r="BS120" s="295"/>
      <c r="BT120" s="310"/>
      <c r="BU120" s="313"/>
      <c r="BV120" s="285" t="s">
        <v>226</v>
      </c>
      <c r="BW120" s="322">
        <f>CI86</f>
        <v>220314700569.62677</v>
      </c>
      <c r="BX120" s="295"/>
      <c r="BY120" s="295"/>
      <c r="BZ120" s="295"/>
      <c r="CA120" s="295"/>
      <c r="CB120" s="295"/>
      <c r="CC120" s="295"/>
      <c r="CD120" s="295"/>
      <c r="CE120" s="295"/>
      <c r="CF120" s="295"/>
      <c r="CG120" s="295"/>
      <c r="CH120" s="286"/>
      <c r="CI120" s="286"/>
      <c r="CJ120" s="322"/>
      <c r="CK120" s="295"/>
      <c r="CL120" s="313"/>
    </row>
    <row r="121" spans="1:90" ht="14.25" customHeight="1" x14ac:dyDescent="0.25">
      <c r="A121" s="304"/>
      <c r="B121" s="336" t="s">
        <v>227</v>
      </c>
      <c r="C121" s="322">
        <f>O102</f>
        <v>30858319.756157644</v>
      </c>
      <c r="D121" s="295"/>
      <c r="E121" s="295"/>
      <c r="F121" s="295"/>
      <c r="G121" s="295"/>
      <c r="H121" s="295"/>
      <c r="I121" s="295"/>
      <c r="J121" s="295"/>
      <c r="K121" s="295"/>
      <c r="L121" s="295"/>
      <c r="M121" s="295"/>
      <c r="N121" s="286"/>
      <c r="O121" s="286"/>
      <c r="P121" s="322"/>
      <c r="Q121" s="295"/>
      <c r="R121" s="330"/>
      <c r="S121" s="301"/>
      <c r="T121" s="336" t="s">
        <v>227</v>
      </c>
      <c r="U121" s="322">
        <f>AG102</f>
        <v>49155821.013822488</v>
      </c>
      <c r="V121" s="295"/>
      <c r="W121" s="295"/>
      <c r="X121" s="295"/>
      <c r="Y121" s="295"/>
      <c r="Z121" s="295"/>
      <c r="AA121" s="295"/>
      <c r="AB121" s="295"/>
      <c r="AC121" s="295"/>
      <c r="AD121" s="295"/>
      <c r="AE121" s="295"/>
      <c r="AF121" s="286"/>
      <c r="AG121" s="286"/>
      <c r="AH121" s="322"/>
      <c r="AI121" s="295"/>
      <c r="AJ121" s="301"/>
      <c r="AK121" s="298"/>
      <c r="AL121" s="336" t="s">
        <v>227</v>
      </c>
      <c r="AM121" s="322">
        <f>AY102</f>
        <v>137939125.27493322</v>
      </c>
      <c r="AN121" s="295"/>
      <c r="AO121" s="295"/>
      <c r="AP121" s="295"/>
      <c r="AQ121" s="295"/>
      <c r="AR121" s="295"/>
      <c r="AS121" s="295"/>
      <c r="AT121" s="295"/>
      <c r="AU121" s="295"/>
      <c r="AV121" s="295"/>
      <c r="AW121" s="295"/>
      <c r="AX121" s="286"/>
      <c r="AY121" s="286"/>
      <c r="AZ121" s="322"/>
      <c r="BA121" s="295"/>
      <c r="BB121" s="298"/>
      <c r="BC121" s="310"/>
      <c r="BD121" s="336" t="s">
        <v>227</v>
      </c>
      <c r="BE121" s="322">
        <f>BQ102</f>
        <v>9698325307.0282459</v>
      </c>
      <c r="BF121" s="295"/>
      <c r="BG121" s="295"/>
      <c r="BH121" s="295"/>
      <c r="BI121" s="295"/>
      <c r="BJ121" s="295"/>
      <c r="BK121" s="295"/>
      <c r="BL121" s="295"/>
      <c r="BM121" s="295"/>
      <c r="BN121" s="295"/>
      <c r="BO121" s="295"/>
      <c r="BP121" s="286"/>
      <c r="BQ121" s="286"/>
      <c r="BR121" s="322"/>
      <c r="BS121" s="295"/>
      <c r="BT121" s="310"/>
      <c r="BU121" s="313"/>
      <c r="BV121" s="336" t="s">
        <v>227</v>
      </c>
      <c r="BW121" s="322">
        <f>CI102</f>
        <v>305262487586.63281</v>
      </c>
      <c r="BX121" s="295"/>
      <c r="BY121" s="295"/>
      <c r="BZ121" s="295"/>
      <c r="CA121" s="295"/>
      <c r="CB121" s="295"/>
      <c r="CC121" s="295"/>
      <c r="CD121" s="295"/>
      <c r="CE121" s="295"/>
      <c r="CF121" s="295"/>
      <c r="CG121" s="295"/>
      <c r="CH121" s="286"/>
      <c r="CI121" s="286"/>
      <c r="CJ121" s="322"/>
      <c r="CK121" s="295"/>
      <c r="CL121" s="313"/>
    </row>
    <row r="122" spans="1:90" ht="14.25" customHeight="1" x14ac:dyDescent="0.25">
      <c r="A122" s="304"/>
      <c r="B122" s="336" t="s">
        <v>444</v>
      </c>
      <c r="C122" s="341">
        <f>O115</f>
        <v>7111366.5512315268</v>
      </c>
      <c r="D122" s="295"/>
      <c r="E122" s="295"/>
      <c r="F122" s="295"/>
      <c r="G122" s="295"/>
      <c r="H122" s="295"/>
      <c r="I122" s="295"/>
      <c r="J122" s="295"/>
      <c r="K122" s="295"/>
      <c r="L122" s="295"/>
      <c r="M122" s="295"/>
      <c r="N122" s="286"/>
      <c r="O122" s="286"/>
      <c r="P122" s="322"/>
      <c r="Q122" s="295"/>
      <c r="R122" s="330"/>
      <c r="S122" s="301"/>
      <c r="T122" s="336" t="s">
        <v>444</v>
      </c>
      <c r="U122" s="341">
        <f>-O115+AG115</f>
        <v>-67424.29459808208</v>
      </c>
      <c r="V122" s="295"/>
      <c r="W122" s="295"/>
      <c r="X122" s="295"/>
      <c r="Y122" s="295"/>
      <c r="Z122" s="295"/>
      <c r="AA122" s="295"/>
      <c r="AB122" s="295"/>
      <c r="AC122" s="295"/>
      <c r="AD122" s="295"/>
      <c r="AE122" s="295"/>
      <c r="AF122" s="286"/>
      <c r="AG122" s="286"/>
      <c r="AH122" s="322"/>
      <c r="AI122" s="295"/>
      <c r="AJ122" s="301"/>
      <c r="AK122" s="298"/>
      <c r="AL122" s="336" t="s">
        <v>444</v>
      </c>
      <c r="AM122" s="341">
        <f>-AG115+AY115</f>
        <v>34773557.748856485</v>
      </c>
      <c r="AN122" s="295"/>
      <c r="AO122" s="295"/>
      <c r="AP122" s="295"/>
      <c r="AQ122" s="295"/>
      <c r="AR122" s="295"/>
      <c r="AS122" s="295"/>
      <c r="AT122" s="295"/>
      <c r="AU122" s="295"/>
      <c r="AV122" s="295"/>
      <c r="AW122" s="295"/>
      <c r="AX122" s="286"/>
      <c r="AY122" s="286"/>
      <c r="AZ122" s="322"/>
      <c r="BA122" s="295"/>
      <c r="BB122" s="298"/>
      <c r="BC122" s="310"/>
      <c r="BD122" s="336" t="s">
        <v>444</v>
      </c>
      <c r="BE122" s="341">
        <f>-AY115+BQ115</f>
        <v>10583374451.819546</v>
      </c>
      <c r="BF122" s="295"/>
      <c r="BG122" s="295"/>
      <c r="BH122" s="295"/>
      <c r="BI122" s="295"/>
      <c r="BJ122" s="295"/>
      <c r="BK122" s="295"/>
      <c r="BL122" s="295"/>
      <c r="BM122" s="295"/>
      <c r="BN122" s="295"/>
      <c r="BO122" s="295"/>
      <c r="BP122" s="286"/>
      <c r="BQ122" s="286"/>
      <c r="BR122" s="322"/>
      <c r="BS122" s="295"/>
      <c r="BT122" s="310"/>
      <c r="BU122" s="313"/>
      <c r="BV122" s="336" t="s">
        <v>444</v>
      </c>
      <c r="BW122" s="341">
        <f>-BQ115+CI115</f>
        <v>225451974580.58752</v>
      </c>
      <c r="BX122" s="295"/>
      <c r="BY122" s="295"/>
      <c r="BZ122" s="295"/>
      <c r="CA122" s="295"/>
      <c r="CB122" s="295"/>
      <c r="CC122" s="295"/>
      <c r="CD122" s="295"/>
      <c r="CE122" s="295"/>
      <c r="CF122" s="295"/>
      <c r="CG122" s="295"/>
      <c r="CH122" s="286"/>
      <c r="CI122" s="286"/>
      <c r="CJ122" s="322"/>
      <c r="CK122" s="295"/>
      <c r="CL122" s="313"/>
    </row>
    <row r="123" spans="1:90" ht="14.25" customHeight="1" x14ac:dyDescent="0.25">
      <c r="A123" s="304"/>
      <c r="B123" s="336" t="s">
        <v>228</v>
      </c>
      <c r="C123" s="322">
        <f>SUM(C120:C122)</f>
        <v>57031951.526249461</v>
      </c>
      <c r="D123" s="295"/>
      <c r="E123" s="295"/>
      <c r="F123" s="295"/>
      <c r="G123" s="295"/>
      <c r="H123" s="295"/>
      <c r="I123" s="295"/>
      <c r="J123" s="295"/>
      <c r="K123" s="295"/>
      <c r="L123" s="295"/>
      <c r="M123" s="295"/>
      <c r="N123" s="286"/>
      <c r="O123" s="286"/>
      <c r="P123" s="322"/>
      <c r="Q123" s="295"/>
      <c r="R123" s="330"/>
      <c r="S123" s="301"/>
      <c r="T123" s="336" t="s">
        <v>228</v>
      </c>
      <c r="U123" s="322">
        <f>SUM(U120:U122)</f>
        <v>71293215.480827883</v>
      </c>
      <c r="V123" s="295"/>
      <c r="W123" s="295"/>
      <c r="X123" s="295"/>
      <c r="Y123" s="295"/>
      <c r="Z123" s="295"/>
      <c r="AA123" s="295"/>
      <c r="AB123" s="295"/>
      <c r="AC123" s="295"/>
      <c r="AD123" s="295"/>
      <c r="AE123" s="295"/>
      <c r="AF123" s="286"/>
      <c r="AG123" s="286"/>
      <c r="AH123" s="322"/>
      <c r="AI123" s="295"/>
      <c r="AJ123" s="301"/>
      <c r="AK123" s="298"/>
      <c r="AL123" s="336" t="s">
        <v>228</v>
      </c>
      <c r="AM123" s="322">
        <f>SUM(AM120:AM122)</f>
        <v>244304390.24810758</v>
      </c>
      <c r="AN123" s="295"/>
      <c r="AO123" s="295"/>
      <c r="AP123" s="295"/>
      <c r="AQ123" s="295"/>
      <c r="AR123" s="295"/>
      <c r="AS123" s="295"/>
      <c r="AT123" s="295"/>
      <c r="AU123" s="295"/>
      <c r="AV123" s="295"/>
      <c r="AW123" s="295"/>
      <c r="AX123" s="286"/>
      <c r="AY123" s="286"/>
      <c r="AZ123" s="322"/>
      <c r="BA123" s="295"/>
      <c r="BB123" s="298"/>
      <c r="BC123" s="310"/>
      <c r="BD123" s="336" t="s">
        <v>228</v>
      </c>
      <c r="BE123" s="322">
        <f>SUM(BE120:BE122)</f>
        <v>28701211432.162075</v>
      </c>
      <c r="BF123" s="295"/>
      <c r="BG123" s="295"/>
      <c r="BH123" s="295"/>
      <c r="BI123" s="295"/>
      <c r="BJ123" s="295"/>
      <c r="BK123" s="295"/>
      <c r="BL123" s="295"/>
      <c r="BM123" s="295"/>
      <c r="BN123" s="295"/>
      <c r="BO123" s="295"/>
      <c r="BP123" s="286"/>
      <c r="BQ123" s="286"/>
      <c r="BR123" s="322"/>
      <c r="BS123" s="295"/>
      <c r="BT123" s="310"/>
      <c r="BU123" s="313"/>
      <c r="BV123" s="336" t="s">
        <v>228</v>
      </c>
      <c r="BW123" s="322">
        <f>SUM(BW120:BW122)</f>
        <v>751029162736.84717</v>
      </c>
      <c r="BX123" s="295"/>
      <c r="BY123" s="295"/>
      <c r="BZ123" s="295"/>
      <c r="CA123" s="295"/>
      <c r="CB123" s="295"/>
      <c r="CC123" s="295"/>
      <c r="CD123" s="295"/>
      <c r="CE123" s="295"/>
      <c r="CF123" s="295"/>
      <c r="CG123" s="295"/>
      <c r="CH123" s="286"/>
      <c r="CI123" s="286"/>
      <c r="CJ123" s="322"/>
      <c r="CK123" s="295"/>
      <c r="CL123" s="313"/>
    </row>
    <row r="124" spans="1:90" ht="14.25" customHeight="1" x14ac:dyDescent="0.25">
      <c r="A124" s="304"/>
      <c r="B124" s="331"/>
      <c r="C124" s="291"/>
      <c r="D124" s="291"/>
      <c r="E124" s="291"/>
      <c r="F124" s="291"/>
      <c r="G124" s="291"/>
      <c r="H124" s="291"/>
      <c r="I124" s="291"/>
      <c r="J124" s="291"/>
      <c r="K124" s="291"/>
      <c r="L124" s="291"/>
      <c r="M124" s="291"/>
      <c r="N124" s="291"/>
      <c r="O124" s="291"/>
      <c r="P124" s="322"/>
      <c r="Q124" s="322"/>
      <c r="R124" s="330"/>
      <c r="S124" s="301"/>
      <c r="T124" s="331"/>
      <c r="U124" s="291"/>
      <c r="V124" s="291"/>
      <c r="W124" s="291"/>
      <c r="X124" s="291"/>
      <c r="Y124" s="291"/>
      <c r="Z124" s="291"/>
      <c r="AA124" s="291"/>
      <c r="AB124" s="291"/>
      <c r="AC124" s="291"/>
      <c r="AD124" s="291"/>
      <c r="AE124" s="291"/>
      <c r="AF124" s="291"/>
      <c r="AG124" s="291"/>
      <c r="AH124" s="322"/>
      <c r="AI124" s="322"/>
      <c r="AJ124" s="301"/>
      <c r="AK124" s="298"/>
      <c r="AL124" s="331"/>
      <c r="AM124" s="291"/>
      <c r="AN124" s="291"/>
      <c r="AO124" s="291"/>
      <c r="AP124" s="291"/>
      <c r="AQ124" s="291"/>
      <c r="AR124" s="291"/>
      <c r="AS124" s="291"/>
      <c r="AT124" s="291"/>
      <c r="AU124" s="291"/>
      <c r="AV124" s="291"/>
      <c r="AW124" s="291"/>
      <c r="AX124" s="291"/>
      <c r="AY124" s="291"/>
      <c r="AZ124" s="322"/>
      <c r="BA124" s="322"/>
      <c r="BB124" s="298"/>
      <c r="BC124" s="310"/>
      <c r="BD124" s="331"/>
      <c r="BE124" s="291"/>
      <c r="BF124" s="291"/>
      <c r="BG124" s="291"/>
      <c r="BH124" s="291"/>
      <c r="BI124" s="291"/>
      <c r="BJ124" s="291"/>
      <c r="BK124" s="291"/>
      <c r="BL124" s="291"/>
      <c r="BM124" s="291"/>
      <c r="BN124" s="291"/>
      <c r="BO124" s="291"/>
      <c r="BP124" s="291"/>
      <c r="BQ124" s="291"/>
      <c r="BR124" s="322"/>
      <c r="BS124" s="322"/>
      <c r="BT124" s="310"/>
      <c r="BU124" s="313"/>
      <c r="BV124" s="331"/>
      <c r="BW124" s="291"/>
      <c r="BX124" s="291"/>
      <c r="BY124" s="291"/>
      <c r="BZ124" s="291"/>
      <c r="CA124" s="291"/>
      <c r="CB124" s="291"/>
      <c r="CC124" s="291"/>
      <c r="CD124" s="291"/>
      <c r="CE124" s="291"/>
      <c r="CF124" s="291"/>
      <c r="CG124" s="291"/>
      <c r="CH124" s="291"/>
      <c r="CI124" s="291"/>
      <c r="CJ124" s="322"/>
      <c r="CK124" s="322"/>
      <c r="CL124" s="313"/>
    </row>
    <row r="125" spans="1:90" ht="14.25" customHeight="1" x14ac:dyDescent="0.25">
      <c r="A125" s="304"/>
      <c r="B125" s="331"/>
      <c r="C125" s="291"/>
      <c r="D125" s="291"/>
      <c r="E125" s="291"/>
      <c r="F125" s="291"/>
      <c r="G125" s="291"/>
      <c r="H125" s="291"/>
      <c r="I125" s="291"/>
      <c r="J125" s="291"/>
      <c r="K125" s="291"/>
      <c r="L125" s="291"/>
      <c r="M125" s="291"/>
      <c r="N125" s="291"/>
      <c r="O125" s="291"/>
      <c r="P125" s="322"/>
      <c r="Q125" s="322"/>
      <c r="R125" s="330"/>
      <c r="S125" s="301"/>
      <c r="T125" s="331"/>
      <c r="U125" s="291"/>
      <c r="V125" s="291"/>
      <c r="W125" s="291"/>
      <c r="X125" s="291"/>
      <c r="Y125" s="291"/>
      <c r="Z125" s="291"/>
      <c r="AA125" s="291"/>
      <c r="AB125" s="291"/>
      <c r="AC125" s="291"/>
      <c r="AD125" s="291"/>
      <c r="AE125" s="291"/>
      <c r="AF125" s="291"/>
      <c r="AG125" s="291"/>
      <c r="AH125" s="322"/>
      <c r="AI125" s="322"/>
      <c r="AJ125" s="301"/>
      <c r="AK125" s="298"/>
      <c r="AL125" s="331"/>
      <c r="AM125" s="291"/>
      <c r="AN125" s="291"/>
      <c r="AO125" s="291"/>
      <c r="AP125" s="291"/>
      <c r="AQ125" s="291"/>
      <c r="AR125" s="291"/>
      <c r="AS125" s="291"/>
      <c r="AT125" s="291"/>
      <c r="AU125" s="291"/>
      <c r="AV125" s="291"/>
      <c r="AW125" s="291"/>
      <c r="AX125" s="291"/>
      <c r="AY125" s="291"/>
      <c r="AZ125" s="322"/>
      <c r="BA125" s="322"/>
      <c r="BB125" s="298"/>
      <c r="BC125" s="310"/>
      <c r="BD125" s="331"/>
      <c r="BE125" s="291"/>
      <c r="BF125" s="291"/>
      <c r="BG125" s="291"/>
      <c r="BH125" s="291"/>
      <c r="BI125" s="291"/>
      <c r="BJ125" s="291"/>
      <c r="BK125" s="291"/>
      <c r="BL125" s="291"/>
      <c r="BM125" s="291"/>
      <c r="BN125" s="291"/>
      <c r="BO125" s="291"/>
      <c r="BP125" s="291"/>
      <c r="BQ125" s="291"/>
      <c r="BR125" s="322"/>
      <c r="BS125" s="322"/>
      <c r="BT125" s="310"/>
      <c r="BU125" s="313"/>
      <c r="BV125" s="331"/>
      <c r="BW125" s="291"/>
      <c r="BX125" s="291"/>
      <c r="BY125" s="291"/>
      <c r="BZ125" s="291"/>
      <c r="CA125" s="291"/>
      <c r="CB125" s="291"/>
      <c r="CC125" s="291"/>
      <c r="CD125" s="291"/>
      <c r="CE125" s="291"/>
      <c r="CF125" s="291"/>
      <c r="CG125" s="291"/>
      <c r="CH125" s="291"/>
      <c r="CI125" s="291"/>
      <c r="CJ125" s="322"/>
      <c r="CK125" s="322"/>
      <c r="CL125" s="313"/>
    </row>
    <row r="126" spans="1:90" x14ac:dyDescent="0.25">
      <c r="A126" s="304"/>
      <c r="R126" s="304"/>
      <c r="S126" s="301"/>
      <c r="AJ126" s="301"/>
      <c r="AK126" s="298"/>
      <c r="BB126" s="298"/>
      <c r="BC126" s="310"/>
      <c r="BT126" s="310"/>
      <c r="BU126" s="313"/>
      <c r="CL126" s="313"/>
    </row>
    <row r="127" spans="1:90" x14ac:dyDescent="0.25">
      <c r="A127" s="317" t="s">
        <v>469</v>
      </c>
      <c r="B127" s="98" t="str">
        <f>B25</f>
        <v>For the Year Ending April 30</v>
      </c>
      <c r="R127" s="304"/>
      <c r="S127" s="319" t="s">
        <v>469</v>
      </c>
      <c r="T127" s="98" t="str">
        <f>T25</f>
        <v>For the Year Ending April 30</v>
      </c>
      <c r="AJ127" s="301"/>
      <c r="AK127" s="319" t="s">
        <v>469</v>
      </c>
      <c r="AL127" s="98" t="str">
        <f>AL25</f>
        <v>For the Year Ending April 30</v>
      </c>
      <c r="BB127" s="298"/>
      <c r="BC127" s="319" t="s">
        <v>469</v>
      </c>
      <c r="BD127" s="98" t="str">
        <f>BD25</f>
        <v>For the Year Ending April 30</v>
      </c>
      <c r="BT127" s="310"/>
      <c r="BU127" s="319" t="s">
        <v>469</v>
      </c>
      <c r="BV127" s="98" t="str">
        <f>BV25</f>
        <v>For the Year Ending April 30</v>
      </c>
      <c r="CL127" s="313"/>
    </row>
    <row r="128" spans="1:90" x14ac:dyDescent="0.25">
      <c r="A128" s="304"/>
      <c r="B128" s="320" t="s">
        <v>230</v>
      </c>
      <c r="C128" s="286"/>
      <c r="D128" s="286"/>
      <c r="E128" s="286"/>
      <c r="F128" s="286"/>
      <c r="G128" s="286"/>
      <c r="H128" s="286"/>
      <c r="I128" s="286"/>
      <c r="J128" s="286"/>
      <c r="K128" s="286"/>
      <c r="L128" s="286"/>
      <c r="M128" s="286"/>
      <c r="N128" s="286"/>
      <c r="O128" s="285"/>
      <c r="P128" s="285"/>
      <c r="R128" s="304"/>
      <c r="S128" s="301"/>
      <c r="T128" s="320" t="s">
        <v>230</v>
      </c>
      <c r="U128" s="286"/>
      <c r="V128" s="286"/>
      <c r="W128" s="286"/>
      <c r="X128" s="286"/>
      <c r="Y128" s="286"/>
      <c r="Z128" s="286"/>
      <c r="AA128" s="286"/>
      <c r="AB128" s="286"/>
      <c r="AC128" s="286"/>
      <c r="AD128" s="286"/>
      <c r="AE128" s="286"/>
      <c r="AF128" s="286"/>
      <c r="AG128" s="285"/>
      <c r="AH128" s="285"/>
      <c r="AJ128" s="301"/>
      <c r="AK128" s="298"/>
      <c r="AL128" s="320" t="s">
        <v>230</v>
      </c>
      <c r="AM128" s="286"/>
      <c r="AN128" s="286"/>
      <c r="AO128" s="286"/>
      <c r="AP128" s="286"/>
      <c r="AQ128" s="286"/>
      <c r="AR128" s="286"/>
      <c r="AS128" s="286"/>
      <c r="AT128" s="286"/>
      <c r="AU128" s="286"/>
      <c r="AV128" s="286"/>
      <c r="AW128" s="286"/>
      <c r="AX128" s="286"/>
      <c r="AY128" s="285"/>
      <c r="AZ128" s="285"/>
      <c r="BB128" s="298"/>
      <c r="BC128" s="310"/>
      <c r="BD128" s="320" t="s">
        <v>230</v>
      </c>
      <c r="BE128" s="286"/>
      <c r="BF128" s="286"/>
      <c r="BG128" s="286"/>
      <c r="BH128" s="286"/>
      <c r="BI128" s="286"/>
      <c r="BJ128" s="286"/>
      <c r="BK128" s="286"/>
      <c r="BL128" s="286"/>
      <c r="BM128" s="286"/>
      <c r="BN128" s="286"/>
      <c r="BO128" s="286"/>
      <c r="BP128" s="286"/>
      <c r="BQ128" s="285"/>
      <c r="BR128" s="285"/>
      <c r="BT128" s="310"/>
      <c r="BU128" s="313"/>
      <c r="BV128" s="320" t="s">
        <v>230</v>
      </c>
      <c r="BW128" s="286"/>
      <c r="BX128" s="286"/>
      <c r="BY128" s="286"/>
      <c r="BZ128" s="286"/>
      <c r="CA128" s="286"/>
      <c r="CB128" s="286"/>
      <c r="CC128" s="286"/>
      <c r="CD128" s="286"/>
      <c r="CE128" s="286"/>
      <c r="CF128" s="286"/>
      <c r="CG128" s="286"/>
      <c r="CH128" s="286"/>
      <c r="CI128" s="285"/>
      <c r="CJ128" s="285"/>
      <c r="CL128" s="313"/>
    </row>
    <row r="129" spans="1:90" x14ac:dyDescent="0.25">
      <c r="A129" s="304"/>
      <c r="B129" s="321" t="str">
        <f>B27</f>
        <v>Hayai Desire</v>
      </c>
      <c r="C129" s="287"/>
      <c r="D129" s="287"/>
      <c r="E129" s="287"/>
      <c r="F129" s="287"/>
      <c r="G129" s="287"/>
      <c r="H129" s="287"/>
      <c r="I129" s="287"/>
      <c r="J129" s="287"/>
      <c r="K129" s="287"/>
      <c r="L129" s="287"/>
      <c r="M129" s="287"/>
      <c r="N129" s="287"/>
      <c r="O129" s="286"/>
      <c r="P129" s="285"/>
      <c r="R129" s="304"/>
      <c r="S129" s="301"/>
      <c r="T129" s="321" t="str">
        <f>T27</f>
        <v>Hayai Desire</v>
      </c>
      <c r="U129" s="287"/>
      <c r="V129" s="287"/>
      <c r="W129" s="287"/>
      <c r="X129" s="287"/>
      <c r="Y129" s="287"/>
      <c r="Z129" s="287"/>
      <c r="AA129" s="287"/>
      <c r="AB129" s="287"/>
      <c r="AC129" s="287"/>
      <c r="AD129" s="287"/>
      <c r="AE129" s="287"/>
      <c r="AF129" s="287"/>
      <c r="AG129" s="286"/>
      <c r="AH129" s="285"/>
      <c r="AJ129" s="301"/>
      <c r="AK129" s="298"/>
      <c r="AL129" s="321" t="str">
        <f>AL27</f>
        <v>Hayai Desire</v>
      </c>
      <c r="AM129" s="287"/>
      <c r="AN129" s="287"/>
      <c r="AO129" s="287"/>
      <c r="AP129" s="287"/>
      <c r="AQ129" s="287"/>
      <c r="AR129" s="287"/>
      <c r="AS129" s="287"/>
      <c r="AT129" s="287"/>
      <c r="AU129" s="287"/>
      <c r="AV129" s="287"/>
      <c r="AW129" s="287"/>
      <c r="AX129" s="287"/>
      <c r="AY129" s="286"/>
      <c r="AZ129" s="285"/>
      <c r="BB129" s="298"/>
      <c r="BC129" s="310"/>
      <c r="BD129" s="321" t="str">
        <f>BD27</f>
        <v>Hayai Desire</v>
      </c>
      <c r="BE129" s="287"/>
      <c r="BF129" s="287"/>
      <c r="BG129" s="287"/>
      <c r="BH129" s="287"/>
      <c r="BI129" s="287"/>
      <c r="BJ129" s="287"/>
      <c r="BK129" s="287"/>
      <c r="BL129" s="287"/>
      <c r="BM129" s="287"/>
      <c r="BN129" s="287"/>
      <c r="BO129" s="287"/>
      <c r="BP129" s="287"/>
      <c r="BQ129" s="286"/>
      <c r="BR129" s="285"/>
      <c r="BT129" s="310"/>
      <c r="BU129" s="313"/>
      <c r="BV129" s="321" t="str">
        <f>BV27</f>
        <v>Hayai Desire</v>
      </c>
      <c r="BW129" s="287"/>
      <c r="BX129" s="287"/>
      <c r="BY129" s="287"/>
      <c r="BZ129" s="287"/>
      <c r="CA129" s="287"/>
      <c r="CB129" s="287"/>
      <c r="CC129" s="287"/>
      <c r="CD129" s="287"/>
      <c r="CE129" s="287"/>
      <c r="CF129" s="287"/>
      <c r="CG129" s="287"/>
      <c r="CH129" s="287"/>
      <c r="CI129" s="286"/>
      <c r="CJ129" s="285"/>
      <c r="CL129" s="313"/>
    </row>
    <row r="130" spans="1:90" x14ac:dyDescent="0.25">
      <c r="A130" s="304"/>
      <c r="B130" s="323"/>
      <c r="C130" s="324">
        <f>C28</f>
        <v>44682</v>
      </c>
      <c r="D130" s="324">
        <f t="shared" ref="D130:N130" si="310">DATE(YEAR(C130),MONTH(C130)+1,DAY(C130))</f>
        <v>44713</v>
      </c>
      <c r="E130" s="324">
        <f t="shared" si="310"/>
        <v>44743</v>
      </c>
      <c r="F130" s="324">
        <f t="shared" si="310"/>
        <v>44774</v>
      </c>
      <c r="G130" s="324">
        <f t="shared" si="310"/>
        <v>44805</v>
      </c>
      <c r="H130" s="324">
        <f t="shared" si="310"/>
        <v>44835</v>
      </c>
      <c r="I130" s="324">
        <f t="shared" si="310"/>
        <v>44866</v>
      </c>
      <c r="J130" s="324">
        <f t="shared" si="310"/>
        <v>44896</v>
      </c>
      <c r="K130" s="324">
        <f t="shared" si="310"/>
        <v>44927</v>
      </c>
      <c r="L130" s="324">
        <f t="shared" si="310"/>
        <v>44958</v>
      </c>
      <c r="M130" s="324">
        <f t="shared" si="310"/>
        <v>44986</v>
      </c>
      <c r="N130" s="324">
        <f t="shared" si="310"/>
        <v>45017</v>
      </c>
      <c r="O130" s="325" t="s">
        <v>52</v>
      </c>
      <c r="P130" s="285"/>
      <c r="R130" s="304"/>
      <c r="S130" s="301"/>
      <c r="T130" s="323"/>
      <c r="U130" s="324">
        <f>U28</f>
        <v>45048</v>
      </c>
      <c r="V130" s="324">
        <f t="shared" ref="V130:AF130" si="311">DATE(YEAR(U130),MONTH(U130)+1,DAY(U130))</f>
        <v>45079</v>
      </c>
      <c r="W130" s="324">
        <f t="shared" si="311"/>
        <v>45109</v>
      </c>
      <c r="X130" s="324">
        <f t="shared" si="311"/>
        <v>45140</v>
      </c>
      <c r="Y130" s="324">
        <f t="shared" si="311"/>
        <v>45171</v>
      </c>
      <c r="Z130" s="324">
        <f t="shared" si="311"/>
        <v>45201</v>
      </c>
      <c r="AA130" s="324">
        <f t="shared" si="311"/>
        <v>45232</v>
      </c>
      <c r="AB130" s="324">
        <f t="shared" si="311"/>
        <v>45262</v>
      </c>
      <c r="AC130" s="324">
        <f t="shared" si="311"/>
        <v>45293</v>
      </c>
      <c r="AD130" s="324">
        <f t="shared" si="311"/>
        <v>45324</v>
      </c>
      <c r="AE130" s="324">
        <f t="shared" si="311"/>
        <v>45353</v>
      </c>
      <c r="AF130" s="324">
        <f t="shared" si="311"/>
        <v>45384</v>
      </c>
      <c r="AG130" s="325" t="s">
        <v>52</v>
      </c>
      <c r="AH130" s="285"/>
      <c r="AJ130" s="301"/>
      <c r="AK130" s="298"/>
      <c r="AL130" s="323"/>
      <c r="AM130" s="324">
        <f>AM28</f>
        <v>45414</v>
      </c>
      <c r="AN130" s="324">
        <f t="shared" ref="AN130:AX130" si="312">DATE(YEAR(AM130),MONTH(AM130)+1,DAY(AM130))</f>
        <v>45445</v>
      </c>
      <c r="AO130" s="324">
        <f t="shared" si="312"/>
        <v>45475</v>
      </c>
      <c r="AP130" s="324">
        <f t="shared" si="312"/>
        <v>45506</v>
      </c>
      <c r="AQ130" s="324">
        <f t="shared" si="312"/>
        <v>45537</v>
      </c>
      <c r="AR130" s="324">
        <f t="shared" si="312"/>
        <v>45567</v>
      </c>
      <c r="AS130" s="324">
        <f t="shared" si="312"/>
        <v>45598</v>
      </c>
      <c r="AT130" s="324">
        <f t="shared" si="312"/>
        <v>45628</v>
      </c>
      <c r="AU130" s="324">
        <f t="shared" si="312"/>
        <v>45659</v>
      </c>
      <c r="AV130" s="324">
        <f t="shared" si="312"/>
        <v>45690</v>
      </c>
      <c r="AW130" s="324">
        <f t="shared" si="312"/>
        <v>45718</v>
      </c>
      <c r="AX130" s="324">
        <f t="shared" si="312"/>
        <v>45749</v>
      </c>
      <c r="AY130" s="325" t="s">
        <v>52</v>
      </c>
      <c r="AZ130" s="285"/>
      <c r="BB130" s="298"/>
      <c r="BC130" s="310"/>
      <c r="BD130" s="323"/>
      <c r="BE130" s="324">
        <f>BE28</f>
        <v>45780</v>
      </c>
      <c r="BF130" s="324">
        <f t="shared" ref="BF130:BP130" si="313">DATE(YEAR(BE130),MONTH(BE130)+1,DAY(BE130))</f>
        <v>45811</v>
      </c>
      <c r="BG130" s="324">
        <f t="shared" si="313"/>
        <v>45841</v>
      </c>
      <c r="BH130" s="324">
        <f t="shared" si="313"/>
        <v>45872</v>
      </c>
      <c r="BI130" s="324">
        <f t="shared" si="313"/>
        <v>45903</v>
      </c>
      <c r="BJ130" s="324">
        <f t="shared" si="313"/>
        <v>45933</v>
      </c>
      <c r="BK130" s="324">
        <f t="shared" si="313"/>
        <v>45964</v>
      </c>
      <c r="BL130" s="324">
        <f t="shared" si="313"/>
        <v>45994</v>
      </c>
      <c r="BM130" s="324">
        <f t="shared" si="313"/>
        <v>46025</v>
      </c>
      <c r="BN130" s="324">
        <f t="shared" si="313"/>
        <v>46056</v>
      </c>
      <c r="BO130" s="324">
        <f t="shared" si="313"/>
        <v>46084</v>
      </c>
      <c r="BP130" s="324">
        <f t="shared" si="313"/>
        <v>46115</v>
      </c>
      <c r="BQ130" s="325" t="s">
        <v>52</v>
      </c>
      <c r="BR130" s="285"/>
      <c r="BT130" s="310"/>
      <c r="BU130" s="313"/>
      <c r="BV130" s="323"/>
      <c r="BW130" s="324">
        <f>BW28</f>
        <v>46146</v>
      </c>
      <c r="BX130" s="324">
        <f t="shared" ref="BX130:CH130" si="314">DATE(YEAR(BW130),MONTH(BW130)+1,DAY(BW130))</f>
        <v>46177</v>
      </c>
      <c r="BY130" s="324">
        <f t="shared" si="314"/>
        <v>46207</v>
      </c>
      <c r="BZ130" s="324">
        <f t="shared" si="314"/>
        <v>46238</v>
      </c>
      <c r="CA130" s="324">
        <f t="shared" si="314"/>
        <v>46269</v>
      </c>
      <c r="CB130" s="324">
        <f t="shared" si="314"/>
        <v>46299</v>
      </c>
      <c r="CC130" s="324">
        <f t="shared" si="314"/>
        <v>46330</v>
      </c>
      <c r="CD130" s="324">
        <f t="shared" si="314"/>
        <v>46360</v>
      </c>
      <c r="CE130" s="324">
        <f t="shared" si="314"/>
        <v>46391</v>
      </c>
      <c r="CF130" s="324">
        <f t="shared" si="314"/>
        <v>46422</v>
      </c>
      <c r="CG130" s="324">
        <f t="shared" si="314"/>
        <v>46450</v>
      </c>
      <c r="CH130" s="324">
        <f t="shared" si="314"/>
        <v>46481</v>
      </c>
      <c r="CI130" s="325" t="s">
        <v>52</v>
      </c>
      <c r="CJ130" s="285"/>
      <c r="CL130" s="313"/>
    </row>
    <row r="131" spans="1:90" x14ac:dyDescent="0.25">
      <c r="A131" s="304"/>
      <c r="B131" s="326" t="str">
        <f>B13</f>
        <v>Fresh Produce</v>
      </c>
      <c r="C131" s="288">
        <v>50000</v>
      </c>
      <c r="D131" s="288">
        <f>C131*(1+0.1)</f>
        <v>55000.000000000007</v>
      </c>
      <c r="E131" s="288">
        <f t="shared" ref="E131:N131" si="315">D131*(1+0.1)</f>
        <v>60500.000000000015</v>
      </c>
      <c r="F131" s="288">
        <f t="shared" si="315"/>
        <v>66550.000000000015</v>
      </c>
      <c r="G131" s="288">
        <f t="shared" si="315"/>
        <v>73205.000000000029</v>
      </c>
      <c r="H131" s="288">
        <f t="shared" si="315"/>
        <v>80525.500000000044</v>
      </c>
      <c r="I131" s="288">
        <f t="shared" si="315"/>
        <v>88578.050000000061</v>
      </c>
      <c r="J131" s="288">
        <f t="shared" si="315"/>
        <v>97435.855000000069</v>
      </c>
      <c r="K131" s="288">
        <f t="shared" si="315"/>
        <v>107179.44050000008</v>
      </c>
      <c r="L131" s="288">
        <f t="shared" si="315"/>
        <v>117897.3845500001</v>
      </c>
      <c r="M131" s="288">
        <f t="shared" si="315"/>
        <v>129687.12300500013</v>
      </c>
      <c r="N131" s="288">
        <f t="shared" si="315"/>
        <v>142655.83530550016</v>
      </c>
      <c r="O131" s="290">
        <f>SUM(C131:N131)</f>
        <v>1069214.1883605006</v>
      </c>
      <c r="P131" s="342"/>
      <c r="Q131" s="333"/>
      <c r="R131" s="304"/>
      <c r="S131" s="301"/>
      <c r="T131" s="326" t="str">
        <f>T105</f>
        <v>Fresh Produce</v>
      </c>
      <c r="U131" s="288">
        <v>55000.000000000007</v>
      </c>
      <c r="V131" s="288">
        <f>U131*(1+0.1)</f>
        <v>60500.000000000015</v>
      </c>
      <c r="W131" s="288">
        <f t="shared" ref="W131:AF131" si="316">V131*(1+0.1)</f>
        <v>66550.000000000015</v>
      </c>
      <c r="X131" s="288">
        <f t="shared" si="316"/>
        <v>73205.000000000029</v>
      </c>
      <c r="Y131" s="288">
        <f t="shared" si="316"/>
        <v>80525.500000000044</v>
      </c>
      <c r="Z131" s="288">
        <f t="shared" si="316"/>
        <v>88578.050000000061</v>
      </c>
      <c r="AA131" s="288">
        <f t="shared" si="316"/>
        <v>97435.855000000069</v>
      </c>
      <c r="AB131" s="288">
        <f t="shared" si="316"/>
        <v>107179.44050000008</v>
      </c>
      <c r="AC131" s="288">
        <f t="shared" si="316"/>
        <v>117897.3845500001</v>
      </c>
      <c r="AD131" s="288">
        <f t="shared" si="316"/>
        <v>129687.12300500013</v>
      </c>
      <c r="AE131" s="288">
        <f t="shared" si="316"/>
        <v>142655.83530550016</v>
      </c>
      <c r="AF131" s="288">
        <f t="shared" si="316"/>
        <v>156921.4188360502</v>
      </c>
      <c r="AG131" s="290">
        <f>SUM(U131:AF131)</f>
        <v>1176135.6071965508</v>
      </c>
      <c r="AH131" s="342"/>
      <c r="AI131" s="333"/>
      <c r="AJ131" s="301"/>
      <c r="AK131" s="298"/>
      <c r="AL131" s="326" t="str">
        <f>AL105</f>
        <v>Fresh Produce</v>
      </c>
      <c r="AM131" s="288">
        <v>60500.000000000015</v>
      </c>
      <c r="AN131" s="288">
        <f>AM131*(1+0.1)</f>
        <v>66550.000000000015</v>
      </c>
      <c r="AO131" s="288">
        <f t="shared" ref="AO131:AW131" si="317">AN131*(1+0.1)</f>
        <v>73205.000000000029</v>
      </c>
      <c r="AP131" s="288">
        <f t="shared" si="317"/>
        <v>80525.500000000044</v>
      </c>
      <c r="AQ131" s="288">
        <f t="shared" si="317"/>
        <v>88578.050000000061</v>
      </c>
      <c r="AR131" s="288">
        <f t="shared" si="317"/>
        <v>97435.855000000069</v>
      </c>
      <c r="AS131" s="288">
        <f t="shared" si="317"/>
        <v>107179.44050000008</v>
      </c>
      <c r="AT131" s="288">
        <f t="shared" si="317"/>
        <v>117897.3845500001</v>
      </c>
      <c r="AU131" s="288">
        <f t="shared" si="317"/>
        <v>129687.12300500013</v>
      </c>
      <c r="AV131" s="288">
        <f t="shared" si="317"/>
        <v>142655.83530550016</v>
      </c>
      <c r="AW131" s="288">
        <f t="shared" si="317"/>
        <v>156921.4188360502</v>
      </c>
      <c r="AX131" s="288">
        <f>AW131*(1+0.1)</f>
        <v>172613.56071965524</v>
      </c>
      <c r="AY131" s="290">
        <f>SUM(AM131:AX131)</f>
        <v>1293749.1679162062</v>
      </c>
      <c r="AZ131" s="342"/>
      <c r="BA131" s="333"/>
      <c r="BB131" s="298"/>
      <c r="BC131" s="310"/>
      <c r="BD131" s="326" t="str">
        <f>BD105</f>
        <v>Fresh Produce</v>
      </c>
      <c r="BE131" s="288">
        <v>66550.000000000015</v>
      </c>
      <c r="BF131" s="288">
        <f>BE131*(1+0.1)</f>
        <v>73205.000000000029</v>
      </c>
      <c r="BG131" s="288">
        <f t="shared" ref="BG131:BO131" si="318">BF131*(1+0.1)</f>
        <v>80525.500000000044</v>
      </c>
      <c r="BH131" s="288">
        <f t="shared" si="318"/>
        <v>88578.050000000061</v>
      </c>
      <c r="BI131" s="288">
        <f t="shared" si="318"/>
        <v>97435.855000000069</v>
      </c>
      <c r="BJ131" s="288">
        <f t="shared" si="318"/>
        <v>107179.44050000008</v>
      </c>
      <c r="BK131" s="288">
        <f t="shared" si="318"/>
        <v>117897.3845500001</v>
      </c>
      <c r="BL131" s="288">
        <f t="shared" si="318"/>
        <v>129687.12300500013</v>
      </c>
      <c r="BM131" s="288">
        <f t="shared" si="318"/>
        <v>142655.83530550016</v>
      </c>
      <c r="BN131" s="288">
        <f t="shared" si="318"/>
        <v>156921.4188360502</v>
      </c>
      <c r="BO131" s="288">
        <f t="shared" si="318"/>
        <v>172613.56071965524</v>
      </c>
      <c r="BP131" s="288">
        <f>BO131*(1+0.1)</f>
        <v>189874.91679162078</v>
      </c>
      <c r="BQ131" s="290">
        <f>SUM(BE131:BP131)</f>
        <v>1423124.0847078268</v>
      </c>
      <c r="BR131" s="342"/>
      <c r="BS131" s="333"/>
      <c r="BT131" s="310"/>
      <c r="BU131" s="313"/>
      <c r="BV131" s="326" t="str">
        <f>BV105</f>
        <v>Fresh Produce</v>
      </c>
      <c r="BW131" s="288">
        <v>73205.000000000029</v>
      </c>
      <c r="BX131" s="288">
        <f>BW131*(1+0.1)</f>
        <v>80525.500000000044</v>
      </c>
      <c r="BY131" s="288">
        <f t="shared" ref="BY131:CH131" si="319">BX131*(1+0.1)</f>
        <v>88578.050000000061</v>
      </c>
      <c r="BZ131" s="288">
        <f t="shared" si="319"/>
        <v>97435.855000000069</v>
      </c>
      <c r="CA131" s="288">
        <f t="shared" si="319"/>
        <v>107179.44050000008</v>
      </c>
      <c r="CB131" s="288">
        <f t="shared" si="319"/>
        <v>117897.3845500001</v>
      </c>
      <c r="CC131" s="288">
        <f t="shared" si="319"/>
        <v>129687.12300500013</v>
      </c>
      <c r="CD131" s="288">
        <f t="shared" si="319"/>
        <v>142655.83530550016</v>
      </c>
      <c r="CE131" s="288">
        <f t="shared" si="319"/>
        <v>156921.4188360502</v>
      </c>
      <c r="CF131" s="288">
        <f t="shared" si="319"/>
        <v>172613.56071965524</v>
      </c>
      <c r="CG131" s="288">
        <f t="shared" si="319"/>
        <v>189874.91679162078</v>
      </c>
      <c r="CH131" s="288">
        <f t="shared" si="319"/>
        <v>208862.40847078289</v>
      </c>
      <c r="CI131" s="290">
        <f>SUM(BW131:CH131)</f>
        <v>1565436.4931786098</v>
      </c>
      <c r="CJ131" s="342"/>
      <c r="CK131" s="333"/>
      <c r="CL131" s="313"/>
    </row>
    <row r="132" spans="1:90" x14ac:dyDescent="0.25">
      <c r="A132" s="304"/>
      <c r="B132" s="326" t="str">
        <f>B14</f>
        <v>Dairy Products</v>
      </c>
      <c r="C132" s="288">
        <v>30000</v>
      </c>
      <c r="D132" s="288">
        <f t="shared" ref="D132:N132" si="320">C132*(1+0.1)</f>
        <v>33000</v>
      </c>
      <c r="E132" s="288">
        <f t="shared" si="320"/>
        <v>36300</v>
      </c>
      <c r="F132" s="288">
        <f t="shared" si="320"/>
        <v>39930</v>
      </c>
      <c r="G132" s="288">
        <f t="shared" si="320"/>
        <v>43923</v>
      </c>
      <c r="H132" s="288">
        <f t="shared" si="320"/>
        <v>48315.3</v>
      </c>
      <c r="I132" s="288">
        <f t="shared" si="320"/>
        <v>53146.830000000009</v>
      </c>
      <c r="J132" s="288">
        <f t="shared" si="320"/>
        <v>58461.513000000014</v>
      </c>
      <c r="K132" s="288">
        <f t="shared" si="320"/>
        <v>64307.664300000019</v>
      </c>
      <c r="L132" s="288">
        <f t="shared" si="320"/>
        <v>70738.430730000022</v>
      </c>
      <c r="M132" s="288">
        <f t="shared" si="320"/>
        <v>77812.273803000033</v>
      </c>
      <c r="N132" s="288">
        <f t="shared" si="320"/>
        <v>85593.501183300046</v>
      </c>
      <c r="O132" s="290">
        <f>SUM(C132:N132)</f>
        <v>641528.51301630016</v>
      </c>
      <c r="P132" s="342"/>
      <c r="Q132" s="333"/>
      <c r="R132" s="304"/>
      <c r="S132" s="301"/>
      <c r="T132" s="326" t="str">
        <f t="shared" ref="T132:T140" si="321">T106</f>
        <v>Dairy Products</v>
      </c>
      <c r="U132" s="288">
        <v>33000</v>
      </c>
      <c r="V132" s="288">
        <f t="shared" ref="V132:AF132" si="322">U132*(1+0.1)</f>
        <v>36300</v>
      </c>
      <c r="W132" s="288">
        <f t="shared" si="322"/>
        <v>39930</v>
      </c>
      <c r="X132" s="288">
        <f t="shared" si="322"/>
        <v>43923</v>
      </c>
      <c r="Y132" s="288">
        <f t="shared" si="322"/>
        <v>48315.3</v>
      </c>
      <c r="Z132" s="288">
        <f t="shared" si="322"/>
        <v>53146.830000000009</v>
      </c>
      <c r="AA132" s="288">
        <f t="shared" si="322"/>
        <v>58461.513000000014</v>
      </c>
      <c r="AB132" s="288">
        <f t="shared" si="322"/>
        <v>64307.664300000019</v>
      </c>
      <c r="AC132" s="288">
        <f t="shared" si="322"/>
        <v>70738.430730000022</v>
      </c>
      <c r="AD132" s="288">
        <f t="shared" si="322"/>
        <v>77812.273803000033</v>
      </c>
      <c r="AE132" s="288">
        <f t="shared" si="322"/>
        <v>85593.501183300046</v>
      </c>
      <c r="AF132" s="288">
        <f t="shared" si="322"/>
        <v>94152.851301630057</v>
      </c>
      <c r="AG132" s="290">
        <f>SUM(U132:AF132)</f>
        <v>705681.36431793019</v>
      </c>
      <c r="AH132" s="342"/>
      <c r="AI132" s="333"/>
      <c r="AJ132" s="301"/>
      <c r="AK132" s="298"/>
      <c r="AL132" s="326" t="str">
        <f t="shared" ref="AL132:AL140" si="323">AL106</f>
        <v>Dairy Products</v>
      </c>
      <c r="AM132" s="288">
        <v>36300</v>
      </c>
      <c r="AN132" s="288">
        <f t="shared" ref="AN132:AX132" si="324">AM132*(1+0.1)</f>
        <v>39930</v>
      </c>
      <c r="AO132" s="288">
        <f t="shared" si="324"/>
        <v>43923</v>
      </c>
      <c r="AP132" s="288">
        <f t="shared" si="324"/>
        <v>48315.3</v>
      </c>
      <c r="AQ132" s="288">
        <f t="shared" si="324"/>
        <v>53146.830000000009</v>
      </c>
      <c r="AR132" s="288">
        <f t="shared" si="324"/>
        <v>58461.513000000014</v>
      </c>
      <c r="AS132" s="288">
        <f t="shared" si="324"/>
        <v>64307.664300000019</v>
      </c>
      <c r="AT132" s="288">
        <f t="shared" si="324"/>
        <v>70738.430730000022</v>
      </c>
      <c r="AU132" s="288">
        <f t="shared" si="324"/>
        <v>77812.273803000033</v>
      </c>
      <c r="AV132" s="288">
        <f t="shared" si="324"/>
        <v>85593.501183300046</v>
      </c>
      <c r="AW132" s="288">
        <f t="shared" si="324"/>
        <v>94152.851301630057</v>
      </c>
      <c r="AX132" s="288">
        <f t="shared" si="324"/>
        <v>103568.13643179307</v>
      </c>
      <c r="AY132" s="290">
        <f>SUM(AM132:AX132)</f>
        <v>776249.50074972329</v>
      </c>
      <c r="AZ132" s="342"/>
      <c r="BA132" s="333"/>
      <c r="BB132" s="298"/>
      <c r="BC132" s="310"/>
      <c r="BD132" s="326" t="str">
        <f t="shared" ref="BD132:BD140" si="325">BD106</f>
        <v>Dairy Products</v>
      </c>
      <c r="BE132" s="288">
        <v>39930</v>
      </c>
      <c r="BF132" s="288">
        <f t="shared" ref="BF132:BP132" si="326">BE132*(1+0.1)</f>
        <v>43923</v>
      </c>
      <c r="BG132" s="288">
        <f t="shared" si="326"/>
        <v>48315.3</v>
      </c>
      <c r="BH132" s="288">
        <f t="shared" si="326"/>
        <v>53146.830000000009</v>
      </c>
      <c r="BI132" s="288">
        <f t="shared" si="326"/>
        <v>58461.513000000014</v>
      </c>
      <c r="BJ132" s="288">
        <f t="shared" si="326"/>
        <v>64307.664300000019</v>
      </c>
      <c r="BK132" s="288">
        <f t="shared" si="326"/>
        <v>70738.430730000022</v>
      </c>
      <c r="BL132" s="288">
        <f t="shared" si="326"/>
        <v>77812.273803000033</v>
      </c>
      <c r="BM132" s="288">
        <f t="shared" si="326"/>
        <v>85593.501183300046</v>
      </c>
      <c r="BN132" s="288">
        <f t="shared" si="326"/>
        <v>94152.851301630057</v>
      </c>
      <c r="BO132" s="288">
        <f t="shared" si="326"/>
        <v>103568.13643179307</v>
      </c>
      <c r="BP132" s="288">
        <f t="shared" si="326"/>
        <v>113924.95007497238</v>
      </c>
      <c r="BQ132" s="290">
        <f>SUM(BE132:BP132)</f>
        <v>853874.45082469564</v>
      </c>
      <c r="BR132" s="342"/>
      <c r="BS132" s="333"/>
      <c r="BT132" s="310"/>
      <c r="BU132" s="313"/>
      <c r="BV132" s="326" t="str">
        <f t="shared" ref="BV132:BV140" si="327">BV106</f>
        <v>Dairy Products</v>
      </c>
      <c r="BW132" s="288">
        <v>43923</v>
      </c>
      <c r="BX132" s="288">
        <f t="shared" ref="BX132:CH132" si="328">BW132*(1+0.1)</f>
        <v>48315.3</v>
      </c>
      <c r="BY132" s="288">
        <f t="shared" si="328"/>
        <v>53146.830000000009</v>
      </c>
      <c r="BZ132" s="288">
        <f t="shared" si="328"/>
        <v>58461.513000000014</v>
      </c>
      <c r="CA132" s="288">
        <f t="shared" si="328"/>
        <v>64307.664300000019</v>
      </c>
      <c r="CB132" s="288">
        <f t="shared" si="328"/>
        <v>70738.430730000022</v>
      </c>
      <c r="CC132" s="288">
        <f t="shared" si="328"/>
        <v>77812.273803000033</v>
      </c>
      <c r="CD132" s="288">
        <f t="shared" si="328"/>
        <v>85593.501183300046</v>
      </c>
      <c r="CE132" s="288">
        <f t="shared" si="328"/>
        <v>94152.851301630057</v>
      </c>
      <c r="CF132" s="288">
        <f t="shared" si="328"/>
        <v>103568.13643179307</v>
      </c>
      <c r="CG132" s="288">
        <f t="shared" si="328"/>
        <v>113924.95007497238</v>
      </c>
      <c r="CH132" s="288">
        <f t="shared" si="328"/>
        <v>125317.44508246963</v>
      </c>
      <c r="CI132" s="290">
        <f>SUM(BW132:CH132)</f>
        <v>939261.89590716525</v>
      </c>
      <c r="CJ132" s="342"/>
      <c r="CK132" s="333"/>
      <c r="CL132" s="313"/>
    </row>
    <row r="133" spans="1:90" x14ac:dyDescent="0.25">
      <c r="A133" s="304"/>
      <c r="B133" s="326" t="str">
        <f>B15</f>
        <v>Organic Grocery</v>
      </c>
      <c r="C133" s="288">
        <v>20000</v>
      </c>
      <c r="D133" s="288">
        <f t="shared" ref="D133:N133" si="329">C133*(1+0.1)</f>
        <v>22000</v>
      </c>
      <c r="E133" s="288">
        <f t="shared" si="329"/>
        <v>24200.000000000004</v>
      </c>
      <c r="F133" s="288">
        <f t="shared" si="329"/>
        <v>26620.000000000007</v>
      </c>
      <c r="G133" s="288">
        <f t="shared" si="329"/>
        <v>29282.000000000011</v>
      </c>
      <c r="H133" s="288">
        <f t="shared" si="329"/>
        <v>32210.200000000015</v>
      </c>
      <c r="I133" s="288">
        <f t="shared" si="329"/>
        <v>35431.220000000023</v>
      </c>
      <c r="J133" s="288">
        <f t="shared" si="329"/>
        <v>38974.342000000026</v>
      </c>
      <c r="K133" s="288">
        <f t="shared" si="329"/>
        <v>42871.776200000029</v>
      </c>
      <c r="L133" s="288">
        <f t="shared" si="329"/>
        <v>47158.953820000039</v>
      </c>
      <c r="M133" s="288">
        <f t="shared" si="329"/>
        <v>51874.849202000049</v>
      </c>
      <c r="N133" s="288">
        <f t="shared" si="329"/>
        <v>57062.33412220006</v>
      </c>
      <c r="O133" s="290">
        <f>SUM(C133:N133)</f>
        <v>427685.67534420034</v>
      </c>
      <c r="P133" s="342"/>
      <c r="Q133" s="333"/>
      <c r="R133" s="304"/>
      <c r="S133" s="301"/>
      <c r="T133" s="326" t="str">
        <f t="shared" si="321"/>
        <v>Organic Grocery</v>
      </c>
      <c r="U133" s="288">
        <v>22000</v>
      </c>
      <c r="V133" s="288">
        <f t="shared" ref="V133:AF133" si="330">U133*(1+0.1)</f>
        <v>24200.000000000004</v>
      </c>
      <c r="W133" s="288">
        <f t="shared" si="330"/>
        <v>26620.000000000007</v>
      </c>
      <c r="X133" s="288">
        <f t="shared" si="330"/>
        <v>29282.000000000011</v>
      </c>
      <c r="Y133" s="288">
        <f t="shared" si="330"/>
        <v>32210.200000000015</v>
      </c>
      <c r="Z133" s="288">
        <f t="shared" si="330"/>
        <v>35431.220000000023</v>
      </c>
      <c r="AA133" s="288">
        <f t="shared" si="330"/>
        <v>38974.342000000026</v>
      </c>
      <c r="AB133" s="288">
        <f t="shared" si="330"/>
        <v>42871.776200000029</v>
      </c>
      <c r="AC133" s="288">
        <f t="shared" si="330"/>
        <v>47158.953820000039</v>
      </c>
      <c r="AD133" s="288">
        <f t="shared" si="330"/>
        <v>51874.849202000049</v>
      </c>
      <c r="AE133" s="288">
        <f t="shared" si="330"/>
        <v>57062.33412220006</v>
      </c>
      <c r="AF133" s="288">
        <f t="shared" si="330"/>
        <v>62768.567534420072</v>
      </c>
      <c r="AG133" s="290">
        <f>SUM(U133:AF133)</f>
        <v>470454.2428786204</v>
      </c>
      <c r="AH133" s="342"/>
      <c r="AI133" s="333"/>
      <c r="AJ133" s="301"/>
      <c r="AK133" s="298"/>
      <c r="AL133" s="326" t="str">
        <f t="shared" si="323"/>
        <v>Organic Grocery</v>
      </c>
      <c r="AM133" s="288">
        <v>24200.000000000004</v>
      </c>
      <c r="AN133" s="288">
        <f t="shared" ref="AN133:AX133" si="331">AM133*(1+0.1)</f>
        <v>26620.000000000007</v>
      </c>
      <c r="AO133" s="288">
        <f t="shared" si="331"/>
        <v>29282.000000000011</v>
      </c>
      <c r="AP133" s="288">
        <f t="shared" si="331"/>
        <v>32210.200000000015</v>
      </c>
      <c r="AQ133" s="288">
        <f t="shared" si="331"/>
        <v>35431.220000000023</v>
      </c>
      <c r="AR133" s="288">
        <f t="shared" si="331"/>
        <v>38974.342000000026</v>
      </c>
      <c r="AS133" s="288">
        <f t="shared" si="331"/>
        <v>42871.776200000029</v>
      </c>
      <c r="AT133" s="288">
        <f t="shared" si="331"/>
        <v>47158.953820000039</v>
      </c>
      <c r="AU133" s="288">
        <f t="shared" si="331"/>
        <v>51874.849202000049</v>
      </c>
      <c r="AV133" s="288">
        <f t="shared" si="331"/>
        <v>57062.33412220006</v>
      </c>
      <c r="AW133" s="288">
        <f t="shared" si="331"/>
        <v>62768.567534420072</v>
      </c>
      <c r="AX133" s="288">
        <f t="shared" si="331"/>
        <v>69045.424287862086</v>
      </c>
      <c r="AY133" s="290">
        <f>SUM(AM133:AX133)</f>
        <v>517499.66716648248</v>
      </c>
      <c r="AZ133" s="342"/>
      <c r="BA133" s="333"/>
      <c r="BB133" s="298"/>
      <c r="BC133" s="310"/>
      <c r="BD133" s="326" t="str">
        <f t="shared" si="325"/>
        <v>Organic Grocery</v>
      </c>
      <c r="BE133" s="288">
        <v>26620.000000000007</v>
      </c>
      <c r="BF133" s="288">
        <f t="shared" ref="BF133:BP133" si="332">BE133*(1+0.1)</f>
        <v>29282.000000000011</v>
      </c>
      <c r="BG133" s="288">
        <f t="shared" si="332"/>
        <v>32210.200000000015</v>
      </c>
      <c r="BH133" s="288">
        <f t="shared" si="332"/>
        <v>35431.220000000023</v>
      </c>
      <c r="BI133" s="288">
        <f t="shared" si="332"/>
        <v>38974.342000000026</v>
      </c>
      <c r="BJ133" s="288">
        <f t="shared" si="332"/>
        <v>42871.776200000029</v>
      </c>
      <c r="BK133" s="288">
        <f t="shared" si="332"/>
        <v>47158.953820000039</v>
      </c>
      <c r="BL133" s="288">
        <f t="shared" si="332"/>
        <v>51874.849202000049</v>
      </c>
      <c r="BM133" s="288">
        <f t="shared" si="332"/>
        <v>57062.33412220006</v>
      </c>
      <c r="BN133" s="288">
        <f t="shared" si="332"/>
        <v>62768.567534420072</v>
      </c>
      <c r="BO133" s="288">
        <f t="shared" si="332"/>
        <v>69045.424287862086</v>
      </c>
      <c r="BP133" s="288">
        <f t="shared" si="332"/>
        <v>75949.966716648298</v>
      </c>
      <c r="BQ133" s="290">
        <f>SUM(BE133:BP133)</f>
        <v>569249.63388313062</v>
      </c>
      <c r="BR133" s="342"/>
      <c r="BS133" s="333"/>
      <c r="BT133" s="310"/>
      <c r="BU133" s="313"/>
      <c r="BV133" s="326" t="str">
        <f t="shared" si="327"/>
        <v>Organic Grocery</v>
      </c>
      <c r="BW133" s="288">
        <v>29282.000000000011</v>
      </c>
      <c r="BX133" s="288">
        <f t="shared" ref="BX133:CH133" si="333">BW133*(1+0.1)</f>
        <v>32210.200000000015</v>
      </c>
      <c r="BY133" s="288">
        <f t="shared" si="333"/>
        <v>35431.220000000023</v>
      </c>
      <c r="BZ133" s="288">
        <f t="shared" si="333"/>
        <v>38974.342000000026</v>
      </c>
      <c r="CA133" s="288">
        <f t="shared" si="333"/>
        <v>42871.776200000029</v>
      </c>
      <c r="CB133" s="288">
        <f t="shared" si="333"/>
        <v>47158.953820000039</v>
      </c>
      <c r="CC133" s="288">
        <f t="shared" si="333"/>
        <v>51874.849202000049</v>
      </c>
      <c r="CD133" s="288">
        <f t="shared" si="333"/>
        <v>57062.33412220006</v>
      </c>
      <c r="CE133" s="288">
        <f t="shared" si="333"/>
        <v>62768.567534420072</v>
      </c>
      <c r="CF133" s="288">
        <f t="shared" si="333"/>
        <v>69045.424287862086</v>
      </c>
      <c r="CG133" s="288">
        <f t="shared" si="333"/>
        <v>75949.966716648298</v>
      </c>
      <c r="CH133" s="288">
        <f t="shared" si="333"/>
        <v>83544.963388313132</v>
      </c>
      <c r="CI133" s="290">
        <f>SUM(BW133:CH133)</f>
        <v>626174.59727144381</v>
      </c>
      <c r="CJ133" s="342"/>
      <c r="CK133" s="333"/>
      <c r="CL133" s="313"/>
    </row>
    <row r="134" spans="1:90" x14ac:dyDescent="0.25">
      <c r="A134" s="304"/>
      <c r="B134" s="326" t="str">
        <f t="shared" ref="B134:B139" si="334">B16</f>
        <v>Baked Goods</v>
      </c>
      <c r="C134" s="288">
        <v>12000</v>
      </c>
      <c r="D134" s="288">
        <f t="shared" ref="D134:N134" si="335">C134*(1+0.1)</f>
        <v>13200.000000000002</v>
      </c>
      <c r="E134" s="288">
        <f t="shared" si="335"/>
        <v>14520.000000000004</v>
      </c>
      <c r="F134" s="288">
        <f t="shared" si="335"/>
        <v>15972.000000000005</v>
      </c>
      <c r="G134" s="288">
        <f t="shared" si="335"/>
        <v>17569.200000000008</v>
      </c>
      <c r="H134" s="288">
        <f t="shared" si="335"/>
        <v>19326.12000000001</v>
      </c>
      <c r="I134" s="288">
        <f t="shared" si="335"/>
        <v>21258.732000000011</v>
      </c>
      <c r="J134" s="288">
        <f t="shared" si="335"/>
        <v>23384.605200000013</v>
      </c>
      <c r="K134" s="288">
        <f t="shared" si="335"/>
        <v>25723.065720000017</v>
      </c>
      <c r="L134" s="288">
        <f t="shared" si="335"/>
        <v>28295.372292000022</v>
      </c>
      <c r="M134" s="288">
        <f t="shared" si="335"/>
        <v>31124.909521200025</v>
      </c>
      <c r="N134" s="288">
        <f t="shared" si="335"/>
        <v>34237.400473320027</v>
      </c>
      <c r="O134" s="290">
        <f t="shared" ref="O134:O140" si="336">SUM(C134:N134)</f>
        <v>256611.40520652011</v>
      </c>
      <c r="P134" s="342"/>
      <c r="Q134" s="333"/>
      <c r="R134" s="304"/>
      <c r="S134" s="301"/>
      <c r="T134" s="326" t="str">
        <f t="shared" si="321"/>
        <v>Baked Goods</v>
      </c>
      <c r="U134" s="288">
        <v>13200.000000000002</v>
      </c>
      <c r="V134" s="288">
        <f t="shared" ref="V134:AF134" si="337">U134*(1+0.1)</f>
        <v>14520.000000000004</v>
      </c>
      <c r="W134" s="288">
        <f t="shared" si="337"/>
        <v>15972.000000000005</v>
      </c>
      <c r="X134" s="288">
        <f t="shared" si="337"/>
        <v>17569.200000000008</v>
      </c>
      <c r="Y134" s="288">
        <f t="shared" si="337"/>
        <v>19326.12000000001</v>
      </c>
      <c r="Z134" s="288">
        <f t="shared" si="337"/>
        <v>21258.732000000011</v>
      </c>
      <c r="AA134" s="288">
        <f t="shared" si="337"/>
        <v>23384.605200000013</v>
      </c>
      <c r="AB134" s="288">
        <f t="shared" si="337"/>
        <v>25723.065720000017</v>
      </c>
      <c r="AC134" s="288">
        <f t="shared" si="337"/>
        <v>28295.372292000022</v>
      </c>
      <c r="AD134" s="288">
        <f t="shared" si="337"/>
        <v>31124.909521200025</v>
      </c>
      <c r="AE134" s="288">
        <f t="shared" si="337"/>
        <v>34237.400473320027</v>
      </c>
      <c r="AF134" s="288">
        <f t="shared" si="337"/>
        <v>37661.140520652036</v>
      </c>
      <c r="AG134" s="290">
        <f t="shared" ref="AG134:AG140" si="338">SUM(U134:AF134)</f>
        <v>282272.54572717223</v>
      </c>
      <c r="AH134" s="342"/>
      <c r="AI134" s="333"/>
      <c r="AJ134" s="301"/>
      <c r="AK134" s="298"/>
      <c r="AL134" s="326" t="str">
        <f t="shared" si="323"/>
        <v>Baked Goods</v>
      </c>
      <c r="AM134" s="288">
        <v>14520.000000000004</v>
      </c>
      <c r="AN134" s="288">
        <f t="shared" ref="AN134:AX134" si="339">AM134*(1+0.1)</f>
        <v>15972.000000000005</v>
      </c>
      <c r="AO134" s="288">
        <f t="shared" si="339"/>
        <v>17569.200000000008</v>
      </c>
      <c r="AP134" s="288">
        <f t="shared" si="339"/>
        <v>19326.12000000001</v>
      </c>
      <c r="AQ134" s="288">
        <f t="shared" si="339"/>
        <v>21258.732000000011</v>
      </c>
      <c r="AR134" s="288">
        <f t="shared" si="339"/>
        <v>23384.605200000013</v>
      </c>
      <c r="AS134" s="288">
        <f t="shared" si="339"/>
        <v>25723.065720000017</v>
      </c>
      <c r="AT134" s="288">
        <f t="shared" si="339"/>
        <v>28295.372292000022</v>
      </c>
      <c r="AU134" s="288">
        <f t="shared" si="339"/>
        <v>31124.909521200025</v>
      </c>
      <c r="AV134" s="288">
        <f t="shared" si="339"/>
        <v>34237.400473320027</v>
      </c>
      <c r="AW134" s="288">
        <f t="shared" si="339"/>
        <v>37661.140520652036</v>
      </c>
      <c r="AX134" s="288">
        <f t="shared" si="339"/>
        <v>41427.25457271724</v>
      </c>
      <c r="AY134" s="290">
        <f t="shared" ref="AY134:AY140" si="340">SUM(AM134:AX134)</f>
        <v>310499.80029988941</v>
      </c>
      <c r="AZ134" s="342"/>
      <c r="BA134" s="333"/>
      <c r="BB134" s="298"/>
      <c r="BC134" s="310"/>
      <c r="BD134" s="326" t="str">
        <f t="shared" si="325"/>
        <v>Baked Goods</v>
      </c>
      <c r="BE134" s="288">
        <v>15972.000000000005</v>
      </c>
      <c r="BF134" s="288">
        <f t="shared" ref="BF134:BP134" si="341">BE134*(1+0.1)</f>
        <v>17569.200000000008</v>
      </c>
      <c r="BG134" s="288">
        <f t="shared" si="341"/>
        <v>19326.12000000001</v>
      </c>
      <c r="BH134" s="288">
        <f t="shared" si="341"/>
        <v>21258.732000000011</v>
      </c>
      <c r="BI134" s="288">
        <f t="shared" si="341"/>
        <v>23384.605200000013</v>
      </c>
      <c r="BJ134" s="288">
        <f t="shared" si="341"/>
        <v>25723.065720000017</v>
      </c>
      <c r="BK134" s="288">
        <f t="shared" si="341"/>
        <v>28295.372292000022</v>
      </c>
      <c r="BL134" s="288">
        <f t="shared" si="341"/>
        <v>31124.909521200025</v>
      </c>
      <c r="BM134" s="288">
        <f t="shared" si="341"/>
        <v>34237.400473320027</v>
      </c>
      <c r="BN134" s="288">
        <f t="shared" si="341"/>
        <v>37661.140520652036</v>
      </c>
      <c r="BO134" s="288">
        <f t="shared" si="341"/>
        <v>41427.25457271724</v>
      </c>
      <c r="BP134" s="288">
        <f t="shared" si="341"/>
        <v>45569.980029988968</v>
      </c>
      <c r="BQ134" s="290">
        <f>SUM(BE134:BP134)</f>
        <v>341549.78032987838</v>
      </c>
      <c r="BR134" s="342"/>
      <c r="BS134" s="333"/>
      <c r="BT134" s="310"/>
      <c r="BU134" s="313"/>
      <c r="BV134" s="326" t="str">
        <f t="shared" si="327"/>
        <v>Baked Goods</v>
      </c>
      <c r="BW134" s="288">
        <v>17569.200000000008</v>
      </c>
      <c r="BX134" s="288">
        <f t="shared" ref="BX134:CH134" si="342">BW134*(1+0.1)</f>
        <v>19326.12000000001</v>
      </c>
      <c r="BY134" s="288">
        <f t="shared" si="342"/>
        <v>21258.732000000011</v>
      </c>
      <c r="BZ134" s="288">
        <f t="shared" si="342"/>
        <v>23384.605200000013</v>
      </c>
      <c r="CA134" s="288">
        <f t="shared" si="342"/>
        <v>25723.065720000017</v>
      </c>
      <c r="CB134" s="288">
        <f t="shared" si="342"/>
        <v>28295.372292000022</v>
      </c>
      <c r="CC134" s="288">
        <f t="shared" si="342"/>
        <v>31124.909521200025</v>
      </c>
      <c r="CD134" s="288">
        <f t="shared" si="342"/>
        <v>34237.400473320027</v>
      </c>
      <c r="CE134" s="288">
        <f t="shared" si="342"/>
        <v>37661.140520652036</v>
      </c>
      <c r="CF134" s="288">
        <f t="shared" si="342"/>
        <v>41427.25457271724</v>
      </c>
      <c r="CG134" s="288">
        <f t="shared" si="342"/>
        <v>45569.980029988968</v>
      </c>
      <c r="CH134" s="288">
        <f t="shared" si="342"/>
        <v>50126.97803298787</v>
      </c>
      <c r="CI134" s="290">
        <f t="shared" ref="CI134:CI140" si="343">SUM(BW134:CH134)</f>
        <v>375704.75836286624</v>
      </c>
      <c r="CJ134" s="342"/>
      <c r="CK134" s="333"/>
      <c r="CL134" s="313"/>
    </row>
    <row r="135" spans="1:90" x14ac:dyDescent="0.25">
      <c r="A135" s="304"/>
      <c r="B135" s="326" t="str">
        <f t="shared" si="334"/>
        <v>Seafood</v>
      </c>
      <c r="C135" s="288">
        <v>7000</v>
      </c>
      <c r="D135" s="288">
        <f t="shared" ref="D135:N135" si="344">C135*(1+0.1)</f>
        <v>7700.0000000000009</v>
      </c>
      <c r="E135" s="288">
        <f t="shared" si="344"/>
        <v>8470.0000000000018</v>
      </c>
      <c r="F135" s="288">
        <f t="shared" si="344"/>
        <v>9317.0000000000036</v>
      </c>
      <c r="G135" s="288">
        <f t="shared" si="344"/>
        <v>10248.700000000004</v>
      </c>
      <c r="H135" s="288">
        <f t="shared" si="344"/>
        <v>11273.570000000005</v>
      </c>
      <c r="I135" s="288">
        <f t="shared" si="344"/>
        <v>12400.927000000007</v>
      </c>
      <c r="J135" s="288">
        <f t="shared" si="344"/>
        <v>13641.019700000008</v>
      </c>
      <c r="K135" s="288">
        <f t="shared" si="344"/>
        <v>15005.12167000001</v>
      </c>
      <c r="L135" s="288">
        <f t="shared" si="344"/>
        <v>16505.633837000012</v>
      </c>
      <c r="M135" s="288">
        <f t="shared" si="344"/>
        <v>18156.197220700014</v>
      </c>
      <c r="N135" s="288">
        <f t="shared" si="344"/>
        <v>19971.816942770016</v>
      </c>
      <c r="O135" s="290">
        <f t="shared" si="336"/>
        <v>149689.98637047008</v>
      </c>
      <c r="P135" s="342"/>
      <c r="Q135" s="333"/>
      <c r="R135" s="304"/>
      <c r="S135" s="301"/>
      <c r="T135" s="326" t="str">
        <f t="shared" si="321"/>
        <v>Seafood</v>
      </c>
      <c r="U135" s="288">
        <v>7700.0000000000009</v>
      </c>
      <c r="V135" s="288">
        <f t="shared" ref="V135:AF135" si="345">U135*(1+0.1)</f>
        <v>8470.0000000000018</v>
      </c>
      <c r="W135" s="288">
        <f t="shared" si="345"/>
        <v>9317.0000000000036</v>
      </c>
      <c r="X135" s="288">
        <f t="shared" si="345"/>
        <v>10248.700000000004</v>
      </c>
      <c r="Y135" s="288">
        <f t="shared" si="345"/>
        <v>11273.570000000005</v>
      </c>
      <c r="Z135" s="288">
        <f t="shared" si="345"/>
        <v>12400.927000000007</v>
      </c>
      <c r="AA135" s="288">
        <f t="shared" si="345"/>
        <v>13641.019700000008</v>
      </c>
      <c r="AB135" s="288">
        <f t="shared" si="345"/>
        <v>15005.12167000001</v>
      </c>
      <c r="AC135" s="288">
        <f t="shared" si="345"/>
        <v>16505.633837000012</v>
      </c>
      <c r="AD135" s="288">
        <f t="shared" si="345"/>
        <v>18156.197220700014</v>
      </c>
      <c r="AE135" s="288">
        <f t="shared" si="345"/>
        <v>19971.816942770016</v>
      </c>
      <c r="AF135" s="288">
        <f t="shared" si="345"/>
        <v>21968.998637047018</v>
      </c>
      <c r="AG135" s="290">
        <f t="shared" si="338"/>
        <v>164658.9850075171</v>
      </c>
      <c r="AH135" s="342"/>
      <c r="AI135" s="333"/>
      <c r="AJ135" s="301"/>
      <c r="AK135" s="298"/>
      <c r="AL135" s="326" t="str">
        <f t="shared" si="323"/>
        <v>Seafood</v>
      </c>
      <c r="AM135" s="288">
        <v>8470.0000000000018</v>
      </c>
      <c r="AN135" s="288">
        <f t="shared" ref="AN135:AX135" si="346">AM135*(1+0.1)</f>
        <v>9317.0000000000036</v>
      </c>
      <c r="AO135" s="288">
        <f t="shared" si="346"/>
        <v>10248.700000000004</v>
      </c>
      <c r="AP135" s="288">
        <f t="shared" si="346"/>
        <v>11273.570000000005</v>
      </c>
      <c r="AQ135" s="288">
        <f t="shared" si="346"/>
        <v>12400.927000000007</v>
      </c>
      <c r="AR135" s="288">
        <f t="shared" si="346"/>
        <v>13641.019700000008</v>
      </c>
      <c r="AS135" s="288">
        <f t="shared" si="346"/>
        <v>15005.12167000001</v>
      </c>
      <c r="AT135" s="288">
        <f t="shared" si="346"/>
        <v>16505.633837000012</v>
      </c>
      <c r="AU135" s="288">
        <f t="shared" si="346"/>
        <v>18156.197220700014</v>
      </c>
      <c r="AV135" s="288">
        <f t="shared" si="346"/>
        <v>19971.816942770016</v>
      </c>
      <c r="AW135" s="288">
        <f t="shared" si="346"/>
        <v>21968.998637047018</v>
      </c>
      <c r="AX135" s="288">
        <f t="shared" si="346"/>
        <v>24165.898500751722</v>
      </c>
      <c r="AY135" s="290">
        <f t="shared" si="340"/>
        <v>181124.88350826883</v>
      </c>
      <c r="AZ135" s="342"/>
      <c r="BA135" s="333"/>
      <c r="BB135" s="298"/>
      <c r="BC135" s="310"/>
      <c r="BD135" s="326" t="str">
        <f t="shared" si="325"/>
        <v>Seafood</v>
      </c>
      <c r="BE135" s="288">
        <v>9317.0000000000036</v>
      </c>
      <c r="BF135" s="288">
        <f t="shared" ref="BF135:BP135" si="347">BE135*(1+0.1)</f>
        <v>10248.700000000004</v>
      </c>
      <c r="BG135" s="288">
        <f t="shared" si="347"/>
        <v>11273.570000000005</v>
      </c>
      <c r="BH135" s="288">
        <f t="shared" si="347"/>
        <v>12400.927000000007</v>
      </c>
      <c r="BI135" s="288">
        <f t="shared" si="347"/>
        <v>13641.019700000008</v>
      </c>
      <c r="BJ135" s="288">
        <f t="shared" si="347"/>
        <v>15005.12167000001</v>
      </c>
      <c r="BK135" s="288">
        <f t="shared" si="347"/>
        <v>16505.633837000012</v>
      </c>
      <c r="BL135" s="288">
        <f t="shared" si="347"/>
        <v>18156.197220700014</v>
      </c>
      <c r="BM135" s="288">
        <f t="shared" si="347"/>
        <v>19971.816942770016</v>
      </c>
      <c r="BN135" s="288">
        <f t="shared" si="347"/>
        <v>21968.998637047018</v>
      </c>
      <c r="BO135" s="288">
        <f t="shared" si="347"/>
        <v>24165.898500751722</v>
      </c>
      <c r="BP135" s="288">
        <f t="shared" si="347"/>
        <v>26582.488350826898</v>
      </c>
      <c r="BQ135" s="290">
        <f t="shared" ref="BQ135:BQ140" si="348">SUM(BE135:BP135)</f>
        <v>199237.37185909573</v>
      </c>
      <c r="BR135" s="342"/>
      <c r="BS135" s="333"/>
      <c r="BT135" s="310"/>
      <c r="BU135" s="313"/>
      <c r="BV135" s="326" t="str">
        <f t="shared" si="327"/>
        <v>Seafood</v>
      </c>
      <c r="BW135" s="288">
        <v>10248.700000000004</v>
      </c>
      <c r="BX135" s="288">
        <f t="shared" ref="BX135:CH135" si="349">BW135*(1+0.1)</f>
        <v>11273.570000000005</v>
      </c>
      <c r="BY135" s="288">
        <f t="shared" si="349"/>
        <v>12400.927000000007</v>
      </c>
      <c r="BZ135" s="288">
        <f t="shared" si="349"/>
        <v>13641.019700000008</v>
      </c>
      <c r="CA135" s="288">
        <f t="shared" si="349"/>
        <v>15005.12167000001</v>
      </c>
      <c r="CB135" s="288">
        <f t="shared" si="349"/>
        <v>16505.633837000012</v>
      </c>
      <c r="CC135" s="288">
        <f t="shared" si="349"/>
        <v>18156.197220700014</v>
      </c>
      <c r="CD135" s="288">
        <f t="shared" si="349"/>
        <v>19971.816942770016</v>
      </c>
      <c r="CE135" s="288">
        <f t="shared" si="349"/>
        <v>21968.998637047018</v>
      </c>
      <c r="CF135" s="288">
        <f t="shared" si="349"/>
        <v>24165.898500751722</v>
      </c>
      <c r="CG135" s="288">
        <f t="shared" si="349"/>
        <v>26582.488350826898</v>
      </c>
      <c r="CH135" s="288">
        <f t="shared" si="349"/>
        <v>29240.737185909591</v>
      </c>
      <c r="CI135" s="290">
        <f t="shared" si="343"/>
        <v>219161.10904500532</v>
      </c>
      <c r="CJ135" s="342"/>
      <c r="CK135" s="333"/>
      <c r="CL135" s="313"/>
    </row>
    <row r="136" spans="1:90" x14ac:dyDescent="0.25">
      <c r="A136" s="304"/>
      <c r="B136" s="326" t="str">
        <f t="shared" si="334"/>
        <v>Meat</v>
      </c>
      <c r="C136" s="288">
        <v>33000</v>
      </c>
      <c r="D136" s="288">
        <f t="shared" ref="D136:N136" si="350">C136*(1+0.1)</f>
        <v>36300</v>
      </c>
      <c r="E136" s="288">
        <f t="shared" si="350"/>
        <v>39930</v>
      </c>
      <c r="F136" s="288">
        <f t="shared" si="350"/>
        <v>43923</v>
      </c>
      <c r="G136" s="288">
        <f t="shared" si="350"/>
        <v>48315.3</v>
      </c>
      <c r="H136" s="288">
        <f t="shared" si="350"/>
        <v>53146.830000000009</v>
      </c>
      <c r="I136" s="288">
        <f t="shared" si="350"/>
        <v>58461.513000000014</v>
      </c>
      <c r="J136" s="288">
        <f t="shared" si="350"/>
        <v>64307.664300000019</v>
      </c>
      <c r="K136" s="288">
        <f t="shared" si="350"/>
        <v>70738.430730000022</v>
      </c>
      <c r="L136" s="288">
        <f t="shared" si="350"/>
        <v>77812.273803000033</v>
      </c>
      <c r="M136" s="288">
        <f t="shared" si="350"/>
        <v>85593.501183300046</v>
      </c>
      <c r="N136" s="288">
        <f t="shared" si="350"/>
        <v>94152.851301630057</v>
      </c>
      <c r="O136" s="290">
        <f t="shared" si="336"/>
        <v>705681.36431793019</v>
      </c>
      <c r="P136" s="342"/>
      <c r="Q136" s="333"/>
      <c r="R136" s="304"/>
      <c r="S136" s="301"/>
      <c r="T136" s="326" t="str">
        <f t="shared" si="321"/>
        <v>Meat</v>
      </c>
      <c r="U136" s="288">
        <v>36300</v>
      </c>
      <c r="V136" s="288">
        <f t="shared" ref="V136:AF136" si="351">U136*(1+0.1)</f>
        <v>39930</v>
      </c>
      <c r="W136" s="288">
        <f t="shared" si="351"/>
        <v>43923</v>
      </c>
      <c r="X136" s="288">
        <f t="shared" si="351"/>
        <v>48315.3</v>
      </c>
      <c r="Y136" s="288">
        <f t="shared" si="351"/>
        <v>53146.830000000009</v>
      </c>
      <c r="Z136" s="288">
        <f t="shared" si="351"/>
        <v>58461.513000000014</v>
      </c>
      <c r="AA136" s="288">
        <f t="shared" si="351"/>
        <v>64307.664300000019</v>
      </c>
      <c r="AB136" s="288">
        <f t="shared" si="351"/>
        <v>70738.430730000022</v>
      </c>
      <c r="AC136" s="288">
        <f t="shared" si="351"/>
        <v>77812.273803000033</v>
      </c>
      <c r="AD136" s="288">
        <f t="shared" si="351"/>
        <v>85593.501183300046</v>
      </c>
      <c r="AE136" s="288">
        <f t="shared" si="351"/>
        <v>94152.851301630057</v>
      </c>
      <c r="AF136" s="288">
        <f t="shared" si="351"/>
        <v>103568.13643179307</v>
      </c>
      <c r="AG136" s="290">
        <f t="shared" si="338"/>
        <v>776249.50074972329</v>
      </c>
      <c r="AH136" s="342"/>
      <c r="AI136" s="333"/>
      <c r="AJ136" s="301"/>
      <c r="AK136" s="298"/>
      <c r="AL136" s="326" t="str">
        <f t="shared" si="323"/>
        <v>Meat</v>
      </c>
      <c r="AM136" s="288">
        <v>39930</v>
      </c>
      <c r="AN136" s="288">
        <f t="shared" ref="AN136:AX136" si="352">AM136*(1+0.1)</f>
        <v>43923</v>
      </c>
      <c r="AO136" s="288">
        <f t="shared" si="352"/>
        <v>48315.3</v>
      </c>
      <c r="AP136" s="288">
        <f t="shared" si="352"/>
        <v>53146.830000000009</v>
      </c>
      <c r="AQ136" s="288">
        <f t="shared" si="352"/>
        <v>58461.513000000014</v>
      </c>
      <c r="AR136" s="288">
        <f t="shared" si="352"/>
        <v>64307.664300000019</v>
      </c>
      <c r="AS136" s="288">
        <f t="shared" si="352"/>
        <v>70738.430730000022</v>
      </c>
      <c r="AT136" s="288">
        <f t="shared" si="352"/>
        <v>77812.273803000033</v>
      </c>
      <c r="AU136" s="288">
        <f t="shared" si="352"/>
        <v>85593.501183300046</v>
      </c>
      <c r="AV136" s="288">
        <f t="shared" si="352"/>
        <v>94152.851301630057</v>
      </c>
      <c r="AW136" s="288">
        <f t="shared" si="352"/>
        <v>103568.13643179307</v>
      </c>
      <c r="AX136" s="288">
        <f t="shared" si="352"/>
        <v>113924.95007497238</v>
      </c>
      <c r="AY136" s="290">
        <f t="shared" si="340"/>
        <v>853874.45082469564</v>
      </c>
      <c r="AZ136" s="342"/>
      <c r="BA136" s="333"/>
      <c r="BB136" s="298"/>
      <c r="BC136" s="310"/>
      <c r="BD136" s="326" t="str">
        <f t="shared" si="325"/>
        <v>Meat</v>
      </c>
      <c r="BE136" s="288">
        <v>43923</v>
      </c>
      <c r="BF136" s="288">
        <f t="shared" ref="BF136:BP136" si="353">BE136*(1+0.1)</f>
        <v>48315.3</v>
      </c>
      <c r="BG136" s="288">
        <f t="shared" si="353"/>
        <v>53146.830000000009</v>
      </c>
      <c r="BH136" s="288">
        <f t="shared" si="353"/>
        <v>58461.513000000014</v>
      </c>
      <c r="BI136" s="288">
        <f t="shared" si="353"/>
        <v>64307.664300000019</v>
      </c>
      <c r="BJ136" s="288">
        <f t="shared" si="353"/>
        <v>70738.430730000022</v>
      </c>
      <c r="BK136" s="288">
        <f t="shared" si="353"/>
        <v>77812.273803000033</v>
      </c>
      <c r="BL136" s="288">
        <f t="shared" si="353"/>
        <v>85593.501183300046</v>
      </c>
      <c r="BM136" s="288">
        <f t="shared" si="353"/>
        <v>94152.851301630057</v>
      </c>
      <c r="BN136" s="288">
        <f t="shared" si="353"/>
        <v>103568.13643179307</v>
      </c>
      <c r="BO136" s="288">
        <f t="shared" si="353"/>
        <v>113924.95007497238</v>
      </c>
      <c r="BP136" s="288">
        <f t="shared" si="353"/>
        <v>125317.44508246963</v>
      </c>
      <c r="BQ136" s="290">
        <f t="shared" si="348"/>
        <v>939261.89590716525</v>
      </c>
      <c r="BR136" s="342"/>
      <c r="BS136" s="333"/>
      <c r="BT136" s="310"/>
      <c r="BU136" s="313"/>
      <c r="BV136" s="326" t="str">
        <f t="shared" si="327"/>
        <v>Meat</v>
      </c>
      <c r="BW136" s="288">
        <v>48315.3</v>
      </c>
      <c r="BX136" s="288">
        <f t="shared" ref="BX136:CH136" si="354">BW136*(1+0.1)</f>
        <v>53146.830000000009</v>
      </c>
      <c r="BY136" s="288">
        <f t="shared" si="354"/>
        <v>58461.513000000014</v>
      </c>
      <c r="BZ136" s="288">
        <f t="shared" si="354"/>
        <v>64307.664300000019</v>
      </c>
      <c r="CA136" s="288">
        <f t="shared" si="354"/>
        <v>70738.430730000022</v>
      </c>
      <c r="CB136" s="288">
        <f t="shared" si="354"/>
        <v>77812.273803000033</v>
      </c>
      <c r="CC136" s="288">
        <f t="shared" si="354"/>
        <v>85593.501183300046</v>
      </c>
      <c r="CD136" s="288">
        <f t="shared" si="354"/>
        <v>94152.851301630057</v>
      </c>
      <c r="CE136" s="288">
        <f t="shared" si="354"/>
        <v>103568.13643179307</v>
      </c>
      <c r="CF136" s="288">
        <f t="shared" si="354"/>
        <v>113924.95007497238</v>
      </c>
      <c r="CG136" s="288">
        <f t="shared" si="354"/>
        <v>125317.44508246963</v>
      </c>
      <c r="CH136" s="288">
        <f t="shared" si="354"/>
        <v>137849.18959071659</v>
      </c>
      <c r="CI136" s="290">
        <f t="shared" si="343"/>
        <v>1033188.0854978819</v>
      </c>
      <c r="CJ136" s="342"/>
      <c r="CK136" s="333"/>
      <c r="CL136" s="313"/>
    </row>
    <row r="137" spans="1:90" x14ac:dyDescent="0.25">
      <c r="A137" s="304"/>
      <c r="B137" s="326" t="str">
        <f t="shared" si="334"/>
        <v>Meat Alternatives</v>
      </c>
      <c r="C137" s="288">
        <v>19000</v>
      </c>
      <c r="D137" s="288">
        <f t="shared" ref="D137:N137" si="355">C137*(1+0.1)</f>
        <v>20900</v>
      </c>
      <c r="E137" s="288">
        <f t="shared" si="355"/>
        <v>22990.000000000004</v>
      </c>
      <c r="F137" s="288">
        <f t="shared" si="355"/>
        <v>25289.000000000007</v>
      </c>
      <c r="G137" s="288">
        <f t="shared" si="355"/>
        <v>27817.900000000009</v>
      </c>
      <c r="H137" s="288">
        <f t="shared" si="355"/>
        <v>30599.690000000013</v>
      </c>
      <c r="I137" s="288">
        <f t="shared" si="355"/>
        <v>33659.659000000014</v>
      </c>
      <c r="J137" s="288">
        <f t="shared" si="355"/>
        <v>37025.624900000017</v>
      </c>
      <c r="K137" s="288">
        <f t="shared" si="355"/>
        <v>40728.187390000021</v>
      </c>
      <c r="L137" s="288">
        <f t="shared" si="355"/>
        <v>44801.006129000023</v>
      </c>
      <c r="M137" s="288">
        <f t="shared" si="355"/>
        <v>49281.106741900032</v>
      </c>
      <c r="N137" s="288">
        <f t="shared" si="355"/>
        <v>54209.217416090039</v>
      </c>
      <c r="O137" s="290">
        <f t="shared" si="336"/>
        <v>406301.39157699019</v>
      </c>
      <c r="P137" s="342"/>
      <c r="Q137" s="333"/>
      <c r="R137" s="304"/>
      <c r="S137" s="301"/>
      <c r="T137" s="326" t="str">
        <f t="shared" si="321"/>
        <v>Meat Alternatives</v>
      </c>
      <c r="U137" s="288">
        <v>20900</v>
      </c>
      <c r="V137" s="288">
        <f t="shared" ref="V137:AF137" si="356">U137*(1+0.1)</f>
        <v>22990.000000000004</v>
      </c>
      <c r="W137" s="288">
        <f t="shared" si="356"/>
        <v>25289.000000000007</v>
      </c>
      <c r="X137" s="288">
        <f t="shared" si="356"/>
        <v>27817.900000000009</v>
      </c>
      <c r="Y137" s="288">
        <f t="shared" si="356"/>
        <v>30599.690000000013</v>
      </c>
      <c r="Z137" s="288">
        <f t="shared" si="356"/>
        <v>33659.659000000014</v>
      </c>
      <c r="AA137" s="288">
        <f t="shared" si="356"/>
        <v>37025.624900000017</v>
      </c>
      <c r="AB137" s="288">
        <f t="shared" si="356"/>
        <v>40728.187390000021</v>
      </c>
      <c r="AC137" s="288">
        <f t="shared" si="356"/>
        <v>44801.006129000023</v>
      </c>
      <c r="AD137" s="288">
        <f t="shared" si="356"/>
        <v>49281.106741900032</v>
      </c>
      <c r="AE137" s="288">
        <f t="shared" si="356"/>
        <v>54209.217416090039</v>
      </c>
      <c r="AF137" s="288">
        <f t="shared" si="356"/>
        <v>59630.13915769905</v>
      </c>
      <c r="AG137" s="290">
        <f t="shared" si="338"/>
        <v>446931.53073468927</v>
      </c>
      <c r="AH137" s="342"/>
      <c r="AI137" s="333"/>
      <c r="AJ137" s="301"/>
      <c r="AK137" s="298"/>
      <c r="AL137" s="326" t="str">
        <f t="shared" si="323"/>
        <v>Meat Alternatives</v>
      </c>
      <c r="AM137" s="288">
        <v>22990.000000000004</v>
      </c>
      <c r="AN137" s="288">
        <f t="shared" ref="AN137:AX137" si="357">AM137*(1+0.1)</f>
        <v>25289.000000000007</v>
      </c>
      <c r="AO137" s="288">
        <f t="shared" si="357"/>
        <v>27817.900000000009</v>
      </c>
      <c r="AP137" s="288">
        <f t="shared" si="357"/>
        <v>30599.690000000013</v>
      </c>
      <c r="AQ137" s="288">
        <f t="shared" si="357"/>
        <v>33659.659000000014</v>
      </c>
      <c r="AR137" s="288">
        <f t="shared" si="357"/>
        <v>37025.624900000017</v>
      </c>
      <c r="AS137" s="288">
        <f t="shared" si="357"/>
        <v>40728.187390000021</v>
      </c>
      <c r="AT137" s="288">
        <f t="shared" si="357"/>
        <v>44801.006129000023</v>
      </c>
      <c r="AU137" s="288">
        <f t="shared" si="357"/>
        <v>49281.106741900032</v>
      </c>
      <c r="AV137" s="288">
        <f t="shared" si="357"/>
        <v>54209.217416090039</v>
      </c>
      <c r="AW137" s="288">
        <f t="shared" si="357"/>
        <v>59630.13915769905</v>
      </c>
      <c r="AX137" s="288">
        <f t="shared" si="357"/>
        <v>65593.153073468959</v>
      </c>
      <c r="AY137" s="290">
        <f t="shared" si="340"/>
        <v>491624.68380815821</v>
      </c>
      <c r="AZ137" s="342"/>
      <c r="BA137" s="333"/>
      <c r="BB137" s="298"/>
      <c r="BC137" s="310"/>
      <c r="BD137" s="326" t="str">
        <f t="shared" si="325"/>
        <v>Meat Alternatives</v>
      </c>
      <c r="BE137" s="288">
        <v>25289.000000000007</v>
      </c>
      <c r="BF137" s="288">
        <f t="shared" ref="BF137:BP137" si="358">BE137*(1+0.1)</f>
        <v>27817.900000000009</v>
      </c>
      <c r="BG137" s="288">
        <f t="shared" si="358"/>
        <v>30599.690000000013</v>
      </c>
      <c r="BH137" s="288">
        <f t="shared" si="358"/>
        <v>33659.659000000014</v>
      </c>
      <c r="BI137" s="288">
        <f t="shared" si="358"/>
        <v>37025.624900000017</v>
      </c>
      <c r="BJ137" s="288">
        <f t="shared" si="358"/>
        <v>40728.187390000021</v>
      </c>
      <c r="BK137" s="288">
        <f t="shared" si="358"/>
        <v>44801.006129000023</v>
      </c>
      <c r="BL137" s="288">
        <f t="shared" si="358"/>
        <v>49281.106741900032</v>
      </c>
      <c r="BM137" s="288">
        <f t="shared" si="358"/>
        <v>54209.217416090039</v>
      </c>
      <c r="BN137" s="288">
        <f t="shared" si="358"/>
        <v>59630.13915769905</v>
      </c>
      <c r="BO137" s="288">
        <f t="shared" si="358"/>
        <v>65593.153073468959</v>
      </c>
      <c r="BP137" s="288">
        <f t="shared" si="358"/>
        <v>72152.468380815859</v>
      </c>
      <c r="BQ137" s="290">
        <f t="shared" si="348"/>
        <v>540787.15218897408</v>
      </c>
      <c r="BR137" s="342"/>
      <c r="BS137" s="333"/>
      <c r="BT137" s="310"/>
      <c r="BU137" s="313"/>
      <c r="BV137" s="326" t="str">
        <f t="shared" si="327"/>
        <v>Meat Alternatives</v>
      </c>
      <c r="BW137" s="288">
        <v>27817.900000000009</v>
      </c>
      <c r="BX137" s="288">
        <f t="shared" ref="BX137:CH137" si="359">BW137*(1+0.1)</f>
        <v>30599.690000000013</v>
      </c>
      <c r="BY137" s="288">
        <f t="shared" si="359"/>
        <v>33659.659000000014</v>
      </c>
      <c r="BZ137" s="288">
        <f t="shared" si="359"/>
        <v>37025.624900000017</v>
      </c>
      <c r="CA137" s="288">
        <f t="shared" si="359"/>
        <v>40728.187390000021</v>
      </c>
      <c r="CB137" s="288">
        <f t="shared" si="359"/>
        <v>44801.006129000023</v>
      </c>
      <c r="CC137" s="288">
        <f t="shared" si="359"/>
        <v>49281.106741900032</v>
      </c>
      <c r="CD137" s="288">
        <f t="shared" si="359"/>
        <v>54209.217416090039</v>
      </c>
      <c r="CE137" s="288">
        <f t="shared" si="359"/>
        <v>59630.13915769905</v>
      </c>
      <c r="CF137" s="288">
        <f t="shared" si="359"/>
        <v>65593.153073468959</v>
      </c>
      <c r="CG137" s="288">
        <f t="shared" si="359"/>
        <v>72152.468380815859</v>
      </c>
      <c r="CH137" s="288">
        <f t="shared" si="359"/>
        <v>79367.715218897458</v>
      </c>
      <c r="CI137" s="290">
        <f t="shared" si="343"/>
        <v>594865.86740787153</v>
      </c>
      <c r="CJ137" s="342"/>
      <c r="CK137" s="333"/>
      <c r="CL137" s="313"/>
    </row>
    <row r="138" spans="1:90" x14ac:dyDescent="0.25">
      <c r="A138" s="304"/>
      <c r="B138" s="326" t="str">
        <f t="shared" si="334"/>
        <v>Frozen Food</v>
      </c>
      <c r="C138" s="288">
        <v>40000</v>
      </c>
      <c r="D138" s="288">
        <f t="shared" ref="D138:N138" si="360">C138*(1+0.1)</f>
        <v>44000</v>
      </c>
      <c r="E138" s="288">
        <f t="shared" si="360"/>
        <v>48400.000000000007</v>
      </c>
      <c r="F138" s="288">
        <f t="shared" si="360"/>
        <v>53240.000000000015</v>
      </c>
      <c r="G138" s="288">
        <f t="shared" si="360"/>
        <v>58564.000000000022</v>
      </c>
      <c r="H138" s="288">
        <f t="shared" si="360"/>
        <v>64420.400000000031</v>
      </c>
      <c r="I138" s="288">
        <f t="shared" si="360"/>
        <v>70862.440000000046</v>
      </c>
      <c r="J138" s="288">
        <f t="shared" si="360"/>
        <v>77948.684000000052</v>
      </c>
      <c r="K138" s="288">
        <f t="shared" si="360"/>
        <v>85743.552400000059</v>
      </c>
      <c r="L138" s="288">
        <f t="shared" si="360"/>
        <v>94317.907640000078</v>
      </c>
      <c r="M138" s="288">
        <f t="shared" si="360"/>
        <v>103749.6984040001</v>
      </c>
      <c r="N138" s="288">
        <f t="shared" si="360"/>
        <v>114124.66824440012</v>
      </c>
      <c r="O138" s="290">
        <f t="shared" si="336"/>
        <v>855371.35068840068</v>
      </c>
      <c r="P138" s="342"/>
      <c r="Q138" s="333"/>
      <c r="R138" s="304"/>
      <c r="S138" s="301"/>
      <c r="T138" s="326" t="str">
        <f t="shared" si="321"/>
        <v>Frozen Food</v>
      </c>
      <c r="U138" s="288">
        <v>44000</v>
      </c>
      <c r="V138" s="288">
        <f t="shared" ref="V138:AF138" si="361">U138*(1+0.1)</f>
        <v>48400.000000000007</v>
      </c>
      <c r="W138" s="288">
        <f t="shared" si="361"/>
        <v>53240.000000000015</v>
      </c>
      <c r="X138" s="288">
        <f t="shared" si="361"/>
        <v>58564.000000000022</v>
      </c>
      <c r="Y138" s="288">
        <f t="shared" si="361"/>
        <v>64420.400000000031</v>
      </c>
      <c r="Z138" s="288">
        <f t="shared" si="361"/>
        <v>70862.440000000046</v>
      </c>
      <c r="AA138" s="288">
        <f t="shared" si="361"/>
        <v>77948.684000000052</v>
      </c>
      <c r="AB138" s="288">
        <f t="shared" si="361"/>
        <v>85743.552400000059</v>
      </c>
      <c r="AC138" s="288">
        <f t="shared" si="361"/>
        <v>94317.907640000078</v>
      </c>
      <c r="AD138" s="288">
        <f t="shared" si="361"/>
        <v>103749.6984040001</v>
      </c>
      <c r="AE138" s="288">
        <f t="shared" si="361"/>
        <v>114124.66824440012</v>
      </c>
      <c r="AF138" s="288">
        <f t="shared" si="361"/>
        <v>125537.13506884014</v>
      </c>
      <c r="AG138" s="290">
        <f t="shared" si="338"/>
        <v>940908.48575724079</v>
      </c>
      <c r="AH138" s="342"/>
      <c r="AI138" s="333"/>
      <c r="AJ138" s="301"/>
      <c r="AK138" s="298"/>
      <c r="AL138" s="326" t="str">
        <f t="shared" si="323"/>
        <v>Frozen Food</v>
      </c>
      <c r="AM138" s="288">
        <v>48400.000000000007</v>
      </c>
      <c r="AN138" s="288">
        <f t="shared" ref="AN138:AX138" si="362">AM138*(1+0.1)</f>
        <v>53240.000000000015</v>
      </c>
      <c r="AO138" s="288">
        <f t="shared" si="362"/>
        <v>58564.000000000022</v>
      </c>
      <c r="AP138" s="288">
        <f t="shared" si="362"/>
        <v>64420.400000000031</v>
      </c>
      <c r="AQ138" s="288">
        <f t="shared" si="362"/>
        <v>70862.440000000046</v>
      </c>
      <c r="AR138" s="288">
        <f t="shared" si="362"/>
        <v>77948.684000000052</v>
      </c>
      <c r="AS138" s="288">
        <f t="shared" si="362"/>
        <v>85743.552400000059</v>
      </c>
      <c r="AT138" s="288">
        <f t="shared" si="362"/>
        <v>94317.907640000078</v>
      </c>
      <c r="AU138" s="288">
        <f t="shared" si="362"/>
        <v>103749.6984040001</v>
      </c>
      <c r="AV138" s="288">
        <f t="shared" si="362"/>
        <v>114124.66824440012</v>
      </c>
      <c r="AW138" s="288">
        <f t="shared" si="362"/>
        <v>125537.13506884014</v>
      </c>
      <c r="AX138" s="288">
        <f t="shared" si="362"/>
        <v>138090.84857572417</v>
      </c>
      <c r="AY138" s="290">
        <f t="shared" si="340"/>
        <v>1034999.334332965</v>
      </c>
      <c r="AZ138" s="342"/>
      <c r="BA138" s="333"/>
      <c r="BB138" s="298"/>
      <c r="BC138" s="310"/>
      <c r="BD138" s="326" t="str">
        <f t="shared" si="325"/>
        <v>Frozen Food</v>
      </c>
      <c r="BE138" s="288">
        <v>53240.000000000015</v>
      </c>
      <c r="BF138" s="288">
        <f t="shared" ref="BF138:BP138" si="363">BE138*(1+0.1)</f>
        <v>58564.000000000022</v>
      </c>
      <c r="BG138" s="288">
        <f t="shared" si="363"/>
        <v>64420.400000000031</v>
      </c>
      <c r="BH138" s="288">
        <f t="shared" si="363"/>
        <v>70862.440000000046</v>
      </c>
      <c r="BI138" s="288">
        <f t="shared" si="363"/>
        <v>77948.684000000052</v>
      </c>
      <c r="BJ138" s="288">
        <f t="shared" si="363"/>
        <v>85743.552400000059</v>
      </c>
      <c r="BK138" s="288">
        <f t="shared" si="363"/>
        <v>94317.907640000078</v>
      </c>
      <c r="BL138" s="288">
        <f t="shared" si="363"/>
        <v>103749.6984040001</v>
      </c>
      <c r="BM138" s="288">
        <f t="shared" si="363"/>
        <v>114124.66824440012</v>
      </c>
      <c r="BN138" s="288">
        <f t="shared" si="363"/>
        <v>125537.13506884014</v>
      </c>
      <c r="BO138" s="288">
        <f t="shared" si="363"/>
        <v>138090.84857572417</v>
      </c>
      <c r="BP138" s="288">
        <f t="shared" si="363"/>
        <v>151899.9334332966</v>
      </c>
      <c r="BQ138" s="290">
        <f t="shared" si="348"/>
        <v>1138499.2677662612</v>
      </c>
      <c r="BR138" s="342"/>
      <c r="BS138" s="333"/>
      <c r="BT138" s="310"/>
      <c r="BU138" s="313"/>
      <c r="BV138" s="326" t="str">
        <f t="shared" si="327"/>
        <v>Frozen Food</v>
      </c>
      <c r="BW138" s="288">
        <v>58564.000000000022</v>
      </c>
      <c r="BX138" s="288">
        <f t="shared" ref="BX138:CH138" si="364">BW138*(1+0.1)</f>
        <v>64420.400000000031</v>
      </c>
      <c r="BY138" s="288">
        <f t="shared" si="364"/>
        <v>70862.440000000046</v>
      </c>
      <c r="BZ138" s="288">
        <f t="shared" si="364"/>
        <v>77948.684000000052</v>
      </c>
      <c r="CA138" s="288">
        <f t="shared" si="364"/>
        <v>85743.552400000059</v>
      </c>
      <c r="CB138" s="288">
        <f t="shared" si="364"/>
        <v>94317.907640000078</v>
      </c>
      <c r="CC138" s="288">
        <f t="shared" si="364"/>
        <v>103749.6984040001</v>
      </c>
      <c r="CD138" s="288">
        <f t="shared" si="364"/>
        <v>114124.66824440012</v>
      </c>
      <c r="CE138" s="288">
        <f t="shared" si="364"/>
        <v>125537.13506884014</v>
      </c>
      <c r="CF138" s="288">
        <f t="shared" si="364"/>
        <v>138090.84857572417</v>
      </c>
      <c r="CG138" s="288">
        <f t="shared" si="364"/>
        <v>151899.9334332966</v>
      </c>
      <c r="CH138" s="288">
        <f t="shared" si="364"/>
        <v>167089.92677662626</v>
      </c>
      <c r="CI138" s="290">
        <f t="shared" si="343"/>
        <v>1252349.1945428876</v>
      </c>
      <c r="CJ138" s="342"/>
      <c r="CK138" s="333"/>
      <c r="CL138" s="313"/>
    </row>
    <row r="139" spans="1:90" x14ac:dyDescent="0.25">
      <c r="A139" s="304"/>
      <c r="B139" s="326" t="str">
        <f t="shared" si="334"/>
        <v>Household Essentials</v>
      </c>
      <c r="C139" s="288">
        <v>42000</v>
      </c>
      <c r="D139" s="288">
        <f t="shared" ref="D139:N139" si="365">C139*(1+0.1)</f>
        <v>46200.000000000007</v>
      </c>
      <c r="E139" s="288">
        <f t="shared" si="365"/>
        <v>50820.000000000015</v>
      </c>
      <c r="F139" s="288">
        <f t="shared" si="365"/>
        <v>55902.000000000022</v>
      </c>
      <c r="G139" s="288">
        <f t="shared" si="365"/>
        <v>61492.200000000026</v>
      </c>
      <c r="H139" s="288">
        <f t="shared" si="365"/>
        <v>67641.420000000027</v>
      </c>
      <c r="I139" s="288">
        <f t="shared" si="365"/>
        <v>74405.562000000034</v>
      </c>
      <c r="J139" s="288">
        <f t="shared" si="365"/>
        <v>81846.118200000041</v>
      </c>
      <c r="K139" s="288">
        <f t="shared" si="365"/>
        <v>90030.730020000046</v>
      </c>
      <c r="L139" s="288">
        <f t="shared" si="365"/>
        <v>99033.803022000066</v>
      </c>
      <c r="M139" s="288">
        <f t="shared" si="365"/>
        <v>108937.18332420009</v>
      </c>
      <c r="N139" s="288">
        <f t="shared" si="365"/>
        <v>119830.9016566201</v>
      </c>
      <c r="O139" s="290">
        <f t="shared" si="336"/>
        <v>898139.9182228205</v>
      </c>
      <c r="P139" s="342"/>
      <c r="Q139" s="333"/>
      <c r="R139" s="304"/>
      <c r="S139" s="301"/>
      <c r="T139" s="326" t="str">
        <f t="shared" si="321"/>
        <v>Household Essentials</v>
      </c>
      <c r="U139" s="288">
        <v>46200.000000000007</v>
      </c>
      <c r="V139" s="288">
        <f t="shared" ref="V139:AF139" si="366">U139*(1+0.1)</f>
        <v>50820.000000000015</v>
      </c>
      <c r="W139" s="288">
        <f t="shared" si="366"/>
        <v>55902.000000000022</v>
      </c>
      <c r="X139" s="288">
        <f t="shared" si="366"/>
        <v>61492.200000000026</v>
      </c>
      <c r="Y139" s="288">
        <f t="shared" si="366"/>
        <v>67641.420000000027</v>
      </c>
      <c r="Z139" s="288">
        <f t="shared" si="366"/>
        <v>74405.562000000034</v>
      </c>
      <c r="AA139" s="288">
        <f t="shared" si="366"/>
        <v>81846.118200000041</v>
      </c>
      <c r="AB139" s="288">
        <f t="shared" si="366"/>
        <v>90030.730020000046</v>
      </c>
      <c r="AC139" s="288">
        <f t="shared" si="366"/>
        <v>99033.803022000066</v>
      </c>
      <c r="AD139" s="288">
        <f t="shared" si="366"/>
        <v>108937.18332420009</v>
      </c>
      <c r="AE139" s="288">
        <f t="shared" si="366"/>
        <v>119830.9016566201</v>
      </c>
      <c r="AF139" s="288">
        <f t="shared" si="366"/>
        <v>131813.99182228211</v>
      </c>
      <c r="AG139" s="290">
        <f t="shared" si="338"/>
        <v>987953.91004510259</v>
      </c>
      <c r="AH139" s="342"/>
      <c r="AI139" s="333"/>
      <c r="AJ139" s="301"/>
      <c r="AK139" s="298"/>
      <c r="AL139" s="326" t="str">
        <f t="shared" si="323"/>
        <v>Household Essentials</v>
      </c>
      <c r="AM139" s="288">
        <v>50820.000000000015</v>
      </c>
      <c r="AN139" s="288">
        <f t="shared" ref="AN139:AX139" si="367">AM139*(1+0.1)</f>
        <v>55902.000000000022</v>
      </c>
      <c r="AO139" s="288">
        <f t="shared" si="367"/>
        <v>61492.200000000026</v>
      </c>
      <c r="AP139" s="288">
        <f t="shared" si="367"/>
        <v>67641.420000000027</v>
      </c>
      <c r="AQ139" s="288">
        <f t="shared" si="367"/>
        <v>74405.562000000034</v>
      </c>
      <c r="AR139" s="288">
        <f t="shared" si="367"/>
        <v>81846.118200000041</v>
      </c>
      <c r="AS139" s="288">
        <f t="shared" si="367"/>
        <v>90030.730020000046</v>
      </c>
      <c r="AT139" s="288">
        <f t="shared" si="367"/>
        <v>99033.803022000066</v>
      </c>
      <c r="AU139" s="288">
        <f t="shared" si="367"/>
        <v>108937.18332420009</v>
      </c>
      <c r="AV139" s="288">
        <f t="shared" si="367"/>
        <v>119830.9016566201</v>
      </c>
      <c r="AW139" s="288">
        <f t="shared" si="367"/>
        <v>131813.99182228211</v>
      </c>
      <c r="AX139" s="288">
        <f t="shared" si="367"/>
        <v>144995.39100451034</v>
      </c>
      <c r="AY139" s="290">
        <f t="shared" si="340"/>
        <v>1086749.3010496129</v>
      </c>
      <c r="AZ139" s="342"/>
      <c r="BA139" s="333"/>
      <c r="BB139" s="298"/>
      <c r="BC139" s="310"/>
      <c r="BD139" s="326" t="str">
        <f t="shared" si="325"/>
        <v>Household Essentials</v>
      </c>
      <c r="BE139" s="288">
        <v>55902.000000000022</v>
      </c>
      <c r="BF139" s="288">
        <f t="shared" ref="BF139:BP139" si="368">BE139*(1+0.1)</f>
        <v>61492.200000000026</v>
      </c>
      <c r="BG139" s="288">
        <f t="shared" si="368"/>
        <v>67641.420000000027</v>
      </c>
      <c r="BH139" s="288">
        <f t="shared" si="368"/>
        <v>74405.562000000034</v>
      </c>
      <c r="BI139" s="288">
        <f t="shared" si="368"/>
        <v>81846.118200000041</v>
      </c>
      <c r="BJ139" s="288">
        <f t="shared" si="368"/>
        <v>90030.730020000046</v>
      </c>
      <c r="BK139" s="288">
        <f t="shared" si="368"/>
        <v>99033.803022000066</v>
      </c>
      <c r="BL139" s="288">
        <f t="shared" si="368"/>
        <v>108937.18332420009</v>
      </c>
      <c r="BM139" s="288">
        <f t="shared" si="368"/>
        <v>119830.9016566201</v>
      </c>
      <c r="BN139" s="288">
        <f t="shared" si="368"/>
        <v>131813.99182228211</v>
      </c>
      <c r="BO139" s="288">
        <f t="shared" si="368"/>
        <v>144995.39100451034</v>
      </c>
      <c r="BP139" s="288">
        <f t="shared" si="368"/>
        <v>159494.93010496139</v>
      </c>
      <c r="BQ139" s="290">
        <f t="shared" si="348"/>
        <v>1195424.2311545743</v>
      </c>
      <c r="BR139" s="342"/>
      <c r="BS139" s="333"/>
      <c r="BT139" s="310"/>
      <c r="BU139" s="313"/>
      <c r="BV139" s="326" t="str">
        <f t="shared" si="327"/>
        <v>Household Essentials</v>
      </c>
      <c r="BW139" s="288">
        <v>61492.200000000026</v>
      </c>
      <c r="BX139" s="288">
        <f t="shared" ref="BX139:CH139" si="369">BW139*(1+0.1)</f>
        <v>67641.420000000027</v>
      </c>
      <c r="BY139" s="288">
        <f t="shared" si="369"/>
        <v>74405.562000000034</v>
      </c>
      <c r="BZ139" s="288">
        <f t="shared" si="369"/>
        <v>81846.118200000041</v>
      </c>
      <c r="CA139" s="288">
        <f t="shared" si="369"/>
        <v>90030.730020000046</v>
      </c>
      <c r="CB139" s="288">
        <f t="shared" si="369"/>
        <v>99033.803022000066</v>
      </c>
      <c r="CC139" s="288">
        <f t="shared" si="369"/>
        <v>108937.18332420009</v>
      </c>
      <c r="CD139" s="288">
        <f t="shared" si="369"/>
        <v>119830.9016566201</v>
      </c>
      <c r="CE139" s="288">
        <f t="shared" si="369"/>
        <v>131813.99182228211</v>
      </c>
      <c r="CF139" s="288">
        <f t="shared" si="369"/>
        <v>144995.39100451034</v>
      </c>
      <c r="CG139" s="288">
        <f t="shared" si="369"/>
        <v>159494.93010496139</v>
      </c>
      <c r="CH139" s="288">
        <f t="shared" si="369"/>
        <v>175444.42311545752</v>
      </c>
      <c r="CI139" s="290">
        <f t="shared" si="343"/>
        <v>1314966.6542700315</v>
      </c>
      <c r="CJ139" s="342"/>
      <c r="CK139" s="333"/>
      <c r="CL139" s="313"/>
    </row>
    <row r="140" spans="1:90" x14ac:dyDescent="0.25">
      <c r="A140" s="304"/>
      <c r="B140" s="326" t="str">
        <f>B22</f>
        <v>Beauty Products</v>
      </c>
      <c r="C140" s="288">
        <v>50000</v>
      </c>
      <c r="D140" s="288">
        <f t="shared" ref="D140:N140" si="370">C140*(1+0.1)</f>
        <v>55000.000000000007</v>
      </c>
      <c r="E140" s="288">
        <f t="shared" si="370"/>
        <v>60500.000000000015</v>
      </c>
      <c r="F140" s="288">
        <f t="shared" si="370"/>
        <v>66550.000000000015</v>
      </c>
      <c r="G140" s="288">
        <f t="shared" si="370"/>
        <v>73205.000000000029</v>
      </c>
      <c r="H140" s="288">
        <f t="shared" si="370"/>
        <v>80525.500000000044</v>
      </c>
      <c r="I140" s="288">
        <f t="shared" si="370"/>
        <v>88578.050000000061</v>
      </c>
      <c r="J140" s="288">
        <f t="shared" si="370"/>
        <v>97435.855000000069</v>
      </c>
      <c r="K140" s="288">
        <f t="shared" si="370"/>
        <v>107179.44050000008</v>
      </c>
      <c r="L140" s="288">
        <f t="shared" si="370"/>
        <v>117897.3845500001</v>
      </c>
      <c r="M140" s="288">
        <f t="shared" si="370"/>
        <v>129687.12300500013</v>
      </c>
      <c r="N140" s="288">
        <f t="shared" si="370"/>
        <v>142655.83530550016</v>
      </c>
      <c r="O140" s="290">
        <f t="shared" si="336"/>
        <v>1069214.1883605006</v>
      </c>
      <c r="P140" s="342"/>
      <c r="Q140" s="333"/>
      <c r="R140" s="304"/>
      <c r="S140" s="301"/>
      <c r="T140" s="326" t="str">
        <f t="shared" si="321"/>
        <v>Beauty Products</v>
      </c>
      <c r="U140" s="288">
        <v>55000.000000000007</v>
      </c>
      <c r="V140" s="288">
        <f t="shared" ref="V140:AF140" si="371">U140*(1+0.1)</f>
        <v>60500.000000000015</v>
      </c>
      <c r="W140" s="288">
        <f t="shared" si="371"/>
        <v>66550.000000000015</v>
      </c>
      <c r="X140" s="288">
        <f t="shared" si="371"/>
        <v>73205.000000000029</v>
      </c>
      <c r="Y140" s="288">
        <f t="shared" si="371"/>
        <v>80525.500000000044</v>
      </c>
      <c r="Z140" s="288">
        <f t="shared" si="371"/>
        <v>88578.050000000061</v>
      </c>
      <c r="AA140" s="288">
        <f t="shared" si="371"/>
        <v>97435.855000000069</v>
      </c>
      <c r="AB140" s="288">
        <f t="shared" si="371"/>
        <v>107179.44050000008</v>
      </c>
      <c r="AC140" s="288">
        <f t="shared" si="371"/>
        <v>117897.3845500001</v>
      </c>
      <c r="AD140" s="288">
        <f t="shared" si="371"/>
        <v>129687.12300500013</v>
      </c>
      <c r="AE140" s="288">
        <f t="shared" si="371"/>
        <v>142655.83530550016</v>
      </c>
      <c r="AF140" s="288">
        <f t="shared" si="371"/>
        <v>156921.4188360502</v>
      </c>
      <c r="AG140" s="290">
        <f t="shared" si="338"/>
        <v>1176135.6071965508</v>
      </c>
      <c r="AH140" s="342"/>
      <c r="AI140" s="333"/>
      <c r="AJ140" s="301"/>
      <c r="AK140" s="298"/>
      <c r="AL140" s="326" t="str">
        <f t="shared" si="323"/>
        <v>Beauty Products</v>
      </c>
      <c r="AM140" s="288">
        <v>60500.000000000015</v>
      </c>
      <c r="AN140" s="288">
        <f t="shared" ref="AN140:AX140" si="372">AM140*(1+0.1)</f>
        <v>66550.000000000015</v>
      </c>
      <c r="AO140" s="288">
        <f t="shared" si="372"/>
        <v>73205.000000000029</v>
      </c>
      <c r="AP140" s="288">
        <f t="shared" si="372"/>
        <v>80525.500000000044</v>
      </c>
      <c r="AQ140" s="288">
        <f t="shared" si="372"/>
        <v>88578.050000000061</v>
      </c>
      <c r="AR140" s="288">
        <f t="shared" si="372"/>
        <v>97435.855000000069</v>
      </c>
      <c r="AS140" s="288">
        <f t="shared" si="372"/>
        <v>107179.44050000008</v>
      </c>
      <c r="AT140" s="288">
        <f t="shared" si="372"/>
        <v>117897.3845500001</v>
      </c>
      <c r="AU140" s="288">
        <f t="shared" si="372"/>
        <v>129687.12300500013</v>
      </c>
      <c r="AV140" s="288">
        <f t="shared" si="372"/>
        <v>142655.83530550016</v>
      </c>
      <c r="AW140" s="288">
        <f t="shared" si="372"/>
        <v>156921.4188360502</v>
      </c>
      <c r="AX140" s="288">
        <f t="shared" si="372"/>
        <v>172613.56071965524</v>
      </c>
      <c r="AY140" s="290">
        <f t="shared" si="340"/>
        <v>1293749.1679162062</v>
      </c>
      <c r="AZ140" s="342"/>
      <c r="BA140" s="333"/>
      <c r="BB140" s="298"/>
      <c r="BC140" s="310"/>
      <c r="BD140" s="326" t="str">
        <f t="shared" si="325"/>
        <v>Beauty Products</v>
      </c>
      <c r="BE140" s="288">
        <v>66550.000000000015</v>
      </c>
      <c r="BF140" s="288">
        <f t="shared" ref="BF140:BP140" si="373">BE140*(1+0.1)</f>
        <v>73205.000000000029</v>
      </c>
      <c r="BG140" s="288">
        <f t="shared" si="373"/>
        <v>80525.500000000044</v>
      </c>
      <c r="BH140" s="288">
        <f t="shared" si="373"/>
        <v>88578.050000000061</v>
      </c>
      <c r="BI140" s="288">
        <f t="shared" si="373"/>
        <v>97435.855000000069</v>
      </c>
      <c r="BJ140" s="288">
        <f t="shared" si="373"/>
        <v>107179.44050000008</v>
      </c>
      <c r="BK140" s="288">
        <f t="shared" si="373"/>
        <v>117897.3845500001</v>
      </c>
      <c r="BL140" s="288">
        <f t="shared" si="373"/>
        <v>129687.12300500013</v>
      </c>
      <c r="BM140" s="288">
        <f t="shared" si="373"/>
        <v>142655.83530550016</v>
      </c>
      <c r="BN140" s="288">
        <f t="shared" si="373"/>
        <v>156921.4188360502</v>
      </c>
      <c r="BO140" s="288">
        <f t="shared" si="373"/>
        <v>172613.56071965524</v>
      </c>
      <c r="BP140" s="288">
        <f t="shared" si="373"/>
        <v>189874.91679162078</v>
      </c>
      <c r="BQ140" s="290">
        <f t="shared" si="348"/>
        <v>1423124.0847078268</v>
      </c>
      <c r="BR140" s="342"/>
      <c r="BS140" s="333"/>
      <c r="BT140" s="310"/>
      <c r="BU140" s="313"/>
      <c r="BV140" s="326" t="str">
        <f t="shared" si="327"/>
        <v>Beauty Products</v>
      </c>
      <c r="BW140" s="288">
        <v>73205.000000000029</v>
      </c>
      <c r="BX140" s="288">
        <f t="shared" ref="BX140:CH140" si="374">BW140*(1+0.1)</f>
        <v>80525.500000000044</v>
      </c>
      <c r="BY140" s="288">
        <f t="shared" si="374"/>
        <v>88578.050000000061</v>
      </c>
      <c r="BZ140" s="288">
        <f t="shared" si="374"/>
        <v>97435.855000000069</v>
      </c>
      <c r="CA140" s="288">
        <f t="shared" si="374"/>
        <v>107179.44050000008</v>
      </c>
      <c r="CB140" s="288">
        <f t="shared" si="374"/>
        <v>117897.3845500001</v>
      </c>
      <c r="CC140" s="288">
        <f t="shared" si="374"/>
        <v>129687.12300500013</v>
      </c>
      <c r="CD140" s="288">
        <f t="shared" si="374"/>
        <v>142655.83530550016</v>
      </c>
      <c r="CE140" s="288">
        <f t="shared" si="374"/>
        <v>156921.4188360502</v>
      </c>
      <c r="CF140" s="288">
        <f t="shared" si="374"/>
        <v>172613.56071965524</v>
      </c>
      <c r="CG140" s="288">
        <f t="shared" si="374"/>
        <v>189874.91679162078</v>
      </c>
      <c r="CH140" s="288">
        <f t="shared" si="374"/>
        <v>208862.40847078289</v>
      </c>
      <c r="CI140" s="290">
        <f t="shared" si="343"/>
        <v>1565436.4931786098</v>
      </c>
      <c r="CJ140" s="342"/>
      <c r="CK140" s="333"/>
      <c r="CL140" s="313"/>
    </row>
    <row r="141" spans="1:90" x14ac:dyDescent="0.25">
      <c r="A141" s="304"/>
      <c r="B141" s="327" t="s">
        <v>245</v>
      </c>
      <c r="C141" s="289">
        <f t="shared" ref="C141:N141" si="375">SUM(C131:C140)</f>
        <v>303000</v>
      </c>
      <c r="D141" s="289">
        <f t="shared" si="375"/>
        <v>333300</v>
      </c>
      <c r="E141" s="289">
        <f t="shared" si="375"/>
        <v>366630.00000000006</v>
      </c>
      <c r="F141" s="289">
        <f t="shared" si="375"/>
        <v>403293.00000000006</v>
      </c>
      <c r="G141" s="289">
        <f t="shared" si="375"/>
        <v>443622.30000000016</v>
      </c>
      <c r="H141" s="289">
        <f t="shared" si="375"/>
        <v>487984.5300000002</v>
      </c>
      <c r="I141" s="289">
        <f t="shared" si="375"/>
        <v>536782.98300000024</v>
      </c>
      <c r="J141" s="289">
        <f t="shared" si="375"/>
        <v>590461.28130000026</v>
      </c>
      <c r="K141" s="289">
        <f t="shared" si="375"/>
        <v>649507.40943000047</v>
      </c>
      <c r="L141" s="289">
        <f t="shared" si="375"/>
        <v>714458.15037300042</v>
      </c>
      <c r="M141" s="289">
        <f t="shared" si="375"/>
        <v>785903.96541030076</v>
      </c>
      <c r="N141" s="289">
        <f t="shared" si="375"/>
        <v>864494.36195133079</v>
      </c>
      <c r="O141" s="289">
        <f>SUM(O131:O140)</f>
        <v>6479437.9814646337</v>
      </c>
      <c r="P141" s="285"/>
      <c r="R141" s="304"/>
      <c r="S141" s="301"/>
      <c r="T141" s="327" t="s">
        <v>245</v>
      </c>
      <c r="U141" s="289">
        <f t="shared" ref="U141:AF141" si="376">SUM(U131:U140)</f>
        <v>333300</v>
      </c>
      <c r="V141" s="289">
        <f t="shared" si="376"/>
        <v>366630.00000000006</v>
      </c>
      <c r="W141" s="289">
        <f t="shared" si="376"/>
        <v>403293.00000000006</v>
      </c>
      <c r="X141" s="289">
        <f t="shared" si="376"/>
        <v>443622.30000000016</v>
      </c>
      <c r="Y141" s="289">
        <f t="shared" si="376"/>
        <v>487984.5300000002</v>
      </c>
      <c r="Z141" s="289">
        <f t="shared" si="376"/>
        <v>536782.98300000024</v>
      </c>
      <c r="AA141" s="289">
        <f t="shared" si="376"/>
        <v>590461.28130000026</v>
      </c>
      <c r="AB141" s="289">
        <f t="shared" si="376"/>
        <v>649507.40943000047</v>
      </c>
      <c r="AC141" s="289">
        <f t="shared" si="376"/>
        <v>714458.15037300042</v>
      </c>
      <c r="AD141" s="289">
        <f t="shared" si="376"/>
        <v>785903.96541030076</v>
      </c>
      <c r="AE141" s="289">
        <f t="shared" si="376"/>
        <v>864494.36195133079</v>
      </c>
      <c r="AF141" s="289">
        <f t="shared" si="376"/>
        <v>950943.79814646393</v>
      </c>
      <c r="AG141" s="289">
        <f>SUM(AG131:AG140)</f>
        <v>7127381.7796110976</v>
      </c>
      <c r="AH141" s="285"/>
      <c r="AJ141" s="301"/>
      <c r="AK141" s="298"/>
      <c r="AL141" s="327" t="s">
        <v>245</v>
      </c>
      <c r="AM141" s="289">
        <f t="shared" ref="AM141:AX141" si="377">SUM(AM131:AM140)</f>
        <v>366630.00000000006</v>
      </c>
      <c r="AN141" s="289">
        <f t="shared" si="377"/>
        <v>403293.00000000006</v>
      </c>
      <c r="AO141" s="289">
        <f t="shared" si="377"/>
        <v>443622.30000000016</v>
      </c>
      <c r="AP141" s="289">
        <f t="shared" si="377"/>
        <v>487984.5300000002</v>
      </c>
      <c r="AQ141" s="289">
        <f t="shared" si="377"/>
        <v>536782.98300000024</v>
      </c>
      <c r="AR141" s="289">
        <f t="shared" si="377"/>
        <v>590461.28130000026</v>
      </c>
      <c r="AS141" s="289">
        <f t="shared" si="377"/>
        <v>649507.40943000047</v>
      </c>
      <c r="AT141" s="289">
        <f t="shared" si="377"/>
        <v>714458.15037300042</v>
      </c>
      <c r="AU141" s="289">
        <f t="shared" si="377"/>
        <v>785903.96541030076</v>
      </c>
      <c r="AV141" s="289">
        <f t="shared" si="377"/>
        <v>864494.36195133079</v>
      </c>
      <c r="AW141" s="289">
        <f t="shared" si="377"/>
        <v>950943.79814646393</v>
      </c>
      <c r="AX141" s="289">
        <f t="shared" si="377"/>
        <v>1046038.1779611105</v>
      </c>
      <c r="AY141" s="289">
        <f>SUM(AY131:AY140)</f>
        <v>7840119.9575722087</v>
      </c>
      <c r="AZ141" s="285"/>
      <c r="BB141" s="298"/>
      <c r="BC141" s="310"/>
      <c r="BD141" s="327" t="s">
        <v>245</v>
      </c>
      <c r="BE141" s="289">
        <f t="shared" ref="BE141:BP141" si="378">SUM(BE131:BE140)</f>
        <v>403293.00000000006</v>
      </c>
      <c r="BF141" s="289">
        <f t="shared" si="378"/>
        <v>443622.30000000016</v>
      </c>
      <c r="BG141" s="289">
        <f t="shared" si="378"/>
        <v>487984.5300000002</v>
      </c>
      <c r="BH141" s="289">
        <f t="shared" si="378"/>
        <v>536782.98300000024</v>
      </c>
      <c r="BI141" s="289">
        <f t="shared" si="378"/>
        <v>590461.28130000026</v>
      </c>
      <c r="BJ141" s="289">
        <f t="shared" si="378"/>
        <v>649507.40943000047</v>
      </c>
      <c r="BK141" s="289">
        <f t="shared" si="378"/>
        <v>714458.15037300042</v>
      </c>
      <c r="BL141" s="289">
        <f t="shared" si="378"/>
        <v>785903.96541030076</v>
      </c>
      <c r="BM141" s="289">
        <f t="shared" si="378"/>
        <v>864494.36195133079</v>
      </c>
      <c r="BN141" s="289">
        <f t="shared" si="378"/>
        <v>950943.79814646393</v>
      </c>
      <c r="BO141" s="289">
        <f t="shared" si="378"/>
        <v>1046038.1779611105</v>
      </c>
      <c r="BP141" s="289">
        <f t="shared" si="378"/>
        <v>1150641.9957572217</v>
      </c>
      <c r="BQ141" s="289">
        <f>SUM(BQ131:BQ140)</f>
        <v>8624131.953329429</v>
      </c>
      <c r="BR141" s="285"/>
      <c r="BT141" s="310"/>
      <c r="BU141" s="313"/>
      <c r="BV141" s="327" t="s">
        <v>245</v>
      </c>
      <c r="BW141" s="289">
        <f t="shared" ref="BW141:CH141" si="379">SUM(BW131:BW140)</f>
        <v>443622.30000000016</v>
      </c>
      <c r="BX141" s="289">
        <f t="shared" si="379"/>
        <v>487984.5300000002</v>
      </c>
      <c r="BY141" s="289">
        <f t="shared" si="379"/>
        <v>536782.98300000024</v>
      </c>
      <c r="BZ141" s="289">
        <f t="shared" si="379"/>
        <v>590461.28130000026</v>
      </c>
      <c r="CA141" s="289">
        <f t="shared" si="379"/>
        <v>649507.40943000047</v>
      </c>
      <c r="CB141" s="289">
        <f t="shared" si="379"/>
        <v>714458.15037300042</v>
      </c>
      <c r="CC141" s="289">
        <f t="shared" si="379"/>
        <v>785903.96541030076</v>
      </c>
      <c r="CD141" s="289">
        <f t="shared" si="379"/>
        <v>864494.36195133079</v>
      </c>
      <c r="CE141" s="289">
        <f t="shared" si="379"/>
        <v>950943.79814646393</v>
      </c>
      <c r="CF141" s="289">
        <f t="shared" si="379"/>
        <v>1046038.1779611105</v>
      </c>
      <c r="CG141" s="289">
        <f t="shared" si="379"/>
        <v>1150641.9957572217</v>
      </c>
      <c r="CH141" s="289">
        <f t="shared" si="379"/>
        <v>1265706.1953329439</v>
      </c>
      <c r="CI141" s="289">
        <f>SUM(CI131:CI140)</f>
        <v>9486545.1486623734</v>
      </c>
      <c r="CJ141" s="285"/>
      <c r="CL141" s="313"/>
    </row>
    <row r="142" spans="1:90" x14ac:dyDescent="0.25">
      <c r="A142" s="304"/>
      <c r="B142" s="285"/>
      <c r="C142" s="285"/>
      <c r="D142" s="285"/>
      <c r="E142" s="285"/>
      <c r="F142" s="285"/>
      <c r="G142" s="285"/>
      <c r="H142" s="285"/>
      <c r="I142" s="285"/>
      <c r="J142" s="285"/>
      <c r="K142" s="285"/>
      <c r="L142" s="285"/>
      <c r="M142" s="285"/>
      <c r="N142" s="285"/>
      <c r="O142" s="285"/>
      <c r="P142" s="285"/>
      <c r="R142" s="304"/>
      <c r="S142" s="301"/>
      <c r="T142" s="285"/>
      <c r="U142" s="285"/>
      <c r="V142" s="285"/>
      <c r="W142" s="285"/>
      <c r="X142" s="285"/>
      <c r="Y142" s="285"/>
      <c r="Z142" s="285"/>
      <c r="AA142" s="285"/>
      <c r="AB142" s="285"/>
      <c r="AC142" s="285"/>
      <c r="AD142" s="285"/>
      <c r="AE142" s="285"/>
      <c r="AF142" s="285"/>
      <c r="AG142" s="285"/>
      <c r="AH142" s="285"/>
      <c r="AJ142" s="301"/>
      <c r="AK142" s="298"/>
      <c r="AL142" s="285"/>
      <c r="AM142" s="285"/>
      <c r="AN142" s="285"/>
      <c r="AO142" s="285"/>
      <c r="AP142" s="285"/>
      <c r="AQ142" s="285"/>
      <c r="AR142" s="285"/>
      <c r="AS142" s="285"/>
      <c r="AT142" s="285"/>
      <c r="AU142" s="285"/>
      <c r="AV142" s="285"/>
      <c r="AW142" s="285"/>
      <c r="AX142" s="285"/>
      <c r="AY142" s="285"/>
      <c r="AZ142" s="285"/>
      <c r="BB142" s="298"/>
      <c r="BC142" s="310"/>
      <c r="BD142" s="285"/>
      <c r="BE142" s="285"/>
      <c r="BF142" s="285"/>
      <c r="BG142" s="285"/>
      <c r="BH142" s="285"/>
      <c r="BI142" s="285"/>
      <c r="BJ142" s="285"/>
      <c r="BK142" s="285"/>
      <c r="BL142" s="285"/>
      <c r="BM142" s="285"/>
      <c r="BN142" s="285"/>
      <c r="BO142" s="285"/>
      <c r="BP142" s="285"/>
      <c r="BQ142" s="285"/>
      <c r="BR142" s="285"/>
      <c r="BT142" s="310"/>
      <c r="BU142" s="313"/>
      <c r="BV142" s="285"/>
      <c r="BW142" s="285"/>
      <c r="BX142" s="285"/>
      <c r="BY142" s="285"/>
      <c r="BZ142" s="285"/>
      <c r="CA142" s="285"/>
      <c r="CB142" s="285"/>
      <c r="CC142" s="285"/>
      <c r="CD142" s="285"/>
      <c r="CE142" s="285"/>
      <c r="CF142" s="285"/>
      <c r="CG142" s="285"/>
      <c r="CH142" s="285"/>
      <c r="CI142" s="285"/>
      <c r="CJ142" s="285"/>
      <c r="CL142" s="313"/>
    </row>
    <row r="143" spans="1:90" x14ac:dyDescent="0.25">
      <c r="A143" s="317" t="s">
        <v>470</v>
      </c>
      <c r="B143" s="98" t="str">
        <f>B127</f>
        <v>For the Year Ending April 30</v>
      </c>
      <c r="D143" s="285"/>
      <c r="E143" s="285"/>
      <c r="F143" s="285"/>
      <c r="G143" s="285"/>
      <c r="H143" s="285"/>
      <c r="I143" s="285"/>
      <c r="J143" s="285"/>
      <c r="K143" s="285"/>
      <c r="L143" s="285"/>
      <c r="M143" s="285"/>
      <c r="N143" s="285"/>
      <c r="O143" s="285"/>
      <c r="P143" s="285"/>
      <c r="R143" s="304"/>
      <c r="S143" s="319" t="s">
        <v>470</v>
      </c>
      <c r="T143" s="98" t="str">
        <f>T127</f>
        <v>For the Year Ending April 30</v>
      </c>
      <c r="U143" s="316"/>
      <c r="V143" s="285"/>
      <c r="W143" s="285"/>
      <c r="X143" s="285"/>
      <c r="Y143" s="285"/>
      <c r="Z143" s="285"/>
      <c r="AA143" s="285"/>
      <c r="AB143" s="285"/>
      <c r="AC143" s="285"/>
      <c r="AD143" s="285"/>
      <c r="AE143" s="285"/>
      <c r="AF143" s="285"/>
      <c r="AG143" s="285"/>
      <c r="AH143" s="285"/>
      <c r="AJ143" s="301"/>
      <c r="AK143" s="319" t="s">
        <v>470</v>
      </c>
      <c r="AL143" s="98" t="str">
        <f>AL127</f>
        <v>For the Year Ending April 30</v>
      </c>
      <c r="AM143" s="316"/>
      <c r="AN143" s="285"/>
      <c r="AO143" s="285"/>
      <c r="AP143" s="285"/>
      <c r="AQ143" s="285"/>
      <c r="AR143" s="285"/>
      <c r="AS143" s="285"/>
      <c r="AT143" s="285"/>
      <c r="AU143" s="285"/>
      <c r="AV143" s="285"/>
      <c r="AW143" s="285"/>
      <c r="AX143" s="285"/>
      <c r="AY143" s="285"/>
      <c r="AZ143" s="285"/>
      <c r="BB143" s="298"/>
      <c r="BC143" s="319" t="s">
        <v>470</v>
      </c>
      <c r="BD143" s="98" t="str">
        <f>BD127</f>
        <v>For the Year Ending April 30</v>
      </c>
      <c r="BE143" s="316"/>
      <c r="BF143" s="285"/>
      <c r="BG143" s="285"/>
      <c r="BH143" s="285"/>
      <c r="BI143" s="285"/>
      <c r="BJ143" s="285"/>
      <c r="BK143" s="285"/>
      <c r="BL143" s="285"/>
      <c r="BM143" s="285"/>
      <c r="BN143" s="285"/>
      <c r="BO143" s="285"/>
      <c r="BP143" s="285"/>
      <c r="BQ143" s="285"/>
      <c r="BR143" s="285"/>
      <c r="BT143" s="310"/>
      <c r="BU143" s="319" t="s">
        <v>470</v>
      </c>
      <c r="BV143" s="98" t="str">
        <f>BV127</f>
        <v>For the Year Ending April 30</v>
      </c>
      <c r="BW143" s="316"/>
      <c r="BX143" s="285"/>
      <c r="BY143" s="285"/>
      <c r="BZ143" s="285"/>
      <c r="CA143" s="285"/>
      <c r="CB143" s="285"/>
      <c r="CC143" s="285"/>
      <c r="CD143" s="285"/>
      <c r="CE143" s="285"/>
      <c r="CF143" s="285"/>
      <c r="CG143" s="285"/>
      <c r="CH143" s="285"/>
      <c r="CI143" s="285"/>
      <c r="CJ143" s="285"/>
      <c r="CL143" s="313"/>
    </row>
    <row r="144" spans="1:90" x14ac:dyDescent="0.25">
      <c r="A144" s="304"/>
      <c r="B144" s="320" t="s">
        <v>231</v>
      </c>
      <c r="C144" s="286"/>
      <c r="D144" s="285"/>
      <c r="E144" s="285"/>
      <c r="F144" s="285"/>
      <c r="G144" s="285"/>
      <c r="H144" s="285"/>
      <c r="I144" s="285"/>
      <c r="J144" s="285"/>
      <c r="K144" s="285"/>
      <c r="L144" s="285"/>
      <c r="M144" s="285"/>
      <c r="N144" s="285"/>
      <c r="O144" s="285"/>
      <c r="P144" s="285"/>
      <c r="R144" s="304"/>
      <c r="S144" s="301"/>
      <c r="T144" s="320" t="s">
        <v>231</v>
      </c>
      <c r="U144" s="286"/>
      <c r="V144" s="285"/>
      <c r="W144" s="285"/>
      <c r="X144" s="285"/>
      <c r="Y144" s="285"/>
      <c r="Z144" s="285"/>
      <c r="AA144" s="285"/>
      <c r="AB144" s="285"/>
      <c r="AC144" s="285"/>
      <c r="AD144" s="285"/>
      <c r="AE144" s="285"/>
      <c r="AF144" s="285"/>
      <c r="AG144" s="285"/>
      <c r="AH144" s="285"/>
      <c r="AJ144" s="301"/>
      <c r="AK144" s="298"/>
      <c r="AL144" s="320" t="s">
        <v>231</v>
      </c>
      <c r="AM144" s="286"/>
      <c r="AN144" s="285"/>
      <c r="AO144" s="285"/>
      <c r="AP144" s="285"/>
      <c r="AQ144" s="285"/>
      <c r="AR144" s="285"/>
      <c r="AS144" s="285"/>
      <c r="AT144" s="285"/>
      <c r="AU144" s="285"/>
      <c r="AV144" s="285"/>
      <c r="AW144" s="285"/>
      <c r="AX144" s="285"/>
      <c r="AY144" s="285"/>
      <c r="AZ144" s="285"/>
      <c r="BB144" s="298"/>
      <c r="BC144" s="310"/>
      <c r="BD144" s="320" t="s">
        <v>231</v>
      </c>
      <c r="BE144" s="286"/>
      <c r="BF144" s="285"/>
      <c r="BG144" s="285"/>
      <c r="BH144" s="285"/>
      <c r="BI144" s="285"/>
      <c r="BJ144" s="285"/>
      <c r="BK144" s="285"/>
      <c r="BL144" s="285"/>
      <c r="BM144" s="285"/>
      <c r="BN144" s="285"/>
      <c r="BO144" s="285"/>
      <c r="BP144" s="285"/>
      <c r="BQ144" s="285"/>
      <c r="BR144" s="285"/>
      <c r="BT144" s="310"/>
      <c r="BU144" s="313"/>
      <c r="BV144" s="320" t="s">
        <v>231</v>
      </c>
      <c r="BW144" s="286"/>
      <c r="BX144" s="285"/>
      <c r="BY144" s="285"/>
      <c r="BZ144" s="285"/>
      <c r="CA144" s="285"/>
      <c r="CB144" s="285"/>
      <c r="CC144" s="285"/>
      <c r="CD144" s="285"/>
      <c r="CE144" s="285"/>
      <c r="CF144" s="285"/>
      <c r="CG144" s="285"/>
      <c r="CH144" s="285"/>
      <c r="CI144" s="285"/>
      <c r="CJ144" s="285"/>
      <c r="CL144" s="313"/>
    </row>
    <row r="145" spans="1:90" x14ac:dyDescent="0.25">
      <c r="A145" s="304"/>
      <c r="B145" s="321" t="str">
        <f>B129</f>
        <v>Hayai Desire</v>
      </c>
      <c r="C145" s="287"/>
      <c r="D145" s="287"/>
      <c r="E145" s="287"/>
      <c r="F145" s="287"/>
      <c r="G145" s="287"/>
      <c r="H145" s="287"/>
      <c r="I145" s="287"/>
      <c r="J145" s="287"/>
      <c r="K145" s="287"/>
      <c r="L145" s="287"/>
      <c r="M145" s="287"/>
      <c r="N145" s="287"/>
      <c r="O145" s="286"/>
      <c r="P145" s="285"/>
      <c r="R145" s="304"/>
      <c r="S145" s="301"/>
      <c r="T145" s="321" t="str">
        <f>T129</f>
        <v>Hayai Desire</v>
      </c>
      <c r="U145" s="287"/>
      <c r="V145" s="287"/>
      <c r="W145" s="287"/>
      <c r="X145" s="287"/>
      <c r="Y145" s="287"/>
      <c r="Z145" s="287"/>
      <c r="AA145" s="287"/>
      <c r="AB145" s="287"/>
      <c r="AC145" s="287"/>
      <c r="AD145" s="287"/>
      <c r="AE145" s="287"/>
      <c r="AF145" s="287"/>
      <c r="AG145" s="286"/>
      <c r="AH145" s="285"/>
      <c r="AJ145" s="301"/>
      <c r="AK145" s="298"/>
      <c r="AL145" s="321" t="str">
        <f>AL129</f>
        <v>Hayai Desire</v>
      </c>
      <c r="AM145" s="287"/>
      <c r="AN145" s="287"/>
      <c r="AO145" s="287"/>
      <c r="AP145" s="287"/>
      <c r="AQ145" s="287"/>
      <c r="AR145" s="287"/>
      <c r="AS145" s="287"/>
      <c r="AT145" s="287"/>
      <c r="AU145" s="287"/>
      <c r="AV145" s="287"/>
      <c r="AW145" s="287"/>
      <c r="AX145" s="287"/>
      <c r="AY145" s="286"/>
      <c r="AZ145" s="285"/>
      <c r="BB145" s="298"/>
      <c r="BC145" s="310"/>
      <c r="BD145" s="321" t="str">
        <f>BD129</f>
        <v>Hayai Desire</v>
      </c>
      <c r="BE145" s="287"/>
      <c r="BF145" s="287"/>
      <c r="BG145" s="287"/>
      <c r="BH145" s="287"/>
      <c r="BI145" s="287"/>
      <c r="BJ145" s="287"/>
      <c r="BK145" s="287"/>
      <c r="BL145" s="287"/>
      <c r="BM145" s="287"/>
      <c r="BN145" s="287"/>
      <c r="BO145" s="287"/>
      <c r="BP145" s="287"/>
      <c r="BQ145" s="286"/>
      <c r="BR145" s="285"/>
      <c r="BT145" s="310"/>
      <c r="BU145" s="313"/>
      <c r="BV145" s="321" t="str">
        <f>BV129</f>
        <v>Hayai Desire</v>
      </c>
      <c r="BW145" s="287"/>
      <c r="BX145" s="287"/>
      <c r="BY145" s="287"/>
      <c r="BZ145" s="287"/>
      <c r="CA145" s="287"/>
      <c r="CB145" s="287"/>
      <c r="CC145" s="287"/>
      <c r="CD145" s="287"/>
      <c r="CE145" s="287"/>
      <c r="CF145" s="287"/>
      <c r="CG145" s="287"/>
      <c r="CH145" s="287"/>
      <c r="CI145" s="286"/>
      <c r="CJ145" s="285"/>
      <c r="CL145" s="313"/>
    </row>
    <row r="146" spans="1:90" x14ac:dyDescent="0.25">
      <c r="A146" s="304"/>
      <c r="B146" s="323"/>
      <c r="C146" s="324">
        <f>C130</f>
        <v>44682</v>
      </c>
      <c r="D146" s="324">
        <f t="shared" ref="D146:N146" si="380">DATE(YEAR(C146),MONTH(C146)+1,DAY(C146))</f>
        <v>44713</v>
      </c>
      <c r="E146" s="324">
        <f t="shared" si="380"/>
        <v>44743</v>
      </c>
      <c r="F146" s="324">
        <f t="shared" si="380"/>
        <v>44774</v>
      </c>
      <c r="G146" s="324">
        <f t="shared" si="380"/>
        <v>44805</v>
      </c>
      <c r="H146" s="324">
        <f t="shared" si="380"/>
        <v>44835</v>
      </c>
      <c r="I146" s="324">
        <f t="shared" si="380"/>
        <v>44866</v>
      </c>
      <c r="J146" s="324">
        <f t="shared" si="380"/>
        <v>44896</v>
      </c>
      <c r="K146" s="324">
        <f t="shared" si="380"/>
        <v>44927</v>
      </c>
      <c r="L146" s="324">
        <f t="shared" si="380"/>
        <v>44958</v>
      </c>
      <c r="M146" s="324">
        <f t="shared" si="380"/>
        <v>44986</v>
      </c>
      <c r="N146" s="324">
        <f t="shared" si="380"/>
        <v>45017</v>
      </c>
      <c r="O146" s="328"/>
      <c r="P146" s="285"/>
      <c r="R146" s="304"/>
      <c r="S146" s="301"/>
      <c r="T146" s="323"/>
      <c r="U146" s="324">
        <f>U130</f>
        <v>45048</v>
      </c>
      <c r="V146" s="324">
        <f t="shared" ref="V146:AF146" si="381">DATE(YEAR(U146),MONTH(U146)+1,DAY(U146))</f>
        <v>45079</v>
      </c>
      <c r="W146" s="324">
        <f t="shared" si="381"/>
        <v>45109</v>
      </c>
      <c r="X146" s="324">
        <f t="shared" si="381"/>
        <v>45140</v>
      </c>
      <c r="Y146" s="324">
        <f t="shared" si="381"/>
        <v>45171</v>
      </c>
      <c r="Z146" s="324">
        <f t="shared" si="381"/>
        <v>45201</v>
      </c>
      <c r="AA146" s="324">
        <f t="shared" si="381"/>
        <v>45232</v>
      </c>
      <c r="AB146" s="324">
        <f t="shared" si="381"/>
        <v>45262</v>
      </c>
      <c r="AC146" s="324">
        <f t="shared" si="381"/>
        <v>45293</v>
      </c>
      <c r="AD146" s="324">
        <f t="shared" si="381"/>
        <v>45324</v>
      </c>
      <c r="AE146" s="324">
        <f t="shared" si="381"/>
        <v>45353</v>
      </c>
      <c r="AF146" s="324">
        <f t="shared" si="381"/>
        <v>45384</v>
      </c>
      <c r="AG146" s="328"/>
      <c r="AH146" s="285"/>
      <c r="AJ146" s="301"/>
      <c r="AK146" s="298"/>
      <c r="AL146" s="323"/>
      <c r="AM146" s="324">
        <f>AM130</f>
        <v>45414</v>
      </c>
      <c r="AN146" s="324">
        <f t="shared" ref="AN146:AX146" si="382">DATE(YEAR(AM146),MONTH(AM146)+1,DAY(AM146))</f>
        <v>45445</v>
      </c>
      <c r="AO146" s="324">
        <f t="shared" si="382"/>
        <v>45475</v>
      </c>
      <c r="AP146" s="324">
        <f t="shared" si="382"/>
        <v>45506</v>
      </c>
      <c r="AQ146" s="324">
        <f t="shared" si="382"/>
        <v>45537</v>
      </c>
      <c r="AR146" s="324">
        <f t="shared" si="382"/>
        <v>45567</v>
      </c>
      <c r="AS146" s="324">
        <f t="shared" si="382"/>
        <v>45598</v>
      </c>
      <c r="AT146" s="324">
        <f t="shared" si="382"/>
        <v>45628</v>
      </c>
      <c r="AU146" s="324">
        <f t="shared" si="382"/>
        <v>45659</v>
      </c>
      <c r="AV146" s="324">
        <f t="shared" si="382"/>
        <v>45690</v>
      </c>
      <c r="AW146" s="324">
        <f t="shared" si="382"/>
        <v>45718</v>
      </c>
      <c r="AX146" s="324">
        <f t="shared" si="382"/>
        <v>45749</v>
      </c>
      <c r="AY146" s="328"/>
      <c r="AZ146" s="285"/>
      <c r="BB146" s="298"/>
      <c r="BC146" s="310"/>
      <c r="BD146" s="323"/>
      <c r="BE146" s="324">
        <f>BE130</f>
        <v>45780</v>
      </c>
      <c r="BF146" s="324">
        <f t="shared" ref="BF146:BP146" si="383">DATE(YEAR(BE146),MONTH(BE146)+1,DAY(BE146))</f>
        <v>45811</v>
      </c>
      <c r="BG146" s="324">
        <f t="shared" si="383"/>
        <v>45841</v>
      </c>
      <c r="BH146" s="324">
        <f t="shared" si="383"/>
        <v>45872</v>
      </c>
      <c r="BI146" s="324">
        <f t="shared" si="383"/>
        <v>45903</v>
      </c>
      <c r="BJ146" s="324">
        <f t="shared" si="383"/>
        <v>45933</v>
      </c>
      <c r="BK146" s="324">
        <f t="shared" si="383"/>
        <v>45964</v>
      </c>
      <c r="BL146" s="324">
        <f t="shared" si="383"/>
        <v>45994</v>
      </c>
      <c r="BM146" s="324">
        <f t="shared" si="383"/>
        <v>46025</v>
      </c>
      <c r="BN146" s="324">
        <f t="shared" si="383"/>
        <v>46056</v>
      </c>
      <c r="BO146" s="324">
        <f t="shared" si="383"/>
        <v>46084</v>
      </c>
      <c r="BP146" s="324">
        <f t="shared" si="383"/>
        <v>46115</v>
      </c>
      <c r="BQ146" s="328"/>
      <c r="BR146" s="285"/>
      <c r="BT146" s="310"/>
      <c r="BU146" s="313"/>
      <c r="BV146" s="323"/>
      <c r="BW146" s="324">
        <f>BW130</f>
        <v>46146</v>
      </c>
      <c r="BX146" s="324">
        <f t="shared" ref="BX146:CH146" si="384">DATE(YEAR(BW146),MONTH(BW146)+1,DAY(BW146))</f>
        <v>46177</v>
      </c>
      <c r="BY146" s="324">
        <f t="shared" si="384"/>
        <v>46207</v>
      </c>
      <c r="BZ146" s="324">
        <f t="shared" si="384"/>
        <v>46238</v>
      </c>
      <c r="CA146" s="324">
        <f t="shared" si="384"/>
        <v>46269</v>
      </c>
      <c r="CB146" s="324">
        <f t="shared" si="384"/>
        <v>46299</v>
      </c>
      <c r="CC146" s="324">
        <f t="shared" si="384"/>
        <v>46330</v>
      </c>
      <c r="CD146" s="324">
        <f t="shared" si="384"/>
        <v>46360</v>
      </c>
      <c r="CE146" s="324">
        <f t="shared" si="384"/>
        <v>46391</v>
      </c>
      <c r="CF146" s="324">
        <f t="shared" si="384"/>
        <v>46422</v>
      </c>
      <c r="CG146" s="324">
        <f t="shared" si="384"/>
        <v>46450</v>
      </c>
      <c r="CH146" s="324">
        <f t="shared" si="384"/>
        <v>46481</v>
      </c>
      <c r="CI146" s="328"/>
      <c r="CJ146" s="285"/>
      <c r="CL146" s="313"/>
    </row>
    <row r="147" spans="1:90" x14ac:dyDescent="0.25">
      <c r="A147" s="304"/>
      <c r="B147" s="326" t="str">
        <f>B131</f>
        <v>Fresh Produce</v>
      </c>
      <c r="C147" s="288">
        <v>19</v>
      </c>
      <c r="D147" s="288">
        <f>C147*(1+0.1)</f>
        <v>20.900000000000002</v>
      </c>
      <c r="E147" s="288">
        <f t="shared" ref="E147:N147" si="385">D147*(1+0.1)</f>
        <v>22.990000000000006</v>
      </c>
      <c r="F147" s="288">
        <f t="shared" si="385"/>
        <v>25.289000000000009</v>
      </c>
      <c r="G147" s="288">
        <f t="shared" si="385"/>
        <v>27.817900000000012</v>
      </c>
      <c r="H147" s="288">
        <f t="shared" si="385"/>
        <v>30.599690000000017</v>
      </c>
      <c r="I147" s="288">
        <f t="shared" si="385"/>
        <v>33.659659000000019</v>
      </c>
      <c r="J147" s="288">
        <f t="shared" si="385"/>
        <v>37.025624900000025</v>
      </c>
      <c r="K147" s="288">
        <f t="shared" si="385"/>
        <v>40.728187390000031</v>
      </c>
      <c r="L147" s="288">
        <f t="shared" si="385"/>
        <v>44.801006129000037</v>
      </c>
      <c r="M147" s="288">
        <f t="shared" si="385"/>
        <v>49.281106741900047</v>
      </c>
      <c r="N147" s="288">
        <f t="shared" si="385"/>
        <v>54.209217416090056</v>
      </c>
      <c r="O147" s="294"/>
      <c r="P147" s="342"/>
      <c r="Q147" s="333"/>
      <c r="R147" s="304"/>
      <c r="S147" s="301"/>
      <c r="T147" s="326" t="str">
        <f>T131</f>
        <v>Fresh Produce</v>
      </c>
      <c r="U147" s="288">
        <v>20.900000000000002</v>
      </c>
      <c r="V147" s="288">
        <f>U147*(1+0.1)</f>
        <v>22.990000000000006</v>
      </c>
      <c r="W147" s="288">
        <f t="shared" ref="W147:AC147" si="386">V147*(1+0.1)</f>
        <v>25.289000000000009</v>
      </c>
      <c r="X147" s="288">
        <f t="shared" si="386"/>
        <v>27.817900000000012</v>
      </c>
      <c r="Y147" s="288">
        <f t="shared" si="386"/>
        <v>30.599690000000017</v>
      </c>
      <c r="Z147" s="288">
        <f t="shared" si="386"/>
        <v>33.659659000000019</v>
      </c>
      <c r="AA147" s="288">
        <f t="shared" si="386"/>
        <v>37.025624900000025</v>
      </c>
      <c r="AB147" s="288">
        <f t="shared" si="386"/>
        <v>40.728187390000031</v>
      </c>
      <c r="AC147" s="288">
        <f t="shared" si="386"/>
        <v>44.801006129000037</v>
      </c>
      <c r="AD147" s="288">
        <v>22</v>
      </c>
      <c r="AE147" s="288">
        <v>22</v>
      </c>
      <c r="AF147" s="288">
        <v>22</v>
      </c>
      <c r="AG147" s="294"/>
      <c r="AH147" s="342"/>
      <c r="AI147" s="333"/>
      <c r="AJ147" s="301"/>
      <c r="AK147" s="298"/>
      <c r="AL147" s="326" t="str">
        <f>AL131</f>
        <v>Fresh Produce</v>
      </c>
      <c r="AM147" s="288">
        <v>22.990000000000006</v>
      </c>
      <c r="AN147" s="288">
        <f>AM147*(1+0.1)</f>
        <v>25.289000000000009</v>
      </c>
      <c r="AO147" s="288">
        <f t="shared" ref="AO147:AX147" si="387">AN147*(1+0.1)</f>
        <v>27.817900000000012</v>
      </c>
      <c r="AP147" s="288">
        <f t="shared" si="387"/>
        <v>30.599690000000017</v>
      </c>
      <c r="AQ147" s="288">
        <f t="shared" si="387"/>
        <v>33.659659000000019</v>
      </c>
      <c r="AR147" s="288">
        <f t="shared" si="387"/>
        <v>37.025624900000025</v>
      </c>
      <c r="AS147" s="288">
        <f t="shared" si="387"/>
        <v>40.728187390000031</v>
      </c>
      <c r="AT147" s="288">
        <f t="shared" si="387"/>
        <v>44.801006129000037</v>
      </c>
      <c r="AU147" s="288">
        <f t="shared" si="387"/>
        <v>49.281106741900047</v>
      </c>
      <c r="AV147" s="288">
        <f t="shared" si="387"/>
        <v>54.209217416090056</v>
      </c>
      <c r="AW147" s="288">
        <f t="shared" si="387"/>
        <v>59.630139157699062</v>
      </c>
      <c r="AX147" s="288">
        <f t="shared" si="387"/>
        <v>65.593153073468969</v>
      </c>
      <c r="AY147" s="294"/>
      <c r="AZ147" s="342"/>
      <c r="BA147" s="333"/>
      <c r="BB147" s="298"/>
      <c r="BC147" s="310"/>
      <c r="BD147" s="326" t="str">
        <f>BD131</f>
        <v>Fresh Produce</v>
      </c>
      <c r="BE147" s="288">
        <v>25.289000000000009</v>
      </c>
      <c r="BF147" s="288">
        <f>BE147*(1+0.1)</f>
        <v>27.817900000000012</v>
      </c>
      <c r="BG147" s="288">
        <f t="shared" ref="BG147:BP147" si="388">BF147*(1+0.1)</f>
        <v>30.599690000000017</v>
      </c>
      <c r="BH147" s="288">
        <f t="shared" si="388"/>
        <v>33.659659000000019</v>
      </c>
      <c r="BI147" s="288">
        <f t="shared" si="388"/>
        <v>37.025624900000025</v>
      </c>
      <c r="BJ147" s="288">
        <f t="shared" si="388"/>
        <v>40.728187390000031</v>
      </c>
      <c r="BK147" s="288">
        <f t="shared" si="388"/>
        <v>44.801006129000037</v>
      </c>
      <c r="BL147" s="288">
        <f t="shared" si="388"/>
        <v>49.281106741900047</v>
      </c>
      <c r="BM147" s="288">
        <f t="shared" si="388"/>
        <v>54.209217416090056</v>
      </c>
      <c r="BN147" s="288">
        <f t="shared" si="388"/>
        <v>59.630139157699062</v>
      </c>
      <c r="BO147" s="288">
        <f t="shared" si="388"/>
        <v>65.593153073468969</v>
      </c>
      <c r="BP147" s="288">
        <f t="shared" si="388"/>
        <v>72.152468380815876</v>
      </c>
      <c r="BQ147" s="294"/>
      <c r="BR147" s="342"/>
      <c r="BS147" s="333"/>
      <c r="BT147" s="310"/>
      <c r="BU147" s="313"/>
      <c r="BV147" s="326" t="str">
        <f>BV131</f>
        <v>Fresh Produce</v>
      </c>
      <c r="BW147" s="288">
        <v>27.817900000000012</v>
      </c>
      <c r="BX147" s="288">
        <f>BW147*(1+0.1)</f>
        <v>30.599690000000017</v>
      </c>
      <c r="BY147" s="288">
        <f t="shared" ref="BY147:CH147" si="389">BX147*(1+0.1)</f>
        <v>33.659659000000019</v>
      </c>
      <c r="BZ147" s="288">
        <f t="shared" si="389"/>
        <v>37.025624900000025</v>
      </c>
      <c r="CA147" s="288">
        <f t="shared" si="389"/>
        <v>40.728187390000031</v>
      </c>
      <c r="CB147" s="288">
        <f t="shared" si="389"/>
        <v>44.801006129000037</v>
      </c>
      <c r="CC147" s="288">
        <f t="shared" si="389"/>
        <v>49.281106741900047</v>
      </c>
      <c r="CD147" s="288">
        <f t="shared" si="389"/>
        <v>54.209217416090056</v>
      </c>
      <c r="CE147" s="288">
        <f t="shared" si="389"/>
        <v>59.630139157699062</v>
      </c>
      <c r="CF147" s="288">
        <f t="shared" si="389"/>
        <v>65.593153073468969</v>
      </c>
      <c r="CG147" s="288">
        <f t="shared" si="389"/>
        <v>72.152468380815876</v>
      </c>
      <c r="CH147" s="288">
        <f t="shared" si="389"/>
        <v>79.367715218897473</v>
      </c>
      <c r="CI147" s="294"/>
      <c r="CJ147" s="342"/>
      <c r="CK147" s="333"/>
      <c r="CL147" s="313"/>
    </row>
    <row r="148" spans="1:90" x14ac:dyDescent="0.25">
      <c r="A148" s="304"/>
      <c r="B148" s="326" t="str">
        <f>B132</f>
        <v>Dairy Products</v>
      </c>
      <c r="C148" s="288">
        <v>13</v>
      </c>
      <c r="D148" s="288">
        <f t="shared" ref="D148:N148" si="390">C148*(1+0.1)</f>
        <v>14.3</v>
      </c>
      <c r="E148" s="288">
        <f t="shared" si="390"/>
        <v>15.730000000000002</v>
      </c>
      <c r="F148" s="288">
        <f t="shared" si="390"/>
        <v>17.303000000000004</v>
      </c>
      <c r="G148" s="288">
        <f t="shared" si="390"/>
        <v>19.033300000000008</v>
      </c>
      <c r="H148" s="288">
        <f t="shared" si="390"/>
        <v>20.936630000000012</v>
      </c>
      <c r="I148" s="288">
        <f t="shared" si="390"/>
        <v>23.030293000000015</v>
      </c>
      <c r="J148" s="288">
        <f t="shared" si="390"/>
        <v>25.333322300000017</v>
      </c>
      <c r="K148" s="288">
        <f t="shared" si="390"/>
        <v>27.866654530000019</v>
      </c>
      <c r="L148" s="288">
        <f t="shared" si="390"/>
        <v>30.653319983000024</v>
      </c>
      <c r="M148" s="288">
        <f t="shared" si="390"/>
        <v>33.718651981300027</v>
      </c>
      <c r="N148" s="288">
        <f t="shared" si="390"/>
        <v>37.09051717943003</v>
      </c>
      <c r="O148" s="294"/>
      <c r="P148" s="342"/>
      <c r="Q148" s="333"/>
      <c r="R148" s="304"/>
      <c r="S148" s="301"/>
      <c r="T148" s="326" t="str">
        <f>T132</f>
        <v>Dairy Products</v>
      </c>
      <c r="U148" s="288">
        <v>14.3</v>
      </c>
      <c r="V148" s="288">
        <f t="shared" ref="V148:AF148" si="391">U148*(1+0.1)</f>
        <v>15.730000000000002</v>
      </c>
      <c r="W148" s="288">
        <f t="shared" si="391"/>
        <v>17.303000000000004</v>
      </c>
      <c r="X148" s="288">
        <f t="shared" si="391"/>
        <v>19.033300000000008</v>
      </c>
      <c r="Y148" s="288">
        <f t="shared" si="391"/>
        <v>20.936630000000012</v>
      </c>
      <c r="Z148" s="288">
        <f t="shared" si="391"/>
        <v>23.030293000000015</v>
      </c>
      <c r="AA148" s="288">
        <f t="shared" si="391"/>
        <v>25.333322300000017</v>
      </c>
      <c r="AB148" s="288">
        <f t="shared" si="391"/>
        <v>27.866654530000019</v>
      </c>
      <c r="AC148" s="288">
        <f t="shared" si="391"/>
        <v>30.653319983000024</v>
      </c>
      <c r="AD148" s="288">
        <f t="shared" si="391"/>
        <v>33.718651981300027</v>
      </c>
      <c r="AE148" s="288">
        <f t="shared" si="391"/>
        <v>37.09051717943003</v>
      </c>
      <c r="AF148" s="288">
        <f t="shared" si="391"/>
        <v>40.799568897373035</v>
      </c>
      <c r="AG148" s="294"/>
      <c r="AH148" s="342"/>
      <c r="AI148" s="333"/>
      <c r="AJ148" s="301"/>
      <c r="AK148" s="298"/>
      <c r="AL148" s="326" t="str">
        <f>AL132</f>
        <v>Dairy Products</v>
      </c>
      <c r="AM148" s="288">
        <v>15.730000000000002</v>
      </c>
      <c r="AN148" s="288">
        <f t="shared" ref="AN148:AX148" si="392">AM148*(1+0.1)</f>
        <v>17.303000000000004</v>
      </c>
      <c r="AO148" s="288">
        <f t="shared" si="392"/>
        <v>19.033300000000008</v>
      </c>
      <c r="AP148" s="288">
        <f t="shared" si="392"/>
        <v>20.936630000000012</v>
      </c>
      <c r="AQ148" s="288">
        <f t="shared" si="392"/>
        <v>23.030293000000015</v>
      </c>
      <c r="AR148" s="288">
        <f t="shared" si="392"/>
        <v>25.333322300000017</v>
      </c>
      <c r="AS148" s="288">
        <f t="shared" si="392"/>
        <v>27.866654530000019</v>
      </c>
      <c r="AT148" s="288">
        <f t="shared" si="392"/>
        <v>30.653319983000024</v>
      </c>
      <c r="AU148" s="288">
        <f t="shared" si="392"/>
        <v>33.718651981300027</v>
      </c>
      <c r="AV148" s="288">
        <f t="shared" si="392"/>
        <v>37.09051717943003</v>
      </c>
      <c r="AW148" s="288">
        <f t="shared" si="392"/>
        <v>40.799568897373035</v>
      </c>
      <c r="AX148" s="288">
        <f t="shared" si="392"/>
        <v>44.879525787110346</v>
      </c>
      <c r="AY148" s="294"/>
      <c r="AZ148" s="342"/>
      <c r="BA148" s="333"/>
      <c r="BB148" s="298"/>
      <c r="BC148" s="310"/>
      <c r="BD148" s="326" t="str">
        <f>BD132</f>
        <v>Dairy Products</v>
      </c>
      <c r="BE148" s="288">
        <v>17.303000000000004</v>
      </c>
      <c r="BF148" s="288">
        <f t="shared" ref="BF148:BP148" si="393">BE148*(1+0.1)</f>
        <v>19.033300000000008</v>
      </c>
      <c r="BG148" s="288">
        <f t="shared" si="393"/>
        <v>20.936630000000012</v>
      </c>
      <c r="BH148" s="288">
        <f t="shared" si="393"/>
        <v>23.030293000000015</v>
      </c>
      <c r="BI148" s="288">
        <f t="shared" si="393"/>
        <v>25.333322300000017</v>
      </c>
      <c r="BJ148" s="288">
        <f t="shared" si="393"/>
        <v>27.866654530000019</v>
      </c>
      <c r="BK148" s="288">
        <f t="shared" si="393"/>
        <v>30.653319983000024</v>
      </c>
      <c r="BL148" s="288">
        <f t="shared" si="393"/>
        <v>33.718651981300027</v>
      </c>
      <c r="BM148" s="288">
        <f t="shared" si="393"/>
        <v>37.09051717943003</v>
      </c>
      <c r="BN148" s="288">
        <f t="shared" si="393"/>
        <v>40.799568897373035</v>
      </c>
      <c r="BO148" s="288">
        <f t="shared" si="393"/>
        <v>44.879525787110346</v>
      </c>
      <c r="BP148" s="288">
        <f t="shared" si="393"/>
        <v>49.367478365821384</v>
      </c>
      <c r="BQ148" s="294"/>
      <c r="BR148" s="342"/>
      <c r="BS148" s="333"/>
      <c r="BT148" s="310"/>
      <c r="BU148" s="313"/>
      <c r="BV148" s="326" t="str">
        <f>BV132</f>
        <v>Dairy Products</v>
      </c>
      <c r="BW148" s="288">
        <v>19.033300000000008</v>
      </c>
      <c r="BX148" s="288">
        <f t="shared" ref="BX148:CH148" si="394">BW148*(1+0.1)</f>
        <v>20.936630000000012</v>
      </c>
      <c r="BY148" s="288">
        <f t="shared" si="394"/>
        <v>23.030293000000015</v>
      </c>
      <c r="BZ148" s="288">
        <f t="shared" si="394"/>
        <v>25.333322300000017</v>
      </c>
      <c r="CA148" s="288">
        <f t="shared" si="394"/>
        <v>27.866654530000019</v>
      </c>
      <c r="CB148" s="288">
        <f t="shared" si="394"/>
        <v>30.653319983000024</v>
      </c>
      <c r="CC148" s="288">
        <f t="shared" si="394"/>
        <v>33.718651981300027</v>
      </c>
      <c r="CD148" s="288">
        <f t="shared" si="394"/>
        <v>37.09051717943003</v>
      </c>
      <c r="CE148" s="288">
        <f t="shared" si="394"/>
        <v>40.799568897373035</v>
      </c>
      <c r="CF148" s="288">
        <f t="shared" si="394"/>
        <v>44.879525787110346</v>
      </c>
      <c r="CG148" s="288">
        <f t="shared" si="394"/>
        <v>49.367478365821384</v>
      </c>
      <c r="CH148" s="288">
        <f t="shared" si="394"/>
        <v>54.304226202403527</v>
      </c>
      <c r="CI148" s="294"/>
      <c r="CJ148" s="342"/>
      <c r="CK148" s="333"/>
      <c r="CL148" s="313"/>
    </row>
    <row r="149" spans="1:90" x14ac:dyDescent="0.25">
      <c r="A149" s="304"/>
      <c r="B149" s="326" t="str">
        <f>B133</f>
        <v>Organic Grocery</v>
      </c>
      <c r="C149" s="288">
        <v>14</v>
      </c>
      <c r="D149" s="288">
        <f t="shared" ref="D149:N149" si="395">C149*(1+0.1)</f>
        <v>15.400000000000002</v>
      </c>
      <c r="E149" s="288">
        <f t="shared" si="395"/>
        <v>16.940000000000005</v>
      </c>
      <c r="F149" s="288">
        <f t="shared" si="395"/>
        <v>18.634000000000007</v>
      </c>
      <c r="G149" s="288">
        <f t="shared" si="395"/>
        <v>20.49740000000001</v>
      </c>
      <c r="H149" s="288">
        <f t="shared" si="395"/>
        <v>22.547140000000013</v>
      </c>
      <c r="I149" s="288">
        <f t="shared" si="395"/>
        <v>24.801854000000016</v>
      </c>
      <c r="J149" s="288">
        <f t="shared" si="395"/>
        <v>27.28203940000002</v>
      </c>
      <c r="K149" s="288">
        <f t="shared" si="395"/>
        <v>30.010243340000024</v>
      </c>
      <c r="L149" s="288">
        <f t="shared" si="395"/>
        <v>33.011267674000031</v>
      </c>
      <c r="M149" s="288">
        <f t="shared" si="395"/>
        <v>36.312394441400038</v>
      </c>
      <c r="N149" s="288">
        <f t="shared" si="395"/>
        <v>39.943633885540045</v>
      </c>
      <c r="O149" s="294"/>
      <c r="P149" s="342"/>
      <c r="Q149" s="333"/>
      <c r="R149" s="304"/>
      <c r="S149" s="301"/>
      <c r="T149" s="326" t="str">
        <f>T133</f>
        <v>Organic Grocery</v>
      </c>
      <c r="U149" s="288">
        <v>15.400000000000002</v>
      </c>
      <c r="V149" s="288">
        <f t="shared" ref="V149:AF149" si="396">U149*(1+0.1)</f>
        <v>16.940000000000005</v>
      </c>
      <c r="W149" s="288">
        <f t="shared" si="396"/>
        <v>18.634000000000007</v>
      </c>
      <c r="X149" s="288">
        <f t="shared" si="396"/>
        <v>20.49740000000001</v>
      </c>
      <c r="Y149" s="288">
        <f t="shared" si="396"/>
        <v>22.547140000000013</v>
      </c>
      <c r="Z149" s="288">
        <f t="shared" si="396"/>
        <v>24.801854000000016</v>
      </c>
      <c r="AA149" s="288">
        <f t="shared" si="396"/>
        <v>27.28203940000002</v>
      </c>
      <c r="AB149" s="288">
        <f t="shared" si="396"/>
        <v>30.010243340000024</v>
      </c>
      <c r="AC149" s="288">
        <f t="shared" si="396"/>
        <v>33.011267674000031</v>
      </c>
      <c r="AD149" s="288">
        <f t="shared" si="396"/>
        <v>36.312394441400038</v>
      </c>
      <c r="AE149" s="288">
        <v>32</v>
      </c>
      <c r="AF149" s="288">
        <f t="shared" si="396"/>
        <v>35.200000000000003</v>
      </c>
      <c r="AG149" s="294"/>
      <c r="AH149" s="342"/>
      <c r="AI149" s="333"/>
      <c r="AJ149" s="301"/>
      <c r="AK149" s="298"/>
      <c r="AL149" s="326" t="str">
        <f>AL133</f>
        <v>Organic Grocery</v>
      </c>
      <c r="AM149" s="288">
        <v>16.940000000000005</v>
      </c>
      <c r="AN149" s="288">
        <f t="shared" ref="AN149:AX149" si="397">AM149*(1+0.1)</f>
        <v>18.634000000000007</v>
      </c>
      <c r="AO149" s="288">
        <f t="shared" si="397"/>
        <v>20.49740000000001</v>
      </c>
      <c r="AP149" s="288">
        <f t="shared" si="397"/>
        <v>22.547140000000013</v>
      </c>
      <c r="AQ149" s="288">
        <f t="shared" si="397"/>
        <v>24.801854000000016</v>
      </c>
      <c r="AR149" s="288">
        <f t="shared" si="397"/>
        <v>27.28203940000002</v>
      </c>
      <c r="AS149" s="288">
        <f t="shared" si="397"/>
        <v>30.010243340000024</v>
      </c>
      <c r="AT149" s="288">
        <f t="shared" si="397"/>
        <v>33.011267674000031</v>
      </c>
      <c r="AU149" s="288">
        <f t="shared" si="397"/>
        <v>36.312394441400038</v>
      </c>
      <c r="AV149" s="288">
        <f t="shared" si="397"/>
        <v>39.943633885540045</v>
      </c>
      <c r="AW149" s="288">
        <f t="shared" si="397"/>
        <v>43.937997274094052</v>
      </c>
      <c r="AX149" s="288">
        <f t="shared" si="397"/>
        <v>48.33179700150346</v>
      </c>
      <c r="AY149" s="294"/>
      <c r="AZ149" s="342"/>
      <c r="BA149" s="333"/>
      <c r="BB149" s="298"/>
      <c r="BC149" s="310"/>
      <c r="BD149" s="326" t="str">
        <f>BD133</f>
        <v>Organic Grocery</v>
      </c>
      <c r="BE149" s="288">
        <v>18.634000000000007</v>
      </c>
      <c r="BF149" s="288">
        <f t="shared" ref="BF149:BP149" si="398">BE149*(1+0.1)</f>
        <v>20.49740000000001</v>
      </c>
      <c r="BG149" s="288">
        <f t="shared" si="398"/>
        <v>22.547140000000013</v>
      </c>
      <c r="BH149" s="288">
        <f t="shared" si="398"/>
        <v>24.801854000000016</v>
      </c>
      <c r="BI149" s="288">
        <f t="shared" si="398"/>
        <v>27.28203940000002</v>
      </c>
      <c r="BJ149" s="288">
        <f t="shared" si="398"/>
        <v>30.010243340000024</v>
      </c>
      <c r="BK149" s="288">
        <f t="shared" si="398"/>
        <v>33.011267674000031</v>
      </c>
      <c r="BL149" s="288">
        <f t="shared" si="398"/>
        <v>36.312394441400038</v>
      </c>
      <c r="BM149" s="288">
        <f t="shared" si="398"/>
        <v>39.943633885540045</v>
      </c>
      <c r="BN149" s="288">
        <f t="shared" si="398"/>
        <v>43.937997274094052</v>
      </c>
      <c r="BO149" s="288">
        <f t="shared" si="398"/>
        <v>48.33179700150346</v>
      </c>
      <c r="BP149" s="288">
        <f t="shared" si="398"/>
        <v>53.164976701653814</v>
      </c>
      <c r="BQ149" s="294"/>
      <c r="BR149" s="342"/>
      <c r="BS149" s="333"/>
      <c r="BT149" s="310"/>
      <c r="BU149" s="313"/>
      <c r="BV149" s="326" t="str">
        <f>BV133</f>
        <v>Organic Grocery</v>
      </c>
      <c r="BW149" s="288">
        <v>20.49740000000001</v>
      </c>
      <c r="BX149" s="288">
        <f t="shared" ref="BX149:CH149" si="399">BW149*(1+0.1)</f>
        <v>22.547140000000013</v>
      </c>
      <c r="BY149" s="288">
        <f t="shared" si="399"/>
        <v>24.801854000000016</v>
      </c>
      <c r="BZ149" s="288">
        <f t="shared" si="399"/>
        <v>27.28203940000002</v>
      </c>
      <c r="CA149" s="288">
        <f t="shared" si="399"/>
        <v>30.010243340000024</v>
      </c>
      <c r="CB149" s="288">
        <f t="shared" si="399"/>
        <v>33.011267674000031</v>
      </c>
      <c r="CC149" s="288">
        <f t="shared" si="399"/>
        <v>36.312394441400038</v>
      </c>
      <c r="CD149" s="288">
        <f t="shared" si="399"/>
        <v>39.943633885540045</v>
      </c>
      <c r="CE149" s="288">
        <f t="shared" si="399"/>
        <v>43.937997274094052</v>
      </c>
      <c r="CF149" s="288">
        <f t="shared" si="399"/>
        <v>48.33179700150346</v>
      </c>
      <c r="CG149" s="288">
        <f t="shared" si="399"/>
        <v>53.164976701653814</v>
      </c>
      <c r="CH149" s="288">
        <f t="shared" si="399"/>
        <v>58.481474371819196</v>
      </c>
      <c r="CI149" s="294"/>
      <c r="CJ149" s="342"/>
      <c r="CK149" s="333"/>
      <c r="CL149" s="313"/>
    </row>
    <row r="150" spans="1:90" x14ac:dyDescent="0.25">
      <c r="A150" s="304"/>
      <c r="B150" s="326" t="str">
        <f t="shared" ref="B150:B155" si="400">B134</f>
        <v>Baked Goods</v>
      </c>
      <c r="C150" s="288">
        <v>16</v>
      </c>
      <c r="D150" s="288">
        <f t="shared" ref="D150:N150" si="401">C150*(1+0.1)</f>
        <v>17.600000000000001</v>
      </c>
      <c r="E150" s="288">
        <f t="shared" si="401"/>
        <v>19.360000000000003</v>
      </c>
      <c r="F150" s="288">
        <f t="shared" si="401"/>
        <v>21.296000000000006</v>
      </c>
      <c r="G150" s="288">
        <f t="shared" si="401"/>
        <v>23.42560000000001</v>
      </c>
      <c r="H150" s="288">
        <f t="shared" si="401"/>
        <v>25.768160000000012</v>
      </c>
      <c r="I150" s="288">
        <f t="shared" si="401"/>
        <v>28.344976000000017</v>
      </c>
      <c r="J150" s="288">
        <f t="shared" si="401"/>
        <v>31.179473600000023</v>
      </c>
      <c r="K150" s="288">
        <f t="shared" si="401"/>
        <v>34.297420960000025</v>
      </c>
      <c r="L150" s="288">
        <f t="shared" si="401"/>
        <v>37.72716305600003</v>
      </c>
      <c r="M150" s="288">
        <f t="shared" si="401"/>
        <v>41.499879361600037</v>
      </c>
      <c r="N150" s="288">
        <f t="shared" si="401"/>
        <v>45.649867297760046</v>
      </c>
      <c r="O150" s="294"/>
      <c r="P150" s="342"/>
      <c r="Q150" s="333"/>
      <c r="R150" s="304"/>
      <c r="S150" s="301"/>
      <c r="T150" s="326" t="str">
        <f t="shared" ref="T150:T155" si="402">T134</f>
        <v>Baked Goods</v>
      </c>
      <c r="U150" s="288">
        <v>17.600000000000001</v>
      </c>
      <c r="V150" s="288">
        <f t="shared" ref="V150:AF150" si="403">U150*(1+0.1)</f>
        <v>19.360000000000003</v>
      </c>
      <c r="W150" s="288">
        <f t="shared" si="403"/>
        <v>21.296000000000006</v>
      </c>
      <c r="X150" s="288">
        <f t="shared" si="403"/>
        <v>23.42560000000001</v>
      </c>
      <c r="Y150" s="288">
        <f t="shared" si="403"/>
        <v>25.768160000000012</v>
      </c>
      <c r="Z150" s="288">
        <f t="shared" si="403"/>
        <v>28.344976000000017</v>
      </c>
      <c r="AA150" s="288">
        <f t="shared" si="403"/>
        <v>31.179473600000023</v>
      </c>
      <c r="AB150" s="288">
        <f t="shared" si="403"/>
        <v>34.297420960000025</v>
      </c>
      <c r="AC150" s="288">
        <f t="shared" si="403"/>
        <v>37.72716305600003</v>
      </c>
      <c r="AD150" s="288">
        <f t="shared" si="403"/>
        <v>41.499879361600037</v>
      </c>
      <c r="AE150" s="288">
        <v>33</v>
      </c>
      <c r="AF150" s="288">
        <f t="shared" si="403"/>
        <v>36.300000000000004</v>
      </c>
      <c r="AG150" s="294"/>
      <c r="AH150" s="342"/>
      <c r="AI150" s="333"/>
      <c r="AJ150" s="301"/>
      <c r="AK150" s="298"/>
      <c r="AL150" s="326" t="str">
        <f t="shared" ref="AL150:AL155" si="404">AL134</f>
        <v>Baked Goods</v>
      </c>
      <c r="AM150" s="288">
        <v>19.360000000000003</v>
      </c>
      <c r="AN150" s="288">
        <f t="shared" ref="AN150:AX150" si="405">AM150*(1+0.1)</f>
        <v>21.296000000000006</v>
      </c>
      <c r="AO150" s="288">
        <f t="shared" si="405"/>
        <v>23.42560000000001</v>
      </c>
      <c r="AP150" s="288">
        <f t="shared" si="405"/>
        <v>25.768160000000012</v>
      </c>
      <c r="AQ150" s="288">
        <f t="shared" si="405"/>
        <v>28.344976000000017</v>
      </c>
      <c r="AR150" s="288">
        <f t="shared" si="405"/>
        <v>31.179473600000023</v>
      </c>
      <c r="AS150" s="288">
        <f t="shared" si="405"/>
        <v>34.297420960000025</v>
      </c>
      <c r="AT150" s="288">
        <f t="shared" si="405"/>
        <v>37.72716305600003</v>
      </c>
      <c r="AU150" s="288">
        <f t="shared" si="405"/>
        <v>41.499879361600037</v>
      </c>
      <c r="AV150" s="288">
        <f t="shared" si="405"/>
        <v>45.649867297760046</v>
      </c>
      <c r="AW150" s="288">
        <f t="shared" si="405"/>
        <v>50.214854027536056</v>
      </c>
      <c r="AX150" s="288">
        <f t="shared" si="405"/>
        <v>55.236339430289668</v>
      </c>
      <c r="AY150" s="294"/>
      <c r="AZ150" s="342"/>
      <c r="BA150" s="333"/>
      <c r="BB150" s="298"/>
      <c r="BC150" s="310"/>
      <c r="BD150" s="326" t="str">
        <f t="shared" ref="BD150:BD155" si="406">BD134</f>
        <v>Baked Goods</v>
      </c>
      <c r="BE150" s="288">
        <v>21.296000000000006</v>
      </c>
      <c r="BF150" s="288">
        <f t="shared" ref="BF150:BP150" si="407">BE150*(1+0.1)</f>
        <v>23.42560000000001</v>
      </c>
      <c r="BG150" s="288">
        <f t="shared" si="407"/>
        <v>25.768160000000012</v>
      </c>
      <c r="BH150" s="288">
        <f t="shared" si="407"/>
        <v>28.344976000000017</v>
      </c>
      <c r="BI150" s="288">
        <f t="shared" si="407"/>
        <v>31.179473600000023</v>
      </c>
      <c r="BJ150" s="288">
        <f t="shared" si="407"/>
        <v>34.297420960000025</v>
      </c>
      <c r="BK150" s="288">
        <f t="shared" si="407"/>
        <v>37.72716305600003</v>
      </c>
      <c r="BL150" s="288">
        <f t="shared" si="407"/>
        <v>41.499879361600037</v>
      </c>
      <c r="BM150" s="288">
        <f t="shared" si="407"/>
        <v>45.649867297760046</v>
      </c>
      <c r="BN150" s="288">
        <f t="shared" si="407"/>
        <v>50.214854027536056</v>
      </c>
      <c r="BO150" s="288">
        <f t="shared" si="407"/>
        <v>55.236339430289668</v>
      </c>
      <c r="BP150" s="288">
        <f t="shared" si="407"/>
        <v>60.759973373318637</v>
      </c>
      <c r="BQ150" s="294"/>
      <c r="BR150" s="342"/>
      <c r="BS150" s="333"/>
      <c r="BT150" s="310"/>
      <c r="BU150" s="313"/>
      <c r="BV150" s="326" t="str">
        <f t="shared" ref="BV150:BV155" si="408">BV134</f>
        <v>Baked Goods</v>
      </c>
      <c r="BW150" s="288">
        <v>23.42560000000001</v>
      </c>
      <c r="BX150" s="288">
        <f t="shared" ref="BX150:CH150" si="409">BW150*(1+0.1)</f>
        <v>25.768160000000012</v>
      </c>
      <c r="BY150" s="288">
        <f t="shared" si="409"/>
        <v>28.344976000000017</v>
      </c>
      <c r="BZ150" s="288">
        <f t="shared" si="409"/>
        <v>31.179473600000023</v>
      </c>
      <c r="CA150" s="288">
        <f t="shared" si="409"/>
        <v>34.297420960000025</v>
      </c>
      <c r="CB150" s="288">
        <f t="shared" si="409"/>
        <v>37.72716305600003</v>
      </c>
      <c r="CC150" s="288">
        <f t="shared" si="409"/>
        <v>41.499879361600037</v>
      </c>
      <c r="CD150" s="288">
        <f t="shared" si="409"/>
        <v>45.649867297760046</v>
      </c>
      <c r="CE150" s="288">
        <f t="shared" si="409"/>
        <v>50.214854027536056</v>
      </c>
      <c r="CF150" s="288">
        <f t="shared" si="409"/>
        <v>55.236339430289668</v>
      </c>
      <c r="CG150" s="288">
        <f t="shared" si="409"/>
        <v>60.759973373318637</v>
      </c>
      <c r="CH150" s="288">
        <f t="shared" si="409"/>
        <v>66.8359707106505</v>
      </c>
      <c r="CI150" s="294"/>
      <c r="CJ150" s="342"/>
      <c r="CK150" s="333"/>
      <c r="CL150" s="313"/>
    </row>
    <row r="151" spans="1:90" x14ac:dyDescent="0.25">
      <c r="A151" s="304"/>
      <c r="B151" s="326" t="str">
        <f t="shared" si="400"/>
        <v>Seafood</v>
      </c>
      <c r="C151" s="288">
        <v>19</v>
      </c>
      <c r="D151" s="288">
        <f t="shared" ref="D151:N151" si="410">C151*(1+0.1)</f>
        <v>20.900000000000002</v>
      </c>
      <c r="E151" s="288">
        <f t="shared" si="410"/>
        <v>22.990000000000006</v>
      </c>
      <c r="F151" s="288">
        <f t="shared" si="410"/>
        <v>25.289000000000009</v>
      </c>
      <c r="G151" s="288">
        <f t="shared" si="410"/>
        <v>27.817900000000012</v>
      </c>
      <c r="H151" s="288">
        <f t="shared" si="410"/>
        <v>30.599690000000017</v>
      </c>
      <c r="I151" s="288">
        <f t="shared" si="410"/>
        <v>33.659659000000019</v>
      </c>
      <c r="J151" s="288">
        <f t="shared" si="410"/>
        <v>37.025624900000025</v>
      </c>
      <c r="K151" s="288">
        <f t="shared" si="410"/>
        <v>40.728187390000031</v>
      </c>
      <c r="L151" s="288">
        <f t="shared" si="410"/>
        <v>44.801006129000037</v>
      </c>
      <c r="M151" s="288">
        <f t="shared" si="410"/>
        <v>49.281106741900047</v>
      </c>
      <c r="N151" s="288">
        <f t="shared" si="410"/>
        <v>54.209217416090056</v>
      </c>
      <c r="O151" s="294"/>
      <c r="P151" s="342"/>
      <c r="Q151" s="333"/>
      <c r="R151" s="304"/>
      <c r="S151" s="301"/>
      <c r="T151" s="326" t="str">
        <f t="shared" si="402"/>
        <v>Seafood</v>
      </c>
      <c r="U151" s="288">
        <v>20.900000000000002</v>
      </c>
      <c r="V151" s="288">
        <f t="shared" ref="V151:AF151" si="411">U151*(1+0.1)</f>
        <v>22.990000000000006</v>
      </c>
      <c r="W151" s="288">
        <f t="shared" si="411"/>
        <v>25.289000000000009</v>
      </c>
      <c r="X151" s="288">
        <f t="shared" si="411"/>
        <v>27.817900000000012</v>
      </c>
      <c r="Y151" s="288">
        <f t="shared" si="411"/>
        <v>30.599690000000017</v>
      </c>
      <c r="Z151" s="288">
        <f t="shared" si="411"/>
        <v>33.659659000000019</v>
      </c>
      <c r="AA151" s="288">
        <f t="shared" si="411"/>
        <v>37.025624900000025</v>
      </c>
      <c r="AB151" s="288">
        <f t="shared" si="411"/>
        <v>40.728187390000031</v>
      </c>
      <c r="AC151" s="288">
        <f t="shared" si="411"/>
        <v>44.801006129000037</v>
      </c>
      <c r="AD151" s="288">
        <v>31</v>
      </c>
      <c r="AE151" s="288">
        <f t="shared" si="411"/>
        <v>34.1</v>
      </c>
      <c r="AF151" s="288">
        <f t="shared" si="411"/>
        <v>37.510000000000005</v>
      </c>
      <c r="AG151" s="294"/>
      <c r="AH151" s="342"/>
      <c r="AI151" s="333"/>
      <c r="AJ151" s="301"/>
      <c r="AK151" s="298"/>
      <c r="AL151" s="326" t="str">
        <f t="shared" si="404"/>
        <v>Seafood</v>
      </c>
      <c r="AM151" s="288">
        <v>22.990000000000006</v>
      </c>
      <c r="AN151" s="288">
        <f t="shared" ref="AN151:AX151" si="412">AM151*(1+0.1)</f>
        <v>25.289000000000009</v>
      </c>
      <c r="AO151" s="288">
        <f t="shared" si="412"/>
        <v>27.817900000000012</v>
      </c>
      <c r="AP151" s="288">
        <f t="shared" si="412"/>
        <v>30.599690000000017</v>
      </c>
      <c r="AQ151" s="288">
        <f t="shared" si="412"/>
        <v>33.659659000000019</v>
      </c>
      <c r="AR151" s="288">
        <f t="shared" si="412"/>
        <v>37.025624900000025</v>
      </c>
      <c r="AS151" s="288">
        <f t="shared" si="412"/>
        <v>40.728187390000031</v>
      </c>
      <c r="AT151" s="288">
        <f t="shared" si="412"/>
        <v>44.801006129000037</v>
      </c>
      <c r="AU151" s="288">
        <f t="shared" si="412"/>
        <v>49.281106741900047</v>
      </c>
      <c r="AV151" s="288">
        <f t="shared" si="412"/>
        <v>54.209217416090056</v>
      </c>
      <c r="AW151" s="288">
        <f t="shared" si="412"/>
        <v>59.630139157699062</v>
      </c>
      <c r="AX151" s="288">
        <f t="shared" si="412"/>
        <v>65.593153073468969</v>
      </c>
      <c r="AY151" s="294"/>
      <c r="AZ151" s="342"/>
      <c r="BA151" s="333"/>
      <c r="BB151" s="298"/>
      <c r="BC151" s="310"/>
      <c r="BD151" s="326" t="str">
        <f t="shared" si="406"/>
        <v>Seafood</v>
      </c>
      <c r="BE151" s="288">
        <v>25.289000000000009</v>
      </c>
      <c r="BF151" s="288">
        <f t="shared" ref="BF151:BP151" si="413">BE151*(1+0.1)</f>
        <v>27.817900000000012</v>
      </c>
      <c r="BG151" s="288">
        <f t="shared" si="413"/>
        <v>30.599690000000017</v>
      </c>
      <c r="BH151" s="288">
        <f t="shared" si="413"/>
        <v>33.659659000000019</v>
      </c>
      <c r="BI151" s="288">
        <f t="shared" si="413"/>
        <v>37.025624900000025</v>
      </c>
      <c r="BJ151" s="288">
        <f t="shared" si="413"/>
        <v>40.728187390000031</v>
      </c>
      <c r="BK151" s="288">
        <f t="shared" si="413"/>
        <v>44.801006129000037</v>
      </c>
      <c r="BL151" s="288">
        <f t="shared" si="413"/>
        <v>49.281106741900047</v>
      </c>
      <c r="BM151" s="288">
        <f t="shared" si="413"/>
        <v>54.209217416090056</v>
      </c>
      <c r="BN151" s="288">
        <f t="shared" si="413"/>
        <v>59.630139157699062</v>
      </c>
      <c r="BO151" s="288">
        <f t="shared" si="413"/>
        <v>65.593153073468969</v>
      </c>
      <c r="BP151" s="288">
        <f t="shared" si="413"/>
        <v>72.152468380815876</v>
      </c>
      <c r="BQ151" s="294"/>
      <c r="BR151" s="342"/>
      <c r="BS151" s="333"/>
      <c r="BT151" s="310"/>
      <c r="BU151" s="313"/>
      <c r="BV151" s="326" t="str">
        <f t="shared" si="408"/>
        <v>Seafood</v>
      </c>
      <c r="BW151" s="288">
        <v>27.817900000000012</v>
      </c>
      <c r="BX151" s="288">
        <f t="shared" ref="BX151:CH151" si="414">BW151*(1+0.1)</f>
        <v>30.599690000000017</v>
      </c>
      <c r="BY151" s="288">
        <f t="shared" si="414"/>
        <v>33.659659000000019</v>
      </c>
      <c r="BZ151" s="288">
        <f t="shared" si="414"/>
        <v>37.025624900000025</v>
      </c>
      <c r="CA151" s="288">
        <f t="shared" si="414"/>
        <v>40.728187390000031</v>
      </c>
      <c r="CB151" s="288">
        <f t="shared" si="414"/>
        <v>44.801006129000037</v>
      </c>
      <c r="CC151" s="288">
        <f t="shared" si="414"/>
        <v>49.281106741900047</v>
      </c>
      <c r="CD151" s="288">
        <f t="shared" si="414"/>
        <v>54.209217416090056</v>
      </c>
      <c r="CE151" s="288">
        <f t="shared" si="414"/>
        <v>59.630139157699062</v>
      </c>
      <c r="CF151" s="288">
        <f t="shared" si="414"/>
        <v>65.593153073468969</v>
      </c>
      <c r="CG151" s="288">
        <f t="shared" si="414"/>
        <v>72.152468380815876</v>
      </c>
      <c r="CH151" s="288">
        <f t="shared" si="414"/>
        <v>79.367715218897473</v>
      </c>
      <c r="CI151" s="294"/>
      <c r="CJ151" s="342"/>
      <c r="CK151" s="333"/>
      <c r="CL151" s="313"/>
    </row>
    <row r="152" spans="1:90" x14ac:dyDescent="0.25">
      <c r="A152" s="304"/>
      <c r="B152" s="326" t="str">
        <f t="shared" si="400"/>
        <v>Meat</v>
      </c>
      <c r="C152" s="288">
        <v>13</v>
      </c>
      <c r="D152" s="288">
        <f t="shared" ref="D152:N152" si="415">C152*(1+0.1)</f>
        <v>14.3</v>
      </c>
      <c r="E152" s="288">
        <f t="shared" si="415"/>
        <v>15.730000000000002</v>
      </c>
      <c r="F152" s="288">
        <f t="shared" si="415"/>
        <v>17.303000000000004</v>
      </c>
      <c r="G152" s="288">
        <f t="shared" si="415"/>
        <v>19.033300000000008</v>
      </c>
      <c r="H152" s="288">
        <f t="shared" si="415"/>
        <v>20.936630000000012</v>
      </c>
      <c r="I152" s="288">
        <f t="shared" si="415"/>
        <v>23.030293000000015</v>
      </c>
      <c r="J152" s="288">
        <f t="shared" si="415"/>
        <v>25.333322300000017</v>
      </c>
      <c r="K152" s="288">
        <f t="shared" si="415"/>
        <v>27.866654530000019</v>
      </c>
      <c r="L152" s="288">
        <f t="shared" si="415"/>
        <v>30.653319983000024</v>
      </c>
      <c r="M152" s="288">
        <f t="shared" si="415"/>
        <v>33.718651981300027</v>
      </c>
      <c r="N152" s="288">
        <f t="shared" si="415"/>
        <v>37.09051717943003</v>
      </c>
      <c r="O152" s="294"/>
      <c r="P152" s="342"/>
      <c r="Q152" s="333"/>
      <c r="R152" s="304"/>
      <c r="S152" s="301"/>
      <c r="T152" s="326" t="str">
        <f t="shared" si="402"/>
        <v>Meat</v>
      </c>
      <c r="U152" s="288">
        <v>14.3</v>
      </c>
      <c r="V152" s="288">
        <f t="shared" ref="V152:AF152" si="416">U152*(1+0.1)</f>
        <v>15.730000000000002</v>
      </c>
      <c r="W152" s="288">
        <f t="shared" si="416"/>
        <v>17.303000000000004</v>
      </c>
      <c r="X152" s="288">
        <f t="shared" si="416"/>
        <v>19.033300000000008</v>
      </c>
      <c r="Y152" s="288">
        <f t="shared" si="416"/>
        <v>20.936630000000012</v>
      </c>
      <c r="Z152" s="288">
        <f t="shared" si="416"/>
        <v>23.030293000000015</v>
      </c>
      <c r="AA152" s="288">
        <f t="shared" si="416"/>
        <v>25.333322300000017</v>
      </c>
      <c r="AB152" s="288">
        <f t="shared" si="416"/>
        <v>27.866654530000019</v>
      </c>
      <c r="AC152" s="288">
        <f t="shared" si="416"/>
        <v>30.653319983000024</v>
      </c>
      <c r="AD152" s="288">
        <v>23</v>
      </c>
      <c r="AE152" s="288">
        <f t="shared" si="416"/>
        <v>25.3</v>
      </c>
      <c r="AF152" s="288">
        <f t="shared" si="416"/>
        <v>27.830000000000002</v>
      </c>
      <c r="AG152" s="294"/>
      <c r="AH152" s="342"/>
      <c r="AI152" s="333"/>
      <c r="AJ152" s="301"/>
      <c r="AK152" s="298"/>
      <c r="AL152" s="326" t="str">
        <f t="shared" si="404"/>
        <v>Meat</v>
      </c>
      <c r="AM152" s="288">
        <v>15.730000000000002</v>
      </c>
      <c r="AN152" s="288">
        <f t="shared" ref="AN152:AX152" si="417">AM152*(1+0.1)</f>
        <v>17.303000000000004</v>
      </c>
      <c r="AO152" s="288">
        <f t="shared" si="417"/>
        <v>19.033300000000008</v>
      </c>
      <c r="AP152" s="288">
        <f t="shared" si="417"/>
        <v>20.936630000000012</v>
      </c>
      <c r="AQ152" s="288">
        <f t="shared" si="417"/>
        <v>23.030293000000015</v>
      </c>
      <c r="AR152" s="288">
        <f t="shared" si="417"/>
        <v>25.333322300000017</v>
      </c>
      <c r="AS152" s="288">
        <f t="shared" si="417"/>
        <v>27.866654530000019</v>
      </c>
      <c r="AT152" s="288">
        <f t="shared" si="417"/>
        <v>30.653319983000024</v>
      </c>
      <c r="AU152" s="288">
        <f t="shared" si="417"/>
        <v>33.718651981300027</v>
      </c>
      <c r="AV152" s="288">
        <f t="shared" si="417"/>
        <v>37.09051717943003</v>
      </c>
      <c r="AW152" s="288">
        <f t="shared" si="417"/>
        <v>40.799568897373035</v>
      </c>
      <c r="AX152" s="288">
        <f t="shared" si="417"/>
        <v>44.879525787110346</v>
      </c>
      <c r="AY152" s="294"/>
      <c r="AZ152" s="342"/>
      <c r="BA152" s="333"/>
      <c r="BB152" s="298"/>
      <c r="BC152" s="310"/>
      <c r="BD152" s="326" t="str">
        <f t="shared" si="406"/>
        <v>Meat</v>
      </c>
      <c r="BE152" s="288">
        <v>17.303000000000004</v>
      </c>
      <c r="BF152" s="288">
        <f t="shared" ref="BF152:BP152" si="418">BE152*(1+0.1)</f>
        <v>19.033300000000008</v>
      </c>
      <c r="BG152" s="288">
        <f t="shared" si="418"/>
        <v>20.936630000000012</v>
      </c>
      <c r="BH152" s="288">
        <f t="shared" si="418"/>
        <v>23.030293000000015</v>
      </c>
      <c r="BI152" s="288">
        <f t="shared" si="418"/>
        <v>25.333322300000017</v>
      </c>
      <c r="BJ152" s="288">
        <f t="shared" si="418"/>
        <v>27.866654530000019</v>
      </c>
      <c r="BK152" s="288">
        <f t="shared" si="418"/>
        <v>30.653319983000024</v>
      </c>
      <c r="BL152" s="288">
        <f t="shared" si="418"/>
        <v>33.718651981300027</v>
      </c>
      <c r="BM152" s="288">
        <f t="shared" si="418"/>
        <v>37.09051717943003</v>
      </c>
      <c r="BN152" s="288">
        <f t="shared" si="418"/>
        <v>40.799568897373035</v>
      </c>
      <c r="BO152" s="288">
        <f t="shared" si="418"/>
        <v>44.879525787110346</v>
      </c>
      <c r="BP152" s="288">
        <f t="shared" si="418"/>
        <v>49.367478365821384</v>
      </c>
      <c r="BQ152" s="294"/>
      <c r="BR152" s="342"/>
      <c r="BS152" s="333"/>
      <c r="BT152" s="310"/>
      <c r="BU152" s="313"/>
      <c r="BV152" s="326" t="str">
        <f t="shared" si="408"/>
        <v>Meat</v>
      </c>
      <c r="BW152" s="288">
        <v>19.033300000000008</v>
      </c>
      <c r="BX152" s="288">
        <f t="shared" ref="BX152:CH152" si="419">BW152*(1+0.1)</f>
        <v>20.936630000000012</v>
      </c>
      <c r="BY152" s="288">
        <f t="shared" si="419"/>
        <v>23.030293000000015</v>
      </c>
      <c r="BZ152" s="288">
        <f t="shared" si="419"/>
        <v>25.333322300000017</v>
      </c>
      <c r="CA152" s="288">
        <f t="shared" si="419"/>
        <v>27.866654530000019</v>
      </c>
      <c r="CB152" s="288">
        <f t="shared" si="419"/>
        <v>30.653319983000024</v>
      </c>
      <c r="CC152" s="288">
        <f t="shared" si="419"/>
        <v>33.718651981300027</v>
      </c>
      <c r="CD152" s="288">
        <f t="shared" si="419"/>
        <v>37.09051717943003</v>
      </c>
      <c r="CE152" s="288">
        <f t="shared" si="419"/>
        <v>40.799568897373035</v>
      </c>
      <c r="CF152" s="288">
        <f t="shared" si="419"/>
        <v>44.879525787110346</v>
      </c>
      <c r="CG152" s="288">
        <f t="shared" si="419"/>
        <v>49.367478365821384</v>
      </c>
      <c r="CH152" s="288">
        <f t="shared" si="419"/>
        <v>54.304226202403527</v>
      </c>
      <c r="CI152" s="294"/>
      <c r="CJ152" s="342"/>
      <c r="CK152" s="333"/>
      <c r="CL152" s="313"/>
    </row>
    <row r="153" spans="1:90" x14ac:dyDescent="0.25">
      <c r="A153" s="304"/>
      <c r="B153" s="326" t="str">
        <f t="shared" si="400"/>
        <v>Meat Alternatives</v>
      </c>
      <c r="C153" s="288">
        <v>16</v>
      </c>
      <c r="D153" s="288">
        <f t="shared" ref="D153:N153" si="420">C153*(1+0.1)</f>
        <v>17.600000000000001</v>
      </c>
      <c r="E153" s="288">
        <f t="shared" si="420"/>
        <v>19.360000000000003</v>
      </c>
      <c r="F153" s="288">
        <f t="shared" si="420"/>
        <v>21.296000000000006</v>
      </c>
      <c r="G153" s="288">
        <f t="shared" si="420"/>
        <v>23.42560000000001</v>
      </c>
      <c r="H153" s="288">
        <f t="shared" si="420"/>
        <v>25.768160000000012</v>
      </c>
      <c r="I153" s="288">
        <f t="shared" si="420"/>
        <v>28.344976000000017</v>
      </c>
      <c r="J153" s="288">
        <f t="shared" si="420"/>
        <v>31.179473600000023</v>
      </c>
      <c r="K153" s="288">
        <f t="shared" si="420"/>
        <v>34.297420960000025</v>
      </c>
      <c r="L153" s="288">
        <f t="shared" si="420"/>
        <v>37.72716305600003</v>
      </c>
      <c r="M153" s="288">
        <f t="shared" si="420"/>
        <v>41.499879361600037</v>
      </c>
      <c r="N153" s="288">
        <f t="shared" si="420"/>
        <v>45.649867297760046</v>
      </c>
      <c r="O153" s="294"/>
      <c r="P153" s="342"/>
      <c r="Q153" s="333"/>
      <c r="R153" s="304"/>
      <c r="S153" s="301"/>
      <c r="T153" s="326" t="str">
        <f t="shared" si="402"/>
        <v>Meat Alternatives</v>
      </c>
      <c r="U153" s="288">
        <v>17.600000000000001</v>
      </c>
      <c r="V153" s="288">
        <f t="shared" ref="V153:AF153" si="421">U153*(1+0.1)</f>
        <v>19.360000000000003</v>
      </c>
      <c r="W153" s="288">
        <f t="shared" si="421"/>
        <v>21.296000000000006</v>
      </c>
      <c r="X153" s="288">
        <f t="shared" si="421"/>
        <v>23.42560000000001</v>
      </c>
      <c r="Y153" s="288">
        <f t="shared" si="421"/>
        <v>25.768160000000012</v>
      </c>
      <c r="Z153" s="288">
        <f t="shared" si="421"/>
        <v>28.344976000000017</v>
      </c>
      <c r="AA153" s="288">
        <f t="shared" si="421"/>
        <v>31.179473600000023</v>
      </c>
      <c r="AB153" s="288">
        <f t="shared" si="421"/>
        <v>34.297420960000025</v>
      </c>
      <c r="AC153" s="288">
        <f t="shared" si="421"/>
        <v>37.72716305600003</v>
      </c>
      <c r="AD153" s="288">
        <v>33</v>
      </c>
      <c r="AE153" s="288">
        <f t="shared" si="421"/>
        <v>36.300000000000004</v>
      </c>
      <c r="AF153" s="288">
        <f t="shared" si="421"/>
        <v>39.930000000000007</v>
      </c>
      <c r="AG153" s="294"/>
      <c r="AH153" s="342"/>
      <c r="AI153" s="333"/>
      <c r="AJ153" s="301"/>
      <c r="AK153" s="298"/>
      <c r="AL153" s="326" t="str">
        <f t="shared" si="404"/>
        <v>Meat Alternatives</v>
      </c>
      <c r="AM153" s="288">
        <v>19.360000000000003</v>
      </c>
      <c r="AN153" s="288">
        <f t="shared" ref="AN153:AX153" si="422">AM153*(1+0.1)</f>
        <v>21.296000000000006</v>
      </c>
      <c r="AO153" s="288">
        <f t="shared" si="422"/>
        <v>23.42560000000001</v>
      </c>
      <c r="AP153" s="288">
        <f t="shared" si="422"/>
        <v>25.768160000000012</v>
      </c>
      <c r="AQ153" s="288">
        <f t="shared" si="422"/>
        <v>28.344976000000017</v>
      </c>
      <c r="AR153" s="288">
        <f t="shared" si="422"/>
        <v>31.179473600000023</v>
      </c>
      <c r="AS153" s="288">
        <f t="shared" si="422"/>
        <v>34.297420960000025</v>
      </c>
      <c r="AT153" s="288">
        <f t="shared" si="422"/>
        <v>37.72716305600003</v>
      </c>
      <c r="AU153" s="288">
        <f t="shared" si="422"/>
        <v>41.499879361600037</v>
      </c>
      <c r="AV153" s="288">
        <f t="shared" si="422"/>
        <v>45.649867297760046</v>
      </c>
      <c r="AW153" s="288">
        <f t="shared" si="422"/>
        <v>50.214854027536056</v>
      </c>
      <c r="AX153" s="288">
        <f t="shared" si="422"/>
        <v>55.236339430289668</v>
      </c>
      <c r="AY153" s="294"/>
      <c r="AZ153" s="342"/>
      <c r="BA153" s="333"/>
      <c r="BB153" s="298"/>
      <c r="BC153" s="310"/>
      <c r="BD153" s="326" t="str">
        <f t="shared" si="406"/>
        <v>Meat Alternatives</v>
      </c>
      <c r="BE153" s="288">
        <v>21.296000000000006</v>
      </c>
      <c r="BF153" s="288">
        <f t="shared" ref="BF153:BP153" si="423">BE153*(1+0.1)</f>
        <v>23.42560000000001</v>
      </c>
      <c r="BG153" s="288">
        <f t="shared" si="423"/>
        <v>25.768160000000012</v>
      </c>
      <c r="BH153" s="288">
        <f t="shared" si="423"/>
        <v>28.344976000000017</v>
      </c>
      <c r="BI153" s="288">
        <f t="shared" si="423"/>
        <v>31.179473600000023</v>
      </c>
      <c r="BJ153" s="288">
        <f t="shared" si="423"/>
        <v>34.297420960000025</v>
      </c>
      <c r="BK153" s="288">
        <f t="shared" si="423"/>
        <v>37.72716305600003</v>
      </c>
      <c r="BL153" s="288">
        <f t="shared" si="423"/>
        <v>41.499879361600037</v>
      </c>
      <c r="BM153" s="288">
        <f t="shared" si="423"/>
        <v>45.649867297760046</v>
      </c>
      <c r="BN153" s="288">
        <f t="shared" si="423"/>
        <v>50.214854027536056</v>
      </c>
      <c r="BO153" s="288">
        <f t="shared" si="423"/>
        <v>55.236339430289668</v>
      </c>
      <c r="BP153" s="288">
        <f t="shared" si="423"/>
        <v>60.759973373318637</v>
      </c>
      <c r="BQ153" s="294"/>
      <c r="BR153" s="342"/>
      <c r="BS153" s="333"/>
      <c r="BT153" s="310"/>
      <c r="BU153" s="313"/>
      <c r="BV153" s="326" t="str">
        <f t="shared" si="408"/>
        <v>Meat Alternatives</v>
      </c>
      <c r="BW153" s="288">
        <v>23.42560000000001</v>
      </c>
      <c r="BX153" s="288">
        <f t="shared" ref="BX153:CH153" si="424">BW153*(1+0.1)</f>
        <v>25.768160000000012</v>
      </c>
      <c r="BY153" s="288">
        <f t="shared" si="424"/>
        <v>28.344976000000017</v>
      </c>
      <c r="BZ153" s="288">
        <f t="shared" si="424"/>
        <v>31.179473600000023</v>
      </c>
      <c r="CA153" s="288">
        <f t="shared" si="424"/>
        <v>34.297420960000025</v>
      </c>
      <c r="CB153" s="288">
        <f t="shared" si="424"/>
        <v>37.72716305600003</v>
      </c>
      <c r="CC153" s="288">
        <f t="shared" si="424"/>
        <v>41.499879361600037</v>
      </c>
      <c r="CD153" s="288">
        <f t="shared" si="424"/>
        <v>45.649867297760046</v>
      </c>
      <c r="CE153" s="288">
        <f t="shared" si="424"/>
        <v>50.214854027536056</v>
      </c>
      <c r="CF153" s="288">
        <f t="shared" si="424"/>
        <v>55.236339430289668</v>
      </c>
      <c r="CG153" s="288">
        <f t="shared" si="424"/>
        <v>60.759973373318637</v>
      </c>
      <c r="CH153" s="288">
        <f t="shared" si="424"/>
        <v>66.8359707106505</v>
      </c>
      <c r="CI153" s="294"/>
      <c r="CJ153" s="342"/>
      <c r="CK153" s="333"/>
      <c r="CL153" s="313"/>
    </row>
    <row r="154" spans="1:90" x14ac:dyDescent="0.25">
      <c r="A154" s="304"/>
      <c r="B154" s="326" t="str">
        <f t="shared" si="400"/>
        <v>Frozen Food</v>
      </c>
      <c r="C154" s="288">
        <v>18</v>
      </c>
      <c r="D154" s="288">
        <f t="shared" ref="D154:N154" si="425">C154*(1+0.1)</f>
        <v>19.8</v>
      </c>
      <c r="E154" s="288">
        <f t="shared" si="425"/>
        <v>21.78</v>
      </c>
      <c r="F154" s="288">
        <f t="shared" si="425"/>
        <v>23.958000000000002</v>
      </c>
      <c r="G154" s="288">
        <f t="shared" si="425"/>
        <v>26.353800000000003</v>
      </c>
      <c r="H154" s="288">
        <f t="shared" si="425"/>
        <v>28.989180000000005</v>
      </c>
      <c r="I154" s="288">
        <f t="shared" si="425"/>
        <v>31.888098000000006</v>
      </c>
      <c r="J154" s="288">
        <f t="shared" si="425"/>
        <v>35.076907800000008</v>
      </c>
      <c r="K154" s="288">
        <f t="shared" si="425"/>
        <v>38.584598580000012</v>
      </c>
      <c r="L154" s="288">
        <f t="shared" si="425"/>
        <v>42.443058438000016</v>
      </c>
      <c r="M154" s="288">
        <f t="shared" si="425"/>
        <v>46.687364281800022</v>
      </c>
      <c r="N154" s="288">
        <f t="shared" si="425"/>
        <v>51.356100709980026</v>
      </c>
      <c r="O154" s="294"/>
      <c r="P154" s="342"/>
      <c r="Q154" s="333"/>
      <c r="R154" s="304"/>
      <c r="S154" s="301"/>
      <c r="T154" s="326" t="str">
        <f t="shared" si="402"/>
        <v>Frozen Food</v>
      </c>
      <c r="U154" s="288">
        <v>19.8</v>
      </c>
      <c r="V154" s="288">
        <f t="shared" ref="V154:AF154" si="426">U154*(1+0.1)</f>
        <v>21.78</v>
      </c>
      <c r="W154" s="288">
        <f t="shared" si="426"/>
        <v>23.958000000000002</v>
      </c>
      <c r="X154" s="288">
        <f t="shared" si="426"/>
        <v>26.353800000000003</v>
      </c>
      <c r="Y154" s="288">
        <f t="shared" si="426"/>
        <v>28.989180000000005</v>
      </c>
      <c r="Z154" s="288">
        <f t="shared" si="426"/>
        <v>31.888098000000006</v>
      </c>
      <c r="AA154" s="288">
        <f t="shared" si="426"/>
        <v>35.076907800000008</v>
      </c>
      <c r="AB154" s="288">
        <f t="shared" si="426"/>
        <v>38.584598580000012</v>
      </c>
      <c r="AC154" s="288">
        <f t="shared" si="426"/>
        <v>42.443058438000016</v>
      </c>
      <c r="AD154" s="288">
        <v>12</v>
      </c>
      <c r="AE154" s="288">
        <f t="shared" si="426"/>
        <v>13.200000000000001</v>
      </c>
      <c r="AF154" s="288">
        <f t="shared" si="426"/>
        <v>14.520000000000003</v>
      </c>
      <c r="AG154" s="294"/>
      <c r="AH154" s="342"/>
      <c r="AI154" s="333"/>
      <c r="AJ154" s="301"/>
      <c r="AK154" s="298"/>
      <c r="AL154" s="326" t="str">
        <f t="shared" si="404"/>
        <v>Frozen Food</v>
      </c>
      <c r="AM154" s="288">
        <v>21.78</v>
      </c>
      <c r="AN154" s="288">
        <f t="shared" ref="AN154:AX154" si="427">AM154*(1+0.1)</f>
        <v>23.958000000000002</v>
      </c>
      <c r="AO154" s="288">
        <f t="shared" si="427"/>
        <v>26.353800000000003</v>
      </c>
      <c r="AP154" s="288">
        <f t="shared" si="427"/>
        <v>28.989180000000005</v>
      </c>
      <c r="AQ154" s="288">
        <f t="shared" si="427"/>
        <v>31.888098000000006</v>
      </c>
      <c r="AR154" s="288">
        <f t="shared" si="427"/>
        <v>35.076907800000008</v>
      </c>
      <c r="AS154" s="288">
        <f t="shared" si="427"/>
        <v>38.584598580000012</v>
      </c>
      <c r="AT154" s="288">
        <f t="shared" si="427"/>
        <v>42.443058438000016</v>
      </c>
      <c r="AU154" s="288">
        <f t="shared" si="427"/>
        <v>46.687364281800022</v>
      </c>
      <c r="AV154" s="288">
        <f t="shared" si="427"/>
        <v>51.356100709980026</v>
      </c>
      <c r="AW154" s="288">
        <f t="shared" si="427"/>
        <v>56.491710780978032</v>
      </c>
      <c r="AX154" s="288">
        <f t="shared" si="427"/>
        <v>62.14088185907584</v>
      </c>
      <c r="AY154" s="294"/>
      <c r="AZ154" s="342"/>
      <c r="BA154" s="333"/>
      <c r="BB154" s="298"/>
      <c r="BC154" s="310"/>
      <c r="BD154" s="326" t="str">
        <f t="shared" si="406"/>
        <v>Frozen Food</v>
      </c>
      <c r="BE154" s="288">
        <v>23.958000000000002</v>
      </c>
      <c r="BF154" s="288">
        <f t="shared" ref="BF154:BP154" si="428">BE154*(1+0.1)</f>
        <v>26.353800000000003</v>
      </c>
      <c r="BG154" s="288">
        <f t="shared" si="428"/>
        <v>28.989180000000005</v>
      </c>
      <c r="BH154" s="288">
        <f t="shared" si="428"/>
        <v>31.888098000000006</v>
      </c>
      <c r="BI154" s="288">
        <f t="shared" si="428"/>
        <v>35.076907800000008</v>
      </c>
      <c r="BJ154" s="288">
        <f t="shared" si="428"/>
        <v>38.584598580000012</v>
      </c>
      <c r="BK154" s="288">
        <f t="shared" si="428"/>
        <v>42.443058438000016</v>
      </c>
      <c r="BL154" s="288">
        <f t="shared" si="428"/>
        <v>46.687364281800022</v>
      </c>
      <c r="BM154" s="288">
        <f t="shared" si="428"/>
        <v>51.356100709980026</v>
      </c>
      <c r="BN154" s="288">
        <f t="shared" si="428"/>
        <v>56.491710780978032</v>
      </c>
      <c r="BO154" s="288">
        <f t="shared" si="428"/>
        <v>62.14088185907584</v>
      </c>
      <c r="BP154" s="288">
        <f t="shared" si="428"/>
        <v>68.354970044983432</v>
      </c>
      <c r="BQ154" s="294"/>
      <c r="BR154" s="342"/>
      <c r="BS154" s="333"/>
      <c r="BT154" s="310"/>
      <c r="BU154" s="313"/>
      <c r="BV154" s="326" t="str">
        <f t="shared" si="408"/>
        <v>Frozen Food</v>
      </c>
      <c r="BW154" s="288">
        <v>26.353800000000003</v>
      </c>
      <c r="BX154" s="288">
        <f t="shared" ref="BX154:CH154" si="429">BW154*(1+0.1)</f>
        <v>28.989180000000005</v>
      </c>
      <c r="BY154" s="288">
        <f t="shared" si="429"/>
        <v>31.888098000000006</v>
      </c>
      <c r="BZ154" s="288">
        <f t="shared" si="429"/>
        <v>35.076907800000008</v>
      </c>
      <c r="CA154" s="288">
        <f t="shared" si="429"/>
        <v>38.584598580000012</v>
      </c>
      <c r="CB154" s="288">
        <f t="shared" si="429"/>
        <v>42.443058438000016</v>
      </c>
      <c r="CC154" s="288">
        <f t="shared" si="429"/>
        <v>46.687364281800022</v>
      </c>
      <c r="CD154" s="288">
        <f t="shared" si="429"/>
        <v>51.356100709980026</v>
      </c>
      <c r="CE154" s="288">
        <f t="shared" si="429"/>
        <v>56.491710780978032</v>
      </c>
      <c r="CF154" s="288">
        <f t="shared" si="429"/>
        <v>62.14088185907584</v>
      </c>
      <c r="CG154" s="288">
        <f t="shared" si="429"/>
        <v>68.354970044983432</v>
      </c>
      <c r="CH154" s="288">
        <f t="shared" si="429"/>
        <v>75.190467049481782</v>
      </c>
      <c r="CI154" s="294"/>
      <c r="CJ154" s="342"/>
      <c r="CK154" s="333"/>
      <c r="CL154" s="313"/>
    </row>
    <row r="155" spans="1:90" x14ac:dyDescent="0.25">
      <c r="A155" s="304"/>
      <c r="B155" s="326" t="str">
        <f t="shared" si="400"/>
        <v>Household Essentials</v>
      </c>
      <c r="C155" s="288">
        <v>22</v>
      </c>
      <c r="D155" s="288">
        <f t="shared" ref="D155:N155" si="430">C155*(1+0.1)</f>
        <v>24.200000000000003</v>
      </c>
      <c r="E155" s="288">
        <f t="shared" si="430"/>
        <v>26.620000000000005</v>
      </c>
      <c r="F155" s="288">
        <f t="shared" si="430"/>
        <v>29.282000000000007</v>
      </c>
      <c r="G155" s="288">
        <f t="shared" si="430"/>
        <v>32.210200000000007</v>
      </c>
      <c r="H155" s="288">
        <f t="shared" si="430"/>
        <v>35.43122000000001</v>
      </c>
      <c r="I155" s="288">
        <f t="shared" si="430"/>
        <v>38.974342000000014</v>
      </c>
      <c r="J155" s="288">
        <f t="shared" si="430"/>
        <v>42.871776200000021</v>
      </c>
      <c r="K155" s="288">
        <f t="shared" si="430"/>
        <v>47.158953820000029</v>
      </c>
      <c r="L155" s="288">
        <f t="shared" si="430"/>
        <v>51.874849202000036</v>
      </c>
      <c r="M155" s="288">
        <f t="shared" si="430"/>
        <v>57.062334122200042</v>
      </c>
      <c r="N155" s="288">
        <f t="shared" si="430"/>
        <v>62.76856753442005</v>
      </c>
      <c r="O155" s="294"/>
      <c r="P155" s="342"/>
      <c r="Q155" s="333"/>
      <c r="R155" s="304"/>
      <c r="S155" s="301"/>
      <c r="T155" s="326" t="str">
        <f t="shared" si="402"/>
        <v>Household Essentials</v>
      </c>
      <c r="U155" s="288">
        <v>24.200000000000003</v>
      </c>
      <c r="V155" s="288">
        <f t="shared" ref="V155:AF155" si="431">U155*(1+0.1)</f>
        <v>26.620000000000005</v>
      </c>
      <c r="W155" s="288">
        <f t="shared" si="431"/>
        <v>29.282000000000007</v>
      </c>
      <c r="X155" s="288">
        <f t="shared" si="431"/>
        <v>32.210200000000007</v>
      </c>
      <c r="Y155" s="288">
        <f t="shared" si="431"/>
        <v>35.43122000000001</v>
      </c>
      <c r="Z155" s="288">
        <f t="shared" si="431"/>
        <v>38.974342000000014</v>
      </c>
      <c r="AA155" s="288">
        <f t="shared" si="431"/>
        <v>42.871776200000021</v>
      </c>
      <c r="AB155" s="288">
        <f t="shared" si="431"/>
        <v>47.158953820000029</v>
      </c>
      <c r="AC155" s="288">
        <f t="shared" si="431"/>
        <v>51.874849202000036</v>
      </c>
      <c r="AD155" s="288">
        <v>22</v>
      </c>
      <c r="AE155" s="288">
        <f t="shared" si="431"/>
        <v>24.200000000000003</v>
      </c>
      <c r="AF155" s="288">
        <f t="shared" si="431"/>
        <v>26.620000000000005</v>
      </c>
      <c r="AG155" s="294"/>
      <c r="AH155" s="342"/>
      <c r="AI155" s="333"/>
      <c r="AJ155" s="301"/>
      <c r="AK155" s="298"/>
      <c r="AL155" s="326" t="str">
        <f t="shared" si="404"/>
        <v>Household Essentials</v>
      </c>
      <c r="AM155" s="288">
        <v>26.620000000000005</v>
      </c>
      <c r="AN155" s="288">
        <f t="shared" ref="AN155:AX155" si="432">AM155*(1+0.1)</f>
        <v>29.282000000000007</v>
      </c>
      <c r="AO155" s="288">
        <f t="shared" si="432"/>
        <v>32.210200000000007</v>
      </c>
      <c r="AP155" s="288">
        <f t="shared" si="432"/>
        <v>35.43122000000001</v>
      </c>
      <c r="AQ155" s="288">
        <f t="shared" si="432"/>
        <v>38.974342000000014</v>
      </c>
      <c r="AR155" s="288">
        <f t="shared" si="432"/>
        <v>42.871776200000021</v>
      </c>
      <c r="AS155" s="288">
        <f t="shared" si="432"/>
        <v>47.158953820000029</v>
      </c>
      <c r="AT155" s="288">
        <f t="shared" si="432"/>
        <v>51.874849202000036</v>
      </c>
      <c r="AU155" s="288">
        <f t="shared" si="432"/>
        <v>57.062334122200042</v>
      </c>
      <c r="AV155" s="288">
        <f t="shared" si="432"/>
        <v>62.76856753442005</v>
      </c>
      <c r="AW155" s="288">
        <f t="shared" si="432"/>
        <v>69.045424287862062</v>
      </c>
      <c r="AX155" s="288">
        <f t="shared" si="432"/>
        <v>75.949966716648277</v>
      </c>
      <c r="AY155" s="294"/>
      <c r="AZ155" s="342"/>
      <c r="BA155" s="333"/>
      <c r="BB155" s="298"/>
      <c r="BC155" s="310"/>
      <c r="BD155" s="326" t="str">
        <f t="shared" si="406"/>
        <v>Household Essentials</v>
      </c>
      <c r="BE155" s="288">
        <v>29.282000000000007</v>
      </c>
      <c r="BF155" s="288">
        <f t="shared" ref="BF155:BP155" si="433">BE155*(1+0.1)</f>
        <v>32.210200000000007</v>
      </c>
      <c r="BG155" s="288">
        <f t="shared" si="433"/>
        <v>35.43122000000001</v>
      </c>
      <c r="BH155" s="288">
        <f t="shared" si="433"/>
        <v>38.974342000000014</v>
      </c>
      <c r="BI155" s="288">
        <f t="shared" si="433"/>
        <v>42.871776200000021</v>
      </c>
      <c r="BJ155" s="288">
        <f t="shared" si="433"/>
        <v>47.158953820000029</v>
      </c>
      <c r="BK155" s="288">
        <f t="shared" si="433"/>
        <v>51.874849202000036</v>
      </c>
      <c r="BL155" s="288">
        <f t="shared" si="433"/>
        <v>57.062334122200042</v>
      </c>
      <c r="BM155" s="288">
        <f t="shared" si="433"/>
        <v>62.76856753442005</v>
      </c>
      <c r="BN155" s="288">
        <f t="shared" si="433"/>
        <v>69.045424287862062</v>
      </c>
      <c r="BO155" s="288">
        <f t="shared" si="433"/>
        <v>75.949966716648277</v>
      </c>
      <c r="BP155" s="288">
        <f t="shared" si="433"/>
        <v>83.544963388313107</v>
      </c>
      <c r="BQ155" s="294"/>
      <c r="BR155" s="342"/>
      <c r="BS155" s="333"/>
      <c r="BT155" s="310"/>
      <c r="BU155" s="313"/>
      <c r="BV155" s="326" t="str">
        <f t="shared" si="408"/>
        <v>Household Essentials</v>
      </c>
      <c r="BW155" s="288">
        <v>32.210200000000007</v>
      </c>
      <c r="BX155" s="288">
        <f t="shared" ref="BX155:CH155" si="434">BW155*(1+0.1)</f>
        <v>35.43122000000001</v>
      </c>
      <c r="BY155" s="288">
        <f t="shared" si="434"/>
        <v>38.974342000000014</v>
      </c>
      <c r="BZ155" s="288">
        <f t="shared" si="434"/>
        <v>42.871776200000021</v>
      </c>
      <c r="CA155" s="288">
        <f t="shared" si="434"/>
        <v>47.158953820000029</v>
      </c>
      <c r="CB155" s="288">
        <f t="shared" si="434"/>
        <v>51.874849202000036</v>
      </c>
      <c r="CC155" s="288">
        <f t="shared" si="434"/>
        <v>57.062334122200042</v>
      </c>
      <c r="CD155" s="288">
        <f t="shared" si="434"/>
        <v>62.76856753442005</v>
      </c>
      <c r="CE155" s="288">
        <f t="shared" si="434"/>
        <v>69.045424287862062</v>
      </c>
      <c r="CF155" s="288">
        <f t="shared" si="434"/>
        <v>75.949966716648277</v>
      </c>
      <c r="CG155" s="288">
        <f t="shared" si="434"/>
        <v>83.544963388313107</v>
      </c>
      <c r="CH155" s="288">
        <f t="shared" si="434"/>
        <v>91.899459727144432</v>
      </c>
      <c r="CI155" s="294"/>
      <c r="CJ155" s="342"/>
      <c r="CK155" s="333"/>
      <c r="CL155" s="313"/>
    </row>
    <row r="156" spans="1:90" x14ac:dyDescent="0.25">
      <c r="A156" s="304"/>
      <c r="B156" s="326" t="str">
        <f>B140</f>
        <v>Beauty Products</v>
      </c>
      <c r="C156" s="288">
        <v>11</v>
      </c>
      <c r="D156" s="288">
        <f t="shared" ref="D156:N156" si="435">C156*(1+0.1)</f>
        <v>12.100000000000001</v>
      </c>
      <c r="E156" s="288">
        <f t="shared" si="435"/>
        <v>13.310000000000002</v>
      </c>
      <c r="F156" s="288">
        <f t="shared" si="435"/>
        <v>14.641000000000004</v>
      </c>
      <c r="G156" s="288">
        <f t="shared" si="435"/>
        <v>16.105100000000004</v>
      </c>
      <c r="H156" s="288">
        <f t="shared" si="435"/>
        <v>17.715610000000005</v>
      </c>
      <c r="I156" s="288">
        <f t="shared" si="435"/>
        <v>19.487171000000007</v>
      </c>
      <c r="J156" s="288">
        <f t="shared" si="435"/>
        <v>21.43588810000001</v>
      </c>
      <c r="K156" s="288">
        <f t="shared" si="435"/>
        <v>23.579476910000015</v>
      </c>
      <c r="L156" s="288">
        <f t="shared" si="435"/>
        <v>25.937424601000018</v>
      </c>
      <c r="M156" s="288">
        <f t="shared" si="435"/>
        <v>28.531167061100021</v>
      </c>
      <c r="N156" s="288">
        <f t="shared" si="435"/>
        <v>31.384283767210025</v>
      </c>
      <c r="O156" s="294"/>
      <c r="P156" s="342"/>
      <c r="Q156" s="333"/>
      <c r="R156" s="304"/>
      <c r="S156" s="301"/>
      <c r="T156" s="326" t="str">
        <f>T140</f>
        <v>Beauty Products</v>
      </c>
      <c r="U156" s="288">
        <v>12.100000000000001</v>
      </c>
      <c r="V156" s="288">
        <f t="shared" ref="V156:AF156" si="436">U156*(1+0.1)</f>
        <v>13.310000000000002</v>
      </c>
      <c r="W156" s="288">
        <f t="shared" si="436"/>
        <v>14.641000000000004</v>
      </c>
      <c r="X156" s="288">
        <f t="shared" si="436"/>
        <v>16.105100000000004</v>
      </c>
      <c r="Y156" s="288">
        <f t="shared" si="436"/>
        <v>17.715610000000005</v>
      </c>
      <c r="Z156" s="288">
        <f t="shared" si="436"/>
        <v>19.487171000000007</v>
      </c>
      <c r="AA156" s="288">
        <f t="shared" si="436"/>
        <v>21.43588810000001</v>
      </c>
      <c r="AB156" s="288">
        <f t="shared" si="436"/>
        <v>23.579476910000015</v>
      </c>
      <c r="AC156" s="288">
        <f t="shared" si="436"/>
        <v>25.937424601000018</v>
      </c>
      <c r="AD156" s="288">
        <f t="shared" si="436"/>
        <v>28.531167061100021</v>
      </c>
      <c r="AE156" s="288">
        <v>26</v>
      </c>
      <c r="AF156" s="288">
        <f t="shared" si="436"/>
        <v>28.6</v>
      </c>
      <c r="AG156" s="294"/>
      <c r="AH156" s="342"/>
      <c r="AI156" s="333"/>
      <c r="AJ156" s="301"/>
      <c r="AK156" s="298"/>
      <c r="AL156" s="326" t="str">
        <f>AL140</f>
        <v>Beauty Products</v>
      </c>
      <c r="AM156" s="288">
        <v>13.310000000000002</v>
      </c>
      <c r="AN156" s="288">
        <f t="shared" ref="AN156:AX156" si="437">AM156*(1+0.1)</f>
        <v>14.641000000000004</v>
      </c>
      <c r="AO156" s="288">
        <f t="shared" si="437"/>
        <v>16.105100000000004</v>
      </c>
      <c r="AP156" s="288">
        <f t="shared" si="437"/>
        <v>17.715610000000005</v>
      </c>
      <c r="AQ156" s="288">
        <f t="shared" si="437"/>
        <v>19.487171000000007</v>
      </c>
      <c r="AR156" s="288">
        <f t="shared" si="437"/>
        <v>21.43588810000001</v>
      </c>
      <c r="AS156" s="288">
        <f t="shared" si="437"/>
        <v>23.579476910000015</v>
      </c>
      <c r="AT156" s="288">
        <f t="shared" si="437"/>
        <v>25.937424601000018</v>
      </c>
      <c r="AU156" s="288">
        <f t="shared" si="437"/>
        <v>28.531167061100021</v>
      </c>
      <c r="AV156" s="288">
        <f t="shared" si="437"/>
        <v>31.384283767210025</v>
      </c>
      <c r="AW156" s="288">
        <f t="shared" si="437"/>
        <v>34.522712143931031</v>
      </c>
      <c r="AX156" s="288">
        <f t="shared" si="437"/>
        <v>37.974983358324138</v>
      </c>
      <c r="AY156" s="294"/>
      <c r="AZ156" s="342"/>
      <c r="BA156" s="333"/>
      <c r="BB156" s="298"/>
      <c r="BC156" s="310"/>
      <c r="BD156" s="326" t="str">
        <f>BD140</f>
        <v>Beauty Products</v>
      </c>
      <c r="BE156" s="288">
        <v>14.641000000000004</v>
      </c>
      <c r="BF156" s="288">
        <f t="shared" ref="BF156:BP156" si="438">BE156*(1+0.1)</f>
        <v>16.105100000000004</v>
      </c>
      <c r="BG156" s="288">
        <f t="shared" si="438"/>
        <v>17.715610000000005</v>
      </c>
      <c r="BH156" s="288">
        <f t="shared" si="438"/>
        <v>19.487171000000007</v>
      </c>
      <c r="BI156" s="288">
        <f t="shared" si="438"/>
        <v>21.43588810000001</v>
      </c>
      <c r="BJ156" s="288">
        <f t="shared" si="438"/>
        <v>23.579476910000015</v>
      </c>
      <c r="BK156" s="288">
        <f t="shared" si="438"/>
        <v>25.937424601000018</v>
      </c>
      <c r="BL156" s="288">
        <f t="shared" si="438"/>
        <v>28.531167061100021</v>
      </c>
      <c r="BM156" s="288">
        <f t="shared" si="438"/>
        <v>31.384283767210025</v>
      </c>
      <c r="BN156" s="288">
        <f t="shared" si="438"/>
        <v>34.522712143931031</v>
      </c>
      <c r="BO156" s="288">
        <f t="shared" si="438"/>
        <v>37.974983358324138</v>
      </c>
      <c r="BP156" s="288">
        <f t="shared" si="438"/>
        <v>41.772481694156554</v>
      </c>
      <c r="BQ156" s="294"/>
      <c r="BR156" s="342"/>
      <c r="BS156" s="333"/>
      <c r="BT156" s="310"/>
      <c r="BU156" s="313"/>
      <c r="BV156" s="326" t="str">
        <f>BV140</f>
        <v>Beauty Products</v>
      </c>
      <c r="BW156" s="288">
        <v>16.105100000000004</v>
      </c>
      <c r="BX156" s="288">
        <f t="shared" ref="BX156:CH156" si="439">BW156*(1+0.1)</f>
        <v>17.715610000000005</v>
      </c>
      <c r="BY156" s="288">
        <f t="shared" si="439"/>
        <v>19.487171000000007</v>
      </c>
      <c r="BZ156" s="288">
        <f t="shared" si="439"/>
        <v>21.43588810000001</v>
      </c>
      <c r="CA156" s="288">
        <f t="shared" si="439"/>
        <v>23.579476910000015</v>
      </c>
      <c r="CB156" s="288">
        <f t="shared" si="439"/>
        <v>25.937424601000018</v>
      </c>
      <c r="CC156" s="288">
        <f t="shared" si="439"/>
        <v>28.531167061100021</v>
      </c>
      <c r="CD156" s="288">
        <f t="shared" si="439"/>
        <v>31.384283767210025</v>
      </c>
      <c r="CE156" s="288">
        <f t="shared" si="439"/>
        <v>34.522712143931031</v>
      </c>
      <c r="CF156" s="288">
        <f t="shared" si="439"/>
        <v>37.974983358324138</v>
      </c>
      <c r="CG156" s="288">
        <f t="shared" si="439"/>
        <v>41.772481694156554</v>
      </c>
      <c r="CH156" s="288">
        <f t="shared" si="439"/>
        <v>45.949729863572216</v>
      </c>
      <c r="CI156" s="294"/>
      <c r="CJ156" s="342"/>
      <c r="CK156" s="333"/>
      <c r="CL156" s="313"/>
    </row>
    <row r="157" spans="1:90" x14ac:dyDescent="0.25">
      <c r="A157" s="304"/>
      <c r="B157" s="285"/>
      <c r="C157" s="285"/>
      <c r="D157" s="285"/>
      <c r="E157" s="285"/>
      <c r="F157" s="285"/>
      <c r="G157" s="285"/>
      <c r="H157" s="285"/>
      <c r="I157" s="285"/>
      <c r="J157" s="285"/>
      <c r="K157" s="285"/>
      <c r="L157" s="285"/>
      <c r="M157" s="285"/>
      <c r="N157" s="285"/>
      <c r="O157" s="285"/>
      <c r="P157" s="285"/>
      <c r="R157" s="304"/>
      <c r="S157" s="301"/>
      <c r="T157" s="285"/>
      <c r="U157" s="285"/>
      <c r="V157" s="285"/>
      <c r="W157" s="285"/>
      <c r="X157" s="285"/>
      <c r="Y157" s="285"/>
      <c r="Z157" s="285"/>
      <c r="AA157" s="285"/>
      <c r="AB157" s="285"/>
      <c r="AC157" s="285"/>
      <c r="AD157" s="285"/>
      <c r="AE157" s="285"/>
      <c r="AF157" s="285"/>
      <c r="AG157" s="285"/>
      <c r="AH157" s="285"/>
      <c r="AJ157" s="301"/>
      <c r="AK157" s="298"/>
      <c r="AL157" s="285"/>
      <c r="AM157" s="285"/>
      <c r="AN157" s="285"/>
      <c r="AO157" s="285"/>
      <c r="AP157" s="285"/>
      <c r="AQ157" s="285"/>
      <c r="AR157" s="285"/>
      <c r="AS157" s="285"/>
      <c r="AT157" s="285"/>
      <c r="AU157" s="285"/>
      <c r="AV157" s="285"/>
      <c r="AW157" s="285"/>
      <c r="AX157" s="285"/>
      <c r="AY157" s="285"/>
      <c r="AZ157" s="285"/>
      <c r="BB157" s="298"/>
      <c r="BC157" s="310"/>
      <c r="BD157" s="285"/>
      <c r="BE157" s="285"/>
      <c r="BF157" s="285"/>
      <c r="BG157" s="285"/>
      <c r="BH157" s="285"/>
      <c r="BI157" s="285"/>
      <c r="BJ157" s="285"/>
      <c r="BK157" s="285"/>
      <c r="BL157" s="285"/>
      <c r="BM157" s="285"/>
      <c r="BN157" s="285"/>
      <c r="BO157" s="285"/>
      <c r="BP157" s="285"/>
      <c r="BQ157" s="285"/>
      <c r="BR157" s="285"/>
      <c r="BT157" s="310"/>
      <c r="BU157" s="313"/>
      <c r="BV157" s="285"/>
      <c r="BW157" s="285"/>
      <c r="BX157" s="285"/>
      <c r="BY157" s="285"/>
      <c r="BZ157" s="285"/>
      <c r="CA157" s="285"/>
      <c r="CB157" s="285"/>
      <c r="CC157" s="285"/>
      <c r="CD157" s="285"/>
      <c r="CE157" s="285"/>
      <c r="CF157" s="285"/>
      <c r="CG157" s="285"/>
      <c r="CH157" s="285"/>
      <c r="CI157" s="285"/>
      <c r="CJ157" s="285"/>
      <c r="CL157" s="313"/>
    </row>
    <row r="158" spans="1:90" x14ac:dyDescent="0.25">
      <c r="A158" s="317" t="s">
        <v>471</v>
      </c>
      <c r="B158" s="98" t="str">
        <f>B127</f>
        <v>For the Year Ending April 30</v>
      </c>
      <c r="D158" s="285"/>
      <c r="E158" s="285"/>
      <c r="F158" s="285"/>
      <c r="G158" s="285"/>
      <c r="H158" s="285"/>
      <c r="I158" s="285"/>
      <c r="J158" s="285"/>
      <c r="K158" s="285"/>
      <c r="L158" s="285"/>
      <c r="M158" s="285"/>
      <c r="N158" s="285"/>
      <c r="O158" s="285"/>
      <c r="P158" s="285"/>
      <c r="R158" s="304"/>
      <c r="S158" s="319" t="s">
        <v>471</v>
      </c>
      <c r="T158" s="98" t="str">
        <f>T127</f>
        <v>For the Year Ending April 30</v>
      </c>
      <c r="U158" s="316"/>
      <c r="V158" s="285"/>
      <c r="W158" s="285"/>
      <c r="X158" s="285"/>
      <c r="Y158" s="285"/>
      <c r="Z158" s="285"/>
      <c r="AA158" s="285"/>
      <c r="AB158" s="285"/>
      <c r="AC158" s="285"/>
      <c r="AD158" s="285"/>
      <c r="AE158" s="285"/>
      <c r="AF158" s="285"/>
      <c r="AG158" s="285"/>
      <c r="AH158" s="285"/>
      <c r="AJ158" s="301"/>
      <c r="AK158" s="319" t="s">
        <v>471</v>
      </c>
      <c r="AL158" s="98" t="str">
        <f>AL127</f>
        <v>For the Year Ending April 30</v>
      </c>
      <c r="AM158" s="316"/>
      <c r="AN158" s="285"/>
      <c r="AO158" s="285"/>
      <c r="AP158" s="285"/>
      <c r="AQ158" s="285"/>
      <c r="AR158" s="285"/>
      <c r="AS158" s="285"/>
      <c r="AT158" s="285"/>
      <c r="AU158" s="285"/>
      <c r="AV158" s="285"/>
      <c r="AW158" s="285"/>
      <c r="AX158" s="285"/>
      <c r="AY158" s="285"/>
      <c r="AZ158" s="285"/>
      <c r="BB158" s="298"/>
      <c r="BC158" s="319" t="s">
        <v>471</v>
      </c>
      <c r="BD158" s="98" t="str">
        <f>BD127</f>
        <v>For the Year Ending April 30</v>
      </c>
      <c r="BE158" s="316"/>
      <c r="BF158" s="285"/>
      <c r="BG158" s="285"/>
      <c r="BH158" s="285"/>
      <c r="BI158" s="285"/>
      <c r="BJ158" s="285"/>
      <c r="BK158" s="285"/>
      <c r="BL158" s="285"/>
      <c r="BM158" s="285"/>
      <c r="BN158" s="285"/>
      <c r="BO158" s="285"/>
      <c r="BP158" s="285"/>
      <c r="BQ158" s="285"/>
      <c r="BR158" s="285"/>
      <c r="BT158" s="310"/>
      <c r="BU158" s="319" t="s">
        <v>471</v>
      </c>
      <c r="BV158" s="98" t="str">
        <f>BV127</f>
        <v>For the Year Ending April 30</v>
      </c>
      <c r="BW158" s="316"/>
      <c r="BX158" s="285"/>
      <c r="BY158" s="285"/>
      <c r="BZ158" s="285"/>
      <c r="CA158" s="285"/>
      <c r="CB158" s="285"/>
      <c r="CC158" s="285"/>
      <c r="CD158" s="285"/>
      <c r="CE158" s="285"/>
      <c r="CF158" s="285"/>
      <c r="CG158" s="285"/>
      <c r="CH158" s="285"/>
      <c r="CI158" s="285"/>
      <c r="CJ158" s="285"/>
      <c r="CL158" s="313"/>
    </row>
    <row r="159" spans="1:90" x14ac:dyDescent="0.25">
      <c r="A159" s="304"/>
      <c r="B159" s="320" t="s">
        <v>232</v>
      </c>
      <c r="C159" s="286"/>
      <c r="D159" s="285"/>
      <c r="E159" s="285"/>
      <c r="F159" s="285"/>
      <c r="G159" s="285"/>
      <c r="H159" s="285"/>
      <c r="I159" s="285"/>
      <c r="J159" s="285"/>
      <c r="K159" s="285"/>
      <c r="L159" s="285"/>
      <c r="M159" s="285"/>
      <c r="N159" s="285"/>
      <c r="O159" s="285"/>
      <c r="P159" s="285"/>
      <c r="R159" s="304"/>
      <c r="S159" s="301"/>
      <c r="T159" s="320" t="s">
        <v>232</v>
      </c>
      <c r="U159" s="286"/>
      <c r="V159" s="285"/>
      <c r="W159" s="285"/>
      <c r="X159" s="285"/>
      <c r="Y159" s="285"/>
      <c r="Z159" s="285"/>
      <c r="AA159" s="285"/>
      <c r="AB159" s="285"/>
      <c r="AC159" s="285"/>
      <c r="AD159" s="285"/>
      <c r="AE159" s="285"/>
      <c r="AF159" s="285"/>
      <c r="AG159" s="285"/>
      <c r="AH159" s="285"/>
      <c r="AJ159" s="301"/>
      <c r="AK159" s="298"/>
      <c r="AL159" s="320" t="s">
        <v>232</v>
      </c>
      <c r="AM159" s="286"/>
      <c r="AN159" s="285"/>
      <c r="AO159" s="285"/>
      <c r="AP159" s="285"/>
      <c r="AQ159" s="285"/>
      <c r="AR159" s="285"/>
      <c r="AS159" s="285"/>
      <c r="AT159" s="285"/>
      <c r="AU159" s="285"/>
      <c r="AV159" s="285"/>
      <c r="AW159" s="285"/>
      <c r="AX159" s="285"/>
      <c r="AY159" s="285"/>
      <c r="AZ159" s="285"/>
      <c r="BB159" s="298"/>
      <c r="BC159" s="310"/>
      <c r="BD159" s="320" t="s">
        <v>232</v>
      </c>
      <c r="BE159" s="286"/>
      <c r="BF159" s="285"/>
      <c r="BG159" s="285"/>
      <c r="BH159" s="285"/>
      <c r="BI159" s="285"/>
      <c r="BJ159" s="285"/>
      <c r="BK159" s="285"/>
      <c r="BL159" s="285"/>
      <c r="BM159" s="285"/>
      <c r="BN159" s="285"/>
      <c r="BO159" s="285"/>
      <c r="BP159" s="285"/>
      <c r="BQ159" s="285"/>
      <c r="BR159" s="285"/>
      <c r="BT159" s="310"/>
      <c r="BU159" s="313"/>
      <c r="BV159" s="320" t="s">
        <v>232</v>
      </c>
      <c r="BW159" s="286"/>
      <c r="BX159" s="285"/>
      <c r="BY159" s="285"/>
      <c r="BZ159" s="285"/>
      <c r="CA159" s="285"/>
      <c r="CB159" s="285"/>
      <c r="CC159" s="285"/>
      <c r="CD159" s="285"/>
      <c r="CE159" s="285"/>
      <c r="CF159" s="285"/>
      <c r="CG159" s="285"/>
      <c r="CH159" s="285"/>
      <c r="CI159" s="285"/>
      <c r="CJ159" s="285"/>
      <c r="CL159" s="313"/>
    </row>
    <row r="160" spans="1:90" x14ac:dyDescent="0.25">
      <c r="A160" s="304"/>
      <c r="B160" s="321" t="str">
        <f>B129</f>
        <v>Hayai Desire</v>
      </c>
      <c r="C160" s="287"/>
      <c r="D160" s="287"/>
      <c r="E160" s="287"/>
      <c r="F160" s="287"/>
      <c r="G160" s="287"/>
      <c r="H160" s="287"/>
      <c r="I160" s="287"/>
      <c r="J160" s="287"/>
      <c r="K160" s="287"/>
      <c r="L160" s="287"/>
      <c r="M160" s="287"/>
      <c r="N160" s="287"/>
      <c r="O160" s="286"/>
      <c r="P160" s="285"/>
      <c r="R160" s="304"/>
      <c r="S160" s="301"/>
      <c r="T160" s="321" t="str">
        <f>T129</f>
        <v>Hayai Desire</v>
      </c>
      <c r="U160" s="287"/>
      <c r="V160" s="287"/>
      <c r="W160" s="287"/>
      <c r="X160" s="287"/>
      <c r="Y160" s="287"/>
      <c r="Z160" s="287"/>
      <c r="AA160" s="287"/>
      <c r="AB160" s="287"/>
      <c r="AC160" s="287"/>
      <c r="AD160" s="287"/>
      <c r="AE160" s="287"/>
      <c r="AF160" s="287"/>
      <c r="AG160" s="286"/>
      <c r="AH160" s="285"/>
      <c r="AJ160" s="301"/>
      <c r="AK160" s="298"/>
      <c r="AL160" s="321" t="str">
        <f>AL129</f>
        <v>Hayai Desire</v>
      </c>
      <c r="AM160" s="287"/>
      <c r="AN160" s="287"/>
      <c r="AO160" s="287"/>
      <c r="AP160" s="287"/>
      <c r="AQ160" s="287"/>
      <c r="AR160" s="287"/>
      <c r="AS160" s="287"/>
      <c r="AT160" s="287"/>
      <c r="AU160" s="287"/>
      <c r="AV160" s="287"/>
      <c r="AW160" s="287"/>
      <c r="AX160" s="287"/>
      <c r="AY160" s="286"/>
      <c r="AZ160" s="285"/>
      <c r="BB160" s="298"/>
      <c r="BC160" s="310"/>
      <c r="BD160" s="321" t="str">
        <f>BD129</f>
        <v>Hayai Desire</v>
      </c>
      <c r="BE160" s="287"/>
      <c r="BF160" s="287"/>
      <c r="BG160" s="287"/>
      <c r="BH160" s="287"/>
      <c r="BI160" s="287"/>
      <c r="BJ160" s="287"/>
      <c r="BK160" s="287"/>
      <c r="BL160" s="287"/>
      <c r="BM160" s="287"/>
      <c r="BN160" s="287"/>
      <c r="BO160" s="287"/>
      <c r="BP160" s="287"/>
      <c r="BQ160" s="286"/>
      <c r="BR160" s="285"/>
      <c r="BT160" s="310"/>
      <c r="BU160" s="313"/>
      <c r="BV160" s="321" t="str">
        <f>BV129</f>
        <v>Hayai Desire</v>
      </c>
      <c r="BW160" s="287"/>
      <c r="BX160" s="287"/>
      <c r="BY160" s="287"/>
      <c r="BZ160" s="287"/>
      <c r="CA160" s="287"/>
      <c r="CB160" s="287"/>
      <c r="CC160" s="287"/>
      <c r="CD160" s="287"/>
      <c r="CE160" s="287"/>
      <c r="CF160" s="287"/>
      <c r="CG160" s="287"/>
      <c r="CH160" s="287"/>
      <c r="CI160" s="286"/>
      <c r="CJ160" s="285"/>
      <c r="CL160" s="313"/>
    </row>
    <row r="161" spans="1:90" x14ac:dyDescent="0.25">
      <c r="A161" s="304"/>
      <c r="B161" s="323"/>
      <c r="C161" s="324">
        <f>C146</f>
        <v>44682</v>
      </c>
      <c r="D161" s="324">
        <f t="shared" ref="D161:N161" si="440">DATE(YEAR(C161),MONTH(C161)+1,DAY(C161))</f>
        <v>44713</v>
      </c>
      <c r="E161" s="324">
        <f t="shared" si="440"/>
        <v>44743</v>
      </c>
      <c r="F161" s="324">
        <f t="shared" si="440"/>
        <v>44774</v>
      </c>
      <c r="G161" s="324">
        <f t="shared" si="440"/>
        <v>44805</v>
      </c>
      <c r="H161" s="324">
        <f t="shared" si="440"/>
        <v>44835</v>
      </c>
      <c r="I161" s="324">
        <f t="shared" si="440"/>
        <v>44866</v>
      </c>
      <c r="J161" s="324">
        <f t="shared" si="440"/>
        <v>44896</v>
      </c>
      <c r="K161" s="324">
        <f t="shared" si="440"/>
        <v>44927</v>
      </c>
      <c r="L161" s="324">
        <f t="shared" si="440"/>
        <v>44958</v>
      </c>
      <c r="M161" s="324">
        <f t="shared" si="440"/>
        <v>44986</v>
      </c>
      <c r="N161" s="324">
        <f t="shared" si="440"/>
        <v>45017</v>
      </c>
      <c r="O161" s="325" t="s">
        <v>52</v>
      </c>
      <c r="P161" s="285"/>
      <c r="R161" s="304"/>
      <c r="S161" s="301"/>
      <c r="T161" s="323"/>
      <c r="U161" s="324">
        <f>U146</f>
        <v>45048</v>
      </c>
      <c r="V161" s="324">
        <f t="shared" ref="V161:AF161" si="441">DATE(YEAR(U161),MONTH(U161)+1,DAY(U161))</f>
        <v>45079</v>
      </c>
      <c r="W161" s="324">
        <f t="shared" si="441"/>
        <v>45109</v>
      </c>
      <c r="X161" s="324">
        <f t="shared" si="441"/>
        <v>45140</v>
      </c>
      <c r="Y161" s="324">
        <f t="shared" si="441"/>
        <v>45171</v>
      </c>
      <c r="Z161" s="324">
        <f t="shared" si="441"/>
        <v>45201</v>
      </c>
      <c r="AA161" s="324">
        <f t="shared" si="441"/>
        <v>45232</v>
      </c>
      <c r="AB161" s="324">
        <f t="shared" si="441"/>
        <v>45262</v>
      </c>
      <c r="AC161" s="324">
        <f t="shared" si="441"/>
        <v>45293</v>
      </c>
      <c r="AD161" s="324">
        <f t="shared" si="441"/>
        <v>45324</v>
      </c>
      <c r="AE161" s="324">
        <f t="shared" si="441"/>
        <v>45353</v>
      </c>
      <c r="AF161" s="324">
        <f t="shared" si="441"/>
        <v>45384</v>
      </c>
      <c r="AG161" s="325" t="s">
        <v>52</v>
      </c>
      <c r="AH161" s="285"/>
      <c r="AJ161" s="301"/>
      <c r="AK161" s="298"/>
      <c r="AL161" s="323"/>
      <c r="AM161" s="324">
        <f>AM146</f>
        <v>45414</v>
      </c>
      <c r="AN161" s="324">
        <f t="shared" ref="AN161:AX161" si="442">DATE(YEAR(AM161),MONTH(AM161)+1,DAY(AM161))</f>
        <v>45445</v>
      </c>
      <c r="AO161" s="324">
        <f t="shared" si="442"/>
        <v>45475</v>
      </c>
      <c r="AP161" s="324">
        <f t="shared" si="442"/>
        <v>45506</v>
      </c>
      <c r="AQ161" s="324">
        <f t="shared" si="442"/>
        <v>45537</v>
      </c>
      <c r="AR161" s="324">
        <f t="shared" si="442"/>
        <v>45567</v>
      </c>
      <c r="AS161" s="324">
        <f t="shared" si="442"/>
        <v>45598</v>
      </c>
      <c r="AT161" s="324">
        <f t="shared" si="442"/>
        <v>45628</v>
      </c>
      <c r="AU161" s="324">
        <f t="shared" si="442"/>
        <v>45659</v>
      </c>
      <c r="AV161" s="324">
        <f t="shared" si="442"/>
        <v>45690</v>
      </c>
      <c r="AW161" s="324">
        <f t="shared" si="442"/>
        <v>45718</v>
      </c>
      <c r="AX161" s="324">
        <f t="shared" si="442"/>
        <v>45749</v>
      </c>
      <c r="AY161" s="325" t="s">
        <v>52</v>
      </c>
      <c r="AZ161" s="285"/>
      <c r="BB161" s="298"/>
      <c r="BC161" s="310"/>
      <c r="BD161" s="323"/>
      <c r="BE161" s="324">
        <f>BE146</f>
        <v>45780</v>
      </c>
      <c r="BF161" s="324">
        <f t="shared" ref="BF161:BP161" si="443">DATE(YEAR(BE161),MONTH(BE161)+1,DAY(BE161))</f>
        <v>45811</v>
      </c>
      <c r="BG161" s="324">
        <f t="shared" si="443"/>
        <v>45841</v>
      </c>
      <c r="BH161" s="324">
        <f t="shared" si="443"/>
        <v>45872</v>
      </c>
      <c r="BI161" s="324">
        <f t="shared" si="443"/>
        <v>45903</v>
      </c>
      <c r="BJ161" s="324">
        <f t="shared" si="443"/>
        <v>45933</v>
      </c>
      <c r="BK161" s="324">
        <f t="shared" si="443"/>
        <v>45964</v>
      </c>
      <c r="BL161" s="324">
        <f t="shared" si="443"/>
        <v>45994</v>
      </c>
      <c r="BM161" s="324">
        <f t="shared" si="443"/>
        <v>46025</v>
      </c>
      <c r="BN161" s="324">
        <f t="shared" si="443"/>
        <v>46056</v>
      </c>
      <c r="BO161" s="324">
        <f t="shared" si="443"/>
        <v>46084</v>
      </c>
      <c r="BP161" s="324">
        <f t="shared" si="443"/>
        <v>46115</v>
      </c>
      <c r="BQ161" s="325" t="s">
        <v>52</v>
      </c>
      <c r="BR161" s="285"/>
      <c r="BT161" s="310"/>
      <c r="BU161" s="313"/>
      <c r="BV161" s="323"/>
      <c r="BW161" s="324">
        <f>BW146</f>
        <v>46146</v>
      </c>
      <c r="BX161" s="324">
        <f t="shared" ref="BX161:CH161" si="444">DATE(YEAR(BW161),MONTH(BW161)+1,DAY(BW161))</f>
        <v>46177</v>
      </c>
      <c r="BY161" s="324">
        <f t="shared" si="444"/>
        <v>46207</v>
      </c>
      <c r="BZ161" s="324">
        <f t="shared" si="444"/>
        <v>46238</v>
      </c>
      <c r="CA161" s="324">
        <f t="shared" si="444"/>
        <v>46269</v>
      </c>
      <c r="CB161" s="324">
        <f t="shared" si="444"/>
        <v>46299</v>
      </c>
      <c r="CC161" s="324">
        <f t="shared" si="444"/>
        <v>46330</v>
      </c>
      <c r="CD161" s="324">
        <f t="shared" si="444"/>
        <v>46360</v>
      </c>
      <c r="CE161" s="324">
        <f t="shared" si="444"/>
        <v>46391</v>
      </c>
      <c r="CF161" s="324">
        <f t="shared" si="444"/>
        <v>46422</v>
      </c>
      <c r="CG161" s="324">
        <f t="shared" si="444"/>
        <v>46450</v>
      </c>
      <c r="CH161" s="324">
        <f t="shared" si="444"/>
        <v>46481</v>
      </c>
      <c r="CI161" s="325" t="s">
        <v>52</v>
      </c>
      <c r="CJ161" s="285"/>
      <c r="CL161" s="313"/>
    </row>
    <row r="162" spans="1:90" x14ac:dyDescent="0.25">
      <c r="A162" s="304"/>
      <c r="B162" s="326" t="str">
        <f>B147</f>
        <v>Fresh Produce</v>
      </c>
      <c r="C162" s="290">
        <f>C131*C147</f>
        <v>950000</v>
      </c>
      <c r="D162" s="290">
        <f t="shared" ref="D162:N162" si="445">D131*D147</f>
        <v>1149500.0000000002</v>
      </c>
      <c r="E162" s="290">
        <f t="shared" si="445"/>
        <v>1390895.0000000007</v>
      </c>
      <c r="F162" s="290">
        <f t="shared" si="445"/>
        <v>1682982.9500000009</v>
      </c>
      <c r="G162" s="290">
        <f t="shared" si="445"/>
        <v>2036409.3695000017</v>
      </c>
      <c r="H162" s="290">
        <f t="shared" si="445"/>
        <v>2464055.3370950026</v>
      </c>
      <c r="I162" s="290">
        <f t="shared" si="445"/>
        <v>2981506.9578849538</v>
      </c>
      <c r="J162" s="290">
        <f t="shared" si="445"/>
        <v>3607623.4190407945</v>
      </c>
      <c r="K162" s="290">
        <f t="shared" si="445"/>
        <v>4365224.3370393617</v>
      </c>
      <c r="L162" s="290">
        <f t="shared" si="445"/>
        <v>5281921.4478176292</v>
      </c>
      <c r="M162" s="290">
        <f t="shared" si="445"/>
        <v>6391124.9518593326</v>
      </c>
      <c r="N162" s="290">
        <f t="shared" si="445"/>
        <v>7733261.1917497944</v>
      </c>
      <c r="O162" s="290">
        <f>SUM(C162:N162)</f>
        <v>40034504.961986877</v>
      </c>
      <c r="P162" s="285"/>
      <c r="R162" s="304"/>
      <c r="S162" s="301"/>
      <c r="T162" s="326" t="str">
        <f>T147</f>
        <v>Fresh Produce</v>
      </c>
      <c r="U162" s="290">
        <f t="shared" ref="U162:AF162" si="446">U131*U147</f>
        <v>1149500.0000000002</v>
      </c>
      <c r="V162" s="290">
        <f t="shared" si="446"/>
        <v>1390895.0000000007</v>
      </c>
      <c r="W162" s="290">
        <f t="shared" si="446"/>
        <v>1682982.9500000009</v>
      </c>
      <c r="X162" s="290">
        <f t="shared" si="446"/>
        <v>2036409.3695000017</v>
      </c>
      <c r="Y162" s="290">
        <f t="shared" si="446"/>
        <v>2464055.3370950026</v>
      </c>
      <c r="Z162" s="290">
        <f t="shared" si="446"/>
        <v>2981506.9578849538</v>
      </c>
      <c r="AA162" s="290">
        <f t="shared" si="446"/>
        <v>3607623.4190407945</v>
      </c>
      <c r="AB162" s="290">
        <f t="shared" si="446"/>
        <v>4365224.3370393617</v>
      </c>
      <c r="AC162" s="290">
        <f t="shared" si="446"/>
        <v>5281921.4478176292</v>
      </c>
      <c r="AD162" s="290">
        <f t="shared" si="446"/>
        <v>2853116.7061100029</v>
      </c>
      <c r="AE162" s="290">
        <f t="shared" si="446"/>
        <v>3138428.3767210036</v>
      </c>
      <c r="AF162" s="290">
        <f t="shared" si="446"/>
        <v>3452271.2143931044</v>
      </c>
      <c r="AG162" s="290">
        <f>SUM(U162:AF162)</f>
        <v>34403935.11560186</v>
      </c>
      <c r="AH162" s="285"/>
      <c r="AJ162" s="301"/>
      <c r="AK162" s="298"/>
      <c r="AL162" s="326" t="str">
        <f>AL147</f>
        <v>Fresh Produce</v>
      </c>
      <c r="AM162" s="290">
        <f t="shared" ref="AM162:AX162" si="447">AM131*AM147</f>
        <v>1390895.0000000007</v>
      </c>
      <c r="AN162" s="290">
        <f t="shared" si="447"/>
        <v>1682982.9500000009</v>
      </c>
      <c r="AO162" s="290">
        <f t="shared" si="447"/>
        <v>2036409.3695000017</v>
      </c>
      <c r="AP162" s="290">
        <f t="shared" si="447"/>
        <v>2464055.3370950026</v>
      </c>
      <c r="AQ162" s="290">
        <f t="shared" si="447"/>
        <v>2981506.9578849538</v>
      </c>
      <c r="AR162" s="290">
        <f t="shared" si="447"/>
        <v>3607623.4190407945</v>
      </c>
      <c r="AS162" s="290">
        <f t="shared" si="447"/>
        <v>4365224.3370393617</v>
      </c>
      <c r="AT162" s="290">
        <f t="shared" si="447"/>
        <v>5281921.4478176292</v>
      </c>
      <c r="AU162" s="290">
        <f t="shared" si="447"/>
        <v>6391124.9518593326</v>
      </c>
      <c r="AV162" s="290">
        <f t="shared" si="447"/>
        <v>7733261.1917497944</v>
      </c>
      <c r="AW162" s="290">
        <f t="shared" si="447"/>
        <v>9357246.0420172531</v>
      </c>
      <c r="AX162" s="290">
        <f t="shared" si="447"/>
        <v>11322267.710840877</v>
      </c>
      <c r="AY162" s="290">
        <f>SUM(AM162:AX162)</f>
        <v>58614518.714845002</v>
      </c>
      <c r="AZ162" s="285"/>
      <c r="BB162" s="298"/>
      <c r="BC162" s="310"/>
      <c r="BD162" s="326" t="str">
        <f>BD147</f>
        <v>Fresh Produce</v>
      </c>
      <c r="BE162" s="290">
        <f t="shared" ref="BE162:BP162" si="448">BE131*BE147</f>
        <v>1682982.9500000009</v>
      </c>
      <c r="BF162" s="290">
        <f t="shared" si="448"/>
        <v>2036409.3695000017</v>
      </c>
      <c r="BG162" s="290">
        <f t="shared" si="448"/>
        <v>2464055.3370950026</v>
      </c>
      <c r="BH162" s="290">
        <f t="shared" si="448"/>
        <v>2981506.9578849538</v>
      </c>
      <c r="BI162" s="290">
        <f t="shared" si="448"/>
        <v>3607623.4190407945</v>
      </c>
      <c r="BJ162" s="290">
        <f t="shared" si="448"/>
        <v>4365224.3370393617</v>
      </c>
      <c r="BK162" s="290">
        <f t="shared" si="448"/>
        <v>5281921.4478176292</v>
      </c>
      <c r="BL162" s="290">
        <f t="shared" si="448"/>
        <v>6391124.9518593326</v>
      </c>
      <c r="BM162" s="290">
        <f t="shared" si="448"/>
        <v>7733261.1917497944</v>
      </c>
      <c r="BN162" s="290">
        <f t="shared" si="448"/>
        <v>9357246.0420172531</v>
      </c>
      <c r="BO162" s="290">
        <f t="shared" si="448"/>
        <v>11322267.710840877</v>
      </c>
      <c r="BP162" s="290">
        <f t="shared" si="448"/>
        <v>13699943.930117464</v>
      </c>
      <c r="BQ162" s="290">
        <f>SUM(BE162:BP162)</f>
        <v>70923567.64496246</v>
      </c>
      <c r="BR162" s="285"/>
      <c r="BT162" s="310"/>
      <c r="BU162" s="313"/>
      <c r="BV162" s="326" t="str">
        <f>BV147</f>
        <v>Fresh Produce</v>
      </c>
      <c r="BW162" s="290">
        <f t="shared" ref="BW162:CH162" si="449">BW131*BW147</f>
        <v>2036409.3695000017</v>
      </c>
      <c r="BX162" s="290">
        <f t="shared" si="449"/>
        <v>2464055.3370950026</v>
      </c>
      <c r="BY162" s="290">
        <f t="shared" si="449"/>
        <v>2981506.9578849538</v>
      </c>
      <c r="BZ162" s="290">
        <f t="shared" si="449"/>
        <v>3607623.4190407945</v>
      </c>
      <c r="CA162" s="290">
        <f t="shared" si="449"/>
        <v>4365224.3370393617</v>
      </c>
      <c r="CB162" s="290">
        <f t="shared" si="449"/>
        <v>5281921.4478176292</v>
      </c>
      <c r="CC162" s="290">
        <f t="shared" si="449"/>
        <v>6391124.9518593326</v>
      </c>
      <c r="CD162" s="290">
        <f t="shared" si="449"/>
        <v>7733261.1917497944</v>
      </c>
      <c r="CE162" s="290">
        <f t="shared" si="449"/>
        <v>9357246.0420172531</v>
      </c>
      <c r="CF162" s="290">
        <f t="shared" si="449"/>
        <v>11322267.710840877</v>
      </c>
      <c r="CG162" s="290">
        <f t="shared" si="449"/>
        <v>13699943.930117464</v>
      </c>
      <c r="CH162" s="290">
        <f t="shared" si="449"/>
        <v>16576932.155442135</v>
      </c>
      <c r="CI162" s="290">
        <f>SUM(BW162:CH162)</f>
        <v>85817516.85040459</v>
      </c>
      <c r="CJ162" s="285"/>
      <c r="CL162" s="313"/>
    </row>
    <row r="163" spans="1:90" x14ac:dyDescent="0.25">
      <c r="A163" s="304"/>
      <c r="B163" s="326" t="str">
        <f>B148</f>
        <v>Dairy Products</v>
      </c>
      <c r="C163" s="290">
        <f t="shared" ref="C163:N163" si="450">C132*C148</f>
        <v>390000</v>
      </c>
      <c r="D163" s="290">
        <f t="shared" si="450"/>
        <v>471900</v>
      </c>
      <c r="E163" s="290">
        <f t="shared" si="450"/>
        <v>570999.00000000012</v>
      </c>
      <c r="F163" s="290">
        <f t="shared" si="450"/>
        <v>690908.79000000015</v>
      </c>
      <c r="G163" s="290">
        <f t="shared" si="450"/>
        <v>835999.63590000034</v>
      </c>
      <c r="H163" s="290">
        <f t="shared" si="450"/>
        <v>1011559.5594390007</v>
      </c>
      <c r="I163" s="290">
        <f t="shared" si="450"/>
        <v>1223987.0669211911</v>
      </c>
      <c r="J163" s="290">
        <f t="shared" si="450"/>
        <v>1481024.3509746413</v>
      </c>
      <c r="K163" s="290">
        <f t="shared" si="450"/>
        <v>1792039.4646793162</v>
      </c>
      <c r="L163" s="290">
        <f t="shared" si="450"/>
        <v>2168367.7522619725</v>
      </c>
      <c r="M163" s="290">
        <f t="shared" si="450"/>
        <v>2623724.9802369871</v>
      </c>
      <c r="N163" s="290">
        <f t="shared" si="450"/>
        <v>3174707.2260867548</v>
      </c>
      <c r="O163" s="290">
        <f>SUM(C163:N163)</f>
        <v>16435217.826499863</v>
      </c>
      <c r="P163" s="285"/>
      <c r="R163" s="304"/>
      <c r="S163" s="301"/>
      <c r="T163" s="326" t="str">
        <f>T148</f>
        <v>Dairy Products</v>
      </c>
      <c r="U163" s="290">
        <f t="shared" ref="U163:AF163" si="451">U132*U148</f>
        <v>471900</v>
      </c>
      <c r="V163" s="290">
        <f t="shared" si="451"/>
        <v>570999.00000000012</v>
      </c>
      <c r="W163" s="290">
        <f t="shared" si="451"/>
        <v>690908.79000000015</v>
      </c>
      <c r="X163" s="290">
        <f t="shared" si="451"/>
        <v>835999.63590000034</v>
      </c>
      <c r="Y163" s="290">
        <f t="shared" si="451"/>
        <v>1011559.5594390007</v>
      </c>
      <c r="Z163" s="290">
        <f t="shared" si="451"/>
        <v>1223987.0669211911</v>
      </c>
      <c r="AA163" s="290">
        <f t="shared" si="451"/>
        <v>1481024.3509746413</v>
      </c>
      <c r="AB163" s="290">
        <f t="shared" si="451"/>
        <v>1792039.4646793162</v>
      </c>
      <c r="AC163" s="290">
        <f t="shared" si="451"/>
        <v>2168367.7522619725</v>
      </c>
      <c r="AD163" s="290">
        <f t="shared" si="451"/>
        <v>2623724.9802369871</v>
      </c>
      <c r="AE163" s="290">
        <f t="shared" si="451"/>
        <v>3174707.2260867548</v>
      </c>
      <c r="AF163" s="290">
        <f t="shared" si="451"/>
        <v>3841395.7435649741</v>
      </c>
      <c r="AG163" s="290">
        <f>SUM(U163:AF163)</f>
        <v>19886613.570064835</v>
      </c>
      <c r="AH163" s="285"/>
      <c r="AJ163" s="301"/>
      <c r="AK163" s="298"/>
      <c r="AL163" s="326" t="str">
        <f>AL148</f>
        <v>Dairy Products</v>
      </c>
      <c r="AM163" s="290">
        <f t="shared" ref="AM163:AX163" si="452">AM132*AM148</f>
        <v>570999.00000000012</v>
      </c>
      <c r="AN163" s="290">
        <f t="shared" si="452"/>
        <v>690908.79000000015</v>
      </c>
      <c r="AO163" s="290">
        <f t="shared" si="452"/>
        <v>835999.63590000034</v>
      </c>
      <c r="AP163" s="290">
        <f t="shared" si="452"/>
        <v>1011559.5594390007</v>
      </c>
      <c r="AQ163" s="290">
        <f t="shared" si="452"/>
        <v>1223987.0669211911</v>
      </c>
      <c r="AR163" s="290">
        <f t="shared" si="452"/>
        <v>1481024.3509746413</v>
      </c>
      <c r="AS163" s="290">
        <f t="shared" si="452"/>
        <v>1792039.4646793162</v>
      </c>
      <c r="AT163" s="290">
        <f t="shared" si="452"/>
        <v>2168367.7522619725</v>
      </c>
      <c r="AU163" s="290">
        <f t="shared" si="452"/>
        <v>2623724.9802369871</v>
      </c>
      <c r="AV163" s="290">
        <f t="shared" si="452"/>
        <v>3174707.2260867548</v>
      </c>
      <c r="AW163" s="290">
        <f t="shared" si="452"/>
        <v>3841395.7435649741</v>
      </c>
      <c r="AX163" s="290">
        <f t="shared" si="452"/>
        <v>4648088.8497136198</v>
      </c>
      <c r="AY163" s="290">
        <f>SUM(AM163:AX163)</f>
        <v>24062802.419778455</v>
      </c>
      <c r="AZ163" s="285"/>
      <c r="BB163" s="298"/>
      <c r="BC163" s="310"/>
      <c r="BD163" s="326" t="str">
        <f>BD148</f>
        <v>Dairy Products</v>
      </c>
      <c r="BE163" s="290">
        <f t="shared" ref="BE163:BP163" si="453">BE132*BE148</f>
        <v>690908.79000000015</v>
      </c>
      <c r="BF163" s="290">
        <f t="shared" si="453"/>
        <v>835999.63590000034</v>
      </c>
      <c r="BG163" s="290">
        <f t="shared" si="453"/>
        <v>1011559.5594390007</v>
      </c>
      <c r="BH163" s="290">
        <f t="shared" si="453"/>
        <v>1223987.0669211911</v>
      </c>
      <c r="BI163" s="290">
        <f t="shared" si="453"/>
        <v>1481024.3509746413</v>
      </c>
      <c r="BJ163" s="290">
        <f t="shared" si="453"/>
        <v>1792039.4646793162</v>
      </c>
      <c r="BK163" s="290">
        <f t="shared" si="453"/>
        <v>2168367.7522619725</v>
      </c>
      <c r="BL163" s="290">
        <f t="shared" si="453"/>
        <v>2623724.9802369871</v>
      </c>
      <c r="BM163" s="290">
        <f t="shared" si="453"/>
        <v>3174707.2260867548</v>
      </c>
      <c r="BN163" s="290">
        <f t="shared" si="453"/>
        <v>3841395.7435649741</v>
      </c>
      <c r="BO163" s="290">
        <f t="shared" si="453"/>
        <v>4648088.8497136198</v>
      </c>
      <c r="BP163" s="290">
        <f t="shared" si="453"/>
        <v>5624187.5081534805</v>
      </c>
      <c r="BQ163" s="290">
        <f>SUM(BE163:BP163)</f>
        <v>29115990.927931935</v>
      </c>
      <c r="BR163" s="285"/>
      <c r="BT163" s="310"/>
      <c r="BU163" s="313"/>
      <c r="BV163" s="326" t="str">
        <f>BV148</f>
        <v>Dairy Products</v>
      </c>
      <c r="BW163" s="290">
        <f t="shared" ref="BW163:CH163" si="454">BW132*BW148</f>
        <v>835999.63590000034</v>
      </c>
      <c r="BX163" s="290">
        <f t="shared" si="454"/>
        <v>1011559.5594390007</v>
      </c>
      <c r="BY163" s="290">
        <f t="shared" si="454"/>
        <v>1223987.0669211911</v>
      </c>
      <c r="BZ163" s="290">
        <f t="shared" si="454"/>
        <v>1481024.3509746413</v>
      </c>
      <c r="CA163" s="290">
        <f t="shared" si="454"/>
        <v>1792039.4646793162</v>
      </c>
      <c r="CB163" s="290">
        <f t="shared" si="454"/>
        <v>2168367.7522619725</v>
      </c>
      <c r="CC163" s="290">
        <f t="shared" si="454"/>
        <v>2623724.9802369871</v>
      </c>
      <c r="CD163" s="290">
        <f t="shared" si="454"/>
        <v>3174707.2260867548</v>
      </c>
      <c r="CE163" s="290">
        <f t="shared" si="454"/>
        <v>3841395.7435649741</v>
      </c>
      <c r="CF163" s="290">
        <f t="shared" si="454"/>
        <v>4648088.8497136198</v>
      </c>
      <c r="CG163" s="290">
        <f t="shared" si="454"/>
        <v>5624187.5081534805</v>
      </c>
      <c r="CH163" s="290">
        <f t="shared" si="454"/>
        <v>6805266.8848657124</v>
      </c>
      <c r="CI163" s="290">
        <f>SUM(BW163:CH163)</f>
        <v>35230349.022797644</v>
      </c>
      <c r="CJ163" s="285"/>
      <c r="CL163" s="313"/>
    </row>
    <row r="164" spans="1:90" x14ac:dyDescent="0.25">
      <c r="A164" s="304"/>
      <c r="B164" s="326" t="str">
        <f>B149</f>
        <v>Organic Grocery</v>
      </c>
      <c r="C164" s="290">
        <f t="shared" ref="C164:N164" si="455">C133*C149</f>
        <v>280000</v>
      </c>
      <c r="D164" s="290">
        <f t="shared" si="455"/>
        <v>338800.00000000006</v>
      </c>
      <c r="E164" s="290">
        <f t="shared" si="455"/>
        <v>409948.00000000017</v>
      </c>
      <c r="F164" s="290">
        <f t="shared" si="455"/>
        <v>496037.08000000031</v>
      </c>
      <c r="G164" s="290">
        <f t="shared" si="455"/>
        <v>600204.86680000054</v>
      </c>
      <c r="H164" s="290">
        <f t="shared" si="455"/>
        <v>726247.88882800075</v>
      </c>
      <c r="I164" s="290">
        <f t="shared" si="455"/>
        <v>878759.94548188115</v>
      </c>
      <c r="J164" s="290">
        <f t="shared" si="455"/>
        <v>1063299.5340330764</v>
      </c>
      <c r="K164" s="290">
        <f t="shared" si="455"/>
        <v>1286592.4361800223</v>
      </c>
      <c r="L164" s="290">
        <f t="shared" si="455"/>
        <v>1556776.8477778276</v>
      </c>
      <c r="M164" s="290">
        <f t="shared" si="455"/>
        <v>1883699.9858111718</v>
      </c>
      <c r="N164" s="290">
        <f t="shared" si="455"/>
        <v>2279276.9828315182</v>
      </c>
      <c r="O164" s="290">
        <f>SUM(C164:N164)</f>
        <v>11799643.567743499</v>
      </c>
      <c r="P164" s="285"/>
      <c r="R164" s="304"/>
      <c r="S164" s="301"/>
      <c r="T164" s="326" t="str">
        <f>T149</f>
        <v>Organic Grocery</v>
      </c>
      <c r="U164" s="290">
        <f t="shared" ref="U164:AF164" si="456">U133*U149</f>
        <v>338800.00000000006</v>
      </c>
      <c r="V164" s="290">
        <f t="shared" si="456"/>
        <v>409948.00000000017</v>
      </c>
      <c r="W164" s="290">
        <f t="shared" si="456"/>
        <v>496037.08000000031</v>
      </c>
      <c r="X164" s="290">
        <f t="shared" si="456"/>
        <v>600204.86680000054</v>
      </c>
      <c r="Y164" s="290">
        <f t="shared" si="456"/>
        <v>726247.88882800075</v>
      </c>
      <c r="Z164" s="290">
        <f t="shared" si="456"/>
        <v>878759.94548188115</v>
      </c>
      <c r="AA164" s="290">
        <f t="shared" si="456"/>
        <v>1063299.5340330764</v>
      </c>
      <c r="AB164" s="290">
        <f t="shared" si="456"/>
        <v>1286592.4361800223</v>
      </c>
      <c r="AC164" s="290">
        <f t="shared" si="456"/>
        <v>1556776.8477778276</v>
      </c>
      <c r="AD164" s="290">
        <f t="shared" si="456"/>
        <v>1883699.9858111718</v>
      </c>
      <c r="AE164" s="290">
        <f t="shared" si="456"/>
        <v>1825994.6919104019</v>
      </c>
      <c r="AF164" s="290">
        <f t="shared" si="456"/>
        <v>2209453.5772115868</v>
      </c>
      <c r="AG164" s="290">
        <f>SUM(U164:AF164)</f>
        <v>13275814.854033971</v>
      </c>
      <c r="AH164" s="285"/>
      <c r="AJ164" s="301"/>
      <c r="AK164" s="298"/>
      <c r="AL164" s="326" t="str">
        <f>AL149</f>
        <v>Organic Grocery</v>
      </c>
      <c r="AM164" s="290">
        <f t="shared" ref="AM164:AX164" si="457">AM133*AM149</f>
        <v>409948.00000000017</v>
      </c>
      <c r="AN164" s="290">
        <f t="shared" si="457"/>
        <v>496037.08000000031</v>
      </c>
      <c r="AO164" s="290">
        <f t="shared" si="457"/>
        <v>600204.86680000054</v>
      </c>
      <c r="AP164" s="290">
        <f t="shared" si="457"/>
        <v>726247.88882800075</v>
      </c>
      <c r="AQ164" s="290">
        <f t="shared" si="457"/>
        <v>878759.94548188115</v>
      </c>
      <c r="AR164" s="290">
        <f t="shared" si="457"/>
        <v>1063299.5340330764</v>
      </c>
      <c r="AS164" s="290">
        <f t="shared" si="457"/>
        <v>1286592.4361800223</v>
      </c>
      <c r="AT164" s="290">
        <f t="shared" si="457"/>
        <v>1556776.8477778276</v>
      </c>
      <c r="AU164" s="290">
        <f t="shared" si="457"/>
        <v>1883699.9858111718</v>
      </c>
      <c r="AV164" s="290">
        <f t="shared" si="457"/>
        <v>2279276.9828315182</v>
      </c>
      <c r="AW164" s="290">
        <f t="shared" si="457"/>
        <v>2757925.1492261374</v>
      </c>
      <c r="AX164" s="290">
        <f t="shared" si="457"/>
        <v>3337089.4305636268</v>
      </c>
      <c r="AY164" s="290">
        <f>SUM(AM164:AX164)</f>
        <v>17275858.14753326</v>
      </c>
      <c r="AZ164" s="285"/>
      <c r="BB164" s="298"/>
      <c r="BC164" s="310"/>
      <c r="BD164" s="326" t="str">
        <f>BD149</f>
        <v>Organic Grocery</v>
      </c>
      <c r="BE164" s="290">
        <f t="shared" ref="BE164:BP164" si="458">BE133*BE149</f>
        <v>496037.08000000031</v>
      </c>
      <c r="BF164" s="290">
        <f t="shared" si="458"/>
        <v>600204.86680000054</v>
      </c>
      <c r="BG164" s="290">
        <f t="shared" si="458"/>
        <v>726247.88882800075</v>
      </c>
      <c r="BH164" s="290">
        <f t="shared" si="458"/>
        <v>878759.94548188115</v>
      </c>
      <c r="BI164" s="290">
        <f t="shared" si="458"/>
        <v>1063299.5340330764</v>
      </c>
      <c r="BJ164" s="290">
        <f t="shared" si="458"/>
        <v>1286592.4361800223</v>
      </c>
      <c r="BK164" s="290">
        <f t="shared" si="458"/>
        <v>1556776.8477778276</v>
      </c>
      <c r="BL164" s="290">
        <f t="shared" si="458"/>
        <v>1883699.9858111718</v>
      </c>
      <c r="BM164" s="290">
        <f t="shared" si="458"/>
        <v>2279276.9828315182</v>
      </c>
      <c r="BN164" s="290">
        <f t="shared" si="458"/>
        <v>2757925.1492261374</v>
      </c>
      <c r="BO164" s="290">
        <f t="shared" si="458"/>
        <v>3337089.4305636268</v>
      </c>
      <c r="BP164" s="290">
        <f t="shared" si="458"/>
        <v>4037878.2109819893</v>
      </c>
      <c r="BQ164" s="290">
        <f>SUM(BE164:BP164)</f>
        <v>20903788.358515248</v>
      </c>
      <c r="BR164" s="285"/>
      <c r="BT164" s="310"/>
      <c r="BU164" s="313"/>
      <c r="BV164" s="326" t="str">
        <f>BV149</f>
        <v>Organic Grocery</v>
      </c>
      <c r="BW164" s="290">
        <f t="shared" ref="BW164:CH164" si="459">BW133*BW149</f>
        <v>600204.86680000054</v>
      </c>
      <c r="BX164" s="290">
        <f t="shared" si="459"/>
        <v>726247.88882800075</v>
      </c>
      <c r="BY164" s="290">
        <f t="shared" si="459"/>
        <v>878759.94548188115</v>
      </c>
      <c r="BZ164" s="290">
        <f t="shared" si="459"/>
        <v>1063299.5340330764</v>
      </c>
      <c r="CA164" s="290">
        <f t="shared" si="459"/>
        <v>1286592.4361800223</v>
      </c>
      <c r="CB164" s="290">
        <f t="shared" si="459"/>
        <v>1556776.8477778276</v>
      </c>
      <c r="CC164" s="290">
        <f t="shared" si="459"/>
        <v>1883699.9858111718</v>
      </c>
      <c r="CD164" s="290">
        <f t="shared" si="459"/>
        <v>2279276.9828315182</v>
      </c>
      <c r="CE164" s="290">
        <f t="shared" si="459"/>
        <v>2757925.1492261374</v>
      </c>
      <c r="CF164" s="290">
        <f t="shared" si="459"/>
        <v>3337089.4305636268</v>
      </c>
      <c r="CG164" s="290">
        <f t="shared" si="459"/>
        <v>4037878.2109819893</v>
      </c>
      <c r="CH164" s="290">
        <f t="shared" si="459"/>
        <v>4885832.6352882078</v>
      </c>
      <c r="CI164" s="290">
        <f>SUM(BW164:CH164)</f>
        <v>25293583.913803462</v>
      </c>
      <c r="CJ164" s="285"/>
      <c r="CL164" s="313"/>
    </row>
    <row r="165" spans="1:90" x14ac:dyDescent="0.25">
      <c r="A165" s="304"/>
      <c r="B165" s="326" t="str">
        <f t="shared" ref="B165:B170" si="460">B150</f>
        <v>Baked Goods</v>
      </c>
      <c r="C165" s="290">
        <f t="shared" ref="C165:N165" si="461">C134*C150</f>
        <v>192000</v>
      </c>
      <c r="D165" s="290">
        <f t="shared" si="461"/>
        <v>232320.00000000006</v>
      </c>
      <c r="E165" s="290">
        <f t="shared" si="461"/>
        <v>281107.20000000013</v>
      </c>
      <c r="F165" s="290">
        <f t="shared" si="461"/>
        <v>340139.71200000023</v>
      </c>
      <c r="G165" s="290">
        <f t="shared" si="461"/>
        <v>411569.05152000039</v>
      </c>
      <c r="H165" s="290">
        <f t="shared" si="461"/>
        <v>497998.55233920051</v>
      </c>
      <c r="I165" s="290">
        <f t="shared" si="461"/>
        <v>602578.24833043269</v>
      </c>
      <c r="J165" s="290">
        <f t="shared" si="461"/>
        <v>729119.68047982361</v>
      </c>
      <c r="K165" s="290">
        <f t="shared" si="461"/>
        <v>882234.81338058668</v>
      </c>
      <c r="L165" s="290">
        <f t="shared" si="461"/>
        <v>1067504.12419051</v>
      </c>
      <c r="M165" s="290">
        <f t="shared" si="461"/>
        <v>1291679.9902705173</v>
      </c>
      <c r="N165" s="290">
        <f t="shared" si="461"/>
        <v>1562932.7882273262</v>
      </c>
      <c r="O165" s="290">
        <f t="shared" ref="O165:O170" si="462">SUM(C165:N165)</f>
        <v>8091184.1607383983</v>
      </c>
      <c r="P165" s="285"/>
      <c r="R165" s="304"/>
      <c r="S165" s="301"/>
      <c r="T165" s="326" t="str">
        <f t="shared" ref="T165:T171" si="463">T150</f>
        <v>Baked Goods</v>
      </c>
      <c r="U165" s="290">
        <f t="shared" ref="U165:AF165" si="464">U134*U150</f>
        <v>232320.00000000006</v>
      </c>
      <c r="V165" s="290">
        <f t="shared" si="464"/>
        <v>281107.20000000013</v>
      </c>
      <c r="W165" s="290">
        <f t="shared" si="464"/>
        <v>340139.71200000023</v>
      </c>
      <c r="X165" s="290">
        <f t="shared" si="464"/>
        <v>411569.05152000039</v>
      </c>
      <c r="Y165" s="290">
        <f t="shared" si="464"/>
        <v>497998.55233920051</v>
      </c>
      <c r="Z165" s="290">
        <f t="shared" si="464"/>
        <v>602578.24833043269</v>
      </c>
      <c r="AA165" s="290">
        <f t="shared" si="464"/>
        <v>729119.68047982361</v>
      </c>
      <c r="AB165" s="290">
        <f t="shared" si="464"/>
        <v>882234.81338058668</v>
      </c>
      <c r="AC165" s="290">
        <f t="shared" si="464"/>
        <v>1067504.12419051</v>
      </c>
      <c r="AD165" s="290">
        <f t="shared" si="464"/>
        <v>1291679.9902705173</v>
      </c>
      <c r="AE165" s="290">
        <f t="shared" si="464"/>
        <v>1129834.2156195608</v>
      </c>
      <c r="AF165" s="290">
        <f t="shared" si="464"/>
        <v>1367099.4008996692</v>
      </c>
      <c r="AG165" s="290">
        <f t="shared" ref="AG165:AG170" si="465">SUM(U165:AF165)</f>
        <v>8833184.9890303016</v>
      </c>
      <c r="AH165" s="285"/>
      <c r="AJ165" s="301"/>
      <c r="AK165" s="298"/>
      <c r="AL165" s="326" t="str">
        <f t="shared" ref="AL165:AL171" si="466">AL150</f>
        <v>Baked Goods</v>
      </c>
      <c r="AM165" s="290">
        <f t="shared" ref="AM165:AX165" si="467">AM134*AM150</f>
        <v>281107.20000000013</v>
      </c>
      <c r="AN165" s="290">
        <f t="shared" si="467"/>
        <v>340139.71200000023</v>
      </c>
      <c r="AO165" s="290">
        <f t="shared" si="467"/>
        <v>411569.05152000039</v>
      </c>
      <c r="AP165" s="290">
        <f t="shared" si="467"/>
        <v>497998.55233920051</v>
      </c>
      <c r="AQ165" s="290">
        <f t="shared" si="467"/>
        <v>602578.24833043269</v>
      </c>
      <c r="AR165" s="290">
        <f t="shared" si="467"/>
        <v>729119.68047982361</v>
      </c>
      <c r="AS165" s="290">
        <f t="shared" si="467"/>
        <v>882234.81338058668</v>
      </c>
      <c r="AT165" s="290">
        <f t="shared" si="467"/>
        <v>1067504.12419051</v>
      </c>
      <c r="AU165" s="290">
        <f t="shared" si="467"/>
        <v>1291679.9902705173</v>
      </c>
      <c r="AV165" s="290">
        <f t="shared" si="467"/>
        <v>1562932.7882273262</v>
      </c>
      <c r="AW165" s="290">
        <f t="shared" si="467"/>
        <v>1891148.6737550653</v>
      </c>
      <c r="AX165" s="290">
        <f t="shared" si="467"/>
        <v>2288289.8952436293</v>
      </c>
      <c r="AY165" s="290">
        <f t="shared" ref="AY165:AY170" si="468">SUM(AM165:AX165)</f>
        <v>11846302.729737094</v>
      </c>
      <c r="AZ165" s="285"/>
      <c r="BB165" s="298"/>
      <c r="BC165" s="310"/>
      <c r="BD165" s="326" t="str">
        <f t="shared" ref="BD165:BD171" si="469">BD150</f>
        <v>Baked Goods</v>
      </c>
      <c r="BE165" s="290">
        <f t="shared" ref="BE165:BP165" si="470">BE134*BE150</f>
        <v>340139.71200000023</v>
      </c>
      <c r="BF165" s="290">
        <f t="shared" si="470"/>
        <v>411569.05152000039</v>
      </c>
      <c r="BG165" s="290">
        <f t="shared" si="470"/>
        <v>497998.55233920051</v>
      </c>
      <c r="BH165" s="290">
        <f t="shared" si="470"/>
        <v>602578.24833043269</v>
      </c>
      <c r="BI165" s="290">
        <f t="shared" si="470"/>
        <v>729119.68047982361</v>
      </c>
      <c r="BJ165" s="290">
        <f t="shared" si="470"/>
        <v>882234.81338058668</v>
      </c>
      <c r="BK165" s="290">
        <f t="shared" si="470"/>
        <v>1067504.12419051</v>
      </c>
      <c r="BL165" s="290">
        <f t="shared" si="470"/>
        <v>1291679.9902705173</v>
      </c>
      <c r="BM165" s="290">
        <f t="shared" si="470"/>
        <v>1562932.7882273262</v>
      </c>
      <c r="BN165" s="290">
        <f t="shared" si="470"/>
        <v>1891148.6737550653</v>
      </c>
      <c r="BO165" s="290">
        <f t="shared" si="470"/>
        <v>2288289.8952436293</v>
      </c>
      <c r="BP165" s="290">
        <f t="shared" si="470"/>
        <v>2768830.7732447917</v>
      </c>
      <c r="BQ165" s="290">
        <f t="shared" ref="BQ165:BQ170" si="471">SUM(BE165:BP165)</f>
        <v>14334026.302981883</v>
      </c>
      <c r="BR165" s="285"/>
      <c r="BT165" s="310"/>
      <c r="BU165" s="313"/>
      <c r="BV165" s="326" t="str">
        <f t="shared" ref="BV165:BV171" si="472">BV150</f>
        <v>Baked Goods</v>
      </c>
      <c r="BW165" s="290">
        <f t="shared" ref="BW165:CH165" si="473">BW134*BW150</f>
        <v>411569.05152000039</v>
      </c>
      <c r="BX165" s="290">
        <f t="shared" si="473"/>
        <v>497998.55233920051</v>
      </c>
      <c r="BY165" s="290">
        <f t="shared" si="473"/>
        <v>602578.24833043269</v>
      </c>
      <c r="BZ165" s="290">
        <f t="shared" si="473"/>
        <v>729119.68047982361</v>
      </c>
      <c r="CA165" s="290">
        <f t="shared" si="473"/>
        <v>882234.81338058668</v>
      </c>
      <c r="CB165" s="290">
        <f t="shared" si="473"/>
        <v>1067504.12419051</v>
      </c>
      <c r="CC165" s="290">
        <f t="shared" si="473"/>
        <v>1291679.9902705173</v>
      </c>
      <c r="CD165" s="290">
        <f t="shared" si="473"/>
        <v>1562932.7882273262</v>
      </c>
      <c r="CE165" s="290">
        <f t="shared" si="473"/>
        <v>1891148.6737550653</v>
      </c>
      <c r="CF165" s="290">
        <f t="shared" si="473"/>
        <v>2288289.8952436293</v>
      </c>
      <c r="CG165" s="290">
        <f t="shared" si="473"/>
        <v>2768830.7732447917</v>
      </c>
      <c r="CH165" s="290">
        <f t="shared" si="473"/>
        <v>3350285.2356261984</v>
      </c>
      <c r="CI165" s="290">
        <f t="shared" ref="CI165:CI170" si="474">SUM(BW165:CH165)</f>
        <v>17344171.826608084</v>
      </c>
      <c r="CJ165" s="285"/>
      <c r="CL165" s="313"/>
    </row>
    <row r="166" spans="1:90" x14ac:dyDescent="0.25">
      <c r="A166" s="304"/>
      <c r="B166" s="326" t="str">
        <f t="shared" si="460"/>
        <v>Seafood</v>
      </c>
      <c r="C166" s="290">
        <f t="shared" ref="C166:N166" si="475">C135*C151</f>
        <v>133000</v>
      </c>
      <c r="D166" s="290">
        <f t="shared" si="475"/>
        <v>160930.00000000003</v>
      </c>
      <c r="E166" s="290">
        <f t="shared" si="475"/>
        <v>194725.30000000008</v>
      </c>
      <c r="F166" s="290">
        <f t="shared" si="475"/>
        <v>235617.61300000016</v>
      </c>
      <c r="G166" s="290">
        <f t="shared" si="475"/>
        <v>285097.31173000025</v>
      </c>
      <c r="H166" s="290">
        <f t="shared" si="475"/>
        <v>344967.74719330034</v>
      </c>
      <c r="I166" s="290">
        <f t="shared" si="475"/>
        <v>417410.97410389344</v>
      </c>
      <c r="J166" s="290">
        <f t="shared" si="475"/>
        <v>505067.27866571117</v>
      </c>
      <c r="K166" s="290">
        <f t="shared" si="475"/>
        <v>611131.40718551062</v>
      </c>
      <c r="L166" s="290">
        <f t="shared" si="475"/>
        <v>739469.0026944679</v>
      </c>
      <c r="M166" s="290">
        <f t="shared" si="475"/>
        <v>894757.49326030642</v>
      </c>
      <c r="N166" s="290">
        <f t="shared" si="475"/>
        <v>1082656.5668449707</v>
      </c>
      <c r="O166" s="290">
        <f t="shared" si="462"/>
        <v>5604830.6946781613</v>
      </c>
      <c r="P166" s="285"/>
      <c r="R166" s="304"/>
      <c r="S166" s="301"/>
      <c r="T166" s="326" t="str">
        <f t="shared" si="463"/>
        <v>Seafood</v>
      </c>
      <c r="U166" s="290">
        <f t="shared" ref="U166:AF166" si="476">U135*U151</f>
        <v>160930.00000000003</v>
      </c>
      <c r="V166" s="290">
        <f t="shared" si="476"/>
        <v>194725.30000000008</v>
      </c>
      <c r="W166" s="290">
        <f t="shared" si="476"/>
        <v>235617.61300000016</v>
      </c>
      <c r="X166" s="290">
        <f t="shared" si="476"/>
        <v>285097.31173000025</v>
      </c>
      <c r="Y166" s="290">
        <f t="shared" si="476"/>
        <v>344967.74719330034</v>
      </c>
      <c r="Z166" s="290">
        <f t="shared" si="476"/>
        <v>417410.97410389344</v>
      </c>
      <c r="AA166" s="290">
        <f t="shared" si="476"/>
        <v>505067.27866571117</v>
      </c>
      <c r="AB166" s="290">
        <f t="shared" si="476"/>
        <v>611131.40718551062</v>
      </c>
      <c r="AC166" s="290">
        <f t="shared" si="476"/>
        <v>739469.0026944679</v>
      </c>
      <c r="AD166" s="290">
        <f t="shared" si="476"/>
        <v>562842.11384170048</v>
      </c>
      <c r="AE166" s="290">
        <f t="shared" si="476"/>
        <v>681038.95774845756</v>
      </c>
      <c r="AF166" s="290">
        <f t="shared" si="476"/>
        <v>824057.13887563371</v>
      </c>
      <c r="AG166" s="290">
        <f t="shared" si="465"/>
        <v>5562354.8450386757</v>
      </c>
      <c r="AH166" s="285"/>
      <c r="AJ166" s="301"/>
      <c r="AK166" s="298"/>
      <c r="AL166" s="326" t="str">
        <f t="shared" si="466"/>
        <v>Seafood</v>
      </c>
      <c r="AM166" s="290">
        <f t="shared" ref="AM166:AX166" si="477">AM135*AM151</f>
        <v>194725.30000000008</v>
      </c>
      <c r="AN166" s="290">
        <f t="shared" si="477"/>
        <v>235617.61300000016</v>
      </c>
      <c r="AO166" s="290">
        <f t="shared" si="477"/>
        <v>285097.31173000025</v>
      </c>
      <c r="AP166" s="290">
        <f t="shared" si="477"/>
        <v>344967.74719330034</v>
      </c>
      <c r="AQ166" s="290">
        <f t="shared" si="477"/>
        <v>417410.97410389344</v>
      </c>
      <c r="AR166" s="290">
        <f t="shared" si="477"/>
        <v>505067.27866571117</v>
      </c>
      <c r="AS166" s="290">
        <f t="shared" si="477"/>
        <v>611131.40718551062</v>
      </c>
      <c r="AT166" s="290">
        <f t="shared" si="477"/>
        <v>739469.0026944679</v>
      </c>
      <c r="AU166" s="290">
        <f t="shared" si="477"/>
        <v>894757.49326030642</v>
      </c>
      <c r="AV166" s="290">
        <f t="shared" si="477"/>
        <v>1082656.5668449707</v>
      </c>
      <c r="AW166" s="290">
        <f t="shared" si="477"/>
        <v>1310014.4458824147</v>
      </c>
      <c r="AX166" s="290">
        <f t="shared" si="477"/>
        <v>1585117.479517722</v>
      </c>
      <c r="AY166" s="290">
        <f t="shared" si="468"/>
        <v>8206032.6200782973</v>
      </c>
      <c r="AZ166" s="285"/>
      <c r="BB166" s="298"/>
      <c r="BC166" s="310"/>
      <c r="BD166" s="326" t="str">
        <f t="shared" si="469"/>
        <v>Seafood</v>
      </c>
      <c r="BE166" s="290">
        <f t="shared" ref="BE166:BP166" si="478">BE135*BE151</f>
        <v>235617.61300000016</v>
      </c>
      <c r="BF166" s="290">
        <f t="shared" si="478"/>
        <v>285097.31173000025</v>
      </c>
      <c r="BG166" s="290">
        <f t="shared" si="478"/>
        <v>344967.74719330034</v>
      </c>
      <c r="BH166" s="290">
        <f t="shared" si="478"/>
        <v>417410.97410389344</v>
      </c>
      <c r="BI166" s="290">
        <f t="shared" si="478"/>
        <v>505067.27866571117</v>
      </c>
      <c r="BJ166" s="290">
        <f t="shared" si="478"/>
        <v>611131.40718551062</v>
      </c>
      <c r="BK166" s="290">
        <f t="shared" si="478"/>
        <v>739469.0026944679</v>
      </c>
      <c r="BL166" s="290">
        <f t="shared" si="478"/>
        <v>894757.49326030642</v>
      </c>
      <c r="BM166" s="290">
        <f t="shared" si="478"/>
        <v>1082656.5668449707</v>
      </c>
      <c r="BN166" s="290">
        <f t="shared" si="478"/>
        <v>1310014.4458824147</v>
      </c>
      <c r="BO166" s="290">
        <f t="shared" si="478"/>
        <v>1585117.479517722</v>
      </c>
      <c r="BP166" s="290">
        <f t="shared" si="478"/>
        <v>1917992.1502164442</v>
      </c>
      <c r="BQ166" s="290">
        <f t="shared" si="471"/>
        <v>9929299.4702947401</v>
      </c>
      <c r="BR166" s="285"/>
      <c r="BT166" s="310"/>
      <c r="BU166" s="313"/>
      <c r="BV166" s="326" t="str">
        <f t="shared" si="472"/>
        <v>Seafood</v>
      </c>
      <c r="BW166" s="290">
        <f t="shared" ref="BW166:CH166" si="479">BW135*BW151</f>
        <v>285097.31173000025</v>
      </c>
      <c r="BX166" s="290">
        <f t="shared" si="479"/>
        <v>344967.74719330034</v>
      </c>
      <c r="BY166" s="290">
        <f t="shared" si="479"/>
        <v>417410.97410389344</v>
      </c>
      <c r="BZ166" s="290">
        <f t="shared" si="479"/>
        <v>505067.27866571117</v>
      </c>
      <c r="CA166" s="290">
        <f t="shared" si="479"/>
        <v>611131.40718551062</v>
      </c>
      <c r="CB166" s="290">
        <f t="shared" si="479"/>
        <v>739469.0026944679</v>
      </c>
      <c r="CC166" s="290">
        <f t="shared" si="479"/>
        <v>894757.49326030642</v>
      </c>
      <c r="CD166" s="290">
        <f t="shared" si="479"/>
        <v>1082656.5668449707</v>
      </c>
      <c r="CE166" s="290">
        <f t="shared" si="479"/>
        <v>1310014.4458824147</v>
      </c>
      <c r="CF166" s="290">
        <f t="shared" si="479"/>
        <v>1585117.479517722</v>
      </c>
      <c r="CG166" s="290">
        <f t="shared" si="479"/>
        <v>1917992.1502164442</v>
      </c>
      <c r="CH166" s="290">
        <f t="shared" si="479"/>
        <v>2320770.5017618979</v>
      </c>
      <c r="CI166" s="290">
        <f t="shared" si="474"/>
        <v>12014452.359056639</v>
      </c>
      <c r="CJ166" s="285"/>
      <c r="CL166" s="313"/>
    </row>
    <row r="167" spans="1:90" x14ac:dyDescent="0.25">
      <c r="A167" s="304"/>
      <c r="B167" s="326" t="str">
        <f t="shared" si="460"/>
        <v>Meat</v>
      </c>
      <c r="C167" s="290">
        <f t="shared" ref="C167:N167" si="480">C136*C152</f>
        <v>429000</v>
      </c>
      <c r="D167" s="290">
        <f t="shared" si="480"/>
        <v>519090</v>
      </c>
      <c r="E167" s="290">
        <f t="shared" si="480"/>
        <v>628098.90000000014</v>
      </c>
      <c r="F167" s="290">
        <f t="shared" si="480"/>
        <v>759999.66900000023</v>
      </c>
      <c r="G167" s="290">
        <f t="shared" si="480"/>
        <v>919599.5994900004</v>
      </c>
      <c r="H167" s="290">
        <f t="shared" si="480"/>
        <v>1112715.5153829008</v>
      </c>
      <c r="I167" s="290">
        <f t="shared" si="480"/>
        <v>1346385.7736133102</v>
      </c>
      <c r="J167" s="290">
        <f t="shared" si="480"/>
        <v>1629126.7860721054</v>
      </c>
      <c r="K167" s="290">
        <f t="shared" si="480"/>
        <v>1971243.4111472478</v>
      </c>
      <c r="L167" s="290">
        <f t="shared" si="480"/>
        <v>2385204.5274881702</v>
      </c>
      <c r="M167" s="290">
        <f t="shared" si="480"/>
        <v>2886097.4782606862</v>
      </c>
      <c r="N167" s="290">
        <f t="shared" si="480"/>
        <v>3492177.9486954305</v>
      </c>
      <c r="O167" s="290">
        <f t="shared" si="462"/>
        <v>18078739.609149851</v>
      </c>
      <c r="P167" s="285"/>
      <c r="R167" s="304"/>
      <c r="S167" s="301"/>
      <c r="T167" s="326" t="str">
        <f t="shared" si="463"/>
        <v>Meat</v>
      </c>
      <c r="U167" s="290">
        <f t="shared" ref="U167:AF167" si="481">U136*U152</f>
        <v>519090</v>
      </c>
      <c r="V167" s="290">
        <f t="shared" si="481"/>
        <v>628098.90000000014</v>
      </c>
      <c r="W167" s="290">
        <f t="shared" si="481"/>
        <v>759999.66900000023</v>
      </c>
      <c r="X167" s="290">
        <f t="shared" si="481"/>
        <v>919599.5994900004</v>
      </c>
      <c r="Y167" s="290">
        <f t="shared" si="481"/>
        <v>1112715.5153829008</v>
      </c>
      <c r="Z167" s="290">
        <f t="shared" si="481"/>
        <v>1346385.7736133102</v>
      </c>
      <c r="AA167" s="290">
        <f t="shared" si="481"/>
        <v>1629126.7860721054</v>
      </c>
      <c r="AB167" s="290">
        <f t="shared" si="481"/>
        <v>1971243.4111472478</v>
      </c>
      <c r="AC167" s="290">
        <f t="shared" si="481"/>
        <v>2385204.5274881702</v>
      </c>
      <c r="AD167" s="290">
        <f t="shared" si="481"/>
        <v>1968650.5272159011</v>
      </c>
      <c r="AE167" s="290">
        <f t="shared" si="481"/>
        <v>2382067.1379312407</v>
      </c>
      <c r="AF167" s="290">
        <f t="shared" si="481"/>
        <v>2882301.2368968013</v>
      </c>
      <c r="AG167" s="290">
        <f t="shared" si="465"/>
        <v>18504483.08423768</v>
      </c>
      <c r="AH167" s="285"/>
      <c r="AJ167" s="301"/>
      <c r="AK167" s="298"/>
      <c r="AL167" s="326" t="str">
        <f t="shared" si="466"/>
        <v>Meat</v>
      </c>
      <c r="AM167" s="290">
        <f t="shared" ref="AM167:AX167" si="482">AM136*AM152</f>
        <v>628098.90000000014</v>
      </c>
      <c r="AN167" s="290">
        <f t="shared" si="482"/>
        <v>759999.66900000023</v>
      </c>
      <c r="AO167" s="290">
        <f t="shared" si="482"/>
        <v>919599.5994900004</v>
      </c>
      <c r="AP167" s="290">
        <f t="shared" si="482"/>
        <v>1112715.5153829008</v>
      </c>
      <c r="AQ167" s="290">
        <f t="shared" si="482"/>
        <v>1346385.7736133102</v>
      </c>
      <c r="AR167" s="290">
        <f t="shared" si="482"/>
        <v>1629126.7860721054</v>
      </c>
      <c r="AS167" s="290">
        <f t="shared" si="482"/>
        <v>1971243.4111472478</v>
      </c>
      <c r="AT167" s="290">
        <f t="shared" si="482"/>
        <v>2385204.5274881702</v>
      </c>
      <c r="AU167" s="290">
        <f t="shared" si="482"/>
        <v>2886097.4782606862</v>
      </c>
      <c r="AV167" s="290">
        <f t="shared" si="482"/>
        <v>3492177.9486954305</v>
      </c>
      <c r="AW167" s="290">
        <f t="shared" si="482"/>
        <v>4225535.3179214718</v>
      </c>
      <c r="AX167" s="290">
        <f t="shared" si="482"/>
        <v>5112897.7346849814</v>
      </c>
      <c r="AY167" s="290">
        <f t="shared" si="468"/>
        <v>26469082.661756303</v>
      </c>
      <c r="AZ167" s="285"/>
      <c r="BB167" s="298"/>
      <c r="BC167" s="310"/>
      <c r="BD167" s="326" t="str">
        <f t="shared" si="469"/>
        <v>Meat</v>
      </c>
      <c r="BE167" s="290">
        <f t="shared" ref="BE167:BP167" si="483">BE136*BE152</f>
        <v>759999.66900000023</v>
      </c>
      <c r="BF167" s="290">
        <f t="shared" si="483"/>
        <v>919599.5994900004</v>
      </c>
      <c r="BG167" s="290">
        <f t="shared" si="483"/>
        <v>1112715.5153829008</v>
      </c>
      <c r="BH167" s="290">
        <f t="shared" si="483"/>
        <v>1346385.7736133102</v>
      </c>
      <c r="BI167" s="290">
        <f t="shared" si="483"/>
        <v>1629126.7860721054</v>
      </c>
      <c r="BJ167" s="290">
        <f t="shared" si="483"/>
        <v>1971243.4111472478</v>
      </c>
      <c r="BK167" s="290">
        <f t="shared" si="483"/>
        <v>2385204.5274881702</v>
      </c>
      <c r="BL167" s="290">
        <f t="shared" si="483"/>
        <v>2886097.4782606862</v>
      </c>
      <c r="BM167" s="290">
        <f t="shared" si="483"/>
        <v>3492177.9486954305</v>
      </c>
      <c r="BN167" s="290">
        <f t="shared" si="483"/>
        <v>4225535.3179214718</v>
      </c>
      <c r="BO167" s="290">
        <f t="shared" si="483"/>
        <v>5112897.7346849814</v>
      </c>
      <c r="BP167" s="290">
        <f t="shared" si="483"/>
        <v>6186606.2589688282</v>
      </c>
      <c r="BQ167" s="290">
        <f t="shared" si="471"/>
        <v>32027590.020725131</v>
      </c>
      <c r="BR167" s="285"/>
      <c r="BT167" s="310"/>
      <c r="BU167" s="313"/>
      <c r="BV167" s="326" t="str">
        <f t="shared" si="472"/>
        <v>Meat</v>
      </c>
      <c r="BW167" s="290">
        <f t="shared" ref="BW167:CH167" si="484">BW136*BW152</f>
        <v>919599.5994900004</v>
      </c>
      <c r="BX167" s="290">
        <f t="shared" si="484"/>
        <v>1112715.5153829008</v>
      </c>
      <c r="BY167" s="290">
        <f t="shared" si="484"/>
        <v>1346385.7736133102</v>
      </c>
      <c r="BZ167" s="290">
        <f t="shared" si="484"/>
        <v>1629126.7860721054</v>
      </c>
      <c r="CA167" s="290">
        <f t="shared" si="484"/>
        <v>1971243.4111472478</v>
      </c>
      <c r="CB167" s="290">
        <f t="shared" si="484"/>
        <v>2385204.5274881702</v>
      </c>
      <c r="CC167" s="290">
        <f t="shared" si="484"/>
        <v>2886097.4782606862</v>
      </c>
      <c r="CD167" s="290">
        <f t="shared" si="484"/>
        <v>3492177.9486954305</v>
      </c>
      <c r="CE167" s="290">
        <f t="shared" si="484"/>
        <v>4225535.3179214718</v>
      </c>
      <c r="CF167" s="290">
        <f t="shared" si="484"/>
        <v>5112897.7346849814</v>
      </c>
      <c r="CG167" s="290">
        <f t="shared" si="484"/>
        <v>6186606.2589688282</v>
      </c>
      <c r="CH167" s="290">
        <f t="shared" si="484"/>
        <v>7485793.5733522829</v>
      </c>
      <c r="CI167" s="290">
        <f t="shared" si="474"/>
        <v>38753383.925077416</v>
      </c>
      <c r="CJ167" s="285"/>
      <c r="CL167" s="313"/>
    </row>
    <row r="168" spans="1:90" x14ac:dyDescent="0.25">
      <c r="A168" s="304"/>
      <c r="B168" s="326" t="str">
        <f t="shared" si="460"/>
        <v>Meat Alternatives</v>
      </c>
      <c r="C168" s="290">
        <f t="shared" ref="C168:N168" si="485">C137*C153</f>
        <v>304000</v>
      </c>
      <c r="D168" s="290">
        <f t="shared" si="485"/>
        <v>367840.00000000006</v>
      </c>
      <c r="E168" s="290">
        <f t="shared" si="485"/>
        <v>445086.40000000014</v>
      </c>
      <c r="F168" s="290">
        <f t="shared" si="485"/>
        <v>538554.54400000034</v>
      </c>
      <c r="G168" s="290">
        <f t="shared" si="485"/>
        <v>651650.99824000045</v>
      </c>
      <c r="H168" s="290">
        <f t="shared" si="485"/>
        <v>788497.70787040074</v>
      </c>
      <c r="I168" s="290">
        <f t="shared" si="485"/>
        <v>954082.22652318492</v>
      </c>
      <c r="J168" s="290">
        <f t="shared" si="485"/>
        <v>1154439.494093054</v>
      </c>
      <c r="K168" s="290">
        <f t="shared" si="485"/>
        <v>1396871.7878525953</v>
      </c>
      <c r="L168" s="290">
        <f t="shared" si="485"/>
        <v>1690214.8633016406</v>
      </c>
      <c r="M168" s="290">
        <f t="shared" si="485"/>
        <v>2045159.9845949856</v>
      </c>
      <c r="N168" s="290">
        <f t="shared" si="485"/>
        <v>2474643.5813599331</v>
      </c>
      <c r="O168" s="290">
        <f t="shared" si="462"/>
        <v>12811041.587835796</v>
      </c>
      <c r="P168" s="285"/>
      <c r="R168" s="304"/>
      <c r="S168" s="301"/>
      <c r="T168" s="326" t="str">
        <f t="shared" si="463"/>
        <v>Meat Alternatives</v>
      </c>
      <c r="U168" s="290">
        <f t="shared" ref="U168:AF168" si="486">U137*U153</f>
        <v>367840.00000000006</v>
      </c>
      <c r="V168" s="290">
        <f t="shared" si="486"/>
        <v>445086.40000000014</v>
      </c>
      <c r="W168" s="290">
        <f t="shared" si="486"/>
        <v>538554.54400000034</v>
      </c>
      <c r="X168" s="290">
        <f t="shared" si="486"/>
        <v>651650.99824000045</v>
      </c>
      <c r="Y168" s="290">
        <f t="shared" si="486"/>
        <v>788497.70787040074</v>
      </c>
      <c r="Z168" s="290">
        <f t="shared" si="486"/>
        <v>954082.22652318492</v>
      </c>
      <c r="AA168" s="290">
        <f t="shared" si="486"/>
        <v>1154439.494093054</v>
      </c>
      <c r="AB168" s="290">
        <f t="shared" si="486"/>
        <v>1396871.7878525953</v>
      </c>
      <c r="AC168" s="290">
        <f t="shared" si="486"/>
        <v>1690214.8633016406</v>
      </c>
      <c r="AD168" s="290">
        <f t="shared" si="486"/>
        <v>1626276.5224827011</v>
      </c>
      <c r="AE168" s="290">
        <f t="shared" si="486"/>
        <v>1967794.5922040686</v>
      </c>
      <c r="AF168" s="290">
        <f t="shared" si="486"/>
        <v>2381031.4565669233</v>
      </c>
      <c r="AG168" s="290">
        <f t="shared" si="465"/>
        <v>13962340.593134571</v>
      </c>
      <c r="AH168" s="285"/>
      <c r="AJ168" s="301"/>
      <c r="AK168" s="298"/>
      <c r="AL168" s="326" t="str">
        <f t="shared" si="466"/>
        <v>Meat Alternatives</v>
      </c>
      <c r="AM168" s="290">
        <f t="shared" ref="AM168:AX168" si="487">AM137*AM153</f>
        <v>445086.40000000014</v>
      </c>
      <c r="AN168" s="290">
        <f t="shared" si="487"/>
        <v>538554.54400000034</v>
      </c>
      <c r="AO168" s="290">
        <f t="shared" si="487"/>
        <v>651650.99824000045</v>
      </c>
      <c r="AP168" s="290">
        <f t="shared" si="487"/>
        <v>788497.70787040074</v>
      </c>
      <c r="AQ168" s="290">
        <f t="shared" si="487"/>
        <v>954082.22652318492</v>
      </c>
      <c r="AR168" s="290">
        <f t="shared" si="487"/>
        <v>1154439.494093054</v>
      </c>
      <c r="AS168" s="290">
        <f t="shared" si="487"/>
        <v>1396871.7878525953</v>
      </c>
      <c r="AT168" s="290">
        <f t="shared" si="487"/>
        <v>1690214.8633016406</v>
      </c>
      <c r="AU168" s="290">
        <f t="shared" si="487"/>
        <v>2045159.9845949856</v>
      </c>
      <c r="AV168" s="290">
        <f t="shared" si="487"/>
        <v>2474643.5813599331</v>
      </c>
      <c r="AW168" s="290">
        <f t="shared" si="487"/>
        <v>2994318.7334455196</v>
      </c>
      <c r="AX168" s="290">
        <f t="shared" si="487"/>
        <v>3623125.6674690791</v>
      </c>
      <c r="AY168" s="290">
        <f t="shared" si="468"/>
        <v>18756645.988750394</v>
      </c>
      <c r="AZ168" s="285"/>
      <c r="BB168" s="298"/>
      <c r="BC168" s="310"/>
      <c r="BD168" s="326" t="str">
        <f t="shared" si="469"/>
        <v>Meat Alternatives</v>
      </c>
      <c r="BE168" s="290">
        <f t="shared" ref="BE168:BP168" si="488">BE137*BE153</f>
        <v>538554.54400000034</v>
      </c>
      <c r="BF168" s="290">
        <f t="shared" si="488"/>
        <v>651650.99824000045</v>
      </c>
      <c r="BG168" s="290">
        <f t="shared" si="488"/>
        <v>788497.70787040074</v>
      </c>
      <c r="BH168" s="290">
        <f t="shared" si="488"/>
        <v>954082.22652318492</v>
      </c>
      <c r="BI168" s="290">
        <f t="shared" si="488"/>
        <v>1154439.494093054</v>
      </c>
      <c r="BJ168" s="290">
        <f t="shared" si="488"/>
        <v>1396871.7878525953</v>
      </c>
      <c r="BK168" s="290">
        <f t="shared" si="488"/>
        <v>1690214.8633016406</v>
      </c>
      <c r="BL168" s="290">
        <f t="shared" si="488"/>
        <v>2045159.9845949856</v>
      </c>
      <c r="BM168" s="290">
        <f t="shared" si="488"/>
        <v>2474643.5813599331</v>
      </c>
      <c r="BN168" s="290">
        <f t="shared" si="488"/>
        <v>2994318.7334455196</v>
      </c>
      <c r="BO168" s="290">
        <f t="shared" si="488"/>
        <v>3623125.6674690791</v>
      </c>
      <c r="BP168" s="290">
        <f t="shared" si="488"/>
        <v>4383982.0576375863</v>
      </c>
      <c r="BQ168" s="290">
        <f t="shared" si="471"/>
        <v>22695541.646387979</v>
      </c>
      <c r="BR168" s="285"/>
      <c r="BT168" s="310"/>
      <c r="BU168" s="313"/>
      <c r="BV168" s="326" t="str">
        <f t="shared" si="472"/>
        <v>Meat Alternatives</v>
      </c>
      <c r="BW168" s="290">
        <f t="shared" ref="BW168:CH168" si="489">BW137*BW153</f>
        <v>651650.99824000045</v>
      </c>
      <c r="BX168" s="290">
        <f t="shared" si="489"/>
        <v>788497.70787040074</v>
      </c>
      <c r="BY168" s="290">
        <f t="shared" si="489"/>
        <v>954082.22652318492</v>
      </c>
      <c r="BZ168" s="290">
        <f t="shared" si="489"/>
        <v>1154439.494093054</v>
      </c>
      <c r="CA168" s="290">
        <f t="shared" si="489"/>
        <v>1396871.7878525953</v>
      </c>
      <c r="CB168" s="290">
        <f t="shared" si="489"/>
        <v>1690214.8633016406</v>
      </c>
      <c r="CC168" s="290">
        <f t="shared" si="489"/>
        <v>2045159.9845949856</v>
      </c>
      <c r="CD168" s="290">
        <f t="shared" si="489"/>
        <v>2474643.5813599331</v>
      </c>
      <c r="CE168" s="290">
        <f t="shared" si="489"/>
        <v>2994318.7334455196</v>
      </c>
      <c r="CF168" s="290">
        <f t="shared" si="489"/>
        <v>3623125.6674690791</v>
      </c>
      <c r="CG168" s="290">
        <f t="shared" si="489"/>
        <v>4383982.0576375863</v>
      </c>
      <c r="CH168" s="290">
        <f t="shared" si="489"/>
        <v>5304618.2897414807</v>
      </c>
      <c r="CI168" s="290">
        <f t="shared" si="474"/>
        <v>27461605.392129458</v>
      </c>
      <c r="CJ168" s="285"/>
      <c r="CL168" s="313"/>
    </row>
    <row r="169" spans="1:90" x14ac:dyDescent="0.25">
      <c r="A169" s="304"/>
      <c r="B169" s="326" t="str">
        <f t="shared" si="460"/>
        <v>Frozen Food</v>
      </c>
      <c r="C169" s="290">
        <f t="shared" ref="C169:N169" si="490">C138*C154</f>
        <v>720000</v>
      </c>
      <c r="D169" s="290">
        <f t="shared" si="490"/>
        <v>871200</v>
      </c>
      <c r="E169" s="290">
        <f t="shared" si="490"/>
        <v>1054152.0000000002</v>
      </c>
      <c r="F169" s="290">
        <f t="shared" si="490"/>
        <v>1275523.9200000004</v>
      </c>
      <c r="G169" s="290">
        <f t="shared" si="490"/>
        <v>1543383.9432000008</v>
      </c>
      <c r="H169" s="290">
        <f t="shared" si="490"/>
        <v>1867494.5712720011</v>
      </c>
      <c r="I169" s="290">
        <f t="shared" si="490"/>
        <v>2259668.4312391221</v>
      </c>
      <c r="J169" s="290">
        <f t="shared" si="490"/>
        <v>2734198.8017993378</v>
      </c>
      <c r="K169" s="290">
        <f t="shared" si="490"/>
        <v>3308380.5501771988</v>
      </c>
      <c r="L169" s="290">
        <f t="shared" si="490"/>
        <v>4003140.4657144113</v>
      </c>
      <c r="M169" s="290">
        <f t="shared" si="490"/>
        <v>4843799.9635144388</v>
      </c>
      <c r="N169" s="290">
        <f t="shared" si="490"/>
        <v>5860997.9558524722</v>
      </c>
      <c r="O169" s="290">
        <f t="shared" si="462"/>
        <v>30341940.602768984</v>
      </c>
      <c r="P169" s="285"/>
      <c r="R169" s="304"/>
      <c r="S169" s="301"/>
      <c r="T169" s="326" t="str">
        <f t="shared" si="463"/>
        <v>Frozen Food</v>
      </c>
      <c r="U169" s="290">
        <f t="shared" ref="U169:AF169" si="491">U138*U154</f>
        <v>871200</v>
      </c>
      <c r="V169" s="290">
        <f t="shared" si="491"/>
        <v>1054152.0000000002</v>
      </c>
      <c r="W169" s="290">
        <f t="shared" si="491"/>
        <v>1275523.9200000004</v>
      </c>
      <c r="X169" s="290">
        <f t="shared" si="491"/>
        <v>1543383.9432000008</v>
      </c>
      <c r="Y169" s="290">
        <f t="shared" si="491"/>
        <v>1867494.5712720011</v>
      </c>
      <c r="Z169" s="290">
        <f t="shared" si="491"/>
        <v>2259668.4312391221</v>
      </c>
      <c r="AA169" s="290">
        <f t="shared" si="491"/>
        <v>2734198.8017993378</v>
      </c>
      <c r="AB169" s="290">
        <f t="shared" si="491"/>
        <v>3308380.5501771988</v>
      </c>
      <c r="AC169" s="290">
        <f t="shared" si="491"/>
        <v>4003140.4657144113</v>
      </c>
      <c r="AD169" s="290">
        <f t="shared" si="491"/>
        <v>1244996.3808480012</v>
      </c>
      <c r="AE169" s="290">
        <f t="shared" si="491"/>
        <v>1506445.6208260816</v>
      </c>
      <c r="AF169" s="290">
        <f t="shared" si="491"/>
        <v>1822799.2011995593</v>
      </c>
      <c r="AG169" s="290">
        <f t="shared" si="465"/>
        <v>23491383.886275712</v>
      </c>
      <c r="AH169" s="285"/>
      <c r="AJ169" s="301"/>
      <c r="AK169" s="298"/>
      <c r="AL169" s="326" t="str">
        <f t="shared" si="466"/>
        <v>Frozen Food</v>
      </c>
      <c r="AM169" s="290">
        <f t="shared" ref="AM169:AX169" si="492">AM138*AM154</f>
        <v>1054152.0000000002</v>
      </c>
      <c r="AN169" s="290">
        <f t="shared" si="492"/>
        <v>1275523.9200000004</v>
      </c>
      <c r="AO169" s="290">
        <f t="shared" si="492"/>
        <v>1543383.9432000008</v>
      </c>
      <c r="AP169" s="290">
        <f t="shared" si="492"/>
        <v>1867494.5712720011</v>
      </c>
      <c r="AQ169" s="290">
        <f t="shared" si="492"/>
        <v>2259668.4312391221</v>
      </c>
      <c r="AR169" s="290">
        <f t="shared" si="492"/>
        <v>2734198.8017993378</v>
      </c>
      <c r="AS169" s="290">
        <f t="shared" si="492"/>
        <v>3308380.5501771988</v>
      </c>
      <c r="AT169" s="290">
        <f t="shared" si="492"/>
        <v>4003140.4657144113</v>
      </c>
      <c r="AU169" s="290">
        <f t="shared" si="492"/>
        <v>4843799.9635144388</v>
      </c>
      <c r="AV169" s="290">
        <f t="shared" si="492"/>
        <v>5860997.9558524722</v>
      </c>
      <c r="AW169" s="290">
        <f t="shared" si="492"/>
        <v>7091807.5265814923</v>
      </c>
      <c r="AX169" s="290">
        <f t="shared" si="492"/>
        <v>8581087.1071636062</v>
      </c>
      <c r="AY169" s="290">
        <f t="shared" si="468"/>
        <v>44423635.236514084</v>
      </c>
      <c r="AZ169" s="285"/>
      <c r="BB169" s="298"/>
      <c r="BC169" s="310"/>
      <c r="BD169" s="326" t="str">
        <f t="shared" si="469"/>
        <v>Frozen Food</v>
      </c>
      <c r="BE169" s="290">
        <f t="shared" ref="BE169:BP169" si="493">BE138*BE154</f>
        <v>1275523.9200000004</v>
      </c>
      <c r="BF169" s="290">
        <f t="shared" si="493"/>
        <v>1543383.9432000008</v>
      </c>
      <c r="BG169" s="290">
        <f t="shared" si="493"/>
        <v>1867494.5712720011</v>
      </c>
      <c r="BH169" s="290">
        <f t="shared" si="493"/>
        <v>2259668.4312391221</v>
      </c>
      <c r="BI169" s="290">
        <f t="shared" si="493"/>
        <v>2734198.8017993378</v>
      </c>
      <c r="BJ169" s="290">
        <f t="shared" si="493"/>
        <v>3308380.5501771988</v>
      </c>
      <c r="BK169" s="290">
        <f t="shared" si="493"/>
        <v>4003140.4657144113</v>
      </c>
      <c r="BL169" s="290">
        <f t="shared" si="493"/>
        <v>4843799.9635144388</v>
      </c>
      <c r="BM169" s="290">
        <f t="shared" si="493"/>
        <v>5860997.9558524722</v>
      </c>
      <c r="BN169" s="290">
        <f t="shared" si="493"/>
        <v>7091807.5265814923</v>
      </c>
      <c r="BO169" s="290">
        <f t="shared" si="493"/>
        <v>8581087.1071636062</v>
      </c>
      <c r="BP169" s="290">
        <f t="shared" si="493"/>
        <v>10383115.399667965</v>
      </c>
      <c r="BQ169" s="290">
        <f t="shared" si="471"/>
        <v>53752598.636182047</v>
      </c>
      <c r="BR169" s="285"/>
      <c r="BT169" s="310"/>
      <c r="BU169" s="313"/>
      <c r="BV169" s="326" t="str">
        <f t="shared" si="472"/>
        <v>Frozen Food</v>
      </c>
      <c r="BW169" s="290">
        <f t="shared" ref="BW169:CH169" si="494">BW138*BW154</f>
        <v>1543383.9432000008</v>
      </c>
      <c r="BX169" s="290">
        <f t="shared" si="494"/>
        <v>1867494.5712720011</v>
      </c>
      <c r="BY169" s="290">
        <f t="shared" si="494"/>
        <v>2259668.4312391221</v>
      </c>
      <c r="BZ169" s="290">
        <f t="shared" si="494"/>
        <v>2734198.8017993378</v>
      </c>
      <c r="CA169" s="290">
        <f t="shared" si="494"/>
        <v>3308380.5501771988</v>
      </c>
      <c r="CB169" s="290">
        <f t="shared" si="494"/>
        <v>4003140.4657144113</v>
      </c>
      <c r="CC169" s="290">
        <f t="shared" si="494"/>
        <v>4843799.9635144388</v>
      </c>
      <c r="CD169" s="290">
        <f t="shared" si="494"/>
        <v>5860997.9558524722</v>
      </c>
      <c r="CE169" s="290">
        <f t="shared" si="494"/>
        <v>7091807.5265814923</v>
      </c>
      <c r="CF169" s="290">
        <f t="shared" si="494"/>
        <v>8581087.1071636062</v>
      </c>
      <c r="CG169" s="290">
        <f t="shared" si="494"/>
        <v>10383115.399667965</v>
      </c>
      <c r="CH169" s="290">
        <f t="shared" si="494"/>
        <v>12563569.63359824</v>
      </c>
      <c r="CI169" s="290">
        <f t="shared" si="474"/>
        <v>65040644.349780284</v>
      </c>
      <c r="CJ169" s="285"/>
      <c r="CL169" s="313"/>
    </row>
    <row r="170" spans="1:90" x14ac:dyDescent="0.25">
      <c r="A170" s="304"/>
      <c r="B170" s="326" t="str">
        <f t="shared" si="460"/>
        <v>Household Essentials</v>
      </c>
      <c r="C170" s="290">
        <f t="shared" ref="C170:N170" si="495">C139*C155</f>
        <v>924000</v>
      </c>
      <c r="D170" s="290">
        <f t="shared" si="495"/>
        <v>1118040.0000000002</v>
      </c>
      <c r="E170" s="290">
        <f t="shared" si="495"/>
        <v>1352828.4000000006</v>
      </c>
      <c r="F170" s="290">
        <f t="shared" si="495"/>
        <v>1636922.364000001</v>
      </c>
      <c r="G170" s="290">
        <f t="shared" si="495"/>
        <v>1980676.0604400013</v>
      </c>
      <c r="H170" s="290">
        <f t="shared" si="495"/>
        <v>2396618.0331324018</v>
      </c>
      <c r="I170" s="290">
        <f t="shared" si="495"/>
        <v>2899907.8200902063</v>
      </c>
      <c r="J170" s="290">
        <f t="shared" si="495"/>
        <v>3508888.4623091505</v>
      </c>
      <c r="K170" s="290">
        <f t="shared" si="495"/>
        <v>4245755.0393940723</v>
      </c>
      <c r="L170" s="290">
        <f t="shared" si="495"/>
        <v>5137363.5976668289</v>
      </c>
      <c r="M170" s="290">
        <f t="shared" si="495"/>
        <v>6216209.9531768644</v>
      </c>
      <c r="N170" s="290">
        <f t="shared" si="495"/>
        <v>7521614.0433440069</v>
      </c>
      <c r="O170" s="290">
        <f t="shared" si="462"/>
        <v>38938823.773553535</v>
      </c>
      <c r="P170" s="285"/>
      <c r="R170" s="304"/>
      <c r="S170" s="301"/>
      <c r="T170" s="326" t="str">
        <f t="shared" si="463"/>
        <v>Household Essentials</v>
      </c>
      <c r="U170" s="290">
        <f t="shared" ref="U170:AF170" si="496">U139*U155</f>
        <v>1118040.0000000002</v>
      </c>
      <c r="V170" s="290">
        <f t="shared" si="496"/>
        <v>1352828.4000000006</v>
      </c>
      <c r="W170" s="290">
        <f t="shared" si="496"/>
        <v>1636922.364000001</v>
      </c>
      <c r="X170" s="290">
        <f t="shared" si="496"/>
        <v>1980676.0604400013</v>
      </c>
      <c r="Y170" s="290">
        <f t="shared" si="496"/>
        <v>2396618.0331324018</v>
      </c>
      <c r="Z170" s="290">
        <f t="shared" si="496"/>
        <v>2899907.8200902063</v>
      </c>
      <c r="AA170" s="290">
        <f t="shared" si="496"/>
        <v>3508888.4623091505</v>
      </c>
      <c r="AB170" s="290">
        <f t="shared" si="496"/>
        <v>4245755.0393940723</v>
      </c>
      <c r="AC170" s="290">
        <f t="shared" si="496"/>
        <v>5137363.5976668289</v>
      </c>
      <c r="AD170" s="290">
        <f t="shared" si="496"/>
        <v>2396618.0331324018</v>
      </c>
      <c r="AE170" s="290">
        <f t="shared" si="496"/>
        <v>2899907.8200902068</v>
      </c>
      <c r="AF170" s="290">
        <f t="shared" si="496"/>
        <v>3508888.4623091505</v>
      </c>
      <c r="AG170" s="290">
        <f t="shared" si="465"/>
        <v>33082414.092564423</v>
      </c>
      <c r="AH170" s="285"/>
      <c r="AJ170" s="301"/>
      <c r="AK170" s="298"/>
      <c r="AL170" s="326" t="str">
        <f t="shared" si="466"/>
        <v>Household Essentials</v>
      </c>
      <c r="AM170" s="290">
        <f t="shared" ref="AM170:AX170" si="497">AM139*AM155</f>
        <v>1352828.4000000006</v>
      </c>
      <c r="AN170" s="290">
        <f t="shared" si="497"/>
        <v>1636922.364000001</v>
      </c>
      <c r="AO170" s="290">
        <f t="shared" si="497"/>
        <v>1980676.0604400013</v>
      </c>
      <c r="AP170" s="290">
        <f t="shared" si="497"/>
        <v>2396618.0331324018</v>
      </c>
      <c r="AQ170" s="290">
        <f t="shared" si="497"/>
        <v>2899907.8200902063</v>
      </c>
      <c r="AR170" s="290">
        <f t="shared" si="497"/>
        <v>3508888.4623091505</v>
      </c>
      <c r="AS170" s="290">
        <f t="shared" si="497"/>
        <v>4245755.0393940723</v>
      </c>
      <c r="AT170" s="290">
        <f t="shared" si="497"/>
        <v>5137363.5976668289</v>
      </c>
      <c r="AU170" s="290">
        <f t="shared" si="497"/>
        <v>6216209.9531768644</v>
      </c>
      <c r="AV170" s="290">
        <f t="shared" si="497"/>
        <v>7521614.0433440069</v>
      </c>
      <c r="AW170" s="290">
        <f t="shared" si="497"/>
        <v>9101152.9924462494</v>
      </c>
      <c r="AX170" s="290">
        <f t="shared" si="497"/>
        <v>11012395.120859964</v>
      </c>
      <c r="AY170" s="290">
        <f t="shared" si="468"/>
        <v>57010331.886859752</v>
      </c>
      <c r="AZ170" s="285"/>
      <c r="BB170" s="298"/>
      <c r="BC170" s="310"/>
      <c r="BD170" s="326" t="str">
        <f t="shared" si="469"/>
        <v>Household Essentials</v>
      </c>
      <c r="BE170" s="290">
        <f t="shared" ref="BE170:BP170" si="498">BE139*BE155</f>
        <v>1636922.364000001</v>
      </c>
      <c r="BF170" s="290">
        <f t="shared" si="498"/>
        <v>1980676.0604400013</v>
      </c>
      <c r="BG170" s="290">
        <f t="shared" si="498"/>
        <v>2396618.0331324018</v>
      </c>
      <c r="BH170" s="290">
        <f t="shared" si="498"/>
        <v>2899907.8200902063</v>
      </c>
      <c r="BI170" s="290">
        <f t="shared" si="498"/>
        <v>3508888.4623091505</v>
      </c>
      <c r="BJ170" s="290">
        <f t="shared" si="498"/>
        <v>4245755.0393940723</v>
      </c>
      <c r="BK170" s="290">
        <f t="shared" si="498"/>
        <v>5137363.5976668289</v>
      </c>
      <c r="BL170" s="290">
        <f t="shared" si="498"/>
        <v>6216209.9531768644</v>
      </c>
      <c r="BM170" s="290">
        <f t="shared" si="498"/>
        <v>7521614.0433440069</v>
      </c>
      <c r="BN170" s="290">
        <f t="shared" si="498"/>
        <v>9101152.9924462494</v>
      </c>
      <c r="BO170" s="290">
        <f t="shared" si="498"/>
        <v>11012395.120859964</v>
      </c>
      <c r="BP170" s="290">
        <f t="shared" si="498"/>
        <v>13324998.096240558</v>
      </c>
      <c r="BQ170" s="290">
        <f t="shared" si="471"/>
        <v>68982501.583100319</v>
      </c>
      <c r="BR170" s="285"/>
      <c r="BT170" s="310"/>
      <c r="BU170" s="313"/>
      <c r="BV170" s="326" t="str">
        <f t="shared" si="472"/>
        <v>Household Essentials</v>
      </c>
      <c r="BW170" s="290">
        <f t="shared" ref="BW170:CH170" si="499">BW139*BW155</f>
        <v>1980676.0604400013</v>
      </c>
      <c r="BX170" s="290">
        <f t="shared" si="499"/>
        <v>2396618.0331324018</v>
      </c>
      <c r="BY170" s="290">
        <f t="shared" si="499"/>
        <v>2899907.8200902063</v>
      </c>
      <c r="BZ170" s="290">
        <f t="shared" si="499"/>
        <v>3508888.4623091505</v>
      </c>
      <c r="CA170" s="290">
        <f t="shared" si="499"/>
        <v>4245755.0393940723</v>
      </c>
      <c r="CB170" s="290">
        <f t="shared" si="499"/>
        <v>5137363.5976668289</v>
      </c>
      <c r="CC170" s="290">
        <f t="shared" si="499"/>
        <v>6216209.9531768644</v>
      </c>
      <c r="CD170" s="290">
        <f t="shared" si="499"/>
        <v>7521614.0433440069</v>
      </c>
      <c r="CE170" s="290">
        <f t="shared" si="499"/>
        <v>9101152.9924462494</v>
      </c>
      <c r="CF170" s="290">
        <f t="shared" si="499"/>
        <v>11012395.120859964</v>
      </c>
      <c r="CG170" s="290">
        <f t="shared" si="499"/>
        <v>13324998.096240558</v>
      </c>
      <c r="CH170" s="290">
        <f t="shared" si="499"/>
        <v>16123247.696451077</v>
      </c>
      <c r="CI170" s="290">
        <f t="shared" si="474"/>
        <v>83468826.915551394</v>
      </c>
      <c r="CJ170" s="285"/>
      <c r="CL170" s="313"/>
    </row>
    <row r="171" spans="1:90" x14ac:dyDescent="0.25">
      <c r="A171" s="304"/>
      <c r="B171" s="326" t="str">
        <f>B156</f>
        <v>Beauty Products</v>
      </c>
      <c r="C171" s="290">
        <f t="shared" ref="C171:N171" si="500">C140*C156</f>
        <v>550000</v>
      </c>
      <c r="D171" s="290">
        <f t="shared" si="500"/>
        <v>665500.00000000012</v>
      </c>
      <c r="E171" s="290">
        <f t="shared" si="500"/>
        <v>805255.00000000035</v>
      </c>
      <c r="F171" s="290">
        <f t="shared" si="500"/>
        <v>974358.5500000004</v>
      </c>
      <c r="G171" s="290">
        <f t="shared" si="500"/>
        <v>1178973.8455000008</v>
      </c>
      <c r="H171" s="290">
        <f t="shared" si="500"/>
        <v>1426558.3530550012</v>
      </c>
      <c r="I171" s="290">
        <f t="shared" si="500"/>
        <v>1726135.6071965517</v>
      </c>
      <c r="J171" s="290">
        <f t="shared" si="500"/>
        <v>2088624.084707828</v>
      </c>
      <c r="K171" s="290">
        <f t="shared" si="500"/>
        <v>2527235.1424964722</v>
      </c>
      <c r="L171" s="290">
        <f t="shared" si="500"/>
        <v>3057954.5224207323</v>
      </c>
      <c r="M171" s="290">
        <f t="shared" si="500"/>
        <v>3700124.9721290865</v>
      </c>
      <c r="N171" s="290">
        <f t="shared" si="500"/>
        <v>4477151.2162761958</v>
      </c>
      <c r="O171" s="290">
        <f>SUM(C171:N171)</f>
        <v>23177871.293781869</v>
      </c>
      <c r="P171" s="285"/>
      <c r="R171" s="304"/>
      <c r="S171" s="301"/>
      <c r="T171" s="326" t="str">
        <f t="shared" si="463"/>
        <v>Beauty Products</v>
      </c>
      <c r="U171" s="290">
        <f t="shared" ref="U171:AF171" si="501">U140*U156</f>
        <v>665500.00000000012</v>
      </c>
      <c r="V171" s="290">
        <f t="shared" si="501"/>
        <v>805255.00000000035</v>
      </c>
      <c r="W171" s="290">
        <f t="shared" si="501"/>
        <v>974358.5500000004</v>
      </c>
      <c r="X171" s="290">
        <f t="shared" si="501"/>
        <v>1178973.8455000008</v>
      </c>
      <c r="Y171" s="290">
        <f t="shared" si="501"/>
        <v>1426558.3530550012</v>
      </c>
      <c r="Z171" s="290">
        <f t="shared" si="501"/>
        <v>1726135.6071965517</v>
      </c>
      <c r="AA171" s="290">
        <f t="shared" si="501"/>
        <v>2088624.084707828</v>
      </c>
      <c r="AB171" s="290">
        <f t="shared" si="501"/>
        <v>2527235.1424964722</v>
      </c>
      <c r="AC171" s="290">
        <f t="shared" si="501"/>
        <v>3057954.5224207323</v>
      </c>
      <c r="AD171" s="290">
        <f t="shared" si="501"/>
        <v>3700124.9721290865</v>
      </c>
      <c r="AE171" s="290">
        <f t="shared" si="501"/>
        <v>3709051.7179430043</v>
      </c>
      <c r="AF171" s="290">
        <f t="shared" si="501"/>
        <v>4487952.5787110357</v>
      </c>
      <c r="AG171" s="290">
        <f>SUM(U171:AF171)</f>
        <v>26347724.374159716</v>
      </c>
      <c r="AH171" s="285"/>
      <c r="AJ171" s="301"/>
      <c r="AK171" s="298"/>
      <c r="AL171" s="326" t="str">
        <f t="shared" si="466"/>
        <v>Beauty Products</v>
      </c>
      <c r="AM171" s="290">
        <f t="shared" ref="AM171:AX171" si="502">AM140*AM156</f>
        <v>805255.00000000035</v>
      </c>
      <c r="AN171" s="290">
        <f t="shared" si="502"/>
        <v>974358.5500000004</v>
      </c>
      <c r="AO171" s="290">
        <f t="shared" si="502"/>
        <v>1178973.8455000008</v>
      </c>
      <c r="AP171" s="290">
        <f t="shared" si="502"/>
        <v>1426558.3530550012</v>
      </c>
      <c r="AQ171" s="290">
        <f t="shared" si="502"/>
        <v>1726135.6071965517</v>
      </c>
      <c r="AR171" s="290">
        <f t="shared" si="502"/>
        <v>2088624.084707828</v>
      </c>
      <c r="AS171" s="290">
        <f t="shared" si="502"/>
        <v>2527235.1424964722</v>
      </c>
      <c r="AT171" s="290">
        <f t="shared" si="502"/>
        <v>3057954.5224207323</v>
      </c>
      <c r="AU171" s="290">
        <f t="shared" si="502"/>
        <v>3700124.9721290865</v>
      </c>
      <c r="AV171" s="290">
        <f t="shared" si="502"/>
        <v>4477151.2162761958</v>
      </c>
      <c r="AW171" s="290">
        <f t="shared" si="502"/>
        <v>5417352.9716941975</v>
      </c>
      <c r="AX171" s="290">
        <f t="shared" si="502"/>
        <v>6554997.0957499808</v>
      </c>
      <c r="AY171" s="290">
        <f>SUM(AM171:AX171)</f>
        <v>33934721.361226045</v>
      </c>
      <c r="AZ171" s="285"/>
      <c r="BB171" s="298"/>
      <c r="BC171" s="310"/>
      <c r="BD171" s="326" t="str">
        <f t="shared" si="469"/>
        <v>Beauty Products</v>
      </c>
      <c r="BE171" s="290">
        <f t="shared" ref="BE171:BP171" si="503">BE140*BE156</f>
        <v>974358.5500000004</v>
      </c>
      <c r="BF171" s="290">
        <f t="shared" si="503"/>
        <v>1178973.8455000008</v>
      </c>
      <c r="BG171" s="290">
        <f t="shared" si="503"/>
        <v>1426558.3530550012</v>
      </c>
      <c r="BH171" s="290">
        <f t="shared" si="503"/>
        <v>1726135.6071965517</v>
      </c>
      <c r="BI171" s="290">
        <f t="shared" si="503"/>
        <v>2088624.084707828</v>
      </c>
      <c r="BJ171" s="290">
        <f t="shared" si="503"/>
        <v>2527235.1424964722</v>
      </c>
      <c r="BK171" s="290">
        <f t="shared" si="503"/>
        <v>3057954.5224207323</v>
      </c>
      <c r="BL171" s="290">
        <f t="shared" si="503"/>
        <v>3700124.9721290865</v>
      </c>
      <c r="BM171" s="290">
        <f t="shared" si="503"/>
        <v>4477151.2162761958</v>
      </c>
      <c r="BN171" s="290">
        <f t="shared" si="503"/>
        <v>5417352.9716941975</v>
      </c>
      <c r="BO171" s="290">
        <f t="shared" si="503"/>
        <v>6554997.0957499808</v>
      </c>
      <c r="BP171" s="290">
        <f t="shared" si="503"/>
        <v>7931546.4858574774</v>
      </c>
      <c r="BQ171" s="290">
        <f>SUM(BE171:BP171)</f>
        <v>41061012.847083524</v>
      </c>
      <c r="BR171" s="285"/>
      <c r="BT171" s="310"/>
      <c r="BU171" s="313"/>
      <c r="BV171" s="326" t="str">
        <f t="shared" si="472"/>
        <v>Beauty Products</v>
      </c>
      <c r="BW171" s="290">
        <f t="shared" ref="BW171:CH171" si="504">BW140*BW156</f>
        <v>1178973.8455000008</v>
      </c>
      <c r="BX171" s="290">
        <f t="shared" si="504"/>
        <v>1426558.3530550012</v>
      </c>
      <c r="BY171" s="290">
        <f t="shared" si="504"/>
        <v>1726135.6071965517</v>
      </c>
      <c r="BZ171" s="290">
        <f t="shared" si="504"/>
        <v>2088624.084707828</v>
      </c>
      <c r="CA171" s="290">
        <f t="shared" si="504"/>
        <v>2527235.1424964722</v>
      </c>
      <c r="CB171" s="290">
        <f t="shared" si="504"/>
        <v>3057954.5224207323</v>
      </c>
      <c r="CC171" s="290">
        <f t="shared" si="504"/>
        <v>3700124.9721290865</v>
      </c>
      <c r="CD171" s="290">
        <f t="shared" si="504"/>
        <v>4477151.2162761958</v>
      </c>
      <c r="CE171" s="290">
        <f t="shared" si="504"/>
        <v>5417352.9716941975</v>
      </c>
      <c r="CF171" s="290">
        <f t="shared" si="504"/>
        <v>6554997.0957499808</v>
      </c>
      <c r="CG171" s="290">
        <f t="shared" si="504"/>
        <v>7931546.4858574774</v>
      </c>
      <c r="CH171" s="290">
        <f t="shared" si="504"/>
        <v>9597171.2478875518</v>
      </c>
      <c r="CI171" s="290">
        <f>SUM(BW171:CH171)</f>
        <v>49683825.544971079</v>
      </c>
      <c r="CJ171" s="285"/>
      <c r="CL171" s="313"/>
    </row>
    <row r="172" spans="1:90" x14ac:dyDescent="0.25">
      <c r="A172" s="304"/>
      <c r="B172" s="327" t="s">
        <v>244</v>
      </c>
      <c r="C172" s="289">
        <f t="shared" ref="C172:N172" si="505">SUM(C162:C171)</f>
        <v>4872000</v>
      </c>
      <c r="D172" s="289">
        <f t="shared" si="505"/>
        <v>5895120.0000000009</v>
      </c>
      <c r="E172" s="289">
        <f t="shared" si="505"/>
        <v>7133095.200000002</v>
      </c>
      <c r="F172" s="289">
        <f t="shared" si="505"/>
        <v>8631045.1920000035</v>
      </c>
      <c r="G172" s="289">
        <f t="shared" si="505"/>
        <v>10443564.682320006</v>
      </c>
      <c r="H172" s="289">
        <f t="shared" si="505"/>
        <v>12636713.265607212</v>
      </c>
      <c r="I172" s="289">
        <f t="shared" si="505"/>
        <v>15290423.051384728</v>
      </c>
      <c r="J172" s="289">
        <f t="shared" si="505"/>
        <v>18501411.892175522</v>
      </c>
      <c r="K172" s="289">
        <f t="shared" si="505"/>
        <v>22386708.389532387</v>
      </c>
      <c r="L172" s="289">
        <f t="shared" si="505"/>
        <v>27087917.151334189</v>
      </c>
      <c r="M172" s="289">
        <f t="shared" si="505"/>
        <v>32776379.75311438</v>
      </c>
      <c r="N172" s="289">
        <f t="shared" si="505"/>
        <v>39659419.501268409</v>
      </c>
      <c r="O172" s="289">
        <f>SUM(O162:O171)</f>
        <v>205313798.07873684</v>
      </c>
      <c r="P172" s="322"/>
      <c r="R172" s="304"/>
      <c r="S172" s="301"/>
      <c r="T172" s="327" t="s">
        <v>244</v>
      </c>
      <c r="U172" s="289">
        <f t="shared" ref="U172:AE172" si="506">SUM(U162:U171)</f>
        <v>5895120.0000000009</v>
      </c>
      <c r="V172" s="289">
        <f t="shared" si="506"/>
        <v>7133095.200000002</v>
      </c>
      <c r="W172" s="289">
        <f t="shared" si="506"/>
        <v>8631045.1920000035</v>
      </c>
      <c r="X172" s="289">
        <f t="shared" si="506"/>
        <v>10443564.682320006</v>
      </c>
      <c r="Y172" s="289">
        <f t="shared" si="506"/>
        <v>12636713.265607212</v>
      </c>
      <c r="Z172" s="289">
        <f t="shared" si="506"/>
        <v>15290423.051384728</v>
      </c>
      <c r="AA172" s="289">
        <f t="shared" si="506"/>
        <v>18501411.892175522</v>
      </c>
      <c r="AB172" s="289">
        <f t="shared" si="506"/>
        <v>22386708.389532387</v>
      </c>
      <c r="AC172" s="289">
        <f t="shared" si="506"/>
        <v>27087917.151334189</v>
      </c>
      <c r="AD172" s="289">
        <f>SUM(AD162:AD171)</f>
        <v>20151730.212078474</v>
      </c>
      <c r="AE172" s="289">
        <f t="shared" si="506"/>
        <v>22415270.357080784</v>
      </c>
      <c r="AF172" s="289">
        <f>SUM(AF162:AF171)</f>
        <v>26777250.010628439</v>
      </c>
      <c r="AG172" s="289">
        <f>SUM(AG162:AG171)</f>
        <v>197350249.40414178</v>
      </c>
      <c r="AH172" s="322"/>
      <c r="AJ172" s="301"/>
      <c r="AK172" s="298"/>
      <c r="AL172" s="327" t="s">
        <v>244</v>
      </c>
      <c r="AM172" s="289">
        <f t="shared" ref="AM172:AX172" si="507">SUM(AM162:AM171)</f>
        <v>7133095.200000002</v>
      </c>
      <c r="AN172" s="289">
        <f t="shared" si="507"/>
        <v>8631045.1920000035</v>
      </c>
      <c r="AO172" s="289">
        <f t="shared" si="507"/>
        <v>10443564.682320006</v>
      </c>
      <c r="AP172" s="289">
        <f t="shared" si="507"/>
        <v>12636713.265607212</v>
      </c>
      <c r="AQ172" s="289">
        <f t="shared" si="507"/>
        <v>15290423.051384728</v>
      </c>
      <c r="AR172" s="289">
        <f t="shared" si="507"/>
        <v>18501411.892175522</v>
      </c>
      <c r="AS172" s="289">
        <f t="shared" si="507"/>
        <v>22386708.389532387</v>
      </c>
      <c r="AT172" s="289">
        <f t="shared" si="507"/>
        <v>27087917.151334189</v>
      </c>
      <c r="AU172" s="289">
        <f t="shared" si="507"/>
        <v>32776379.75311438</v>
      </c>
      <c r="AV172" s="289">
        <f t="shared" si="507"/>
        <v>39659419.501268409</v>
      </c>
      <c r="AW172" s="289">
        <f t="shared" si="507"/>
        <v>47987897.596534774</v>
      </c>
      <c r="AX172" s="289">
        <f t="shared" si="507"/>
        <v>58065356.09180709</v>
      </c>
      <c r="AY172" s="289">
        <f>SUM(AY162:AY171)</f>
        <v>300599931.76707864</v>
      </c>
      <c r="AZ172" s="322"/>
      <c r="BB172" s="298"/>
      <c r="BC172" s="310"/>
      <c r="BD172" s="327" t="s">
        <v>244</v>
      </c>
      <c r="BE172" s="289">
        <f t="shared" ref="BE172:BP172" si="508">SUM(BE162:BE171)</f>
        <v>8631045.1920000035</v>
      </c>
      <c r="BF172" s="289">
        <f t="shared" si="508"/>
        <v>10443564.682320006</v>
      </c>
      <c r="BG172" s="289">
        <f t="shared" si="508"/>
        <v>12636713.265607212</v>
      </c>
      <c r="BH172" s="289">
        <f t="shared" si="508"/>
        <v>15290423.051384728</v>
      </c>
      <c r="BI172" s="289">
        <f t="shared" si="508"/>
        <v>18501411.892175522</v>
      </c>
      <c r="BJ172" s="289">
        <f t="shared" si="508"/>
        <v>22386708.389532387</v>
      </c>
      <c r="BK172" s="289">
        <f t="shared" si="508"/>
        <v>27087917.151334189</v>
      </c>
      <c r="BL172" s="289">
        <f t="shared" si="508"/>
        <v>32776379.75311438</v>
      </c>
      <c r="BM172" s="289">
        <f t="shared" si="508"/>
        <v>39659419.501268409</v>
      </c>
      <c r="BN172" s="289">
        <f t="shared" si="508"/>
        <v>47987897.596534774</v>
      </c>
      <c r="BO172" s="289">
        <f t="shared" si="508"/>
        <v>58065356.09180709</v>
      </c>
      <c r="BP172" s="289">
        <f t="shared" si="508"/>
        <v>70259080.871086583</v>
      </c>
      <c r="BQ172" s="289">
        <f>SUM(BQ162:BQ171)</f>
        <v>363725917.43816525</v>
      </c>
      <c r="BR172" s="322"/>
      <c r="BT172" s="310"/>
      <c r="BU172" s="313"/>
      <c r="BV172" s="327" t="s">
        <v>244</v>
      </c>
      <c r="BW172" s="289">
        <f t="shared" ref="BW172:CH172" si="509">SUM(BW162:BW171)</f>
        <v>10443564.682320006</v>
      </c>
      <c r="BX172" s="289">
        <f t="shared" si="509"/>
        <v>12636713.265607212</v>
      </c>
      <c r="BY172" s="289">
        <f t="shared" si="509"/>
        <v>15290423.051384728</v>
      </c>
      <c r="BZ172" s="289">
        <f t="shared" si="509"/>
        <v>18501411.892175522</v>
      </c>
      <c r="CA172" s="289">
        <f t="shared" si="509"/>
        <v>22386708.389532387</v>
      </c>
      <c r="CB172" s="289">
        <f t="shared" si="509"/>
        <v>27087917.151334189</v>
      </c>
      <c r="CC172" s="289">
        <f t="shared" si="509"/>
        <v>32776379.75311438</v>
      </c>
      <c r="CD172" s="289">
        <f t="shared" si="509"/>
        <v>39659419.501268409</v>
      </c>
      <c r="CE172" s="289">
        <f t="shared" si="509"/>
        <v>47987897.596534774</v>
      </c>
      <c r="CF172" s="289">
        <f t="shared" si="509"/>
        <v>58065356.09180709</v>
      </c>
      <c r="CG172" s="289">
        <f t="shared" si="509"/>
        <v>70259080.871086583</v>
      </c>
      <c r="CH172" s="289">
        <f t="shared" si="509"/>
        <v>85013487.854014784</v>
      </c>
      <c r="CI172" s="289">
        <f>SUM(CI162:CI171)</f>
        <v>440108360.10018003</v>
      </c>
      <c r="CJ172" s="322"/>
      <c r="CL172" s="313"/>
    </row>
    <row r="173" spans="1:90" x14ac:dyDescent="0.25">
      <c r="A173" s="304"/>
      <c r="B173" s="331"/>
      <c r="C173" s="291"/>
      <c r="D173" s="291"/>
      <c r="E173" s="291"/>
      <c r="F173" s="291"/>
      <c r="G173" s="291"/>
      <c r="H173" s="291"/>
      <c r="I173" s="291"/>
      <c r="J173" s="291"/>
      <c r="K173" s="291"/>
      <c r="L173" s="291"/>
      <c r="M173" s="291"/>
      <c r="N173" s="291"/>
      <c r="O173" s="291"/>
      <c r="P173" s="322"/>
      <c r="R173" s="304"/>
      <c r="S173" s="301"/>
      <c r="T173" s="331"/>
      <c r="U173" s="291"/>
      <c r="V173" s="291"/>
      <c r="W173" s="291"/>
      <c r="X173" s="291"/>
      <c r="Y173" s="291"/>
      <c r="Z173" s="291"/>
      <c r="AA173" s="291"/>
      <c r="AB173" s="291"/>
      <c r="AC173" s="291"/>
      <c r="AD173" s="291"/>
      <c r="AE173" s="291"/>
      <c r="AF173" s="291"/>
      <c r="AG173" s="291"/>
      <c r="AH173" s="322"/>
      <c r="AJ173" s="301"/>
      <c r="AK173" s="298"/>
      <c r="AL173" s="331"/>
      <c r="AM173" s="291"/>
      <c r="AN173" s="291"/>
      <c r="AO173" s="291"/>
      <c r="AP173" s="291"/>
      <c r="AQ173" s="291"/>
      <c r="AR173" s="291"/>
      <c r="AS173" s="291"/>
      <c r="AT173" s="291"/>
      <c r="AU173" s="291"/>
      <c r="AV173" s="291"/>
      <c r="AW173" s="291"/>
      <c r="AX173" s="291"/>
      <c r="AY173" s="291"/>
      <c r="AZ173" s="322"/>
      <c r="BB173" s="298"/>
      <c r="BC173" s="310"/>
      <c r="BD173" s="331"/>
      <c r="BE173" s="291"/>
      <c r="BF173" s="291"/>
      <c r="BG173" s="291"/>
      <c r="BH173" s="291"/>
      <c r="BI173" s="291"/>
      <c r="BJ173" s="291"/>
      <c r="BK173" s="291"/>
      <c r="BL173" s="291"/>
      <c r="BM173" s="291"/>
      <c r="BN173" s="291"/>
      <c r="BO173" s="291"/>
      <c r="BP173" s="291"/>
      <c r="BQ173" s="291"/>
      <c r="BR173" s="322"/>
      <c r="BT173" s="310"/>
      <c r="BU173" s="313"/>
      <c r="BV173" s="331"/>
      <c r="BW173" s="291"/>
      <c r="BX173" s="291"/>
      <c r="BY173" s="291"/>
      <c r="BZ173" s="291"/>
      <c r="CA173" s="291"/>
      <c r="CB173" s="291"/>
      <c r="CC173" s="291"/>
      <c r="CD173" s="291"/>
      <c r="CE173" s="291"/>
      <c r="CF173" s="291"/>
      <c r="CG173" s="291"/>
      <c r="CH173" s="291"/>
      <c r="CI173" s="291"/>
      <c r="CJ173" s="322"/>
      <c r="CL173" s="313"/>
    </row>
    <row r="174" spans="1:90" x14ac:dyDescent="0.25">
      <c r="A174" s="317" t="s">
        <v>472</v>
      </c>
      <c r="B174" s="98" t="str">
        <f>B158</f>
        <v>For the Year Ending April 30</v>
      </c>
      <c r="D174" s="285"/>
      <c r="E174" s="285"/>
      <c r="F174" s="285"/>
      <c r="G174" s="285"/>
      <c r="H174" s="285"/>
      <c r="I174" s="285"/>
      <c r="J174" s="285"/>
      <c r="K174" s="285"/>
      <c r="L174" s="285"/>
      <c r="M174" s="285"/>
      <c r="N174" s="285"/>
      <c r="O174" s="285"/>
      <c r="P174" s="285"/>
      <c r="R174" s="304"/>
      <c r="S174" s="319" t="s">
        <v>472</v>
      </c>
      <c r="T174" s="98" t="str">
        <f>T158</f>
        <v>For the Year Ending April 30</v>
      </c>
      <c r="U174" s="285"/>
      <c r="V174" s="285"/>
      <c r="W174" s="285"/>
      <c r="X174" s="285"/>
      <c r="Y174" s="285"/>
      <c r="Z174" s="285"/>
      <c r="AA174" s="285"/>
      <c r="AB174" s="285"/>
      <c r="AC174" s="285"/>
      <c r="AD174" s="285"/>
      <c r="AE174" s="285"/>
      <c r="AF174" s="285"/>
      <c r="AG174" s="285"/>
      <c r="AH174" s="285"/>
      <c r="AJ174" s="301"/>
      <c r="AK174" s="319" t="s">
        <v>472</v>
      </c>
      <c r="AL174" s="98" t="str">
        <f>AL158</f>
        <v>For the Year Ending April 30</v>
      </c>
      <c r="AM174" s="285"/>
      <c r="AN174" s="285"/>
      <c r="AO174" s="285"/>
      <c r="AP174" s="285"/>
      <c r="AQ174" s="285"/>
      <c r="AR174" s="285"/>
      <c r="AS174" s="285"/>
      <c r="AT174" s="285"/>
      <c r="AU174" s="285"/>
      <c r="AV174" s="285"/>
      <c r="AW174" s="285"/>
      <c r="AX174" s="285"/>
      <c r="AY174" s="285"/>
      <c r="AZ174" s="285"/>
      <c r="BB174" s="298"/>
      <c r="BC174" s="319" t="s">
        <v>472</v>
      </c>
      <c r="BD174" s="98" t="str">
        <f>BD158</f>
        <v>For the Year Ending April 30</v>
      </c>
      <c r="BE174" s="285"/>
      <c r="BF174" s="285"/>
      <c r="BG174" s="285"/>
      <c r="BH174" s="285"/>
      <c r="BI174" s="285"/>
      <c r="BJ174" s="285"/>
      <c r="BK174" s="285"/>
      <c r="BL174" s="285"/>
      <c r="BM174" s="285"/>
      <c r="BN174" s="285"/>
      <c r="BO174" s="285"/>
      <c r="BP174" s="285"/>
      <c r="BQ174" s="285"/>
      <c r="BR174" s="285"/>
      <c r="BT174" s="310"/>
      <c r="BU174" s="319" t="s">
        <v>472</v>
      </c>
      <c r="BV174" s="98" t="str">
        <f>BV158</f>
        <v>For the Year Ending April 30</v>
      </c>
      <c r="BW174" s="285"/>
      <c r="BX174" s="285"/>
      <c r="BY174" s="285"/>
      <c r="BZ174" s="285"/>
      <c r="CA174" s="285"/>
      <c r="CB174" s="285"/>
      <c r="CC174" s="285"/>
      <c r="CD174" s="285"/>
      <c r="CE174" s="285"/>
      <c r="CF174" s="285"/>
      <c r="CG174" s="285"/>
      <c r="CH174" s="285"/>
      <c r="CI174" s="285"/>
      <c r="CJ174" s="285"/>
      <c r="CL174" s="313"/>
    </row>
    <row r="175" spans="1:90" x14ac:dyDescent="0.25">
      <c r="A175" s="304"/>
      <c r="B175" s="320" t="s">
        <v>233</v>
      </c>
      <c r="C175" s="285"/>
      <c r="D175" s="285"/>
      <c r="E175" s="285"/>
      <c r="F175" s="285"/>
      <c r="G175" s="285"/>
      <c r="H175" s="285"/>
      <c r="I175" s="285"/>
      <c r="J175" s="285"/>
      <c r="K175" s="285"/>
      <c r="L175" s="285"/>
      <c r="M175" s="285"/>
      <c r="N175" s="285"/>
      <c r="O175" s="285"/>
      <c r="P175" s="285"/>
      <c r="R175" s="304"/>
      <c r="S175" s="301"/>
      <c r="T175" s="320" t="s">
        <v>233</v>
      </c>
      <c r="U175" s="285"/>
      <c r="V175" s="285"/>
      <c r="W175" s="285"/>
      <c r="X175" s="285"/>
      <c r="Y175" s="285"/>
      <c r="Z175" s="285"/>
      <c r="AA175" s="285"/>
      <c r="AB175" s="285"/>
      <c r="AC175" s="285"/>
      <c r="AD175" s="285"/>
      <c r="AE175" s="285"/>
      <c r="AF175" s="285"/>
      <c r="AG175" s="285"/>
      <c r="AH175" s="285"/>
      <c r="AJ175" s="301"/>
      <c r="AK175" s="298"/>
      <c r="AL175" s="320" t="s">
        <v>233</v>
      </c>
      <c r="AM175" s="285"/>
      <c r="AN175" s="285"/>
      <c r="AO175" s="285"/>
      <c r="AP175" s="285"/>
      <c r="AQ175" s="285"/>
      <c r="AR175" s="285"/>
      <c r="AS175" s="285"/>
      <c r="AT175" s="285"/>
      <c r="AU175" s="285"/>
      <c r="AV175" s="285"/>
      <c r="AW175" s="285"/>
      <c r="AX175" s="285"/>
      <c r="AY175" s="285"/>
      <c r="AZ175" s="285"/>
      <c r="BB175" s="298"/>
      <c r="BC175" s="310"/>
      <c r="BD175" s="320" t="s">
        <v>233</v>
      </c>
      <c r="BE175" s="285"/>
      <c r="BF175" s="285"/>
      <c r="BG175" s="285"/>
      <c r="BH175" s="285"/>
      <c r="BI175" s="285"/>
      <c r="BJ175" s="285"/>
      <c r="BK175" s="285"/>
      <c r="BL175" s="285"/>
      <c r="BM175" s="285"/>
      <c r="BN175" s="285"/>
      <c r="BO175" s="285"/>
      <c r="BP175" s="285"/>
      <c r="BQ175" s="285"/>
      <c r="BR175" s="285"/>
      <c r="BT175" s="310"/>
      <c r="BU175" s="313"/>
      <c r="BV175" s="320" t="s">
        <v>233</v>
      </c>
      <c r="BW175" s="285"/>
      <c r="BX175" s="285"/>
      <c r="BY175" s="285"/>
      <c r="BZ175" s="285"/>
      <c r="CA175" s="285"/>
      <c r="CB175" s="285"/>
      <c r="CC175" s="285"/>
      <c r="CD175" s="285"/>
      <c r="CE175" s="285"/>
      <c r="CF175" s="285"/>
      <c r="CG175" s="285"/>
      <c r="CH175" s="285"/>
      <c r="CI175" s="285"/>
      <c r="CJ175" s="285"/>
      <c r="CL175" s="313"/>
    </row>
    <row r="176" spans="1:90" x14ac:dyDescent="0.25">
      <c r="A176" s="304"/>
      <c r="B176" s="321" t="str">
        <f>B160</f>
        <v>Hayai Desire</v>
      </c>
      <c r="C176" s="285"/>
      <c r="D176" s="285"/>
      <c r="E176" s="285"/>
      <c r="F176" s="285"/>
      <c r="G176" s="285"/>
      <c r="H176" s="285"/>
      <c r="I176" s="285"/>
      <c r="J176" s="285"/>
      <c r="K176" s="285"/>
      <c r="L176" s="285"/>
      <c r="M176" s="285"/>
      <c r="N176" s="285"/>
      <c r="O176" s="285"/>
      <c r="P176" s="285"/>
      <c r="R176" s="304"/>
      <c r="S176" s="301"/>
      <c r="T176" s="321" t="str">
        <f>T160</f>
        <v>Hayai Desire</v>
      </c>
      <c r="U176" s="285"/>
      <c r="V176" s="285"/>
      <c r="W176" s="285"/>
      <c r="X176" s="285"/>
      <c r="Y176" s="285"/>
      <c r="Z176" s="285"/>
      <c r="AA176" s="285"/>
      <c r="AB176" s="285"/>
      <c r="AC176" s="285"/>
      <c r="AD176" s="285"/>
      <c r="AE176" s="285"/>
      <c r="AF176" s="285"/>
      <c r="AG176" s="285"/>
      <c r="AH176" s="285"/>
      <c r="AJ176" s="301"/>
      <c r="AK176" s="298"/>
      <c r="AL176" s="321" t="str">
        <f>AL160</f>
        <v>Hayai Desire</v>
      </c>
      <c r="AM176" s="285"/>
      <c r="AN176" s="285"/>
      <c r="AO176" s="285"/>
      <c r="AP176" s="285"/>
      <c r="AQ176" s="285"/>
      <c r="AR176" s="285"/>
      <c r="AS176" s="285"/>
      <c r="AT176" s="285"/>
      <c r="AU176" s="285"/>
      <c r="AV176" s="285"/>
      <c r="AW176" s="285"/>
      <c r="AX176" s="285"/>
      <c r="AY176" s="285"/>
      <c r="AZ176" s="285"/>
      <c r="BB176" s="298"/>
      <c r="BC176" s="310"/>
      <c r="BD176" s="321" t="str">
        <f>BD160</f>
        <v>Hayai Desire</v>
      </c>
      <c r="BE176" s="285"/>
      <c r="BF176" s="285"/>
      <c r="BG176" s="285"/>
      <c r="BH176" s="285"/>
      <c r="BI176" s="285"/>
      <c r="BJ176" s="285"/>
      <c r="BK176" s="285"/>
      <c r="BL176" s="285"/>
      <c r="BM176" s="285"/>
      <c r="BN176" s="285"/>
      <c r="BO176" s="285"/>
      <c r="BP176" s="285"/>
      <c r="BQ176" s="285"/>
      <c r="BR176" s="285"/>
      <c r="BT176" s="310"/>
      <c r="BU176" s="313"/>
      <c r="BV176" s="321" t="str">
        <f>BV160</f>
        <v>Hayai Desire</v>
      </c>
      <c r="BW176" s="285"/>
      <c r="BX176" s="285"/>
      <c r="BY176" s="285"/>
      <c r="BZ176" s="285"/>
      <c r="CA176" s="285"/>
      <c r="CB176" s="285"/>
      <c r="CC176" s="285"/>
      <c r="CD176" s="285"/>
      <c r="CE176" s="285"/>
      <c r="CF176" s="285"/>
      <c r="CG176" s="285"/>
      <c r="CH176" s="285"/>
      <c r="CI176" s="285"/>
      <c r="CJ176" s="285"/>
      <c r="CL176" s="313"/>
    </row>
    <row r="177" spans="1:90" x14ac:dyDescent="0.25">
      <c r="A177" s="304"/>
      <c r="B177" s="323"/>
      <c r="C177" s="324">
        <f>C161</f>
        <v>44682</v>
      </c>
      <c r="D177" s="324">
        <f t="shared" ref="D177:N177" si="510">D161</f>
        <v>44713</v>
      </c>
      <c r="E177" s="324">
        <f t="shared" si="510"/>
        <v>44743</v>
      </c>
      <c r="F177" s="324">
        <f t="shared" si="510"/>
        <v>44774</v>
      </c>
      <c r="G177" s="324">
        <f t="shared" si="510"/>
        <v>44805</v>
      </c>
      <c r="H177" s="324">
        <f t="shared" si="510"/>
        <v>44835</v>
      </c>
      <c r="I177" s="324">
        <f t="shared" si="510"/>
        <v>44866</v>
      </c>
      <c r="J177" s="324">
        <f t="shared" si="510"/>
        <v>44896</v>
      </c>
      <c r="K177" s="324">
        <f t="shared" si="510"/>
        <v>44927</v>
      </c>
      <c r="L177" s="324">
        <f t="shared" si="510"/>
        <v>44958</v>
      </c>
      <c r="M177" s="324">
        <f t="shared" si="510"/>
        <v>44986</v>
      </c>
      <c r="N177" s="324">
        <f t="shared" si="510"/>
        <v>45017</v>
      </c>
      <c r="O177" s="324" t="str">
        <f>O161</f>
        <v>Total</v>
      </c>
      <c r="P177" s="285"/>
      <c r="R177" s="304"/>
      <c r="S177" s="301"/>
      <c r="T177" s="323"/>
      <c r="U177" s="324">
        <f>U161</f>
        <v>45048</v>
      </c>
      <c r="V177" s="324">
        <f t="shared" ref="V177:AF177" si="511">V161</f>
        <v>45079</v>
      </c>
      <c r="W177" s="324">
        <f t="shared" si="511"/>
        <v>45109</v>
      </c>
      <c r="X177" s="324">
        <f t="shared" si="511"/>
        <v>45140</v>
      </c>
      <c r="Y177" s="324">
        <f t="shared" si="511"/>
        <v>45171</v>
      </c>
      <c r="Z177" s="324">
        <f t="shared" si="511"/>
        <v>45201</v>
      </c>
      <c r="AA177" s="324">
        <f t="shared" si="511"/>
        <v>45232</v>
      </c>
      <c r="AB177" s="324">
        <f t="shared" si="511"/>
        <v>45262</v>
      </c>
      <c r="AC177" s="324">
        <f t="shared" si="511"/>
        <v>45293</v>
      </c>
      <c r="AD177" s="324">
        <f t="shared" si="511"/>
        <v>45324</v>
      </c>
      <c r="AE177" s="324">
        <f t="shared" si="511"/>
        <v>45353</v>
      </c>
      <c r="AF177" s="324">
        <f t="shared" si="511"/>
        <v>45384</v>
      </c>
      <c r="AG177" s="324" t="str">
        <f>AG161</f>
        <v>Total</v>
      </c>
      <c r="AH177" s="285"/>
      <c r="AJ177" s="301"/>
      <c r="AK177" s="298"/>
      <c r="AL177" s="323"/>
      <c r="AM177" s="324">
        <f>AM161</f>
        <v>45414</v>
      </c>
      <c r="AN177" s="324">
        <f t="shared" ref="AN177:AX177" si="512">AN161</f>
        <v>45445</v>
      </c>
      <c r="AO177" s="324">
        <f t="shared" si="512"/>
        <v>45475</v>
      </c>
      <c r="AP177" s="324">
        <f t="shared" si="512"/>
        <v>45506</v>
      </c>
      <c r="AQ177" s="324">
        <f t="shared" si="512"/>
        <v>45537</v>
      </c>
      <c r="AR177" s="324">
        <f t="shared" si="512"/>
        <v>45567</v>
      </c>
      <c r="AS177" s="324">
        <f t="shared" si="512"/>
        <v>45598</v>
      </c>
      <c r="AT177" s="324">
        <f t="shared" si="512"/>
        <v>45628</v>
      </c>
      <c r="AU177" s="324">
        <f t="shared" si="512"/>
        <v>45659</v>
      </c>
      <c r="AV177" s="324">
        <f t="shared" si="512"/>
        <v>45690</v>
      </c>
      <c r="AW177" s="324">
        <f t="shared" si="512"/>
        <v>45718</v>
      </c>
      <c r="AX177" s="324">
        <f t="shared" si="512"/>
        <v>45749</v>
      </c>
      <c r="AY177" s="324" t="str">
        <f>AY161</f>
        <v>Total</v>
      </c>
      <c r="AZ177" s="285"/>
      <c r="BB177" s="298"/>
      <c r="BC177" s="310"/>
      <c r="BD177" s="323"/>
      <c r="BE177" s="324">
        <f>BE161</f>
        <v>45780</v>
      </c>
      <c r="BF177" s="324">
        <f t="shared" ref="BF177:BP177" si="513">BF161</f>
        <v>45811</v>
      </c>
      <c r="BG177" s="324">
        <f t="shared" si="513"/>
        <v>45841</v>
      </c>
      <c r="BH177" s="324">
        <f t="shared" si="513"/>
        <v>45872</v>
      </c>
      <c r="BI177" s="324">
        <f t="shared" si="513"/>
        <v>45903</v>
      </c>
      <c r="BJ177" s="324">
        <f t="shared" si="513"/>
        <v>45933</v>
      </c>
      <c r="BK177" s="324">
        <f t="shared" si="513"/>
        <v>45964</v>
      </c>
      <c r="BL177" s="324">
        <f t="shared" si="513"/>
        <v>45994</v>
      </c>
      <c r="BM177" s="324">
        <f t="shared" si="513"/>
        <v>46025</v>
      </c>
      <c r="BN177" s="324">
        <f t="shared" si="513"/>
        <v>46056</v>
      </c>
      <c r="BO177" s="324">
        <f t="shared" si="513"/>
        <v>46084</v>
      </c>
      <c r="BP177" s="324">
        <f t="shared" si="513"/>
        <v>46115</v>
      </c>
      <c r="BQ177" s="324" t="str">
        <f>BQ161</f>
        <v>Total</v>
      </c>
      <c r="BR177" s="285"/>
      <c r="BT177" s="310"/>
      <c r="BU177" s="313"/>
      <c r="BV177" s="323"/>
      <c r="BW177" s="324">
        <f>BW161</f>
        <v>46146</v>
      </c>
      <c r="BX177" s="324">
        <f t="shared" ref="BX177:CH177" si="514">BX161</f>
        <v>46177</v>
      </c>
      <c r="BY177" s="324">
        <f t="shared" si="514"/>
        <v>46207</v>
      </c>
      <c r="BZ177" s="324">
        <f t="shared" si="514"/>
        <v>46238</v>
      </c>
      <c r="CA177" s="324">
        <f t="shared" si="514"/>
        <v>46269</v>
      </c>
      <c r="CB177" s="324">
        <f t="shared" si="514"/>
        <v>46299</v>
      </c>
      <c r="CC177" s="324">
        <f t="shared" si="514"/>
        <v>46330</v>
      </c>
      <c r="CD177" s="324">
        <f t="shared" si="514"/>
        <v>46360</v>
      </c>
      <c r="CE177" s="324">
        <f t="shared" si="514"/>
        <v>46391</v>
      </c>
      <c r="CF177" s="324">
        <f t="shared" si="514"/>
        <v>46422</v>
      </c>
      <c r="CG177" s="324">
        <f t="shared" si="514"/>
        <v>46450</v>
      </c>
      <c r="CH177" s="324">
        <f t="shared" si="514"/>
        <v>46481</v>
      </c>
      <c r="CI177" s="324" t="str">
        <f>CI161</f>
        <v>Total</v>
      </c>
      <c r="CJ177" s="285"/>
      <c r="CL177" s="313"/>
    </row>
    <row r="178" spans="1:90" x14ac:dyDescent="0.25">
      <c r="A178" s="304"/>
      <c r="B178" s="326" t="str">
        <f>B162</f>
        <v>Fresh Produce</v>
      </c>
      <c r="C178" s="290">
        <f>C162*$P178</f>
        <v>237500</v>
      </c>
      <c r="D178" s="290">
        <f t="shared" ref="D178:N178" si="515">D162*$P178</f>
        <v>287375.00000000006</v>
      </c>
      <c r="E178" s="290">
        <f t="shared" si="515"/>
        <v>347723.75000000017</v>
      </c>
      <c r="F178" s="290">
        <f t="shared" si="515"/>
        <v>420745.73750000022</v>
      </c>
      <c r="G178" s="290">
        <f t="shared" si="515"/>
        <v>509102.34237500041</v>
      </c>
      <c r="H178" s="290">
        <f t="shared" si="515"/>
        <v>616013.83427375066</v>
      </c>
      <c r="I178" s="290">
        <f t="shared" si="515"/>
        <v>745376.73947123846</v>
      </c>
      <c r="J178" s="290">
        <f t="shared" si="515"/>
        <v>901905.85476019862</v>
      </c>
      <c r="K178" s="290">
        <f t="shared" si="515"/>
        <v>1091306.0842598404</v>
      </c>
      <c r="L178" s="290">
        <f t="shared" si="515"/>
        <v>1320480.3619544073</v>
      </c>
      <c r="M178" s="290">
        <f t="shared" si="515"/>
        <v>1597781.2379648332</v>
      </c>
      <c r="N178" s="290">
        <f t="shared" si="515"/>
        <v>1933315.2979374486</v>
      </c>
      <c r="O178" s="290">
        <f>SUM(C178:N178)</f>
        <v>10008626.240496719</v>
      </c>
      <c r="P178" s="334">
        <v>0.25</v>
      </c>
      <c r="Q178" s="333" t="s">
        <v>349</v>
      </c>
      <c r="R178" s="304"/>
      <c r="S178" s="301"/>
      <c r="T178" s="326" t="str">
        <f>T162</f>
        <v>Fresh Produce</v>
      </c>
      <c r="U178" s="290">
        <f t="shared" ref="U178:AF178" si="516">U162*$AH178</f>
        <v>287375.00000000006</v>
      </c>
      <c r="V178" s="290">
        <f t="shared" si="516"/>
        <v>347723.75000000017</v>
      </c>
      <c r="W178" s="290">
        <f t="shared" si="516"/>
        <v>420745.73750000022</v>
      </c>
      <c r="X178" s="290">
        <f t="shared" si="516"/>
        <v>509102.34237500041</v>
      </c>
      <c r="Y178" s="290">
        <f t="shared" si="516"/>
        <v>616013.83427375066</v>
      </c>
      <c r="Z178" s="290">
        <f t="shared" si="516"/>
        <v>745376.73947123846</v>
      </c>
      <c r="AA178" s="290">
        <f t="shared" si="516"/>
        <v>901905.85476019862</v>
      </c>
      <c r="AB178" s="290">
        <f t="shared" si="516"/>
        <v>1091306.0842598404</v>
      </c>
      <c r="AC178" s="290">
        <f t="shared" si="516"/>
        <v>1320480.3619544073</v>
      </c>
      <c r="AD178" s="290">
        <f t="shared" si="516"/>
        <v>713279.17652750073</v>
      </c>
      <c r="AE178" s="290">
        <f t="shared" si="516"/>
        <v>784607.09418025089</v>
      </c>
      <c r="AF178" s="290">
        <f t="shared" si="516"/>
        <v>863067.80359827611</v>
      </c>
      <c r="AG178" s="290">
        <f>SUM(U178:AF178)</f>
        <v>8600983.778900465</v>
      </c>
      <c r="AH178" s="334">
        <v>0.25</v>
      </c>
      <c r="AI178" s="333" t="s">
        <v>349</v>
      </c>
      <c r="AJ178" s="301"/>
      <c r="AK178" s="298"/>
      <c r="AL178" s="326" t="str">
        <f>AL162</f>
        <v>Fresh Produce</v>
      </c>
      <c r="AM178" s="290">
        <f t="shared" ref="AM178:AX178" si="517">AM162*$AZ178</f>
        <v>347723.75000000017</v>
      </c>
      <c r="AN178" s="290">
        <f t="shared" si="517"/>
        <v>420745.73750000022</v>
      </c>
      <c r="AO178" s="290">
        <f t="shared" si="517"/>
        <v>509102.34237500041</v>
      </c>
      <c r="AP178" s="290">
        <f t="shared" si="517"/>
        <v>616013.83427375066</v>
      </c>
      <c r="AQ178" s="290">
        <f t="shared" si="517"/>
        <v>745376.73947123846</v>
      </c>
      <c r="AR178" s="290">
        <f t="shared" si="517"/>
        <v>901905.85476019862</v>
      </c>
      <c r="AS178" s="290">
        <f t="shared" si="517"/>
        <v>1091306.0842598404</v>
      </c>
      <c r="AT178" s="290">
        <f t="shared" si="517"/>
        <v>1320480.3619544073</v>
      </c>
      <c r="AU178" s="290">
        <f t="shared" si="517"/>
        <v>1597781.2379648332</v>
      </c>
      <c r="AV178" s="290">
        <f t="shared" si="517"/>
        <v>1933315.2979374486</v>
      </c>
      <c r="AW178" s="290">
        <f t="shared" si="517"/>
        <v>2339311.5105043133</v>
      </c>
      <c r="AX178" s="290">
        <f t="shared" si="517"/>
        <v>2830566.9277102193</v>
      </c>
      <c r="AY178" s="290">
        <f>SUM(AM178:AX178)</f>
        <v>14653629.67871125</v>
      </c>
      <c r="AZ178" s="334">
        <v>0.25</v>
      </c>
      <c r="BA178" s="333" t="s">
        <v>349</v>
      </c>
      <c r="BB178" s="298"/>
      <c r="BC178" s="310"/>
      <c r="BD178" s="326" t="str">
        <f>BD162</f>
        <v>Fresh Produce</v>
      </c>
      <c r="BE178" s="290">
        <f t="shared" ref="BE178:BP178" si="518">BE162*$BR178</f>
        <v>420745.73750000022</v>
      </c>
      <c r="BF178" s="290">
        <f t="shared" si="518"/>
        <v>509102.34237500041</v>
      </c>
      <c r="BG178" s="290">
        <f t="shared" si="518"/>
        <v>616013.83427375066</v>
      </c>
      <c r="BH178" s="290">
        <f t="shared" si="518"/>
        <v>745376.73947123846</v>
      </c>
      <c r="BI178" s="290">
        <f t="shared" si="518"/>
        <v>901905.85476019862</v>
      </c>
      <c r="BJ178" s="290">
        <f t="shared" si="518"/>
        <v>1091306.0842598404</v>
      </c>
      <c r="BK178" s="290">
        <f t="shared" si="518"/>
        <v>1320480.3619544073</v>
      </c>
      <c r="BL178" s="290">
        <f t="shared" si="518"/>
        <v>1597781.2379648332</v>
      </c>
      <c r="BM178" s="290">
        <f t="shared" si="518"/>
        <v>1933315.2979374486</v>
      </c>
      <c r="BN178" s="290">
        <f t="shared" si="518"/>
        <v>2339311.5105043133</v>
      </c>
      <c r="BO178" s="290">
        <f t="shared" si="518"/>
        <v>2830566.9277102193</v>
      </c>
      <c r="BP178" s="290">
        <f t="shared" si="518"/>
        <v>3424985.9825293659</v>
      </c>
      <c r="BQ178" s="290">
        <f>SUM(BE178:BP178)</f>
        <v>17730891.911240615</v>
      </c>
      <c r="BR178" s="334">
        <v>0.25</v>
      </c>
      <c r="BS178" s="333" t="s">
        <v>349</v>
      </c>
      <c r="BT178" s="310"/>
      <c r="BU178" s="313"/>
      <c r="BV178" s="326" t="str">
        <f>BV162</f>
        <v>Fresh Produce</v>
      </c>
      <c r="BW178" s="290">
        <f t="shared" ref="BW178:CH178" si="519">BW162*$CJ178</f>
        <v>509102.34237500041</v>
      </c>
      <c r="BX178" s="290">
        <f t="shared" si="519"/>
        <v>616013.83427375066</v>
      </c>
      <c r="BY178" s="290">
        <f t="shared" si="519"/>
        <v>745376.73947123846</v>
      </c>
      <c r="BZ178" s="290">
        <f t="shared" si="519"/>
        <v>901905.85476019862</v>
      </c>
      <c r="CA178" s="290">
        <f t="shared" si="519"/>
        <v>1091306.0842598404</v>
      </c>
      <c r="CB178" s="290">
        <f t="shared" si="519"/>
        <v>1320480.3619544073</v>
      </c>
      <c r="CC178" s="290">
        <f t="shared" si="519"/>
        <v>1597781.2379648332</v>
      </c>
      <c r="CD178" s="290">
        <f t="shared" si="519"/>
        <v>1933315.2979374486</v>
      </c>
      <c r="CE178" s="290">
        <f t="shared" si="519"/>
        <v>2339311.5105043133</v>
      </c>
      <c r="CF178" s="290">
        <f t="shared" si="519"/>
        <v>2830566.9277102193</v>
      </c>
      <c r="CG178" s="290">
        <f t="shared" si="519"/>
        <v>3424985.9825293659</v>
      </c>
      <c r="CH178" s="290">
        <f t="shared" si="519"/>
        <v>4144233.0388605339</v>
      </c>
      <c r="CI178" s="290">
        <f>SUM(BW178:CH178)</f>
        <v>21454379.212601148</v>
      </c>
      <c r="CJ178" s="334">
        <v>0.25</v>
      </c>
      <c r="CK178" s="333" t="s">
        <v>349</v>
      </c>
      <c r="CL178" s="313"/>
    </row>
    <row r="179" spans="1:90" x14ac:dyDescent="0.25">
      <c r="A179" s="304"/>
      <c r="B179" s="326" t="str">
        <f>B163</f>
        <v>Dairy Products</v>
      </c>
      <c r="C179" s="290">
        <f t="shared" ref="C179:N187" si="520">C163*$P179</f>
        <v>101400</v>
      </c>
      <c r="D179" s="290">
        <f t="shared" si="520"/>
        <v>122694</v>
      </c>
      <c r="E179" s="290">
        <f t="shared" si="520"/>
        <v>148459.74000000005</v>
      </c>
      <c r="F179" s="290">
        <f t="shared" si="520"/>
        <v>179636.28540000005</v>
      </c>
      <c r="G179" s="290">
        <f t="shared" si="520"/>
        <v>217359.9053340001</v>
      </c>
      <c r="H179" s="290">
        <f t="shared" si="520"/>
        <v>263005.48545414017</v>
      </c>
      <c r="I179" s="290">
        <f t="shared" si="520"/>
        <v>318236.63739950967</v>
      </c>
      <c r="J179" s="290">
        <f t="shared" si="520"/>
        <v>385066.33125340677</v>
      </c>
      <c r="K179" s="290">
        <f t="shared" si="520"/>
        <v>465930.26081662223</v>
      </c>
      <c r="L179" s="290">
        <f t="shared" si="520"/>
        <v>563775.61558811285</v>
      </c>
      <c r="M179" s="290">
        <f t="shared" si="520"/>
        <v>682168.49486161664</v>
      </c>
      <c r="N179" s="290">
        <f t="shared" si="520"/>
        <v>825423.87878255628</v>
      </c>
      <c r="O179" s="290">
        <f t="shared" ref="O179:O187" si="521">SUM(C179:N179)</f>
        <v>4273156.6348899649</v>
      </c>
      <c r="P179" s="334">
        <v>0.26</v>
      </c>
      <c r="Q179" s="333" t="s">
        <v>349</v>
      </c>
      <c r="R179" s="304"/>
      <c r="S179" s="301"/>
      <c r="T179" s="326" t="str">
        <f>T163</f>
        <v>Dairy Products</v>
      </c>
      <c r="U179" s="290">
        <f t="shared" ref="U179:AF179" si="522">U163*$AH179</f>
        <v>122694</v>
      </c>
      <c r="V179" s="290">
        <f t="shared" si="522"/>
        <v>148459.74000000005</v>
      </c>
      <c r="W179" s="290">
        <f t="shared" si="522"/>
        <v>179636.28540000005</v>
      </c>
      <c r="X179" s="290">
        <f t="shared" si="522"/>
        <v>217359.9053340001</v>
      </c>
      <c r="Y179" s="290">
        <f t="shared" si="522"/>
        <v>263005.48545414017</v>
      </c>
      <c r="Z179" s="290">
        <f t="shared" si="522"/>
        <v>318236.63739950967</v>
      </c>
      <c r="AA179" s="290">
        <f t="shared" si="522"/>
        <v>385066.33125340677</v>
      </c>
      <c r="AB179" s="290">
        <f t="shared" si="522"/>
        <v>465930.26081662223</v>
      </c>
      <c r="AC179" s="290">
        <f t="shared" si="522"/>
        <v>563775.61558811285</v>
      </c>
      <c r="AD179" s="290">
        <f t="shared" si="522"/>
        <v>682168.49486161664</v>
      </c>
      <c r="AE179" s="290">
        <f t="shared" si="522"/>
        <v>825423.87878255628</v>
      </c>
      <c r="AF179" s="290">
        <f t="shared" si="522"/>
        <v>998762.89332689333</v>
      </c>
      <c r="AG179" s="290">
        <f t="shared" ref="AG179:AG187" si="523">SUM(U179:AF179)</f>
        <v>5170519.5282168584</v>
      </c>
      <c r="AH179" s="334">
        <v>0.26</v>
      </c>
      <c r="AI179" s="333" t="s">
        <v>349</v>
      </c>
      <c r="AJ179" s="301"/>
      <c r="AK179" s="298"/>
      <c r="AL179" s="326" t="str">
        <f>AL163</f>
        <v>Dairy Products</v>
      </c>
      <c r="AM179" s="290">
        <f t="shared" ref="AM179:AX179" si="524">AM163*$AZ179</f>
        <v>148459.74000000005</v>
      </c>
      <c r="AN179" s="290">
        <f t="shared" si="524"/>
        <v>179636.28540000005</v>
      </c>
      <c r="AO179" s="290">
        <f t="shared" si="524"/>
        <v>217359.9053340001</v>
      </c>
      <c r="AP179" s="290">
        <f t="shared" si="524"/>
        <v>263005.48545414017</v>
      </c>
      <c r="AQ179" s="290">
        <f t="shared" si="524"/>
        <v>318236.63739950967</v>
      </c>
      <c r="AR179" s="290">
        <f t="shared" si="524"/>
        <v>385066.33125340677</v>
      </c>
      <c r="AS179" s="290">
        <f t="shared" si="524"/>
        <v>465930.26081662223</v>
      </c>
      <c r="AT179" s="290">
        <f t="shared" si="524"/>
        <v>563775.61558811285</v>
      </c>
      <c r="AU179" s="290">
        <f t="shared" si="524"/>
        <v>682168.49486161664</v>
      </c>
      <c r="AV179" s="290">
        <f t="shared" si="524"/>
        <v>825423.87878255628</v>
      </c>
      <c r="AW179" s="290">
        <f t="shared" si="524"/>
        <v>998762.89332689333</v>
      </c>
      <c r="AX179" s="290">
        <f t="shared" si="524"/>
        <v>1208503.1009255413</v>
      </c>
      <c r="AY179" s="290">
        <f t="shared" ref="AY179:AY187" si="525">SUM(AM179:AX179)</f>
        <v>6256328.6291423999</v>
      </c>
      <c r="AZ179" s="334">
        <v>0.26</v>
      </c>
      <c r="BA179" s="333" t="s">
        <v>349</v>
      </c>
      <c r="BB179" s="298"/>
      <c r="BC179" s="310"/>
      <c r="BD179" s="326" t="str">
        <f>BD163</f>
        <v>Dairy Products</v>
      </c>
      <c r="BE179" s="290">
        <f t="shared" ref="BE179:BP179" si="526">BE163*$BR179</f>
        <v>179636.28540000005</v>
      </c>
      <c r="BF179" s="290">
        <f t="shared" si="526"/>
        <v>217359.9053340001</v>
      </c>
      <c r="BG179" s="290">
        <f t="shared" si="526"/>
        <v>263005.48545414017</v>
      </c>
      <c r="BH179" s="290">
        <f t="shared" si="526"/>
        <v>318236.63739950967</v>
      </c>
      <c r="BI179" s="290">
        <f t="shared" si="526"/>
        <v>385066.33125340677</v>
      </c>
      <c r="BJ179" s="290">
        <f t="shared" si="526"/>
        <v>465930.26081662223</v>
      </c>
      <c r="BK179" s="290">
        <f t="shared" si="526"/>
        <v>563775.61558811285</v>
      </c>
      <c r="BL179" s="290">
        <f t="shared" si="526"/>
        <v>682168.49486161664</v>
      </c>
      <c r="BM179" s="290">
        <f t="shared" si="526"/>
        <v>825423.87878255628</v>
      </c>
      <c r="BN179" s="290">
        <f t="shared" si="526"/>
        <v>998762.89332689333</v>
      </c>
      <c r="BO179" s="290">
        <f t="shared" si="526"/>
        <v>1208503.1009255413</v>
      </c>
      <c r="BP179" s="290">
        <f t="shared" si="526"/>
        <v>1462288.7521199051</v>
      </c>
      <c r="BQ179" s="290">
        <f t="shared" ref="BQ179:BQ187" si="527">SUM(BE179:BP179)</f>
        <v>7570157.641262305</v>
      </c>
      <c r="BR179" s="334">
        <v>0.26</v>
      </c>
      <c r="BS179" s="333" t="s">
        <v>349</v>
      </c>
      <c r="BT179" s="310"/>
      <c r="BU179" s="313"/>
      <c r="BV179" s="326" t="str">
        <f>BV163</f>
        <v>Dairy Products</v>
      </c>
      <c r="BW179" s="290">
        <f t="shared" ref="BW179:CH179" si="528">BW163*$CJ179</f>
        <v>217359.9053340001</v>
      </c>
      <c r="BX179" s="290">
        <f t="shared" si="528"/>
        <v>263005.48545414017</v>
      </c>
      <c r="BY179" s="290">
        <f t="shared" si="528"/>
        <v>318236.63739950967</v>
      </c>
      <c r="BZ179" s="290">
        <f t="shared" si="528"/>
        <v>385066.33125340677</v>
      </c>
      <c r="CA179" s="290">
        <f t="shared" si="528"/>
        <v>465930.26081662223</v>
      </c>
      <c r="CB179" s="290">
        <f t="shared" si="528"/>
        <v>563775.61558811285</v>
      </c>
      <c r="CC179" s="290">
        <f t="shared" si="528"/>
        <v>682168.49486161664</v>
      </c>
      <c r="CD179" s="290">
        <f t="shared" si="528"/>
        <v>825423.87878255628</v>
      </c>
      <c r="CE179" s="290">
        <f t="shared" si="528"/>
        <v>998762.89332689333</v>
      </c>
      <c r="CF179" s="290">
        <f t="shared" si="528"/>
        <v>1208503.1009255413</v>
      </c>
      <c r="CG179" s="290">
        <f t="shared" si="528"/>
        <v>1462288.7521199051</v>
      </c>
      <c r="CH179" s="290">
        <f t="shared" si="528"/>
        <v>1769369.3900650854</v>
      </c>
      <c r="CI179" s="290">
        <f t="shared" ref="CI179:CI187" si="529">SUM(BW179:CH179)</f>
        <v>9159890.7459273897</v>
      </c>
      <c r="CJ179" s="334">
        <v>0.26</v>
      </c>
      <c r="CK179" s="333" t="s">
        <v>349</v>
      </c>
      <c r="CL179" s="313"/>
    </row>
    <row r="180" spans="1:90" x14ac:dyDescent="0.25">
      <c r="A180" s="304"/>
      <c r="B180" s="326" t="str">
        <f>B164</f>
        <v>Organic Grocery</v>
      </c>
      <c r="C180" s="290">
        <f t="shared" si="520"/>
        <v>75600</v>
      </c>
      <c r="D180" s="290">
        <f t="shared" si="520"/>
        <v>91476.000000000015</v>
      </c>
      <c r="E180" s="290">
        <f t="shared" si="520"/>
        <v>110685.96000000005</v>
      </c>
      <c r="F180" s="290">
        <f t="shared" si="520"/>
        <v>133930.01160000009</v>
      </c>
      <c r="G180" s="290">
        <f t="shared" si="520"/>
        <v>162055.31403600017</v>
      </c>
      <c r="H180" s="290">
        <f t="shared" si="520"/>
        <v>196086.92998356023</v>
      </c>
      <c r="I180" s="290">
        <f t="shared" si="520"/>
        <v>237265.18528010792</v>
      </c>
      <c r="J180" s="290">
        <f t="shared" si="520"/>
        <v>287090.87418893061</v>
      </c>
      <c r="K180" s="290">
        <f t="shared" si="520"/>
        <v>347379.95776860602</v>
      </c>
      <c r="L180" s="290">
        <f t="shared" si="520"/>
        <v>420329.74890001351</v>
      </c>
      <c r="M180" s="290">
        <f t="shared" si="520"/>
        <v>508598.99616901641</v>
      </c>
      <c r="N180" s="290">
        <f t="shared" si="520"/>
        <v>615404.78536450991</v>
      </c>
      <c r="O180" s="290">
        <f t="shared" si="521"/>
        <v>3185903.7632907447</v>
      </c>
      <c r="P180" s="334">
        <v>0.27</v>
      </c>
      <c r="Q180" s="333" t="s">
        <v>349</v>
      </c>
      <c r="R180" s="304"/>
      <c r="S180" s="301"/>
      <c r="T180" s="326" t="str">
        <f>T164</f>
        <v>Organic Grocery</v>
      </c>
      <c r="U180" s="290">
        <f t="shared" ref="U180:AF180" si="530">U164*$AH180</f>
        <v>91476.000000000015</v>
      </c>
      <c r="V180" s="290">
        <f t="shared" si="530"/>
        <v>110685.96000000005</v>
      </c>
      <c r="W180" s="290">
        <f t="shared" si="530"/>
        <v>133930.01160000009</v>
      </c>
      <c r="X180" s="290">
        <f t="shared" si="530"/>
        <v>162055.31403600017</v>
      </c>
      <c r="Y180" s="290">
        <f t="shared" si="530"/>
        <v>196086.92998356023</v>
      </c>
      <c r="Z180" s="290">
        <f t="shared" si="530"/>
        <v>237265.18528010792</v>
      </c>
      <c r="AA180" s="290">
        <f t="shared" si="530"/>
        <v>287090.87418893061</v>
      </c>
      <c r="AB180" s="290">
        <f t="shared" si="530"/>
        <v>347379.95776860602</v>
      </c>
      <c r="AC180" s="290">
        <f t="shared" si="530"/>
        <v>420329.74890001351</v>
      </c>
      <c r="AD180" s="290">
        <f t="shared" si="530"/>
        <v>508598.99616901641</v>
      </c>
      <c r="AE180" s="290">
        <f t="shared" si="530"/>
        <v>493018.56681580853</v>
      </c>
      <c r="AF180" s="290">
        <f t="shared" si="530"/>
        <v>596552.46584712842</v>
      </c>
      <c r="AG180" s="290">
        <f t="shared" si="523"/>
        <v>3584470.0105891717</v>
      </c>
      <c r="AH180" s="334">
        <v>0.27</v>
      </c>
      <c r="AI180" s="333" t="s">
        <v>349</v>
      </c>
      <c r="AJ180" s="301"/>
      <c r="AK180" s="298"/>
      <c r="AL180" s="326" t="str">
        <f>AL164</f>
        <v>Organic Grocery</v>
      </c>
      <c r="AM180" s="290">
        <f t="shared" ref="AM180:AX180" si="531">AM164*$AZ180</f>
        <v>110685.96000000005</v>
      </c>
      <c r="AN180" s="290">
        <f t="shared" si="531"/>
        <v>133930.01160000009</v>
      </c>
      <c r="AO180" s="290">
        <f t="shared" si="531"/>
        <v>162055.31403600017</v>
      </c>
      <c r="AP180" s="290">
        <f t="shared" si="531"/>
        <v>196086.92998356023</v>
      </c>
      <c r="AQ180" s="290">
        <f t="shared" si="531"/>
        <v>237265.18528010792</v>
      </c>
      <c r="AR180" s="290">
        <f t="shared" si="531"/>
        <v>287090.87418893061</v>
      </c>
      <c r="AS180" s="290">
        <f t="shared" si="531"/>
        <v>347379.95776860602</v>
      </c>
      <c r="AT180" s="290">
        <f t="shared" si="531"/>
        <v>420329.74890001351</v>
      </c>
      <c r="AU180" s="290">
        <f t="shared" si="531"/>
        <v>508598.99616901641</v>
      </c>
      <c r="AV180" s="290">
        <f t="shared" si="531"/>
        <v>615404.78536450991</v>
      </c>
      <c r="AW180" s="290">
        <f t="shared" si="531"/>
        <v>744639.7902910572</v>
      </c>
      <c r="AX180" s="290">
        <f t="shared" si="531"/>
        <v>901014.14625217929</v>
      </c>
      <c r="AY180" s="290">
        <f t="shared" si="525"/>
        <v>4664481.6998339817</v>
      </c>
      <c r="AZ180" s="334">
        <v>0.27</v>
      </c>
      <c r="BA180" s="333" t="s">
        <v>349</v>
      </c>
      <c r="BB180" s="298"/>
      <c r="BC180" s="310"/>
      <c r="BD180" s="326" t="str">
        <f>BD164</f>
        <v>Organic Grocery</v>
      </c>
      <c r="BE180" s="290">
        <f t="shared" ref="BE180:BP180" si="532">BE164*$BR180</f>
        <v>133930.01160000009</v>
      </c>
      <c r="BF180" s="290">
        <f t="shared" si="532"/>
        <v>162055.31403600017</v>
      </c>
      <c r="BG180" s="290">
        <f t="shared" si="532"/>
        <v>196086.92998356023</v>
      </c>
      <c r="BH180" s="290">
        <f t="shared" si="532"/>
        <v>237265.18528010792</v>
      </c>
      <c r="BI180" s="290">
        <f t="shared" si="532"/>
        <v>287090.87418893061</v>
      </c>
      <c r="BJ180" s="290">
        <f t="shared" si="532"/>
        <v>347379.95776860602</v>
      </c>
      <c r="BK180" s="290">
        <f t="shared" si="532"/>
        <v>420329.74890001351</v>
      </c>
      <c r="BL180" s="290">
        <f t="shared" si="532"/>
        <v>508598.99616901641</v>
      </c>
      <c r="BM180" s="290">
        <f t="shared" si="532"/>
        <v>615404.78536450991</v>
      </c>
      <c r="BN180" s="290">
        <f t="shared" si="532"/>
        <v>744639.7902910572</v>
      </c>
      <c r="BO180" s="290">
        <f t="shared" si="532"/>
        <v>901014.14625217929</v>
      </c>
      <c r="BP180" s="290">
        <f t="shared" si="532"/>
        <v>1090227.1169651372</v>
      </c>
      <c r="BQ180" s="290">
        <f t="shared" si="527"/>
        <v>5644022.8567991192</v>
      </c>
      <c r="BR180" s="334">
        <v>0.27</v>
      </c>
      <c r="BS180" s="333" t="s">
        <v>349</v>
      </c>
      <c r="BT180" s="310"/>
      <c r="BU180" s="313"/>
      <c r="BV180" s="326" t="str">
        <f>BV164</f>
        <v>Organic Grocery</v>
      </c>
      <c r="BW180" s="290">
        <f t="shared" ref="BW180:CH180" si="533">BW164*$CJ180</f>
        <v>162055.31403600017</v>
      </c>
      <c r="BX180" s="290">
        <f t="shared" si="533"/>
        <v>196086.92998356023</v>
      </c>
      <c r="BY180" s="290">
        <f t="shared" si="533"/>
        <v>237265.18528010792</v>
      </c>
      <c r="BZ180" s="290">
        <f t="shared" si="533"/>
        <v>287090.87418893061</v>
      </c>
      <c r="CA180" s="290">
        <f t="shared" si="533"/>
        <v>347379.95776860602</v>
      </c>
      <c r="CB180" s="290">
        <f t="shared" si="533"/>
        <v>420329.74890001351</v>
      </c>
      <c r="CC180" s="290">
        <f t="shared" si="533"/>
        <v>508598.99616901641</v>
      </c>
      <c r="CD180" s="290">
        <f t="shared" si="533"/>
        <v>615404.78536450991</v>
      </c>
      <c r="CE180" s="290">
        <f t="shared" si="533"/>
        <v>744639.7902910572</v>
      </c>
      <c r="CF180" s="290">
        <f t="shared" si="533"/>
        <v>901014.14625217929</v>
      </c>
      <c r="CG180" s="290">
        <f t="shared" si="533"/>
        <v>1090227.1169651372</v>
      </c>
      <c r="CH180" s="290">
        <f t="shared" si="533"/>
        <v>1319174.8115278161</v>
      </c>
      <c r="CI180" s="290">
        <f t="shared" si="529"/>
        <v>6829267.6567269359</v>
      </c>
      <c r="CJ180" s="334">
        <v>0.27</v>
      </c>
      <c r="CK180" s="333" t="s">
        <v>349</v>
      </c>
      <c r="CL180" s="313"/>
    </row>
    <row r="181" spans="1:90" x14ac:dyDescent="0.25">
      <c r="A181" s="304"/>
      <c r="B181" s="326" t="str">
        <f t="shared" ref="B181:B186" si="534">B165</f>
        <v>Baked Goods</v>
      </c>
      <c r="C181" s="290">
        <f t="shared" si="520"/>
        <v>63360</v>
      </c>
      <c r="D181" s="290">
        <f t="shared" si="520"/>
        <v>76665.60000000002</v>
      </c>
      <c r="E181" s="290">
        <f t="shared" si="520"/>
        <v>92765.376000000047</v>
      </c>
      <c r="F181" s="290">
        <f t="shared" si="520"/>
        <v>112246.10496000008</v>
      </c>
      <c r="G181" s="290">
        <f t="shared" si="520"/>
        <v>135817.78700160014</v>
      </c>
      <c r="H181" s="290">
        <f t="shared" si="520"/>
        <v>164339.52227193618</v>
      </c>
      <c r="I181" s="290">
        <f t="shared" si="520"/>
        <v>198850.82194904279</v>
      </c>
      <c r="J181" s="290">
        <f t="shared" si="520"/>
        <v>240609.4945583418</v>
      </c>
      <c r="K181" s="290">
        <f t="shared" si="520"/>
        <v>291137.48841559363</v>
      </c>
      <c r="L181" s="290">
        <f t="shared" si="520"/>
        <v>352276.3609828683</v>
      </c>
      <c r="M181" s="290">
        <f t="shared" si="520"/>
        <v>426254.39678927074</v>
      </c>
      <c r="N181" s="290">
        <f t="shared" si="520"/>
        <v>515767.8201150177</v>
      </c>
      <c r="O181" s="290">
        <f t="shared" si="521"/>
        <v>2670090.7730436716</v>
      </c>
      <c r="P181" s="334">
        <v>0.33</v>
      </c>
      <c r="Q181" s="333" t="s">
        <v>349</v>
      </c>
      <c r="R181" s="304"/>
      <c r="S181" s="301"/>
      <c r="T181" s="326" t="str">
        <f t="shared" ref="T181:T187" si="535">T165</f>
        <v>Baked Goods</v>
      </c>
      <c r="U181" s="290">
        <f t="shared" ref="U181:AF181" si="536">U165*$AH181</f>
        <v>76665.60000000002</v>
      </c>
      <c r="V181" s="290">
        <f t="shared" si="536"/>
        <v>92765.376000000047</v>
      </c>
      <c r="W181" s="290">
        <f t="shared" si="536"/>
        <v>112246.10496000008</v>
      </c>
      <c r="X181" s="290">
        <f t="shared" si="536"/>
        <v>135817.78700160014</v>
      </c>
      <c r="Y181" s="290">
        <f t="shared" si="536"/>
        <v>164339.52227193618</v>
      </c>
      <c r="Z181" s="290">
        <f t="shared" si="536"/>
        <v>198850.82194904279</v>
      </c>
      <c r="AA181" s="290">
        <f t="shared" si="536"/>
        <v>240609.4945583418</v>
      </c>
      <c r="AB181" s="290">
        <f t="shared" si="536"/>
        <v>291137.48841559363</v>
      </c>
      <c r="AC181" s="290">
        <f t="shared" si="536"/>
        <v>352276.3609828683</v>
      </c>
      <c r="AD181" s="290">
        <f t="shared" si="536"/>
        <v>426254.39678927074</v>
      </c>
      <c r="AE181" s="290">
        <f t="shared" si="536"/>
        <v>372845.2911544551</v>
      </c>
      <c r="AF181" s="290">
        <f t="shared" si="536"/>
        <v>451142.80229689082</v>
      </c>
      <c r="AG181" s="290">
        <f t="shared" si="523"/>
        <v>2914951.0463799997</v>
      </c>
      <c r="AH181" s="334">
        <v>0.33</v>
      </c>
      <c r="AI181" s="333" t="s">
        <v>349</v>
      </c>
      <c r="AJ181" s="301"/>
      <c r="AK181" s="298"/>
      <c r="AL181" s="326" t="str">
        <f t="shared" ref="AL181:AL187" si="537">AL165</f>
        <v>Baked Goods</v>
      </c>
      <c r="AM181" s="290">
        <f t="shared" ref="AM181:AX181" si="538">AM165*$AZ181</f>
        <v>92765.376000000047</v>
      </c>
      <c r="AN181" s="290">
        <f t="shared" si="538"/>
        <v>112246.10496000008</v>
      </c>
      <c r="AO181" s="290">
        <f t="shared" si="538"/>
        <v>135817.78700160014</v>
      </c>
      <c r="AP181" s="290">
        <f t="shared" si="538"/>
        <v>164339.52227193618</v>
      </c>
      <c r="AQ181" s="290">
        <f t="shared" si="538"/>
        <v>198850.82194904279</v>
      </c>
      <c r="AR181" s="290">
        <f t="shared" si="538"/>
        <v>240609.4945583418</v>
      </c>
      <c r="AS181" s="290">
        <f t="shared" si="538"/>
        <v>291137.48841559363</v>
      </c>
      <c r="AT181" s="290">
        <f t="shared" si="538"/>
        <v>352276.3609828683</v>
      </c>
      <c r="AU181" s="290">
        <f t="shared" si="538"/>
        <v>426254.39678927074</v>
      </c>
      <c r="AV181" s="290">
        <f t="shared" si="538"/>
        <v>515767.8201150177</v>
      </c>
      <c r="AW181" s="290">
        <f t="shared" si="538"/>
        <v>624079.06233917153</v>
      </c>
      <c r="AX181" s="290">
        <f t="shared" si="538"/>
        <v>755135.66543039773</v>
      </c>
      <c r="AY181" s="290">
        <f t="shared" si="525"/>
        <v>3909279.9008132406</v>
      </c>
      <c r="AZ181" s="334">
        <v>0.33</v>
      </c>
      <c r="BA181" s="333" t="s">
        <v>349</v>
      </c>
      <c r="BB181" s="298"/>
      <c r="BC181" s="310"/>
      <c r="BD181" s="326" t="str">
        <f t="shared" ref="BD181:BD187" si="539">BD165</f>
        <v>Baked Goods</v>
      </c>
      <c r="BE181" s="290">
        <f t="shared" ref="BE181:BP181" si="540">BE165*$BR181</f>
        <v>112246.10496000008</v>
      </c>
      <c r="BF181" s="290">
        <f t="shared" si="540"/>
        <v>135817.78700160014</v>
      </c>
      <c r="BG181" s="290">
        <f t="shared" si="540"/>
        <v>164339.52227193618</v>
      </c>
      <c r="BH181" s="290">
        <f t="shared" si="540"/>
        <v>198850.82194904279</v>
      </c>
      <c r="BI181" s="290">
        <f t="shared" si="540"/>
        <v>240609.4945583418</v>
      </c>
      <c r="BJ181" s="290">
        <f t="shared" si="540"/>
        <v>291137.48841559363</v>
      </c>
      <c r="BK181" s="290">
        <f t="shared" si="540"/>
        <v>352276.3609828683</v>
      </c>
      <c r="BL181" s="290">
        <f t="shared" si="540"/>
        <v>426254.39678927074</v>
      </c>
      <c r="BM181" s="290">
        <f t="shared" si="540"/>
        <v>515767.8201150177</v>
      </c>
      <c r="BN181" s="290">
        <f t="shared" si="540"/>
        <v>624079.06233917153</v>
      </c>
      <c r="BO181" s="290">
        <f t="shared" si="540"/>
        <v>755135.66543039773</v>
      </c>
      <c r="BP181" s="290">
        <f t="shared" si="540"/>
        <v>913714.15517078131</v>
      </c>
      <c r="BQ181" s="290">
        <f t="shared" si="527"/>
        <v>4730228.6799840219</v>
      </c>
      <c r="BR181" s="334">
        <v>0.33</v>
      </c>
      <c r="BS181" s="333" t="s">
        <v>349</v>
      </c>
      <c r="BT181" s="310"/>
      <c r="BU181" s="313"/>
      <c r="BV181" s="326" t="str">
        <f t="shared" ref="BV181:BV187" si="541">BV165</f>
        <v>Baked Goods</v>
      </c>
      <c r="BW181" s="290">
        <f t="shared" ref="BW181:CH181" si="542">BW165*$CJ181</f>
        <v>135817.78700160014</v>
      </c>
      <c r="BX181" s="290">
        <f t="shared" si="542"/>
        <v>164339.52227193618</v>
      </c>
      <c r="BY181" s="290">
        <f t="shared" si="542"/>
        <v>198850.82194904279</v>
      </c>
      <c r="BZ181" s="290">
        <f t="shared" si="542"/>
        <v>240609.4945583418</v>
      </c>
      <c r="CA181" s="290">
        <f t="shared" si="542"/>
        <v>291137.48841559363</v>
      </c>
      <c r="CB181" s="290">
        <f t="shared" si="542"/>
        <v>352276.3609828683</v>
      </c>
      <c r="CC181" s="290">
        <f t="shared" si="542"/>
        <v>426254.39678927074</v>
      </c>
      <c r="CD181" s="290">
        <f t="shared" si="542"/>
        <v>515767.8201150177</v>
      </c>
      <c r="CE181" s="290">
        <f t="shared" si="542"/>
        <v>624079.06233917153</v>
      </c>
      <c r="CF181" s="290">
        <f t="shared" si="542"/>
        <v>755135.66543039773</v>
      </c>
      <c r="CG181" s="290">
        <f t="shared" si="542"/>
        <v>913714.15517078131</v>
      </c>
      <c r="CH181" s="290">
        <f t="shared" si="542"/>
        <v>1105594.1277566454</v>
      </c>
      <c r="CI181" s="290">
        <f t="shared" si="529"/>
        <v>5723576.7027806677</v>
      </c>
      <c r="CJ181" s="334">
        <v>0.33</v>
      </c>
      <c r="CK181" s="333" t="s">
        <v>349</v>
      </c>
      <c r="CL181" s="313"/>
    </row>
    <row r="182" spans="1:90" x14ac:dyDescent="0.25">
      <c r="A182" s="304"/>
      <c r="B182" s="326" t="str">
        <f t="shared" si="534"/>
        <v>Seafood</v>
      </c>
      <c r="C182" s="290">
        <f t="shared" si="520"/>
        <v>57190</v>
      </c>
      <c r="D182" s="290">
        <f t="shared" si="520"/>
        <v>69199.900000000009</v>
      </c>
      <c r="E182" s="290">
        <f t="shared" si="520"/>
        <v>83731.87900000003</v>
      </c>
      <c r="F182" s="290">
        <f t="shared" si="520"/>
        <v>101315.57359000007</v>
      </c>
      <c r="G182" s="290">
        <f t="shared" si="520"/>
        <v>122591.8440439001</v>
      </c>
      <c r="H182" s="290">
        <f t="shared" si="520"/>
        <v>148336.13129311914</v>
      </c>
      <c r="I182" s="290">
        <f t="shared" si="520"/>
        <v>179486.71886467419</v>
      </c>
      <c r="J182" s="290">
        <f t="shared" si="520"/>
        <v>217178.9298262558</v>
      </c>
      <c r="K182" s="290">
        <f t="shared" si="520"/>
        <v>262786.50508976955</v>
      </c>
      <c r="L182" s="290">
        <f t="shared" si="520"/>
        <v>317971.6711586212</v>
      </c>
      <c r="M182" s="290">
        <f t="shared" si="520"/>
        <v>384745.72210193175</v>
      </c>
      <c r="N182" s="290">
        <f t="shared" si="520"/>
        <v>465542.32374333742</v>
      </c>
      <c r="O182" s="290">
        <f t="shared" si="521"/>
        <v>2410077.1987116095</v>
      </c>
      <c r="P182" s="334">
        <v>0.43</v>
      </c>
      <c r="Q182" s="333" t="s">
        <v>349</v>
      </c>
      <c r="R182" s="304"/>
      <c r="S182" s="301"/>
      <c r="T182" s="326" t="str">
        <f t="shared" si="535"/>
        <v>Seafood</v>
      </c>
      <c r="U182" s="290">
        <f t="shared" ref="U182:AF182" si="543">U166*$AH182</f>
        <v>69199.900000000009</v>
      </c>
      <c r="V182" s="290">
        <f t="shared" si="543"/>
        <v>83731.87900000003</v>
      </c>
      <c r="W182" s="290">
        <f t="shared" si="543"/>
        <v>101315.57359000007</v>
      </c>
      <c r="X182" s="290">
        <f t="shared" si="543"/>
        <v>122591.8440439001</v>
      </c>
      <c r="Y182" s="290">
        <f t="shared" si="543"/>
        <v>148336.13129311914</v>
      </c>
      <c r="Z182" s="290">
        <f t="shared" si="543"/>
        <v>179486.71886467419</v>
      </c>
      <c r="AA182" s="290">
        <f t="shared" si="543"/>
        <v>217178.9298262558</v>
      </c>
      <c r="AB182" s="290">
        <f t="shared" si="543"/>
        <v>262786.50508976955</v>
      </c>
      <c r="AC182" s="290">
        <f t="shared" si="543"/>
        <v>317971.6711586212</v>
      </c>
      <c r="AD182" s="290">
        <f t="shared" si="543"/>
        <v>242022.10895193121</v>
      </c>
      <c r="AE182" s="290">
        <f t="shared" si="543"/>
        <v>292846.75183183677</v>
      </c>
      <c r="AF182" s="290">
        <f t="shared" si="543"/>
        <v>354344.56971652247</v>
      </c>
      <c r="AG182" s="290">
        <f t="shared" si="523"/>
        <v>2391812.5833666306</v>
      </c>
      <c r="AH182" s="334">
        <v>0.43</v>
      </c>
      <c r="AI182" s="333" t="s">
        <v>349</v>
      </c>
      <c r="AJ182" s="301"/>
      <c r="AK182" s="298"/>
      <c r="AL182" s="326" t="str">
        <f t="shared" si="537"/>
        <v>Seafood</v>
      </c>
      <c r="AM182" s="290">
        <f t="shared" ref="AM182:AX182" si="544">AM166*$AZ182</f>
        <v>83731.87900000003</v>
      </c>
      <c r="AN182" s="290">
        <f t="shared" si="544"/>
        <v>101315.57359000007</v>
      </c>
      <c r="AO182" s="290">
        <f t="shared" si="544"/>
        <v>122591.8440439001</v>
      </c>
      <c r="AP182" s="290">
        <f t="shared" si="544"/>
        <v>148336.13129311914</v>
      </c>
      <c r="AQ182" s="290">
        <f t="shared" si="544"/>
        <v>179486.71886467419</v>
      </c>
      <c r="AR182" s="290">
        <f t="shared" si="544"/>
        <v>217178.9298262558</v>
      </c>
      <c r="AS182" s="290">
        <f t="shared" si="544"/>
        <v>262786.50508976955</v>
      </c>
      <c r="AT182" s="290">
        <f t="shared" si="544"/>
        <v>317971.6711586212</v>
      </c>
      <c r="AU182" s="290">
        <f t="shared" si="544"/>
        <v>384745.72210193175</v>
      </c>
      <c r="AV182" s="290">
        <f t="shared" si="544"/>
        <v>465542.32374333742</v>
      </c>
      <c r="AW182" s="290">
        <f t="shared" si="544"/>
        <v>563306.21172943828</v>
      </c>
      <c r="AX182" s="290">
        <f t="shared" si="544"/>
        <v>681600.5161926205</v>
      </c>
      <c r="AY182" s="290">
        <f t="shared" si="525"/>
        <v>3528594.0266336678</v>
      </c>
      <c r="AZ182" s="334">
        <v>0.43</v>
      </c>
      <c r="BA182" s="333" t="s">
        <v>349</v>
      </c>
      <c r="BB182" s="298"/>
      <c r="BC182" s="310"/>
      <c r="BD182" s="326" t="str">
        <f t="shared" si="539"/>
        <v>Seafood</v>
      </c>
      <c r="BE182" s="290">
        <f t="shared" ref="BE182:BP182" si="545">BE166*$BR182</f>
        <v>101315.57359000007</v>
      </c>
      <c r="BF182" s="290">
        <f t="shared" si="545"/>
        <v>122591.8440439001</v>
      </c>
      <c r="BG182" s="290">
        <f t="shared" si="545"/>
        <v>148336.13129311914</v>
      </c>
      <c r="BH182" s="290">
        <f t="shared" si="545"/>
        <v>179486.71886467419</v>
      </c>
      <c r="BI182" s="290">
        <f t="shared" si="545"/>
        <v>217178.9298262558</v>
      </c>
      <c r="BJ182" s="290">
        <f t="shared" si="545"/>
        <v>262786.50508976955</v>
      </c>
      <c r="BK182" s="290">
        <f t="shared" si="545"/>
        <v>317971.6711586212</v>
      </c>
      <c r="BL182" s="290">
        <f t="shared" si="545"/>
        <v>384745.72210193175</v>
      </c>
      <c r="BM182" s="290">
        <f t="shared" si="545"/>
        <v>465542.32374333742</v>
      </c>
      <c r="BN182" s="290">
        <f t="shared" si="545"/>
        <v>563306.21172943828</v>
      </c>
      <c r="BO182" s="290">
        <f t="shared" si="545"/>
        <v>681600.5161926205</v>
      </c>
      <c r="BP182" s="290">
        <f t="shared" si="545"/>
        <v>824736.62459307094</v>
      </c>
      <c r="BQ182" s="290">
        <f t="shared" si="527"/>
        <v>4269598.7722267387</v>
      </c>
      <c r="BR182" s="334">
        <v>0.43</v>
      </c>
      <c r="BS182" s="333" t="s">
        <v>349</v>
      </c>
      <c r="BT182" s="310"/>
      <c r="BU182" s="313"/>
      <c r="BV182" s="326" t="str">
        <f t="shared" si="541"/>
        <v>Seafood</v>
      </c>
      <c r="BW182" s="290">
        <f t="shared" ref="BW182:CH182" si="546">BW166*$CJ182</f>
        <v>122591.8440439001</v>
      </c>
      <c r="BX182" s="290">
        <f t="shared" si="546"/>
        <v>148336.13129311914</v>
      </c>
      <c r="BY182" s="290">
        <f t="shared" si="546"/>
        <v>179486.71886467419</v>
      </c>
      <c r="BZ182" s="290">
        <f t="shared" si="546"/>
        <v>217178.9298262558</v>
      </c>
      <c r="CA182" s="290">
        <f t="shared" si="546"/>
        <v>262786.50508976955</v>
      </c>
      <c r="CB182" s="290">
        <f t="shared" si="546"/>
        <v>317971.6711586212</v>
      </c>
      <c r="CC182" s="290">
        <f t="shared" si="546"/>
        <v>384745.72210193175</v>
      </c>
      <c r="CD182" s="290">
        <f t="shared" si="546"/>
        <v>465542.32374333742</v>
      </c>
      <c r="CE182" s="290">
        <f t="shared" si="546"/>
        <v>563306.21172943828</v>
      </c>
      <c r="CF182" s="290">
        <f t="shared" si="546"/>
        <v>681600.5161926205</v>
      </c>
      <c r="CG182" s="290">
        <f t="shared" si="546"/>
        <v>824736.62459307094</v>
      </c>
      <c r="CH182" s="290">
        <f t="shared" si="546"/>
        <v>997931.31575761607</v>
      </c>
      <c r="CI182" s="290">
        <f t="shared" si="529"/>
        <v>5166214.514394355</v>
      </c>
      <c r="CJ182" s="334">
        <v>0.43</v>
      </c>
      <c r="CK182" s="333" t="s">
        <v>349</v>
      </c>
      <c r="CL182" s="313"/>
    </row>
    <row r="183" spans="1:90" x14ac:dyDescent="0.25">
      <c r="A183" s="304"/>
      <c r="B183" s="326" t="str">
        <f t="shared" si="534"/>
        <v>Meat</v>
      </c>
      <c r="C183" s="290">
        <f t="shared" si="520"/>
        <v>188760</v>
      </c>
      <c r="D183" s="290">
        <f t="shared" si="520"/>
        <v>228399.6</v>
      </c>
      <c r="E183" s="290">
        <f t="shared" si="520"/>
        <v>276363.51600000006</v>
      </c>
      <c r="F183" s="290">
        <f t="shared" si="520"/>
        <v>334399.85436000011</v>
      </c>
      <c r="G183" s="290">
        <f t="shared" si="520"/>
        <v>404623.82377560018</v>
      </c>
      <c r="H183" s="290">
        <f t="shared" si="520"/>
        <v>489594.82676847634</v>
      </c>
      <c r="I183" s="290">
        <f t="shared" si="520"/>
        <v>592409.74038985651</v>
      </c>
      <c r="J183" s="290">
        <f t="shared" si="520"/>
        <v>716815.78587172634</v>
      </c>
      <c r="K183" s="290">
        <f t="shared" si="520"/>
        <v>867347.10090478905</v>
      </c>
      <c r="L183" s="290">
        <f t="shared" si="520"/>
        <v>1049489.992094795</v>
      </c>
      <c r="M183" s="290">
        <f t="shared" si="520"/>
        <v>1269882.8904347019</v>
      </c>
      <c r="N183" s="290">
        <f t="shared" si="520"/>
        <v>1536558.2974259895</v>
      </c>
      <c r="O183" s="290">
        <f t="shared" si="521"/>
        <v>7954645.4280259348</v>
      </c>
      <c r="P183" s="334">
        <v>0.44</v>
      </c>
      <c r="Q183" s="333" t="s">
        <v>349</v>
      </c>
      <c r="R183" s="304"/>
      <c r="S183" s="301"/>
      <c r="T183" s="326" t="str">
        <f t="shared" si="535"/>
        <v>Meat</v>
      </c>
      <c r="U183" s="290">
        <f t="shared" ref="U183:AF183" si="547">U167*$AH183</f>
        <v>228399.6</v>
      </c>
      <c r="V183" s="290">
        <f t="shared" si="547"/>
        <v>276363.51600000006</v>
      </c>
      <c r="W183" s="290">
        <f t="shared" si="547"/>
        <v>334399.85436000011</v>
      </c>
      <c r="X183" s="290">
        <f t="shared" si="547"/>
        <v>404623.82377560018</v>
      </c>
      <c r="Y183" s="290">
        <f t="shared" si="547"/>
        <v>489594.82676847634</v>
      </c>
      <c r="Z183" s="290">
        <f t="shared" si="547"/>
        <v>592409.74038985651</v>
      </c>
      <c r="AA183" s="290">
        <f t="shared" si="547"/>
        <v>716815.78587172634</v>
      </c>
      <c r="AB183" s="290">
        <f t="shared" si="547"/>
        <v>867347.10090478905</v>
      </c>
      <c r="AC183" s="290">
        <f t="shared" si="547"/>
        <v>1049489.992094795</v>
      </c>
      <c r="AD183" s="290">
        <f t="shared" si="547"/>
        <v>866206.23197499651</v>
      </c>
      <c r="AE183" s="290">
        <f t="shared" si="547"/>
        <v>1048109.5406897459</v>
      </c>
      <c r="AF183" s="290">
        <f t="shared" si="547"/>
        <v>1268212.5442345925</v>
      </c>
      <c r="AG183" s="290">
        <f t="shared" si="523"/>
        <v>8141972.5570645789</v>
      </c>
      <c r="AH183" s="334">
        <v>0.44</v>
      </c>
      <c r="AI183" s="333" t="s">
        <v>349</v>
      </c>
      <c r="AJ183" s="301"/>
      <c r="AK183" s="298"/>
      <c r="AL183" s="326" t="str">
        <f t="shared" si="537"/>
        <v>Meat</v>
      </c>
      <c r="AM183" s="290">
        <f t="shared" ref="AM183:AX183" si="548">AM167*$AZ183</f>
        <v>276363.51600000006</v>
      </c>
      <c r="AN183" s="290">
        <f t="shared" si="548"/>
        <v>334399.85436000011</v>
      </c>
      <c r="AO183" s="290">
        <f t="shared" si="548"/>
        <v>404623.82377560018</v>
      </c>
      <c r="AP183" s="290">
        <f t="shared" si="548"/>
        <v>489594.82676847634</v>
      </c>
      <c r="AQ183" s="290">
        <f t="shared" si="548"/>
        <v>592409.74038985651</v>
      </c>
      <c r="AR183" s="290">
        <f t="shared" si="548"/>
        <v>716815.78587172634</v>
      </c>
      <c r="AS183" s="290">
        <f t="shared" si="548"/>
        <v>867347.10090478905</v>
      </c>
      <c r="AT183" s="290">
        <f t="shared" si="548"/>
        <v>1049489.992094795</v>
      </c>
      <c r="AU183" s="290">
        <f t="shared" si="548"/>
        <v>1269882.8904347019</v>
      </c>
      <c r="AV183" s="290">
        <f t="shared" si="548"/>
        <v>1536558.2974259895</v>
      </c>
      <c r="AW183" s="290">
        <f t="shared" si="548"/>
        <v>1859235.5398854476</v>
      </c>
      <c r="AX183" s="290">
        <f t="shared" si="548"/>
        <v>2249675.003261392</v>
      </c>
      <c r="AY183" s="290">
        <f t="shared" si="525"/>
        <v>11646396.371172775</v>
      </c>
      <c r="AZ183" s="334">
        <v>0.44</v>
      </c>
      <c r="BA183" s="333" t="s">
        <v>349</v>
      </c>
      <c r="BB183" s="298"/>
      <c r="BC183" s="310"/>
      <c r="BD183" s="326" t="str">
        <f t="shared" si="539"/>
        <v>Meat</v>
      </c>
      <c r="BE183" s="290">
        <f t="shared" ref="BE183:BP183" si="549">BE167*$BR183</f>
        <v>334399.85436000011</v>
      </c>
      <c r="BF183" s="290">
        <f t="shared" si="549"/>
        <v>404623.82377560018</v>
      </c>
      <c r="BG183" s="290">
        <f t="shared" si="549"/>
        <v>489594.82676847634</v>
      </c>
      <c r="BH183" s="290">
        <f t="shared" si="549"/>
        <v>592409.74038985651</v>
      </c>
      <c r="BI183" s="290">
        <f t="shared" si="549"/>
        <v>716815.78587172634</v>
      </c>
      <c r="BJ183" s="290">
        <f t="shared" si="549"/>
        <v>867347.10090478905</v>
      </c>
      <c r="BK183" s="290">
        <f t="shared" si="549"/>
        <v>1049489.992094795</v>
      </c>
      <c r="BL183" s="290">
        <f t="shared" si="549"/>
        <v>1269882.8904347019</v>
      </c>
      <c r="BM183" s="290">
        <f t="shared" si="549"/>
        <v>1536558.2974259895</v>
      </c>
      <c r="BN183" s="290">
        <f t="shared" si="549"/>
        <v>1859235.5398854476</v>
      </c>
      <c r="BO183" s="290">
        <f t="shared" si="549"/>
        <v>2249675.003261392</v>
      </c>
      <c r="BP183" s="290">
        <f t="shared" si="549"/>
        <v>2722106.7539462843</v>
      </c>
      <c r="BQ183" s="290">
        <f t="shared" si="527"/>
        <v>14092139.60911906</v>
      </c>
      <c r="BR183" s="334">
        <v>0.44</v>
      </c>
      <c r="BS183" s="333" t="s">
        <v>349</v>
      </c>
      <c r="BT183" s="310"/>
      <c r="BU183" s="313"/>
      <c r="BV183" s="326" t="str">
        <f t="shared" si="541"/>
        <v>Meat</v>
      </c>
      <c r="BW183" s="290">
        <f t="shared" ref="BW183:CH183" si="550">BW167*$CJ183</f>
        <v>404623.82377560018</v>
      </c>
      <c r="BX183" s="290">
        <f t="shared" si="550"/>
        <v>489594.82676847634</v>
      </c>
      <c r="BY183" s="290">
        <f t="shared" si="550"/>
        <v>592409.74038985651</v>
      </c>
      <c r="BZ183" s="290">
        <f t="shared" si="550"/>
        <v>716815.78587172634</v>
      </c>
      <c r="CA183" s="290">
        <f t="shared" si="550"/>
        <v>867347.10090478905</v>
      </c>
      <c r="CB183" s="290">
        <f t="shared" si="550"/>
        <v>1049489.992094795</v>
      </c>
      <c r="CC183" s="290">
        <f t="shared" si="550"/>
        <v>1269882.8904347019</v>
      </c>
      <c r="CD183" s="290">
        <f t="shared" si="550"/>
        <v>1536558.2974259895</v>
      </c>
      <c r="CE183" s="290">
        <f t="shared" si="550"/>
        <v>1859235.5398854476</v>
      </c>
      <c r="CF183" s="290">
        <f t="shared" si="550"/>
        <v>2249675.003261392</v>
      </c>
      <c r="CG183" s="290">
        <f t="shared" si="550"/>
        <v>2722106.7539462843</v>
      </c>
      <c r="CH183" s="290">
        <f t="shared" si="550"/>
        <v>3293749.1722750044</v>
      </c>
      <c r="CI183" s="290">
        <f t="shared" si="529"/>
        <v>17051488.927034065</v>
      </c>
      <c r="CJ183" s="334">
        <v>0.44</v>
      </c>
      <c r="CK183" s="333" t="s">
        <v>349</v>
      </c>
      <c r="CL183" s="313"/>
    </row>
    <row r="184" spans="1:90" x14ac:dyDescent="0.25">
      <c r="A184" s="304"/>
      <c r="B184" s="326" t="str">
        <f t="shared" si="534"/>
        <v>Meat Alternatives</v>
      </c>
      <c r="C184" s="290">
        <f t="shared" si="520"/>
        <v>167200</v>
      </c>
      <c r="D184" s="290">
        <f t="shared" si="520"/>
        <v>202312.00000000006</v>
      </c>
      <c r="E184" s="290">
        <f t="shared" si="520"/>
        <v>244797.52000000011</v>
      </c>
      <c r="F184" s="290">
        <f t="shared" si="520"/>
        <v>296204.99920000019</v>
      </c>
      <c r="G184" s="290">
        <f t="shared" si="520"/>
        <v>358408.0490320003</v>
      </c>
      <c r="H184" s="290">
        <f t="shared" si="520"/>
        <v>433673.73932872043</v>
      </c>
      <c r="I184" s="290">
        <f t="shared" si="520"/>
        <v>524745.22458775179</v>
      </c>
      <c r="J184" s="290">
        <f t="shared" si="520"/>
        <v>634941.72175117978</v>
      </c>
      <c r="K184" s="290">
        <f t="shared" si="520"/>
        <v>768279.48331892747</v>
      </c>
      <c r="L184" s="290">
        <f t="shared" si="520"/>
        <v>929618.17481590237</v>
      </c>
      <c r="M184" s="290">
        <f t="shared" si="520"/>
        <v>1124837.9915272421</v>
      </c>
      <c r="N184" s="290">
        <f t="shared" si="520"/>
        <v>1361053.9697479634</v>
      </c>
      <c r="O184" s="290">
        <f t="shared" si="521"/>
        <v>7046072.8733096877</v>
      </c>
      <c r="P184" s="334">
        <v>0.55000000000000004</v>
      </c>
      <c r="Q184" s="333" t="s">
        <v>349</v>
      </c>
      <c r="R184" s="304"/>
      <c r="S184" s="301"/>
      <c r="T184" s="326" t="str">
        <f t="shared" si="535"/>
        <v>Meat Alternatives</v>
      </c>
      <c r="U184" s="290">
        <f t="shared" ref="U184:AF184" si="551">U168*$AH184</f>
        <v>202312.00000000006</v>
      </c>
      <c r="V184" s="290">
        <f t="shared" si="551"/>
        <v>244797.52000000011</v>
      </c>
      <c r="W184" s="290">
        <f t="shared" si="551"/>
        <v>296204.99920000019</v>
      </c>
      <c r="X184" s="290">
        <f t="shared" si="551"/>
        <v>358408.0490320003</v>
      </c>
      <c r="Y184" s="290">
        <f t="shared" si="551"/>
        <v>433673.73932872043</v>
      </c>
      <c r="Z184" s="290">
        <f t="shared" si="551"/>
        <v>524745.22458775179</v>
      </c>
      <c r="AA184" s="290">
        <f t="shared" si="551"/>
        <v>634941.72175117978</v>
      </c>
      <c r="AB184" s="290">
        <f t="shared" si="551"/>
        <v>768279.48331892747</v>
      </c>
      <c r="AC184" s="290">
        <f t="shared" si="551"/>
        <v>929618.17481590237</v>
      </c>
      <c r="AD184" s="290">
        <f t="shared" si="551"/>
        <v>894452.08736548573</v>
      </c>
      <c r="AE184" s="290">
        <f t="shared" si="551"/>
        <v>1082287.0257122377</v>
      </c>
      <c r="AF184" s="290">
        <f t="shared" si="551"/>
        <v>1309567.3011118078</v>
      </c>
      <c r="AG184" s="290">
        <f t="shared" si="523"/>
        <v>7679287.3262240142</v>
      </c>
      <c r="AH184" s="334">
        <v>0.55000000000000004</v>
      </c>
      <c r="AI184" s="333" t="s">
        <v>349</v>
      </c>
      <c r="AJ184" s="301"/>
      <c r="AK184" s="298"/>
      <c r="AL184" s="326" t="str">
        <f t="shared" si="537"/>
        <v>Meat Alternatives</v>
      </c>
      <c r="AM184" s="290">
        <f t="shared" ref="AM184:AX184" si="552">AM168*$AZ184</f>
        <v>244797.52000000011</v>
      </c>
      <c r="AN184" s="290">
        <f t="shared" si="552"/>
        <v>296204.99920000019</v>
      </c>
      <c r="AO184" s="290">
        <f t="shared" si="552"/>
        <v>358408.0490320003</v>
      </c>
      <c r="AP184" s="290">
        <f t="shared" si="552"/>
        <v>433673.73932872043</v>
      </c>
      <c r="AQ184" s="290">
        <f t="shared" si="552"/>
        <v>524745.22458775179</v>
      </c>
      <c r="AR184" s="290">
        <f t="shared" si="552"/>
        <v>634941.72175117978</v>
      </c>
      <c r="AS184" s="290">
        <f t="shared" si="552"/>
        <v>768279.48331892747</v>
      </c>
      <c r="AT184" s="290">
        <f t="shared" si="552"/>
        <v>929618.17481590237</v>
      </c>
      <c r="AU184" s="290">
        <f t="shared" si="552"/>
        <v>1124837.9915272421</v>
      </c>
      <c r="AV184" s="290">
        <f t="shared" si="552"/>
        <v>1361053.9697479634</v>
      </c>
      <c r="AW184" s="290">
        <f t="shared" si="552"/>
        <v>1646875.3033950359</v>
      </c>
      <c r="AX184" s="290">
        <f t="shared" si="552"/>
        <v>1992719.1171079937</v>
      </c>
      <c r="AY184" s="290">
        <f t="shared" si="525"/>
        <v>10316155.293812716</v>
      </c>
      <c r="AZ184" s="334">
        <v>0.55000000000000004</v>
      </c>
      <c r="BA184" s="333" t="s">
        <v>349</v>
      </c>
      <c r="BB184" s="298"/>
      <c r="BC184" s="310"/>
      <c r="BD184" s="326" t="str">
        <f t="shared" si="539"/>
        <v>Meat Alternatives</v>
      </c>
      <c r="BE184" s="290">
        <f t="shared" ref="BE184:BP184" si="553">BE168*$BR184</f>
        <v>296204.99920000019</v>
      </c>
      <c r="BF184" s="290">
        <f t="shared" si="553"/>
        <v>358408.0490320003</v>
      </c>
      <c r="BG184" s="290">
        <f t="shared" si="553"/>
        <v>433673.73932872043</v>
      </c>
      <c r="BH184" s="290">
        <f t="shared" si="553"/>
        <v>524745.22458775179</v>
      </c>
      <c r="BI184" s="290">
        <f t="shared" si="553"/>
        <v>634941.72175117978</v>
      </c>
      <c r="BJ184" s="290">
        <f t="shared" si="553"/>
        <v>768279.48331892747</v>
      </c>
      <c r="BK184" s="290">
        <f t="shared" si="553"/>
        <v>929618.17481590237</v>
      </c>
      <c r="BL184" s="290">
        <f t="shared" si="553"/>
        <v>1124837.9915272421</v>
      </c>
      <c r="BM184" s="290">
        <f t="shared" si="553"/>
        <v>1361053.9697479634</v>
      </c>
      <c r="BN184" s="290">
        <f t="shared" si="553"/>
        <v>1646875.3033950359</v>
      </c>
      <c r="BO184" s="290">
        <f t="shared" si="553"/>
        <v>1992719.1171079937</v>
      </c>
      <c r="BP184" s="290">
        <f t="shared" si="553"/>
        <v>2411190.1317006727</v>
      </c>
      <c r="BQ184" s="290">
        <f t="shared" si="527"/>
        <v>12482547.905513389</v>
      </c>
      <c r="BR184" s="334">
        <v>0.55000000000000004</v>
      </c>
      <c r="BS184" s="333" t="s">
        <v>349</v>
      </c>
      <c r="BT184" s="310"/>
      <c r="BU184" s="313"/>
      <c r="BV184" s="326" t="str">
        <f t="shared" si="541"/>
        <v>Meat Alternatives</v>
      </c>
      <c r="BW184" s="290">
        <f t="shared" ref="BW184:CH184" si="554">BW168*$CJ184</f>
        <v>358408.0490320003</v>
      </c>
      <c r="BX184" s="290">
        <f t="shared" si="554"/>
        <v>433673.73932872043</v>
      </c>
      <c r="BY184" s="290">
        <f t="shared" si="554"/>
        <v>524745.22458775179</v>
      </c>
      <c r="BZ184" s="290">
        <f t="shared" si="554"/>
        <v>634941.72175117978</v>
      </c>
      <c r="CA184" s="290">
        <f t="shared" si="554"/>
        <v>768279.48331892747</v>
      </c>
      <c r="CB184" s="290">
        <f t="shared" si="554"/>
        <v>929618.17481590237</v>
      </c>
      <c r="CC184" s="290">
        <f t="shared" si="554"/>
        <v>1124837.9915272421</v>
      </c>
      <c r="CD184" s="290">
        <f t="shared" si="554"/>
        <v>1361053.9697479634</v>
      </c>
      <c r="CE184" s="290">
        <f t="shared" si="554"/>
        <v>1646875.3033950359</v>
      </c>
      <c r="CF184" s="290">
        <f t="shared" si="554"/>
        <v>1992719.1171079937</v>
      </c>
      <c r="CG184" s="290">
        <f t="shared" si="554"/>
        <v>2411190.1317006727</v>
      </c>
      <c r="CH184" s="290">
        <f t="shared" si="554"/>
        <v>2917540.0593578145</v>
      </c>
      <c r="CI184" s="290">
        <f t="shared" si="529"/>
        <v>15103882.965671204</v>
      </c>
      <c r="CJ184" s="334">
        <v>0.55000000000000004</v>
      </c>
      <c r="CK184" s="333" t="s">
        <v>349</v>
      </c>
      <c r="CL184" s="313"/>
    </row>
    <row r="185" spans="1:90" x14ac:dyDescent="0.25">
      <c r="A185" s="304"/>
      <c r="B185" s="326" t="str">
        <f t="shared" si="534"/>
        <v>Frozen Food</v>
      </c>
      <c r="C185" s="290">
        <f t="shared" si="520"/>
        <v>432000</v>
      </c>
      <c r="D185" s="290">
        <f t="shared" si="520"/>
        <v>522720</v>
      </c>
      <c r="E185" s="290">
        <f t="shared" si="520"/>
        <v>632491.20000000007</v>
      </c>
      <c r="F185" s="290">
        <f t="shared" si="520"/>
        <v>765314.35200000019</v>
      </c>
      <c r="G185" s="290">
        <f t="shared" si="520"/>
        <v>926030.36592000048</v>
      </c>
      <c r="H185" s="290">
        <f t="shared" si="520"/>
        <v>1120496.7427632005</v>
      </c>
      <c r="I185" s="290">
        <f t="shared" si="520"/>
        <v>1355801.0587434731</v>
      </c>
      <c r="J185" s="290">
        <f t="shared" si="520"/>
        <v>1640519.2810796027</v>
      </c>
      <c r="K185" s="290">
        <f t="shared" si="520"/>
        <v>1985028.3301063192</v>
      </c>
      <c r="L185" s="290">
        <f t="shared" si="520"/>
        <v>2401884.2794286469</v>
      </c>
      <c r="M185" s="290">
        <f t="shared" si="520"/>
        <v>2906279.9781086631</v>
      </c>
      <c r="N185" s="290">
        <f t="shared" si="520"/>
        <v>3516598.7735114833</v>
      </c>
      <c r="O185" s="290">
        <f t="shared" si="521"/>
        <v>18205164.361661389</v>
      </c>
      <c r="P185" s="334">
        <v>0.6</v>
      </c>
      <c r="Q185" s="333" t="s">
        <v>349</v>
      </c>
      <c r="R185" s="304"/>
      <c r="S185" s="301"/>
      <c r="T185" s="326" t="str">
        <f t="shared" si="535"/>
        <v>Frozen Food</v>
      </c>
      <c r="U185" s="290">
        <f t="shared" ref="U185:AF185" si="555">U169*$AH185</f>
        <v>522720</v>
      </c>
      <c r="V185" s="290">
        <f t="shared" si="555"/>
        <v>632491.20000000007</v>
      </c>
      <c r="W185" s="290">
        <f t="shared" si="555"/>
        <v>765314.35200000019</v>
      </c>
      <c r="X185" s="290">
        <f t="shared" si="555"/>
        <v>926030.36592000048</v>
      </c>
      <c r="Y185" s="290">
        <f t="shared" si="555"/>
        <v>1120496.7427632005</v>
      </c>
      <c r="Z185" s="290">
        <f t="shared" si="555"/>
        <v>1355801.0587434731</v>
      </c>
      <c r="AA185" s="290">
        <f t="shared" si="555"/>
        <v>1640519.2810796027</v>
      </c>
      <c r="AB185" s="290">
        <f t="shared" si="555"/>
        <v>1985028.3301063192</v>
      </c>
      <c r="AC185" s="290">
        <f t="shared" si="555"/>
        <v>2401884.2794286469</v>
      </c>
      <c r="AD185" s="290">
        <f t="shared" si="555"/>
        <v>746997.82850880071</v>
      </c>
      <c r="AE185" s="290">
        <f t="shared" si="555"/>
        <v>903867.37249564892</v>
      </c>
      <c r="AF185" s="290">
        <f t="shared" si="555"/>
        <v>1093679.5207197354</v>
      </c>
      <c r="AG185" s="290">
        <f t="shared" si="523"/>
        <v>14094830.331765426</v>
      </c>
      <c r="AH185" s="334">
        <v>0.6</v>
      </c>
      <c r="AI185" s="333" t="s">
        <v>349</v>
      </c>
      <c r="AJ185" s="301"/>
      <c r="AK185" s="298"/>
      <c r="AL185" s="326" t="str">
        <f t="shared" si="537"/>
        <v>Frozen Food</v>
      </c>
      <c r="AM185" s="290">
        <f t="shared" ref="AM185:AX185" si="556">AM169*$AZ185</f>
        <v>632491.20000000007</v>
      </c>
      <c r="AN185" s="290">
        <f t="shared" si="556"/>
        <v>765314.35200000019</v>
      </c>
      <c r="AO185" s="290">
        <f t="shared" si="556"/>
        <v>926030.36592000048</v>
      </c>
      <c r="AP185" s="290">
        <f t="shared" si="556"/>
        <v>1120496.7427632005</v>
      </c>
      <c r="AQ185" s="290">
        <f t="shared" si="556"/>
        <v>1355801.0587434731</v>
      </c>
      <c r="AR185" s="290">
        <f t="shared" si="556"/>
        <v>1640519.2810796027</v>
      </c>
      <c r="AS185" s="290">
        <f t="shared" si="556"/>
        <v>1985028.3301063192</v>
      </c>
      <c r="AT185" s="290">
        <f t="shared" si="556"/>
        <v>2401884.2794286469</v>
      </c>
      <c r="AU185" s="290">
        <f t="shared" si="556"/>
        <v>2906279.9781086631</v>
      </c>
      <c r="AV185" s="290">
        <f t="shared" si="556"/>
        <v>3516598.7735114833</v>
      </c>
      <c r="AW185" s="290">
        <f t="shared" si="556"/>
        <v>4255084.5159488954</v>
      </c>
      <c r="AX185" s="290">
        <f t="shared" si="556"/>
        <v>5148652.2642981634</v>
      </c>
      <c r="AY185" s="290">
        <f t="shared" si="525"/>
        <v>26654181.141908448</v>
      </c>
      <c r="AZ185" s="334">
        <v>0.6</v>
      </c>
      <c r="BA185" s="333" t="s">
        <v>349</v>
      </c>
      <c r="BB185" s="298"/>
      <c r="BC185" s="310"/>
      <c r="BD185" s="326" t="str">
        <f t="shared" si="539"/>
        <v>Frozen Food</v>
      </c>
      <c r="BE185" s="290">
        <f t="shared" ref="BE185:BP185" si="557">BE169*$BR185</f>
        <v>765314.35200000019</v>
      </c>
      <c r="BF185" s="290">
        <f t="shared" si="557"/>
        <v>926030.36592000048</v>
      </c>
      <c r="BG185" s="290">
        <f t="shared" si="557"/>
        <v>1120496.7427632005</v>
      </c>
      <c r="BH185" s="290">
        <f t="shared" si="557"/>
        <v>1355801.0587434731</v>
      </c>
      <c r="BI185" s="290">
        <f t="shared" si="557"/>
        <v>1640519.2810796027</v>
      </c>
      <c r="BJ185" s="290">
        <f t="shared" si="557"/>
        <v>1985028.3301063192</v>
      </c>
      <c r="BK185" s="290">
        <f t="shared" si="557"/>
        <v>2401884.2794286469</v>
      </c>
      <c r="BL185" s="290">
        <f t="shared" si="557"/>
        <v>2906279.9781086631</v>
      </c>
      <c r="BM185" s="290">
        <f t="shared" si="557"/>
        <v>3516598.7735114833</v>
      </c>
      <c r="BN185" s="290">
        <f t="shared" si="557"/>
        <v>4255084.5159488954</v>
      </c>
      <c r="BO185" s="290">
        <f t="shared" si="557"/>
        <v>5148652.2642981634</v>
      </c>
      <c r="BP185" s="290">
        <f t="shared" si="557"/>
        <v>6229869.2398007791</v>
      </c>
      <c r="BQ185" s="290">
        <f t="shared" si="527"/>
        <v>32251559.18170923</v>
      </c>
      <c r="BR185" s="334">
        <v>0.6</v>
      </c>
      <c r="BS185" s="333" t="s">
        <v>349</v>
      </c>
      <c r="BT185" s="310"/>
      <c r="BU185" s="313"/>
      <c r="BV185" s="326" t="str">
        <f t="shared" si="541"/>
        <v>Frozen Food</v>
      </c>
      <c r="BW185" s="290">
        <f t="shared" ref="BW185:CH185" si="558">BW169*$CJ185</f>
        <v>926030.36592000048</v>
      </c>
      <c r="BX185" s="290">
        <f t="shared" si="558"/>
        <v>1120496.7427632005</v>
      </c>
      <c r="BY185" s="290">
        <f t="shared" si="558"/>
        <v>1355801.0587434731</v>
      </c>
      <c r="BZ185" s="290">
        <f t="shared" si="558"/>
        <v>1640519.2810796027</v>
      </c>
      <c r="CA185" s="290">
        <f t="shared" si="558"/>
        <v>1985028.3301063192</v>
      </c>
      <c r="CB185" s="290">
        <f t="shared" si="558"/>
        <v>2401884.2794286469</v>
      </c>
      <c r="CC185" s="290">
        <f t="shared" si="558"/>
        <v>2906279.9781086631</v>
      </c>
      <c r="CD185" s="290">
        <f t="shared" si="558"/>
        <v>3516598.7735114833</v>
      </c>
      <c r="CE185" s="290">
        <f t="shared" si="558"/>
        <v>4255084.5159488954</v>
      </c>
      <c r="CF185" s="290">
        <f t="shared" si="558"/>
        <v>5148652.2642981634</v>
      </c>
      <c r="CG185" s="290">
        <f t="shared" si="558"/>
        <v>6229869.2398007791</v>
      </c>
      <c r="CH185" s="290">
        <f t="shared" si="558"/>
        <v>7538141.7801589435</v>
      </c>
      <c r="CI185" s="290">
        <f t="shared" si="529"/>
        <v>39024386.609868169</v>
      </c>
      <c r="CJ185" s="334">
        <v>0.6</v>
      </c>
      <c r="CK185" s="333" t="s">
        <v>349</v>
      </c>
      <c r="CL185" s="313"/>
    </row>
    <row r="186" spans="1:90" x14ac:dyDescent="0.25">
      <c r="A186" s="304"/>
      <c r="B186" s="326" t="str">
        <f t="shared" si="534"/>
        <v>Household Essentials</v>
      </c>
      <c r="C186" s="290">
        <f t="shared" si="520"/>
        <v>572880</v>
      </c>
      <c r="D186" s="290">
        <f t="shared" si="520"/>
        <v>693184.80000000016</v>
      </c>
      <c r="E186" s="290">
        <f t="shared" si="520"/>
        <v>838753.60800000036</v>
      </c>
      <c r="F186" s="290">
        <f t="shared" si="520"/>
        <v>1014891.8656800006</v>
      </c>
      <c r="G186" s="290">
        <f t="shared" si="520"/>
        <v>1228019.1574728007</v>
      </c>
      <c r="H186" s="290">
        <f t="shared" si="520"/>
        <v>1485903.180542089</v>
      </c>
      <c r="I186" s="290">
        <f t="shared" si="520"/>
        <v>1797942.848455928</v>
      </c>
      <c r="J186" s="290">
        <f t="shared" si="520"/>
        <v>2175510.8466316732</v>
      </c>
      <c r="K186" s="290">
        <f t="shared" si="520"/>
        <v>2632368.1244243248</v>
      </c>
      <c r="L186" s="290">
        <f t="shared" si="520"/>
        <v>3185165.430553434</v>
      </c>
      <c r="M186" s="290">
        <f t="shared" si="520"/>
        <v>3854050.1709696557</v>
      </c>
      <c r="N186" s="290">
        <f t="shared" si="520"/>
        <v>4663400.7068732847</v>
      </c>
      <c r="O186" s="290">
        <f t="shared" si="521"/>
        <v>24142070.739603192</v>
      </c>
      <c r="P186" s="334">
        <v>0.62</v>
      </c>
      <c r="Q186" s="333" t="s">
        <v>349</v>
      </c>
      <c r="R186" s="304"/>
      <c r="S186" s="301"/>
      <c r="T186" s="326" t="str">
        <f t="shared" si="535"/>
        <v>Household Essentials</v>
      </c>
      <c r="U186" s="290">
        <f t="shared" ref="U186:AF186" si="559">U170*$AH186</f>
        <v>693184.80000000016</v>
      </c>
      <c r="V186" s="290">
        <f t="shared" si="559"/>
        <v>838753.60800000036</v>
      </c>
      <c r="W186" s="290">
        <f t="shared" si="559"/>
        <v>1014891.8656800006</v>
      </c>
      <c r="X186" s="290">
        <f t="shared" si="559"/>
        <v>1228019.1574728007</v>
      </c>
      <c r="Y186" s="290">
        <f t="shared" si="559"/>
        <v>1485903.180542089</v>
      </c>
      <c r="Z186" s="290">
        <f t="shared" si="559"/>
        <v>1797942.848455928</v>
      </c>
      <c r="AA186" s="290">
        <f t="shared" si="559"/>
        <v>2175510.8466316732</v>
      </c>
      <c r="AB186" s="290">
        <f t="shared" si="559"/>
        <v>2632368.1244243248</v>
      </c>
      <c r="AC186" s="290">
        <f t="shared" si="559"/>
        <v>3185165.430553434</v>
      </c>
      <c r="AD186" s="290">
        <f t="shared" si="559"/>
        <v>1485903.180542089</v>
      </c>
      <c r="AE186" s="290">
        <f t="shared" si="559"/>
        <v>1797942.8484559283</v>
      </c>
      <c r="AF186" s="290">
        <f t="shared" si="559"/>
        <v>2175510.8466316732</v>
      </c>
      <c r="AG186" s="290">
        <f t="shared" si="523"/>
        <v>20511096.737389941</v>
      </c>
      <c r="AH186" s="334">
        <v>0.62</v>
      </c>
      <c r="AI186" s="333" t="s">
        <v>349</v>
      </c>
      <c r="AJ186" s="301"/>
      <c r="AK186" s="298"/>
      <c r="AL186" s="326" t="str">
        <f t="shared" si="537"/>
        <v>Household Essentials</v>
      </c>
      <c r="AM186" s="290">
        <f t="shared" ref="AM186:AX186" si="560">AM170*$AZ186</f>
        <v>838753.60800000036</v>
      </c>
      <c r="AN186" s="290">
        <f t="shared" si="560"/>
        <v>1014891.8656800006</v>
      </c>
      <c r="AO186" s="290">
        <f t="shared" si="560"/>
        <v>1228019.1574728007</v>
      </c>
      <c r="AP186" s="290">
        <f t="shared" si="560"/>
        <v>1485903.180542089</v>
      </c>
      <c r="AQ186" s="290">
        <f t="shared" si="560"/>
        <v>1797942.848455928</v>
      </c>
      <c r="AR186" s="290">
        <f t="shared" si="560"/>
        <v>2175510.8466316732</v>
      </c>
      <c r="AS186" s="290">
        <f t="shared" si="560"/>
        <v>2632368.1244243248</v>
      </c>
      <c r="AT186" s="290">
        <f t="shared" si="560"/>
        <v>3185165.430553434</v>
      </c>
      <c r="AU186" s="290">
        <f t="shared" si="560"/>
        <v>3854050.1709696557</v>
      </c>
      <c r="AV186" s="290">
        <f t="shared" si="560"/>
        <v>4663400.7068732847</v>
      </c>
      <c r="AW186" s="290">
        <f t="shared" si="560"/>
        <v>5642714.8553166743</v>
      </c>
      <c r="AX186" s="290">
        <f t="shared" si="560"/>
        <v>6827684.9749331772</v>
      </c>
      <c r="AY186" s="290">
        <f t="shared" si="525"/>
        <v>35346405.769853041</v>
      </c>
      <c r="AZ186" s="334">
        <v>0.62</v>
      </c>
      <c r="BA186" s="333" t="s">
        <v>349</v>
      </c>
      <c r="BB186" s="298"/>
      <c r="BC186" s="310"/>
      <c r="BD186" s="326" t="str">
        <f t="shared" si="539"/>
        <v>Household Essentials</v>
      </c>
      <c r="BE186" s="290">
        <f t="shared" ref="BE186:BP186" si="561">BE170*$BR186</f>
        <v>1014891.8656800006</v>
      </c>
      <c r="BF186" s="290">
        <f t="shared" si="561"/>
        <v>1228019.1574728007</v>
      </c>
      <c r="BG186" s="290">
        <f t="shared" si="561"/>
        <v>1485903.180542089</v>
      </c>
      <c r="BH186" s="290">
        <f t="shared" si="561"/>
        <v>1797942.848455928</v>
      </c>
      <c r="BI186" s="290">
        <f t="shared" si="561"/>
        <v>2175510.8466316732</v>
      </c>
      <c r="BJ186" s="290">
        <f t="shared" si="561"/>
        <v>2632368.1244243248</v>
      </c>
      <c r="BK186" s="290">
        <f t="shared" si="561"/>
        <v>3185165.430553434</v>
      </c>
      <c r="BL186" s="290">
        <f t="shared" si="561"/>
        <v>3854050.1709696557</v>
      </c>
      <c r="BM186" s="290">
        <f t="shared" si="561"/>
        <v>4663400.7068732847</v>
      </c>
      <c r="BN186" s="290">
        <f t="shared" si="561"/>
        <v>5642714.8553166743</v>
      </c>
      <c r="BO186" s="290">
        <f t="shared" si="561"/>
        <v>6827684.9749331772</v>
      </c>
      <c r="BP186" s="290">
        <f t="shared" si="561"/>
        <v>8261498.8196691461</v>
      </c>
      <c r="BQ186" s="290">
        <f t="shared" si="527"/>
        <v>42769150.981522188</v>
      </c>
      <c r="BR186" s="334">
        <v>0.62</v>
      </c>
      <c r="BS186" s="333" t="s">
        <v>349</v>
      </c>
      <c r="BT186" s="310"/>
      <c r="BU186" s="313"/>
      <c r="BV186" s="326" t="str">
        <f t="shared" si="541"/>
        <v>Household Essentials</v>
      </c>
      <c r="BW186" s="290">
        <f t="shared" ref="BW186:CH186" si="562">BW170*$CJ186</f>
        <v>1228019.1574728007</v>
      </c>
      <c r="BX186" s="290">
        <f t="shared" si="562"/>
        <v>1485903.180542089</v>
      </c>
      <c r="BY186" s="290">
        <f t="shared" si="562"/>
        <v>1797942.848455928</v>
      </c>
      <c r="BZ186" s="290">
        <f t="shared" si="562"/>
        <v>2175510.8466316732</v>
      </c>
      <c r="CA186" s="290">
        <f t="shared" si="562"/>
        <v>2632368.1244243248</v>
      </c>
      <c r="CB186" s="290">
        <f t="shared" si="562"/>
        <v>3185165.430553434</v>
      </c>
      <c r="CC186" s="290">
        <f t="shared" si="562"/>
        <v>3854050.1709696557</v>
      </c>
      <c r="CD186" s="290">
        <f t="shared" si="562"/>
        <v>4663400.7068732847</v>
      </c>
      <c r="CE186" s="290">
        <f t="shared" si="562"/>
        <v>5642714.8553166743</v>
      </c>
      <c r="CF186" s="290">
        <f t="shared" si="562"/>
        <v>6827684.9749331772</v>
      </c>
      <c r="CG186" s="290">
        <f t="shared" si="562"/>
        <v>8261498.8196691461</v>
      </c>
      <c r="CH186" s="290">
        <f t="shared" si="562"/>
        <v>9996413.5717996676</v>
      </c>
      <c r="CI186" s="290">
        <f t="shared" si="529"/>
        <v>51750672.687641859</v>
      </c>
      <c r="CJ186" s="334">
        <v>0.62</v>
      </c>
      <c r="CK186" s="333" t="s">
        <v>349</v>
      </c>
      <c r="CL186" s="313"/>
    </row>
    <row r="187" spans="1:90" x14ac:dyDescent="0.25">
      <c r="A187" s="304"/>
      <c r="B187" s="326" t="str">
        <f>B171</f>
        <v>Beauty Products</v>
      </c>
      <c r="C187" s="290">
        <f t="shared" si="520"/>
        <v>396000</v>
      </c>
      <c r="D187" s="290">
        <f t="shared" si="520"/>
        <v>479160.00000000006</v>
      </c>
      <c r="E187" s="290">
        <f t="shared" si="520"/>
        <v>579783.60000000021</v>
      </c>
      <c r="F187" s="290">
        <f t="shared" si="520"/>
        <v>701538.15600000031</v>
      </c>
      <c r="G187" s="290">
        <f t="shared" si="520"/>
        <v>848861.1687600005</v>
      </c>
      <c r="H187" s="290">
        <f t="shared" si="520"/>
        <v>1027122.0141996009</v>
      </c>
      <c r="I187" s="290">
        <f t="shared" si="520"/>
        <v>1242817.6371815172</v>
      </c>
      <c r="J187" s="290">
        <f t="shared" si="520"/>
        <v>1503809.340989636</v>
      </c>
      <c r="K187" s="290">
        <f t="shared" si="520"/>
        <v>1819609.3025974599</v>
      </c>
      <c r="L187" s="290">
        <f t="shared" si="520"/>
        <v>2201727.2561429273</v>
      </c>
      <c r="M187" s="290">
        <f t="shared" si="520"/>
        <v>2664089.979932942</v>
      </c>
      <c r="N187" s="290">
        <f t="shared" si="520"/>
        <v>3223548.8757188609</v>
      </c>
      <c r="O187" s="290">
        <f t="shared" si="521"/>
        <v>16688067.331522945</v>
      </c>
      <c r="P187" s="334">
        <v>0.72</v>
      </c>
      <c r="Q187" s="333" t="s">
        <v>349</v>
      </c>
      <c r="R187" s="304"/>
      <c r="S187" s="301"/>
      <c r="T187" s="326" t="str">
        <f t="shared" si="535"/>
        <v>Beauty Products</v>
      </c>
      <c r="U187" s="290">
        <f t="shared" ref="U187:AF187" si="563">U171*$AH187</f>
        <v>479160.00000000006</v>
      </c>
      <c r="V187" s="290">
        <f t="shared" si="563"/>
        <v>579783.60000000021</v>
      </c>
      <c r="W187" s="290">
        <f t="shared" si="563"/>
        <v>701538.15600000031</v>
      </c>
      <c r="X187" s="290">
        <f t="shared" si="563"/>
        <v>848861.1687600005</v>
      </c>
      <c r="Y187" s="290">
        <f t="shared" si="563"/>
        <v>1027122.0141996009</v>
      </c>
      <c r="Z187" s="290">
        <f t="shared" si="563"/>
        <v>1242817.6371815172</v>
      </c>
      <c r="AA187" s="290">
        <f t="shared" si="563"/>
        <v>1503809.340989636</v>
      </c>
      <c r="AB187" s="290">
        <f t="shared" si="563"/>
        <v>1819609.3025974599</v>
      </c>
      <c r="AC187" s="290">
        <f t="shared" si="563"/>
        <v>2201727.2561429273</v>
      </c>
      <c r="AD187" s="290">
        <f t="shared" si="563"/>
        <v>2664089.979932942</v>
      </c>
      <c r="AE187" s="290">
        <f t="shared" si="563"/>
        <v>2670517.236918963</v>
      </c>
      <c r="AF187" s="290">
        <f t="shared" si="563"/>
        <v>3231325.8566719457</v>
      </c>
      <c r="AG187" s="290">
        <f t="shared" si="523"/>
        <v>18970361.549394991</v>
      </c>
      <c r="AH187" s="334">
        <v>0.72</v>
      </c>
      <c r="AI187" s="333" t="s">
        <v>349</v>
      </c>
      <c r="AJ187" s="301"/>
      <c r="AK187" s="298"/>
      <c r="AL187" s="326" t="str">
        <f t="shared" si="537"/>
        <v>Beauty Products</v>
      </c>
      <c r="AM187" s="290">
        <f t="shared" ref="AM187:AX187" si="564">AM171*$AZ187</f>
        <v>579783.60000000021</v>
      </c>
      <c r="AN187" s="290">
        <f t="shared" si="564"/>
        <v>701538.15600000031</v>
      </c>
      <c r="AO187" s="290">
        <f t="shared" si="564"/>
        <v>848861.1687600005</v>
      </c>
      <c r="AP187" s="290">
        <f t="shared" si="564"/>
        <v>1027122.0141996009</v>
      </c>
      <c r="AQ187" s="290">
        <f t="shared" si="564"/>
        <v>1242817.6371815172</v>
      </c>
      <c r="AR187" s="290">
        <f t="shared" si="564"/>
        <v>1503809.340989636</v>
      </c>
      <c r="AS187" s="290">
        <f t="shared" si="564"/>
        <v>1819609.3025974599</v>
      </c>
      <c r="AT187" s="290">
        <f t="shared" si="564"/>
        <v>2201727.2561429273</v>
      </c>
      <c r="AU187" s="290">
        <f t="shared" si="564"/>
        <v>2664089.979932942</v>
      </c>
      <c r="AV187" s="290">
        <f t="shared" si="564"/>
        <v>3223548.8757188609</v>
      </c>
      <c r="AW187" s="290">
        <f t="shared" si="564"/>
        <v>3900494.1396198221</v>
      </c>
      <c r="AX187" s="290">
        <f t="shared" si="564"/>
        <v>4719597.9089399856</v>
      </c>
      <c r="AY187" s="290">
        <f t="shared" si="525"/>
        <v>24432999.380082756</v>
      </c>
      <c r="AZ187" s="334">
        <v>0.72</v>
      </c>
      <c r="BA187" s="333" t="s">
        <v>349</v>
      </c>
      <c r="BB187" s="298"/>
      <c r="BC187" s="310"/>
      <c r="BD187" s="326" t="str">
        <f t="shared" si="539"/>
        <v>Beauty Products</v>
      </c>
      <c r="BE187" s="290">
        <f t="shared" ref="BE187:BP187" si="565">BE171*$BR187</f>
        <v>701538.15600000031</v>
      </c>
      <c r="BF187" s="290">
        <f t="shared" si="565"/>
        <v>848861.1687600005</v>
      </c>
      <c r="BG187" s="290">
        <f t="shared" si="565"/>
        <v>1027122.0141996009</v>
      </c>
      <c r="BH187" s="290">
        <f t="shared" si="565"/>
        <v>1242817.6371815172</v>
      </c>
      <c r="BI187" s="290">
        <f t="shared" si="565"/>
        <v>1503809.340989636</v>
      </c>
      <c r="BJ187" s="290">
        <f t="shared" si="565"/>
        <v>1819609.3025974599</v>
      </c>
      <c r="BK187" s="290">
        <f t="shared" si="565"/>
        <v>2201727.2561429273</v>
      </c>
      <c r="BL187" s="290">
        <f t="shared" si="565"/>
        <v>2664089.979932942</v>
      </c>
      <c r="BM187" s="290">
        <f t="shared" si="565"/>
        <v>3223548.8757188609</v>
      </c>
      <c r="BN187" s="290">
        <f t="shared" si="565"/>
        <v>3900494.1396198221</v>
      </c>
      <c r="BO187" s="290">
        <f t="shared" si="565"/>
        <v>4719597.9089399856</v>
      </c>
      <c r="BP187" s="290">
        <f t="shared" si="565"/>
        <v>5710713.4698173832</v>
      </c>
      <c r="BQ187" s="290">
        <f t="shared" si="527"/>
        <v>29563929.24990014</v>
      </c>
      <c r="BR187" s="334">
        <v>0.72</v>
      </c>
      <c r="BS187" s="333" t="s">
        <v>349</v>
      </c>
      <c r="BT187" s="310"/>
      <c r="BU187" s="313"/>
      <c r="BV187" s="326" t="str">
        <f t="shared" si="541"/>
        <v>Beauty Products</v>
      </c>
      <c r="BW187" s="290">
        <f t="shared" ref="BW187:CH187" si="566">BW171*$CJ187</f>
        <v>848861.1687600005</v>
      </c>
      <c r="BX187" s="290">
        <f t="shared" si="566"/>
        <v>1027122.0141996009</v>
      </c>
      <c r="BY187" s="290">
        <f t="shared" si="566"/>
        <v>1242817.6371815172</v>
      </c>
      <c r="BZ187" s="290">
        <f t="shared" si="566"/>
        <v>1503809.340989636</v>
      </c>
      <c r="CA187" s="290">
        <f t="shared" si="566"/>
        <v>1819609.3025974599</v>
      </c>
      <c r="CB187" s="290">
        <f t="shared" si="566"/>
        <v>2201727.2561429273</v>
      </c>
      <c r="CC187" s="290">
        <f t="shared" si="566"/>
        <v>2664089.979932942</v>
      </c>
      <c r="CD187" s="290">
        <f t="shared" si="566"/>
        <v>3223548.8757188609</v>
      </c>
      <c r="CE187" s="290">
        <f t="shared" si="566"/>
        <v>3900494.1396198221</v>
      </c>
      <c r="CF187" s="290">
        <f t="shared" si="566"/>
        <v>4719597.9089399856</v>
      </c>
      <c r="CG187" s="290">
        <f t="shared" si="566"/>
        <v>5710713.4698173832</v>
      </c>
      <c r="CH187" s="290">
        <f t="shared" si="566"/>
        <v>6909963.2984790374</v>
      </c>
      <c r="CI187" s="290">
        <f t="shared" si="529"/>
        <v>35772354.392379172</v>
      </c>
      <c r="CJ187" s="334">
        <v>0.72</v>
      </c>
      <c r="CK187" s="333" t="s">
        <v>349</v>
      </c>
      <c r="CL187" s="313"/>
    </row>
    <row r="188" spans="1:90" x14ac:dyDescent="0.25">
      <c r="A188" s="304"/>
      <c r="B188" s="326" t="s">
        <v>243</v>
      </c>
      <c r="C188" s="289">
        <f>SUM(C178:C187)</f>
        <v>2291890</v>
      </c>
      <c r="D188" s="289">
        <f t="shared" ref="D188:N188" si="567">SUM(D178:D187)</f>
        <v>2773186.9000000004</v>
      </c>
      <c r="E188" s="289">
        <f t="shared" si="567"/>
        <v>3355556.1490000011</v>
      </c>
      <c r="F188" s="289">
        <f t="shared" si="567"/>
        <v>4060222.9402900022</v>
      </c>
      <c r="G188" s="289">
        <f t="shared" si="567"/>
        <v>4912869.7577509033</v>
      </c>
      <c r="H188" s="289">
        <f t="shared" si="567"/>
        <v>5944572.4068785934</v>
      </c>
      <c r="I188" s="289">
        <f t="shared" si="567"/>
        <v>7192932.6123230997</v>
      </c>
      <c r="J188" s="289">
        <f t="shared" si="567"/>
        <v>8703448.4609109517</v>
      </c>
      <c r="K188" s="289">
        <f t="shared" si="567"/>
        <v>10531172.637702253</v>
      </c>
      <c r="L188" s="289">
        <f t="shared" si="567"/>
        <v>12742718.891619729</v>
      </c>
      <c r="M188" s="289">
        <f t="shared" si="567"/>
        <v>15418689.858859874</v>
      </c>
      <c r="N188" s="289">
        <f t="shared" si="567"/>
        <v>18656614.729220454</v>
      </c>
      <c r="O188" s="289">
        <f>SUM(O178:O187)</f>
        <v>96583875.344555855</v>
      </c>
      <c r="P188" s="336"/>
      <c r="R188" s="304"/>
      <c r="S188" s="301"/>
      <c r="T188" s="326" t="s">
        <v>243</v>
      </c>
      <c r="U188" s="289">
        <f>SUM(U178:U187)</f>
        <v>2773186.9000000004</v>
      </c>
      <c r="V188" s="289">
        <f t="shared" ref="V188:AF188" si="568">SUM(V178:V187)</f>
        <v>3355556.1490000011</v>
      </c>
      <c r="W188" s="289">
        <f t="shared" si="568"/>
        <v>4060222.9402900022</v>
      </c>
      <c r="X188" s="289">
        <f t="shared" si="568"/>
        <v>4912869.7577509033</v>
      </c>
      <c r="Y188" s="289">
        <f t="shared" si="568"/>
        <v>5944572.4068785934</v>
      </c>
      <c r="Z188" s="289">
        <f t="shared" si="568"/>
        <v>7192932.6123230997</v>
      </c>
      <c r="AA188" s="289">
        <f t="shared" si="568"/>
        <v>8703448.4609109517</v>
      </c>
      <c r="AB188" s="289">
        <f t="shared" si="568"/>
        <v>10531172.637702253</v>
      </c>
      <c r="AC188" s="289">
        <f t="shared" si="568"/>
        <v>12742718.891619729</v>
      </c>
      <c r="AD188" s="289">
        <f>SUM(AD178:AD187)</f>
        <v>9229972.4816236496</v>
      </c>
      <c r="AE188" s="289">
        <f t="shared" si="568"/>
        <v>10271465.607037432</v>
      </c>
      <c r="AF188" s="289">
        <f t="shared" si="568"/>
        <v>12342166.604155468</v>
      </c>
      <c r="AG188" s="289">
        <f>SUM(AG178:AG187)</f>
        <v>92060285.449292079</v>
      </c>
      <c r="AH188" s="336"/>
      <c r="AJ188" s="301"/>
      <c r="AK188" s="298"/>
      <c r="AL188" s="326" t="s">
        <v>243</v>
      </c>
      <c r="AM188" s="289">
        <f>SUM(AM178:AM187)</f>
        <v>3355556.1490000011</v>
      </c>
      <c r="AN188" s="289">
        <f t="shared" ref="AN188:AX188" si="569">SUM(AN178:AN187)</f>
        <v>4060222.9402900022</v>
      </c>
      <c r="AO188" s="289">
        <f t="shared" si="569"/>
        <v>4912869.7577509033</v>
      </c>
      <c r="AP188" s="289">
        <f t="shared" si="569"/>
        <v>5944572.4068785934</v>
      </c>
      <c r="AQ188" s="289">
        <f t="shared" si="569"/>
        <v>7192932.6123230997</v>
      </c>
      <c r="AR188" s="289">
        <f t="shared" si="569"/>
        <v>8703448.4609109517</v>
      </c>
      <c r="AS188" s="289">
        <f t="shared" si="569"/>
        <v>10531172.637702253</v>
      </c>
      <c r="AT188" s="289">
        <f t="shared" si="569"/>
        <v>12742718.891619729</v>
      </c>
      <c r="AU188" s="289">
        <f t="shared" si="569"/>
        <v>15418689.858859874</v>
      </c>
      <c r="AV188" s="289">
        <f t="shared" si="569"/>
        <v>18656614.729220454</v>
      </c>
      <c r="AW188" s="289">
        <f t="shared" si="569"/>
        <v>22574503.822356749</v>
      </c>
      <c r="AX188" s="289">
        <f t="shared" si="569"/>
        <v>27315149.62505167</v>
      </c>
      <c r="AY188" s="289">
        <f>SUM(AY178:AY187)</f>
        <v>141408451.89196426</v>
      </c>
      <c r="AZ188" s="336"/>
      <c r="BB188" s="298"/>
      <c r="BC188" s="310"/>
      <c r="BD188" s="326" t="s">
        <v>243</v>
      </c>
      <c r="BE188" s="289">
        <f>SUM(BE178:BE187)</f>
        <v>4060222.9402900022</v>
      </c>
      <c r="BF188" s="289">
        <f t="shared" ref="BF188:BP188" si="570">SUM(BF178:BF187)</f>
        <v>4912869.7577509033</v>
      </c>
      <c r="BG188" s="289">
        <f t="shared" si="570"/>
        <v>5944572.4068785934</v>
      </c>
      <c r="BH188" s="289">
        <f t="shared" si="570"/>
        <v>7192932.6123230997</v>
      </c>
      <c r="BI188" s="289">
        <f t="shared" si="570"/>
        <v>8703448.4609109517</v>
      </c>
      <c r="BJ188" s="289">
        <f t="shared" si="570"/>
        <v>10531172.637702253</v>
      </c>
      <c r="BK188" s="289">
        <f t="shared" si="570"/>
        <v>12742718.891619729</v>
      </c>
      <c r="BL188" s="289">
        <f t="shared" si="570"/>
        <v>15418689.858859874</v>
      </c>
      <c r="BM188" s="289">
        <f t="shared" si="570"/>
        <v>18656614.729220454</v>
      </c>
      <c r="BN188" s="289">
        <f t="shared" si="570"/>
        <v>22574503.822356749</v>
      </c>
      <c r="BO188" s="289">
        <f t="shared" si="570"/>
        <v>27315149.62505167</v>
      </c>
      <c r="BP188" s="289">
        <f t="shared" si="570"/>
        <v>33051331.046312526</v>
      </c>
      <c r="BQ188" s="289">
        <f>SUM(BQ178:BQ187)</f>
        <v>171104226.78927681</v>
      </c>
      <c r="BR188" s="336"/>
      <c r="BT188" s="310"/>
      <c r="BU188" s="313"/>
      <c r="BV188" s="326" t="s">
        <v>243</v>
      </c>
      <c r="BW188" s="289">
        <f>SUM(BW178:BW187)</f>
        <v>4912869.7577509033</v>
      </c>
      <c r="BX188" s="289">
        <f t="shared" ref="BX188:CH188" si="571">SUM(BX178:BX187)</f>
        <v>5944572.4068785934</v>
      </c>
      <c r="BY188" s="289">
        <f t="shared" si="571"/>
        <v>7192932.6123230997</v>
      </c>
      <c r="BZ188" s="289">
        <f t="shared" si="571"/>
        <v>8703448.4609109517</v>
      </c>
      <c r="CA188" s="289">
        <f t="shared" si="571"/>
        <v>10531172.637702253</v>
      </c>
      <c r="CB188" s="289">
        <f t="shared" si="571"/>
        <v>12742718.891619729</v>
      </c>
      <c r="CC188" s="289">
        <f t="shared" si="571"/>
        <v>15418689.858859874</v>
      </c>
      <c r="CD188" s="289">
        <f t="shared" si="571"/>
        <v>18656614.729220454</v>
      </c>
      <c r="CE188" s="289">
        <f t="shared" si="571"/>
        <v>22574503.822356749</v>
      </c>
      <c r="CF188" s="289">
        <f t="shared" si="571"/>
        <v>27315149.62505167</v>
      </c>
      <c r="CG188" s="289">
        <f t="shared" si="571"/>
        <v>33051331.046312526</v>
      </c>
      <c r="CH188" s="289">
        <f t="shared" si="571"/>
        <v>39992110.566038162</v>
      </c>
      <c r="CI188" s="289">
        <f>SUM(CI178:CI187)</f>
        <v>207036114.41502497</v>
      </c>
      <c r="CJ188" s="336"/>
      <c r="CL188" s="313"/>
    </row>
    <row r="189" spans="1:90" x14ac:dyDescent="0.25">
      <c r="A189" s="304"/>
      <c r="B189" s="285"/>
      <c r="C189" s="285"/>
      <c r="D189" s="285"/>
      <c r="E189" s="285"/>
      <c r="F189" s="285"/>
      <c r="G189" s="285"/>
      <c r="H189" s="285"/>
      <c r="I189" s="285"/>
      <c r="J189" s="285"/>
      <c r="K189" s="285"/>
      <c r="L189" s="285"/>
      <c r="M189" s="285"/>
      <c r="N189" s="285"/>
      <c r="O189" s="285"/>
      <c r="P189" s="337" t="s">
        <v>408</v>
      </c>
      <c r="Q189" s="299"/>
      <c r="R189" s="304"/>
      <c r="S189" s="301"/>
      <c r="T189" s="285"/>
      <c r="U189" s="285"/>
      <c r="V189" s="285"/>
      <c r="W189" s="285"/>
      <c r="X189" s="285"/>
      <c r="Y189" s="285"/>
      <c r="Z189" s="285"/>
      <c r="AA189" s="285"/>
      <c r="AB189" s="285"/>
      <c r="AC189" s="285"/>
      <c r="AD189" s="285"/>
      <c r="AE189" s="285"/>
      <c r="AF189" s="285"/>
      <c r="AG189" s="285"/>
      <c r="AH189" s="337" t="s">
        <v>408</v>
      </c>
      <c r="AI189" s="299"/>
      <c r="AJ189" s="301"/>
      <c r="AK189" s="298"/>
      <c r="AL189" s="285"/>
      <c r="AM189" s="285"/>
      <c r="AN189" s="285"/>
      <c r="AO189" s="285"/>
      <c r="AP189" s="285"/>
      <c r="AQ189" s="285"/>
      <c r="AR189" s="285"/>
      <c r="AS189" s="285"/>
      <c r="AT189" s="285"/>
      <c r="AU189" s="285"/>
      <c r="AV189" s="285"/>
      <c r="AW189" s="285"/>
      <c r="AX189" s="285"/>
      <c r="AY189" s="285"/>
      <c r="AZ189" s="337" t="s">
        <v>408</v>
      </c>
      <c r="BA189" s="299"/>
      <c r="BB189" s="298"/>
      <c r="BC189" s="310"/>
      <c r="BD189" s="285"/>
      <c r="BE189" s="285"/>
      <c r="BF189" s="285"/>
      <c r="BG189" s="285"/>
      <c r="BH189" s="285"/>
      <c r="BI189" s="285"/>
      <c r="BJ189" s="285"/>
      <c r="BK189" s="285"/>
      <c r="BL189" s="285"/>
      <c r="BM189" s="285"/>
      <c r="BN189" s="285"/>
      <c r="BO189" s="285"/>
      <c r="BP189" s="285"/>
      <c r="BQ189" s="285"/>
      <c r="BR189" s="337" t="s">
        <v>408</v>
      </c>
      <c r="BS189" s="299"/>
      <c r="BT189" s="310"/>
      <c r="BU189" s="313"/>
      <c r="BV189" s="285"/>
      <c r="BW189" s="285"/>
      <c r="BX189" s="285"/>
      <c r="BY189" s="285"/>
      <c r="BZ189" s="285"/>
      <c r="CA189" s="285"/>
      <c r="CB189" s="285"/>
      <c r="CC189" s="285"/>
      <c r="CD189" s="285"/>
      <c r="CE189" s="285"/>
      <c r="CF189" s="285"/>
      <c r="CG189" s="285"/>
      <c r="CH189" s="285"/>
      <c r="CI189" s="285"/>
      <c r="CJ189" s="337" t="s">
        <v>408</v>
      </c>
      <c r="CK189" s="299"/>
      <c r="CL189" s="313"/>
    </row>
    <row r="190" spans="1:90" x14ac:dyDescent="0.25">
      <c r="A190" s="317" t="s">
        <v>473</v>
      </c>
      <c r="B190" s="98" t="str">
        <f>B174</f>
        <v>For the Year Ending April 30</v>
      </c>
      <c r="D190" s="285"/>
      <c r="E190" s="292"/>
      <c r="F190" s="285"/>
      <c r="G190" s="285"/>
      <c r="H190" s="285"/>
      <c r="I190" s="285"/>
      <c r="J190" s="285"/>
      <c r="K190" s="285"/>
      <c r="L190" s="285"/>
      <c r="M190" s="292"/>
      <c r="N190" s="285"/>
      <c r="O190" s="285"/>
      <c r="P190" s="337" t="s">
        <v>412</v>
      </c>
      <c r="Q190" s="337"/>
      <c r="R190" s="304"/>
      <c r="S190" s="319" t="s">
        <v>473</v>
      </c>
      <c r="T190" s="98" t="str">
        <f>T174</f>
        <v>For the Year Ending April 30</v>
      </c>
      <c r="U190" s="285"/>
      <c r="V190" s="285"/>
      <c r="W190" s="292"/>
      <c r="X190" s="285"/>
      <c r="Y190" s="285"/>
      <c r="Z190" s="285"/>
      <c r="AA190" s="285"/>
      <c r="AB190" s="285"/>
      <c r="AC190" s="285"/>
      <c r="AD190" s="285"/>
      <c r="AE190" s="292"/>
      <c r="AF190" s="285"/>
      <c r="AG190" s="285"/>
      <c r="AH190" s="337" t="s">
        <v>412</v>
      </c>
      <c r="AI190" s="337"/>
      <c r="AJ190" s="301"/>
      <c r="AK190" s="319" t="s">
        <v>473</v>
      </c>
      <c r="AL190" s="98" t="str">
        <f>AL174</f>
        <v>For the Year Ending April 30</v>
      </c>
      <c r="AM190" s="285"/>
      <c r="AN190" s="285"/>
      <c r="AO190" s="292"/>
      <c r="AP190" s="285"/>
      <c r="AQ190" s="285"/>
      <c r="AR190" s="285"/>
      <c r="AS190" s="285"/>
      <c r="AT190" s="285"/>
      <c r="AU190" s="285"/>
      <c r="AV190" s="285"/>
      <c r="AW190" s="292"/>
      <c r="AX190" s="285"/>
      <c r="AY190" s="285"/>
      <c r="AZ190" s="337" t="s">
        <v>412</v>
      </c>
      <c r="BA190" s="337"/>
      <c r="BB190" s="298"/>
      <c r="BC190" s="319" t="s">
        <v>473</v>
      </c>
      <c r="BD190" s="98" t="str">
        <f>BD174</f>
        <v>For the Year Ending April 30</v>
      </c>
      <c r="BE190" s="285"/>
      <c r="BF190" s="285"/>
      <c r="BG190" s="292"/>
      <c r="BH190" s="285"/>
      <c r="BI190" s="285"/>
      <c r="BJ190" s="285"/>
      <c r="BK190" s="285"/>
      <c r="BL190" s="285"/>
      <c r="BM190" s="285"/>
      <c r="BN190" s="285"/>
      <c r="BO190" s="292"/>
      <c r="BP190" s="285"/>
      <c r="BQ190" s="285"/>
      <c r="BR190" s="337" t="s">
        <v>412</v>
      </c>
      <c r="BS190" s="337"/>
      <c r="BT190" s="310"/>
      <c r="BU190" s="319" t="s">
        <v>473</v>
      </c>
      <c r="BV190" s="98" t="str">
        <f>BV174</f>
        <v>For the Year Ending April 30</v>
      </c>
      <c r="BW190" s="285"/>
      <c r="BX190" s="285"/>
      <c r="BY190" s="292"/>
      <c r="BZ190" s="285"/>
      <c r="CA190" s="285"/>
      <c r="CB190" s="285"/>
      <c r="CC190" s="285"/>
      <c r="CD190" s="285"/>
      <c r="CE190" s="285"/>
      <c r="CF190" s="285"/>
      <c r="CG190" s="292"/>
      <c r="CH190" s="285"/>
      <c r="CI190" s="285"/>
      <c r="CJ190" s="337" t="s">
        <v>412</v>
      </c>
      <c r="CK190" s="337"/>
      <c r="CL190" s="313"/>
    </row>
    <row r="191" spans="1:90" x14ac:dyDescent="0.25">
      <c r="A191" s="304"/>
      <c r="B191" s="320" t="s">
        <v>234</v>
      </c>
      <c r="C191" s="285"/>
      <c r="D191" s="285"/>
      <c r="E191" s="285"/>
      <c r="F191" s="292"/>
      <c r="G191" s="285"/>
      <c r="H191" s="285"/>
      <c r="I191" s="285"/>
      <c r="J191" s="285"/>
      <c r="K191" s="285"/>
      <c r="L191" s="285"/>
      <c r="M191" s="285"/>
      <c r="N191" s="292"/>
      <c r="O191" s="285"/>
      <c r="P191" s="338" t="s">
        <v>413</v>
      </c>
      <c r="Q191" s="319"/>
      <c r="R191" s="304"/>
      <c r="S191" s="301"/>
      <c r="T191" s="320" t="s">
        <v>234</v>
      </c>
      <c r="U191" s="285"/>
      <c r="V191" s="285"/>
      <c r="W191" s="285"/>
      <c r="X191" s="292"/>
      <c r="Y191" s="285"/>
      <c r="Z191" s="285"/>
      <c r="AA191" s="285"/>
      <c r="AB191" s="285"/>
      <c r="AC191" s="285"/>
      <c r="AD191" s="285"/>
      <c r="AE191" s="285"/>
      <c r="AF191" s="292"/>
      <c r="AG191" s="285"/>
      <c r="AH191" s="338" t="s">
        <v>413</v>
      </c>
      <c r="AI191" s="319"/>
      <c r="AJ191" s="301"/>
      <c r="AK191" s="298"/>
      <c r="AL191" s="320" t="s">
        <v>234</v>
      </c>
      <c r="AM191" s="285"/>
      <c r="AN191" s="285"/>
      <c r="AO191" s="285"/>
      <c r="AP191" s="292"/>
      <c r="AQ191" s="285"/>
      <c r="AR191" s="285"/>
      <c r="AS191" s="285"/>
      <c r="AT191" s="285"/>
      <c r="AU191" s="285"/>
      <c r="AV191" s="285"/>
      <c r="AW191" s="285"/>
      <c r="AX191" s="292"/>
      <c r="AY191" s="285"/>
      <c r="AZ191" s="338" t="s">
        <v>413</v>
      </c>
      <c r="BA191" s="319"/>
      <c r="BB191" s="298"/>
      <c r="BC191" s="310"/>
      <c r="BD191" s="320" t="s">
        <v>234</v>
      </c>
      <c r="BE191" s="285"/>
      <c r="BF191" s="285"/>
      <c r="BG191" s="285"/>
      <c r="BH191" s="292"/>
      <c r="BI191" s="285"/>
      <c r="BJ191" s="285"/>
      <c r="BK191" s="285"/>
      <c r="BL191" s="285"/>
      <c r="BM191" s="285"/>
      <c r="BN191" s="285"/>
      <c r="BO191" s="285"/>
      <c r="BP191" s="292"/>
      <c r="BQ191" s="285"/>
      <c r="BR191" s="338" t="s">
        <v>413</v>
      </c>
      <c r="BS191" s="319"/>
      <c r="BT191" s="310"/>
      <c r="BU191" s="313"/>
      <c r="BV191" s="320" t="s">
        <v>234</v>
      </c>
      <c r="BW191" s="285"/>
      <c r="BX191" s="285"/>
      <c r="BY191" s="285"/>
      <c r="BZ191" s="292"/>
      <c r="CA191" s="285"/>
      <c r="CB191" s="285"/>
      <c r="CC191" s="285"/>
      <c r="CD191" s="285"/>
      <c r="CE191" s="285"/>
      <c r="CF191" s="285"/>
      <c r="CG191" s="285"/>
      <c r="CH191" s="292"/>
      <c r="CI191" s="285"/>
      <c r="CJ191" s="338" t="s">
        <v>413</v>
      </c>
      <c r="CK191" s="319"/>
      <c r="CL191" s="313"/>
    </row>
    <row r="192" spans="1:90" x14ac:dyDescent="0.25">
      <c r="A192" s="304"/>
      <c r="B192" s="321" t="str">
        <f>B176</f>
        <v>Hayai Desire</v>
      </c>
      <c r="C192" s="285"/>
      <c r="D192" s="285"/>
      <c r="E192" s="285"/>
      <c r="F192" s="285"/>
      <c r="G192" s="285"/>
      <c r="H192" s="285"/>
      <c r="I192" s="285"/>
      <c r="J192" s="285"/>
      <c r="K192" s="285"/>
      <c r="L192" s="285"/>
      <c r="M192" s="285"/>
      <c r="N192" s="285"/>
      <c r="O192" s="285"/>
      <c r="P192" s="338" t="s">
        <v>414</v>
      </c>
      <c r="Q192" s="319"/>
      <c r="R192" s="304"/>
      <c r="S192" s="301"/>
      <c r="T192" s="321" t="str">
        <f>T176</f>
        <v>Hayai Desire</v>
      </c>
      <c r="U192" s="285"/>
      <c r="V192" s="285"/>
      <c r="W192" s="285"/>
      <c r="X192" s="285"/>
      <c r="Y192" s="285"/>
      <c r="Z192" s="285"/>
      <c r="AA192" s="285"/>
      <c r="AB192" s="285"/>
      <c r="AC192" s="285"/>
      <c r="AD192" s="285"/>
      <c r="AE192" s="285"/>
      <c r="AF192" s="285"/>
      <c r="AG192" s="285"/>
      <c r="AH192" s="338" t="s">
        <v>414</v>
      </c>
      <c r="AI192" s="319"/>
      <c r="AJ192" s="301"/>
      <c r="AK192" s="298"/>
      <c r="AL192" s="321" t="str">
        <f>AL176</f>
        <v>Hayai Desire</v>
      </c>
      <c r="AM192" s="285"/>
      <c r="AN192" s="285"/>
      <c r="AO192" s="285"/>
      <c r="AP192" s="285"/>
      <c r="AQ192" s="285"/>
      <c r="AR192" s="285"/>
      <c r="AS192" s="285"/>
      <c r="AT192" s="285"/>
      <c r="AU192" s="285"/>
      <c r="AV192" s="285"/>
      <c r="AW192" s="285"/>
      <c r="AX192" s="285"/>
      <c r="AY192" s="285"/>
      <c r="AZ192" s="338" t="s">
        <v>414</v>
      </c>
      <c r="BA192" s="319"/>
      <c r="BB192" s="298"/>
      <c r="BC192" s="310"/>
      <c r="BD192" s="321" t="str">
        <f>BD176</f>
        <v>Hayai Desire</v>
      </c>
      <c r="BE192" s="285"/>
      <c r="BF192" s="285"/>
      <c r="BG192" s="285"/>
      <c r="BH192" s="285"/>
      <c r="BI192" s="285"/>
      <c r="BJ192" s="285"/>
      <c r="BK192" s="285"/>
      <c r="BL192" s="285"/>
      <c r="BM192" s="285"/>
      <c r="BN192" s="285"/>
      <c r="BO192" s="285"/>
      <c r="BP192" s="285"/>
      <c r="BQ192" s="285"/>
      <c r="BR192" s="338" t="s">
        <v>414</v>
      </c>
      <c r="BS192" s="319"/>
      <c r="BT192" s="310"/>
      <c r="BU192" s="313"/>
      <c r="BV192" s="321" t="str">
        <f>BV176</f>
        <v>Hayai Desire</v>
      </c>
      <c r="BW192" s="285"/>
      <c r="BX192" s="285"/>
      <c r="BY192" s="285"/>
      <c r="BZ192" s="285"/>
      <c r="CA192" s="285"/>
      <c r="CB192" s="285"/>
      <c r="CC192" s="285"/>
      <c r="CD192" s="285"/>
      <c r="CE192" s="285"/>
      <c r="CF192" s="285"/>
      <c r="CG192" s="285"/>
      <c r="CH192" s="285"/>
      <c r="CI192" s="285"/>
      <c r="CJ192" s="338" t="s">
        <v>414</v>
      </c>
      <c r="CK192" s="319"/>
      <c r="CL192" s="313"/>
    </row>
    <row r="193" spans="1:90" x14ac:dyDescent="0.25">
      <c r="A193" s="304"/>
      <c r="B193" s="323"/>
      <c r="C193" s="324">
        <f>C177</f>
        <v>44682</v>
      </c>
      <c r="D193" s="324">
        <f t="shared" ref="D193:N193" si="572">D177</f>
        <v>44713</v>
      </c>
      <c r="E193" s="324">
        <f t="shared" si="572"/>
        <v>44743</v>
      </c>
      <c r="F193" s="324">
        <f t="shared" si="572"/>
        <v>44774</v>
      </c>
      <c r="G193" s="324">
        <f t="shared" si="572"/>
        <v>44805</v>
      </c>
      <c r="H193" s="324">
        <f t="shared" si="572"/>
        <v>44835</v>
      </c>
      <c r="I193" s="324">
        <f t="shared" si="572"/>
        <v>44866</v>
      </c>
      <c r="J193" s="324">
        <f t="shared" si="572"/>
        <v>44896</v>
      </c>
      <c r="K193" s="324">
        <f t="shared" si="572"/>
        <v>44927</v>
      </c>
      <c r="L193" s="324">
        <f t="shared" si="572"/>
        <v>44958</v>
      </c>
      <c r="M193" s="324">
        <f t="shared" si="572"/>
        <v>44986</v>
      </c>
      <c r="N193" s="324">
        <f t="shared" si="572"/>
        <v>45017</v>
      </c>
      <c r="O193" s="324" t="s">
        <v>52</v>
      </c>
      <c r="P193" s="322"/>
      <c r="R193" s="304"/>
      <c r="S193" s="301"/>
      <c r="T193" s="323"/>
      <c r="U193" s="324">
        <f>U177</f>
        <v>45048</v>
      </c>
      <c r="V193" s="324">
        <f t="shared" ref="V193:AF193" si="573">V177</f>
        <v>45079</v>
      </c>
      <c r="W193" s="324">
        <f t="shared" si="573"/>
        <v>45109</v>
      </c>
      <c r="X193" s="324">
        <f t="shared" si="573"/>
        <v>45140</v>
      </c>
      <c r="Y193" s="324">
        <f t="shared" si="573"/>
        <v>45171</v>
      </c>
      <c r="Z193" s="324">
        <f t="shared" si="573"/>
        <v>45201</v>
      </c>
      <c r="AA193" s="324">
        <f t="shared" si="573"/>
        <v>45232</v>
      </c>
      <c r="AB193" s="324">
        <f t="shared" si="573"/>
        <v>45262</v>
      </c>
      <c r="AC193" s="324">
        <f t="shared" si="573"/>
        <v>45293</v>
      </c>
      <c r="AD193" s="324">
        <f t="shared" si="573"/>
        <v>45324</v>
      </c>
      <c r="AE193" s="324">
        <f t="shared" si="573"/>
        <v>45353</v>
      </c>
      <c r="AF193" s="324">
        <f t="shared" si="573"/>
        <v>45384</v>
      </c>
      <c r="AG193" s="324" t="s">
        <v>52</v>
      </c>
      <c r="AH193" s="322"/>
      <c r="AJ193" s="301"/>
      <c r="AK193" s="298"/>
      <c r="AL193" s="323"/>
      <c r="AM193" s="324">
        <f>AM177</f>
        <v>45414</v>
      </c>
      <c r="AN193" s="324">
        <f t="shared" ref="AN193:AX193" si="574">AN177</f>
        <v>45445</v>
      </c>
      <c r="AO193" s="324">
        <f t="shared" si="574"/>
        <v>45475</v>
      </c>
      <c r="AP193" s="324">
        <f t="shared" si="574"/>
        <v>45506</v>
      </c>
      <c r="AQ193" s="324">
        <f t="shared" si="574"/>
        <v>45537</v>
      </c>
      <c r="AR193" s="324">
        <f t="shared" si="574"/>
        <v>45567</v>
      </c>
      <c r="AS193" s="324">
        <f t="shared" si="574"/>
        <v>45598</v>
      </c>
      <c r="AT193" s="324">
        <f t="shared" si="574"/>
        <v>45628</v>
      </c>
      <c r="AU193" s="324">
        <f t="shared" si="574"/>
        <v>45659</v>
      </c>
      <c r="AV193" s="324">
        <f t="shared" si="574"/>
        <v>45690</v>
      </c>
      <c r="AW193" s="324">
        <f t="shared" si="574"/>
        <v>45718</v>
      </c>
      <c r="AX193" s="324">
        <f t="shared" si="574"/>
        <v>45749</v>
      </c>
      <c r="AY193" s="324" t="s">
        <v>52</v>
      </c>
      <c r="AZ193" s="322"/>
      <c r="BB193" s="298"/>
      <c r="BC193" s="310"/>
      <c r="BD193" s="323"/>
      <c r="BE193" s="324">
        <f>BE177</f>
        <v>45780</v>
      </c>
      <c r="BF193" s="324">
        <f t="shared" ref="BF193:BP193" si="575">BF177</f>
        <v>45811</v>
      </c>
      <c r="BG193" s="324">
        <f t="shared" si="575"/>
        <v>45841</v>
      </c>
      <c r="BH193" s="324">
        <f t="shared" si="575"/>
        <v>45872</v>
      </c>
      <c r="BI193" s="324">
        <f t="shared" si="575"/>
        <v>45903</v>
      </c>
      <c r="BJ193" s="324">
        <f t="shared" si="575"/>
        <v>45933</v>
      </c>
      <c r="BK193" s="324">
        <f t="shared" si="575"/>
        <v>45964</v>
      </c>
      <c r="BL193" s="324">
        <f t="shared" si="575"/>
        <v>45994</v>
      </c>
      <c r="BM193" s="324">
        <f t="shared" si="575"/>
        <v>46025</v>
      </c>
      <c r="BN193" s="324">
        <f t="shared" si="575"/>
        <v>46056</v>
      </c>
      <c r="BO193" s="324">
        <f t="shared" si="575"/>
        <v>46084</v>
      </c>
      <c r="BP193" s="324">
        <f t="shared" si="575"/>
        <v>46115</v>
      </c>
      <c r="BQ193" s="324" t="s">
        <v>52</v>
      </c>
      <c r="BR193" s="322"/>
      <c r="BT193" s="310"/>
      <c r="BU193" s="313"/>
      <c r="BV193" s="323"/>
      <c r="BW193" s="324">
        <f>BW177</f>
        <v>46146</v>
      </c>
      <c r="BX193" s="324">
        <f t="shared" ref="BX193:CH193" si="576">BX177</f>
        <v>46177</v>
      </c>
      <c r="BY193" s="324">
        <f t="shared" si="576"/>
        <v>46207</v>
      </c>
      <c r="BZ193" s="324">
        <f t="shared" si="576"/>
        <v>46238</v>
      </c>
      <c r="CA193" s="324">
        <f t="shared" si="576"/>
        <v>46269</v>
      </c>
      <c r="CB193" s="324">
        <f t="shared" si="576"/>
        <v>46299</v>
      </c>
      <c r="CC193" s="324">
        <f t="shared" si="576"/>
        <v>46330</v>
      </c>
      <c r="CD193" s="324">
        <f t="shared" si="576"/>
        <v>46360</v>
      </c>
      <c r="CE193" s="324">
        <f t="shared" si="576"/>
        <v>46391</v>
      </c>
      <c r="CF193" s="324">
        <f t="shared" si="576"/>
        <v>46422</v>
      </c>
      <c r="CG193" s="324">
        <f t="shared" si="576"/>
        <v>46450</v>
      </c>
      <c r="CH193" s="324">
        <f t="shared" si="576"/>
        <v>46481</v>
      </c>
      <c r="CI193" s="324" t="s">
        <v>52</v>
      </c>
      <c r="CJ193" s="322"/>
      <c r="CL193" s="313"/>
    </row>
    <row r="194" spans="1:90" x14ac:dyDescent="0.25">
      <c r="A194" s="304"/>
      <c r="B194" s="326" t="str">
        <f>B178</f>
        <v>Fresh Produce</v>
      </c>
      <c r="C194" s="296">
        <v>0</v>
      </c>
      <c r="D194" s="296">
        <f>C162*$P194</f>
        <v>712500</v>
      </c>
      <c r="E194" s="296">
        <f t="shared" ref="E194:N194" si="577">D162*$P194</f>
        <v>862125.00000000023</v>
      </c>
      <c r="F194" s="296">
        <f t="shared" si="577"/>
        <v>1043171.2500000005</v>
      </c>
      <c r="G194" s="296">
        <f t="shared" si="577"/>
        <v>1262237.2125000006</v>
      </c>
      <c r="H194" s="296">
        <f t="shared" si="577"/>
        <v>1527307.0271250012</v>
      </c>
      <c r="I194" s="296">
        <f t="shared" si="577"/>
        <v>1848041.502821252</v>
      </c>
      <c r="J194" s="296">
        <f t="shared" si="577"/>
        <v>2236130.2184137153</v>
      </c>
      <c r="K194" s="296">
        <f t="shared" si="577"/>
        <v>2705717.5642805956</v>
      </c>
      <c r="L194" s="296">
        <f t="shared" si="577"/>
        <v>3273918.252779521</v>
      </c>
      <c r="M194" s="296">
        <f t="shared" si="577"/>
        <v>3961441.0858632219</v>
      </c>
      <c r="N194" s="296">
        <f t="shared" si="577"/>
        <v>4793343.7138944995</v>
      </c>
      <c r="O194" s="290">
        <f>SUM(C194:N194)</f>
        <v>24225932.827677809</v>
      </c>
      <c r="P194" s="343">
        <f>100%-P178</f>
        <v>0.75</v>
      </c>
      <c r="Q194" s="333" t="s">
        <v>350</v>
      </c>
      <c r="R194" s="304"/>
      <c r="S194" s="301"/>
      <c r="T194" s="326" t="str">
        <f>T178</f>
        <v>Fresh Produce</v>
      </c>
      <c r="U194" s="296">
        <f t="shared" ref="U194:U203" si="578">C207</f>
        <v>5799945.8938123453</v>
      </c>
      <c r="V194" s="296">
        <f t="shared" ref="V194:AF194" si="579">U162*$AH194</f>
        <v>862125.00000000023</v>
      </c>
      <c r="W194" s="296">
        <f t="shared" si="579"/>
        <v>1043171.2500000005</v>
      </c>
      <c r="X194" s="296">
        <f t="shared" si="579"/>
        <v>1262237.2125000006</v>
      </c>
      <c r="Y194" s="296">
        <f t="shared" si="579"/>
        <v>1527307.0271250012</v>
      </c>
      <c r="Z194" s="296">
        <f t="shared" si="579"/>
        <v>1848041.502821252</v>
      </c>
      <c r="AA194" s="296">
        <f t="shared" si="579"/>
        <v>2236130.2184137153</v>
      </c>
      <c r="AB194" s="296">
        <f t="shared" si="579"/>
        <v>2705717.5642805956</v>
      </c>
      <c r="AC194" s="296">
        <f t="shared" si="579"/>
        <v>3273918.252779521</v>
      </c>
      <c r="AD194" s="296">
        <f t="shared" si="579"/>
        <v>3961441.0858632219</v>
      </c>
      <c r="AE194" s="296">
        <f t="shared" si="579"/>
        <v>2139837.5295825023</v>
      </c>
      <c r="AF194" s="296">
        <f t="shared" si="579"/>
        <v>2353821.2825407526</v>
      </c>
      <c r="AG194" s="290">
        <f>SUM(U194:AF194)</f>
        <v>29013693.819718905</v>
      </c>
      <c r="AH194" s="343">
        <f>100%-AH178</f>
        <v>0.75</v>
      </c>
      <c r="AI194" s="333" t="s">
        <v>350</v>
      </c>
      <c r="AJ194" s="301"/>
      <c r="AK194" s="298"/>
      <c r="AL194" s="326" t="str">
        <f>AL178</f>
        <v>Fresh Produce</v>
      </c>
      <c r="AM194" s="296">
        <f t="shared" ref="AM194:AM203" si="580">U207</f>
        <v>2589203.4107948281</v>
      </c>
      <c r="AN194" s="296">
        <f t="shared" ref="AN194:AX194" si="581">AM162*$AZ194</f>
        <v>1043171.2500000005</v>
      </c>
      <c r="AO194" s="296">
        <f t="shared" si="581"/>
        <v>1262237.2125000006</v>
      </c>
      <c r="AP194" s="296">
        <f t="shared" si="581"/>
        <v>1527307.0271250012</v>
      </c>
      <c r="AQ194" s="296">
        <f t="shared" si="581"/>
        <v>1848041.502821252</v>
      </c>
      <c r="AR194" s="296">
        <f t="shared" si="581"/>
        <v>2236130.2184137153</v>
      </c>
      <c r="AS194" s="296">
        <f t="shared" si="581"/>
        <v>2705717.5642805956</v>
      </c>
      <c r="AT194" s="296">
        <f t="shared" si="581"/>
        <v>3273918.252779521</v>
      </c>
      <c r="AU194" s="296">
        <f t="shared" si="581"/>
        <v>3961441.0858632219</v>
      </c>
      <c r="AV194" s="296">
        <f t="shared" si="581"/>
        <v>4793343.7138944995</v>
      </c>
      <c r="AW194" s="296">
        <f t="shared" si="581"/>
        <v>5799945.8938123453</v>
      </c>
      <c r="AX194" s="296">
        <f t="shared" si="581"/>
        <v>7017934.5315129403</v>
      </c>
      <c r="AY194" s="290">
        <f>SUM(AM194:AX194)</f>
        <v>38058391.663797915</v>
      </c>
      <c r="AZ194" s="343">
        <f>100%-AZ178</f>
        <v>0.75</v>
      </c>
      <c r="BA194" s="333" t="s">
        <v>350</v>
      </c>
      <c r="BB194" s="298"/>
      <c r="BC194" s="310"/>
      <c r="BD194" s="326" t="str">
        <f>BD178</f>
        <v>Fresh Produce</v>
      </c>
      <c r="BE194" s="296">
        <f t="shared" ref="BE194:BE203" si="582">AM207</f>
        <v>8491700.7831306569</v>
      </c>
      <c r="BF194" s="296">
        <f t="shared" ref="BF194:BP194" si="583">BE162*$BR194</f>
        <v>1262237.2125000006</v>
      </c>
      <c r="BG194" s="296">
        <f t="shared" si="583"/>
        <v>1527307.0271250012</v>
      </c>
      <c r="BH194" s="296">
        <f t="shared" si="583"/>
        <v>1848041.502821252</v>
      </c>
      <c r="BI194" s="296">
        <f t="shared" si="583"/>
        <v>2236130.2184137153</v>
      </c>
      <c r="BJ194" s="296">
        <f t="shared" si="583"/>
        <v>2705717.5642805956</v>
      </c>
      <c r="BK194" s="296">
        <f t="shared" si="583"/>
        <v>3273918.252779521</v>
      </c>
      <c r="BL194" s="296">
        <f t="shared" si="583"/>
        <v>3961441.0858632219</v>
      </c>
      <c r="BM194" s="296">
        <f t="shared" si="583"/>
        <v>4793343.7138944995</v>
      </c>
      <c r="BN194" s="296">
        <f t="shared" si="583"/>
        <v>5799945.8938123453</v>
      </c>
      <c r="BO194" s="296">
        <f t="shared" si="583"/>
        <v>7017934.5315129403</v>
      </c>
      <c r="BP194" s="296">
        <f t="shared" si="583"/>
        <v>8491700.7831306569</v>
      </c>
      <c r="BQ194" s="290">
        <f>SUM(BE194:BP194)</f>
        <v>51409418.569264397</v>
      </c>
      <c r="BR194" s="343">
        <f>100%-BR178</f>
        <v>0.75</v>
      </c>
      <c r="BS194" s="333" t="s">
        <v>350</v>
      </c>
      <c r="BT194" s="310"/>
      <c r="BU194" s="313"/>
      <c r="BV194" s="326" t="str">
        <f>BV178</f>
        <v>Fresh Produce</v>
      </c>
      <c r="BW194" s="296">
        <f t="shared" ref="BW194:BW203" si="584">BE207</f>
        <v>10274957.947588097</v>
      </c>
      <c r="BX194" s="296">
        <f t="shared" ref="BX194:CH194" si="585">BW162*$CJ194</f>
        <v>1527307.0271250012</v>
      </c>
      <c r="BY194" s="296">
        <f t="shared" si="585"/>
        <v>1848041.502821252</v>
      </c>
      <c r="BZ194" s="296">
        <f t="shared" si="585"/>
        <v>2236130.2184137153</v>
      </c>
      <c r="CA194" s="296">
        <f t="shared" si="585"/>
        <v>2705717.5642805956</v>
      </c>
      <c r="CB194" s="296">
        <f t="shared" si="585"/>
        <v>3273918.252779521</v>
      </c>
      <c r="CC194" s="296">
        <f t="shared" si="585"/>
        <v>3961441.0858632219</v>
      </c>
      <c r="CD194" s="296">
        <f t="shared" si="585"/>
        <v>4793343.7138944995</v>
      </c>
      <c r="CE194" s="296">
        <f t="shared" si="585"/>
        <v>5799945.8938123453</v>
      </c>
      <c r="CF194" s="296">
        <f t="shared" si="585"/>
        <v>7017934.5315129403</v>
      </c>
      <c r="CG194" s="296">
        <f t="shared" si="585"/>
        <v>8491700.7831306569</v>
      </c>
      <c r="CH194" s="296">
        <f t="shared" si="585"/>
        <v>10274957.947588097</v>
      </c>
      <c r="CI194" s="290">
        <f>SUM(BW194:CH194)</f>
        <v>62205396.468809947</v>
      </c>
      <c r="CJ194" s="343">
        <f>100%-CJ178</f>
        <v>0.75</v>
      </c>
      <c r="CK194" s="333" t="s">
        <v>350</v>
      </c>
      <c r="CL194" s="313"/>
    </row>
    <row r="195" spans="1:90" x14ac:dyDescent="0.25">
      <c r="A195" s="304"/>
      <c r="B195" s="326" t="str">
        <f>B179</f>
        <v>Dairy Products</v>
      </c>
      <c r="C195" s="296">
        <v>0</v>
      </c>
      <c r="D195" s="296">
        <f t="shared" ref="D195:N203" si="586">C163*$P195</f>
        <v>288600</v>
      </c>
      <c r="E195" s="296">
        <f t="shared" si="586"/>
        <v>349206</v>
      </c>
      <c r="F195" s="296">
        <f t="shared" si="586"/>
        <v>422539.26000000007</v>
      </c>
      <c r="G195" s="296">
        <f t="shared" si="586"/>
        <v>511272.5046000001</v>
      </c>
      <c r="H195" s="296">
        <f t="shared" si="586"/>
        <v>618639.73056600022</v>
      </c>
      <c r="I195" s="296">
        <f t="shared" si="586"/>
        <v>748554.07398486044</v>
      </c>
      <c r="J195" s="296">
        <f t="shared" si="586"/>
        <v>905750.42952168139</v>
      </c>
      <c r="K195" s="296">
        <f t="shared" si="586"/>
        <v>1095958.0197212345</v>
      </c>
      <c r="L195" s="296">
        <f t="shared" si="586"/>
        <v>1326109.2038626939</v>
      </c>
      <c r="M195" s="296">
        <f t="shared" si="586"/>
        <v>1604592.1366738596</v>
      </c>
      <c r="N195" s="296">
        <f t="shared" si="586"/>
        <v>1941556.4853753704</v>
      </c>
      <c r="O195" s="290">
        <f t="shared" ref="O195:O203" si="587">SUM(C195:N195)</f>
        <v>9812777.8443056997</v>
      </c>
      <c r="P195" s="343">
        <f t="shared" ref="P195:P203" si="588">100%-P179</f>
        <v>0.74</v>
      </c>
      <c r="Q195" s="333" t="s">
        <v>350</v>
      </c>
      <c r="R195" s="304"/>
      <c r="S195" s="301"/>
      <c r="T195" s="326" t="str">
        <f>T179</f>
        <v>Dairy Products</v>
      </c>
      <c r="U195" s="296">
        <f t="shared" si="578"/>
        <v>2349283.3473041984</v>
      </c>
      <c r="V195" s="296">
        <f t="shared" ref="V195:AF195" si="589">U163*$AH195</f>
        <v>349206</v>
      </c>
      <c r="W195" s="296">
        <f t="shared" si="589"/>
        <v>422539.26000000007</v>
      </c>
      <c r="X195" s="296">
        <f t="shared" si="589"/>
        <v>511272.5046000001</v>
      </c>
      <c r="Y195" s="296">
        <f t="shared" si="589"/>
        <v>618639.73056600022</v>
      </c>
      <c r="Z195" s="296">
        <f t="shared" si="589"/>
        <v>748554.07398486044</v>
      </c>
      <c r="AA195" s="296">
        <f t="shared" si="589"/>
        <v>905750.42952168139</v>
      </c>
      <c r="AB195" s="296">
        <f t="shared" si="589"/>
        <v>1095958.0197212345</v>
      </c>
      <c r="AC195" s="296">
        <f t="shared" si="589"/>
        <v>1326109.2038626939</v>
      </c>
      <c r="AD195" s="296">
        <f t="shared" si="589"/>
        <v>1604592.1366738596</v>
      </c>
      <c r="AE195" s="296">
        <f t="shared" si="589"/>
        <v>1941556.4853753704</v>
      </c>
      <c r="AF195" s="296">
        <f t="shared" si="589"/>
        <v>2349283.3473041984</v>
      </c>
      <c r="AG195" s="290">
        <f t="shared" ref="AG195:AG203" si="590">SUM(U195:AF195)</f>
        <v>14222744.538914099</v>
      </c>
      <c r="AH195" s="343">
        <f t="shared" ref="AH195:AH203" si="591">100%-AH179</f>
        <v>0.74</v>
      </c>
      <c r="AI195" s="333" t="s">
        <v>350</v>
      </c>
      <c r="AJ195" s="301"/>
      <c r="AK195" s="298"/>
      <c r="AL195" s="326" t="str">
        <f>AL179</f>
        <v>Dairy Products</v>
      </c>
      <c r="AM195" s="296">
        <f t="shared" si="580"/>
        <v>2842632.8502380806</v>
      </c>
      <c r="AN195" s="296">
        <f t="shared" ref="AN195:AX195" si="592">AM163*$AZ195</f>
        <v>422539.26000000007</v>
      </c>
      <c r="AO195" s="296">
        <f t="shared" si="592"/>
        <v>511272.5046000001</v>
      </c>
      <c r="AP195" s="296">
        <f t="shared" si="592"/>
        <v>618639.73056600022</v>
      </c>
      <c r="AQ195" s="296">
        <f t="shared" si="592"/>
        <v>748554.07398486044</v>
      </c>
      <c r="AR195" s="296">
        <f t="shared" si="592"/>
        <v>905750.42952168139</v>
      </c>
      <c r="AS195" s="296">
        <f t="shared" si="592"/>
        <v>1095958.0197212345</v>
      </c>
      <c r="AT195" s="296">
        <f t="shared" si="592"/>
        <v>1326109.2038626939</v>
      </c>
      <c r="AU195" s="296">
        <f t="shared" si="592"/>
        <v>1604592.1366738596</v>
      </c>
      <c r="AV195" s="296">
        <f t="shared" si="592"/>
        <v>1941556.4853753704</v>
      </c>
      <c r="AW195" s="296">
        <f t="shared" si="592"/>
        <v>2349283.3473041984</v>
      </c>
      <c r="AX195" s="296">
        <f t="shared" si="592"/>
        <v>2842632.8502380806</v>
      </c>
      <c r="AY195" s="290">
        <f t="shared" ref="AY195:AY203" si="593">SUM(AM195:AX195)</f>
        <v>17209520.892086063</v>
      </c>
      <c r="AZ195" s="343">
        <f t="shared" ref="AZ195:AZ203" si="594">100%-AZ179</f>
        <v>0.74</v>
      </c>
      <c r="BA195" s="333" t="s">
        <v>350</v>
      </c>
      <c r="BB195" s="298"/>
      <c r="BC195" s="310"/>
      <c r="BD195" s="326" t="str">
        <f>BD179</f>
        <v>Dairy Products</v>
      </c>
      <c r="BE195" s="296">
        <f t="shared" si="582"/>
        <v>3439585.7487880788</v>
      </c>
      <c r="BF195" s="296">
        <f t="shared" ref="BF195:BP195" si="595">BE163*$BR195</f>
        <v>511272.5046000001</v>
      </c>
      <c r="BG195" s="296">
        <f t="shared" si="595"/>
        <v>618639.73056600022</v>
      </c>
      <c r="BH195" s="296">
        <f t="shared" si="595"/>
        <v>748554.07398486044</v>
      </c>
      <c r="BI195" s="296">
        <f t="shared" si="595"/>
        <v>905750.42952168139</v>
      </c>
      <c r="BJ195" s="296">
        <f t="shared" si="595"/>
        <v>1095958.0197212345</v>
      </c>
      <c r="BK195" s="296">
        <f t="shared" si="595"/>
        <v>1326109.2038626939</v>
      </c>
      <c r="BL195" s="296">
        <f t="shared" si="595"/>
        <v>1604592.1366738596</v>
      </c>
      <c r="BM195" s="296">
        <f t="shared" si="595"/>
        <v>1941556.4853753704</v>
      </c>
      <c r="BN195" s="296">
        <f t="shared" si="595"/>
        <v>2349283.3473041984</v>
      </c>
      <c r="BO195" s="296">
        <f t="shared" si="595"/>
        <v>2842632.8502380806</v>
      </c>
      <c r="BP195" s="296">
        <f t="shared" si="595"/>
        <v>3439585.7487880788</v>
      </c>
      <c r="BQ195" s="290">
        <f t="shared" ref="BQ195:BQ203" si="596">SUM(BE195:BP195)</f>
        <v>20823520.279424138</v>
      </c>
      <c r="BR195" s="343">
        <f t="shared" ref="BR195:BR203" si="597">100%-BR179</f>
        <v>0.74</v>
      </c>
      <c r="BS195" s="333" t="s">
        <v>350</v>
      </c>
      <c r="BT195" s="310"/>
      <c r="BU195" s="313"/>
      <c r="BV195" s="326" t="str">
        <f>BV179</f>
        <v>Dairy Products</v>
      </c>
      <c r="BW195" s="296">
        <f t="shared" si="584"/>
        <v>4161898.7560335756</v>
      </c>
      <c r="BX195" s="296">
        <f t="shared" ref="BX195:CH195" si="598">BW163*$CJ195</f>
        <v>618639.73056600022</v>
      </c>
      <c r="BY195" s="296">
        <f t="shared" si="598"/>
        <v>748554.07398486044</v>
      </c>
      <c r="BZ195" s="296">
        <f t="shared" si="598"/>
        <v>905750.42952168139</v>
      </c>
      <c r="CA195" s="296">
        <f t="shared" si="598"/>
        <v>1095958.0197212345</v>
      </c>
      <c r="CB195" s="296">
        <f t="shared" si="598"/>
        <v>1326109.2038626939</v>
      </c>
      <c r="CC195" s="296">
        <f t="shared" si="598"/>
        <v>1604592.1366738596</v>
      </c>
      <c r="CD195" s="296">
        <f t="shared" si="598"/>
        <v>1941556.4853753704</v>
      </c>
      <c r="CE195" s="296">
        <f t="shared" si="598"/>
        <v>2349283.3473041984</v>
      </c>
      <c r="CF195" s="296">
        <f t="shared" si="598"/>
        <v>2842632.8502380806</v>
      </c>
      <c r="CG195" s="296">
        <f t="shared" si="598"/>
        <v>3439585.7487880788</v>
      </c>
      <c r="CH195" s="296">
        <f t="shared" si="598"/>
        <v>4161898.7560335756</v>
      </c>
      <c r="CI195" s="290">
        <f t="shared" ref="CI195:CI203" si="599">SUM(BW195:CH195)</f>
        <v>25196459.538103212</v>
      </c>
      <c r="CJ195" s="343">
        <f t="shared" ref="CJ195:CJ203" si="600">100%-CJ179</f>
        <v>0.74</v>
      </c>
      <c r="CK195" s="333" t="s">
        <v>350</v>
      </c>
      <c r="CL195" s="313"/>
    </row>
    <row r="196" spans="1:90" x14ac:dyDescent="0.25">
      <c r="A196" s="304"/>
      <c r="B196" s="326" t="str">
        <f>B180</f>
        <v>Organic Grocery</v>
      </c>
      <c r="C196" s="296">
        <v>0</v>
      </c>
      <c r="D196" s="296">
        <f t="shared" si="586"/>
        <v>204400</v>
      </c>
      <c r="E196" s="296">
        <f t="shared" si="586"/>
        <v>247324.00000000003</v>
      </c>
      <c r="F196" s="296">
        <f t="shared" si="586"/>
        <v>299262.0400000001</v>
      </c>
      <c r="G196" s="296">
        <f t="shared" si="586"/>
        <v>362107.06840000022</v>
      </c>
      <c r="H196" s="296">
        <f t="shared" si="586"/>
        <v>438149.55276400037</v>
      </c>
      <c r="I196" s="296">
        <f t="shared" si="586"/>
        <v>530160.95884444052</v>
      </c>
      <c r="J196" s="296">
        <f t="shared" si="586"/>
        <v>641494.76020177326</v>
      </c>
      <c r="K196" s="296">
        <f t="shared" si="586"/>
        <v>776208.65984414576</v>
      </c>
      <c r="L196" s="296">
        <f t="shared" si="586"/>
        <v>939212.47841141629</v>
      </c>
      <c r="M196" s="296">
        <f t="shared" si="586"/>
        <v>1136447.0988778141</v>
      </c>
      <c r="N196" s="296">
        <f t="shared" si="586"/>
        <v>1375100.9896421554</v>
      </c>
      <c r="O196" s="290">
        <f t="shared" si="587"/>
        <v>6949867.606985745</v>
      </c>
      <c r="P196" s="343">
        <f t="shared" si="588"/>
        <v>0.73</v>
      </c>
      <c r="Q196" s="333" t="s">
        <v>350</v>
      </c>
      <c r="R196" s="304"/>
      <c r="S196" s="301"/>
      <c r="T196" s="326" t="str">
        <f>T180</f>
        <v>Organic Grocery</v>
      </c>
      <c r="U196" s="296">
        <f t="shared" si="578"/>
        <v>1663872.1974670081</v>
      </c>
      <c r="V196" s="296">
        <f t="shared" ref="V196:AF196" si="601">U164*$AH196</f>
        <v>247324.00000000003</v>
      </c>
      <c r="W196" s="296">
        <f t="shared" si="601"/>
        <v>299262.0400000001</v>
      </c>
      <c r="X196" s="296">
        <f t="shared" si="601"/>
        <v>362107.06840000022</v>
      </c>
      <c r="Y196" s="296">
        <f t="shared" si="601"/>
        <v>438149.55276400037</v>
      </c>
      <c r="Z196" s="296">
        <f t="shared" si="601"/>
        <v>530160.95884444052</v>
      </c>
      <c r="AA196" s="296">
        <f t="shared" si="601"/>
        <v>641494.76020177326</v>
      </c>
      <c r="AB196" s="296">
        <f t="shared" si="601"/>
        <v>776208.65984414576</v>
      </c>
      <c r="AC196" s="296">
        <f t="shared" si="601"/>
        <v>939212.47841141629</v>
      </c>
      <c r="AD196" s="296">
        <f t="shared" si="601"/>
        <v>1136447.0988778141</v>
      </c>
      <c r="AE196" s="296">
        <f t="shared" si="601"/>
        <v>1375100.9896421554</v>
      </c>
      <c r="AF196" s="296">
        <f t="shared" si="601"/>
        <v>1332976.1250945933</v>
      </c>
      <c r="AG196" s="290">
        <f t="shared" si="590"/>
        <v>9742315.9295473471</v>
      </c>
      <c r="AH196" s="343">
        <f t="shared" si="591"/>
        <v>0.73</v>
      </c>
      <c r="AI196" s="333" t="s">
        <v>350</v>
      </c>
      <c r="AJ196" s="301"/>
      <c r="AK196" s="298"/>
      <c r="AL196" s="326" t="str">
        <f>AL180</f>
        <v>Organic Grocery</v>
      </c>
      <c r="AM196" s="296">
        <f t="shared" si="580"/>
        <v>1612901.1113644582</v>
      </c>
      <c r="AN196" s="296">
        <f t="shared" ref="AN196:AX196" si="602">AM164*$AZ196</f>
        <v>299262.0400000001</v>
      </c>
      <c r="AO196" s="296">
        <f t="shared" si="602"/>
        <v>362107.06840000022</v>
      </c>
      <c r="AP196" s="296">
        <f t="shared" si="602"/>
        <v>438149.55276400037</v>
      </c>
      <c r="AQ196" s="296">
        <f t="shared" si="602"/>
        <v>530160.95884444052</v>
      </c>
      <c r="AR196" s="296">
        <f t="shared" si="602"/>
        <v>641494.76020177326</v>
      </c>
      <c r="AS196" s="296">
        <f t="shared" si="602"/>
        <v>776208.65984414576</v>
      </c>
      <c r="AT196" s="296">
        <f t="shared" si="602"/>
        <v>939212.47841141629</v>
      </c>
      <c r="AU196" s="296">
        <f t="shared" si="602"/>
        <v>1136447.0988778141</v>
      </c>
      <c r="AV196" s="296">
        <f t="shared" si="602"/>
        <v>1375100.9896421554</v>
      </c>
      <c r="AW196" s="296">
        <f t="shared" si="602"/>
        <v>1663872.1974670081</v>
      </c>
      <c r="AX196" s="296">
        <f t="shared" si="602"/>
        <v>2013285.3589350802</v>
      </c>
      <c r="AY196" s="290">
        <f t="shared" si="593"/>
        <v>11788202.274752293</v>
      </c>
      <c r="AZ196" s="343">
        <f t="shared" si="594"/>
        <v>0.73</v>
      </c>
      <c r="BA196" s="333" t="s">
        <v>350</v>
      </c>
      <c r="BB196" s="298"/>
      <c r="BC196" s="310"/>
      <c r="BD196" s="326" t="str">
        <f>BD180</f>
        <v>Organic Grocery</v>
      </c>
      <c r="BE196" s="296">
        <f t="shared" si="582"/>
        <v>2436075.2843114473</v>
      </c>
      <c r="BF196" s="296">
        <f t="shared" ref="BF196:BP196" si="603">BE164*$BR196</f>
        <v>362107.06840000022</v>
      </c>
      <c r="BG196" s="296">
        <f t="shared" si="603"/>
        <v>438149.55276400037</v>
      </c>
      <c r="BH196" s="296">
        <f t="shared" si="603"/>
        <v>530160.95884444052</v>
      </c>
      <c r="BI196" s="296">
        <f t="shared" si="603"/>
        <v>641494.76020177326</v>
      </c>
      <c r="BJ196" s="296">
        <f t="shared" si="603"/>
        <v>776208.65984414576</v>
      </c>
      <c r="BK196" s="296">
        <f t="shared" si="603"/>
        <v>939212.47841141629</v>
      </c>
      <c r="BL196" s="296">
        <f t="shared" si="603"/>
        <v>1136447.0988778141</v>
      </c>
      <c r="BM196" s="296">
        <f t="shared" si="603"/>
        <v>1375100.9896421554</v>
      </c>
      <c r="BN196" s="296">
        <f t="shared" si="603"/>
        <v>1663872.1974670081</v>
      </c>
      <c r="BO196" s="296">
        <f t="shared" si="603"/>
        <v>2013285.3589350802</v>
      </c>
      <c r="BP196" s="296">
        <f t="shared" si="603"/>
        <v>2436075.2843114473</v>
      </c>
      <c r="BQ196" s="290">
        <f t="shared" si="596"/>
        <v>14748189.692010729</v>
      </c>
      <c r="BR196" s="343">
        <f t="shared" si="597"/>
        <v>0.73</v>
      </c>
      <c r="BS196" s="333" t="s">
        <v>350</v>
      </c>
      <c r="BT196" s="310"/>
      <c r="BU196" s="313"/>
      <c r="BV196" s="326" t="str">
        <f>BV180</f>
        <v>Organic Grocery</v>
      </c>
      <c r="BW196" s="296">
        <f t="shared" si="584"/>
        <v>2947651.0940168523</v>
      </c>
      <c r="BX196" s="296">
        <f t="shared" ref="BX196:CH196" si="604">BW164*$CJ196</f>
        <v>438149.55276400037</v>
      </c>
      <c r="BY196" s="296">
        <f t="shared" si="604"/>
        <v>530160.95884444052</v>
      </c>
      <c r="BZ196" s="296">
        <f t="shared" si="604"/>
        <v>641494.76020177326</v>
      </c>
      <c r="CA196" s="296">
        <f t="shared" si="604"/>
        <v>776208.65984414576</v>
      </c>
      <c r="CB196" s="296">
        <f t="shared" si="604"/>
        <v>939212.47841141629</v>
      </c>
      <c r="CC196" s="296">
        <f t="shared" si="604"/>
        <v>1136447.0988778141</v>
      </c>
      <c r="CD196" s="296">
        <f t="shared" si="604"/>
        <v>1375100.9896421554</v>
      </c>
      <c r="CE196" s="296">
        <f t="shared" si="604"/>
        <v>1663872.1974670081</v>
      </c>
      <c r="CF196" s="296">
        <f t="shared" si="604"/>
        <v>2013285.3589350802</v>
      </c>
      <c r="CG196" s="296">
        <f t="shared" si="604"/>
        <v>2436075.2843114473</v>
      </c>
      <c r="CH196" s="296">
        <f t="shared" si="604"/>
        <v>2947651.0940168523</v>
      </c>
      <c r="CI196" s="290">
        <f t="shared" si="599"/>
        <v>17845309.527332988</v>
      </c>
      <c r="CJ196" s="343">
        <f t="shared" si="600"/>
        <v>0.73</v>
      </c>
      <c r="CK196" s="333" t="s">
        <v>350</v>
      </c>
      <c r="CL196" s="313"/>
    </row>
    <row r="197" spans="1:90" x14ac:dyDescent="0.25">
      <c r="A197" s="304"/>
      <c r="B197" s="326" t="str">
        <f t="shared" ref="B197:B202" si="605">B181</f>
        <v>Baked Goods</v>
      </c>
      <c r="C197" s="296">
        <v>0</v>
      </c>
      <c r="D197" s="296">
        <f t="shared" si="586"/>
        <v>128639.99999999999</v>
      </c>
      <c r="E197" s="296">
        <f t="shared" si="586"/>
        <v>155654.40000000002</v>
      </c>
      <c r="F197" s="296">
        <f t="shared" si="586"/>
        <v>188341.82400000005</v>
      </c>
      <c r="G197" s="296">
        <f t="shared" si="586"/>
        <v>227893.60704000012</v>
      </c>
      <c r="H197" s="296">
        <f t="shared" si="586"/>
        <v>275751.26451840025</v>
      </c>
      <c r="I197" s="296">
        <f t="shared" si="586"/>
        <v>333659.03006726434</v>
      </c>
      <c r="J197" s="296">
        <f t="shared" si="586"/>
        <v>403727.42638138984</v>
      </c>
      <c r="K197" s="296">
        <f t="shared" si="586"/>
        <v>488510.18592148175</v>
      </c>
      <c r="L197" s="296">
        <f t="shared" si="586"/>
        <v>591097.32496499305</v>
      </c>
      <c r="M197" s="296">
        <f t="shared" si="586"/>
        <v>715227.76320764166</v>
      </c>
      <c r="N197" s="296">
        <f t="shared" si="586"/>
        <v>865425.5934812465</v>
      </c>
      <c r="O197" s="290">
        <f t="shared" si="587"/>
        <v>4373928.4195824172</v>
      </c>
      <c r="P197" s="343">
        <f t="shared" si="588"/>
        <v>0.66999999999999993</v>
      </c>
      <c r="Q197" s="333" t="s">
        <v>350</v>
      </c>
      <c r="R197" s="304"/>
      <c r="S197" s="301"/>
      <c r="T197" s="326" t="str">
        <f t="shared" ref="T197:T203" si="606">T181</f>
        <v>Baked Goods</v>
      </c>
      <c r="U197" s="296">
        <f t="shared" si="578"/>
        <v>1047164.9681123084</v>
      </c>
      <c r="V197" s="296">
        <f t="shared" ref="V197:AF197" si="607">U165*$AH197</f>
        <v>155654.40000000002</v>
      </c>
      <c r="W197" s="296">
        <f t="shared" si="607"/>
        <v>188341.82400000005</v>
      </c>
      <c r="X197" s="296">
        <f t="shared" si="607"/>
        <v>227893.60704000012</v>
      </c>
      <c r="Y197" s="296">
        <f t="shared" si="607"/>
        <v>275751.26451840025</v>
      </c>
      <c r="Z197" s="296">
        <f t="shared" si="607"/>
        <v>333659.03006726434</v>
      </c>
      <c r="AA197" s="296">
        <f t="shared" si="607"/>
        <v>403727.42638138984</v>
      </c>
      <c r="AB197" s="296">
        <f t="shared" si="607"/>
        <v>488510.18592148175</v>
      </c>
      <c r="AC197" s="296">
        <f t="shared" si="607"/>
        <v>591097.32496499305</v>
      </c>
      <c r="AD197" s="296">
        <f t="shared" si="607"/>
        <v>715227.76320764166</v>
      </c>
      <c r="AE197" s="296">
        <f t="shared" si="607"/>
        <v>865425.5934812465</v>
      </c>
      <c r="AF197" s="296">
        <f t="shared" si="607"/>
        <v>756988.92446510564</v>
      </c>
      <c r="AG197" s="290">
        <f t="shared" si="590"/>
        <v>6049442.3121598316</v>
      </c>
      <c r="AH197" s="343">
        <f t="shared" si="591"/>
        <v>0.66999999999999993</v>
      </c>
      <c r="AI197" s="333" t="s">
        <v>350</v>
      </c>
      <c r="AJ197" s="301"/>
      <c r="AK197" s="298"/>
      <c r="AL197" s="326" t="str">
        <f t="shared" ref="AL197:AL203" si="608">AL181</f>
        <v>Baked Goods</v>
      </c>
      <c r="AM197" s="296">
        <f t="shared" si="580"/>
        <v>915956.59860277828</v>
      </c>
      <c r="AN197" s="296">
        <f t="shared" ref="AN197:AX197" si="609">AM165*$AZ197</f>
        <v>188341.82400000005</v>
      </c>
      <c r="AO197" s="296">
        <f t="shared" si="609"/>
        <v>227893.60704000012</v>
      </c>
      <c r="AP197" s="296">
        <f t="shared" si="609"/>
        <v>275751.26451840025</v>
      </c>
      <c r="AQ197" s="296">
        <f t="shared" si="609"/>
        <v>333659.03006726434</v>
      </c>
      <c r="AR197" s="296">
        <f t="shared" si="609"/>
        <v>403727.42638138984</v>
      </c>
      <c r="AS197" s="296">
        <f t="shared" si="609"/>
        <v>488510.18592148175</v>
      </c>
      <c r="AT197" s="296">
        <f t="shared" si="609"/>
        <v>591097.32496499305</v>
      </c>
      <c r="AU197" s="296">
        <f t="shared" si="609"/>
        <v>715227.76320764166</v>
      </c>
      <c r="AV197" s="296">
        <f t="shared" si="609"/>
        <v>865425.5934812465</v>
      </c>
      <c r="AW197" s="296">
        <f t="shared" si="609"/>
        <v>1047164.9681123084</v>
      </c>
      <c r="AX197" s="296">
        <f t="shared" si="609"/>
        <v>1267069.6114158935</v>
      </c>
      <c r="AY197" s="290">
        <f t="shared" si="593"/>
        <v>7319825.1977133984</v>
      </c>
      <c r="AZ197" s="343">
        <f t="shared" si="594"/>
        <v>0.66999999999999993</v>
      </c>
      <c r="BA197" s="333" t="s">
        <v>350</v>
      </c>
      <c r="BB197" s="298"/>
      <c r="BC197" s="310"/>
      <c r="BD197" s="326" t="str">
        <f t="shared" ref="BD197:BD203" si="610">BD181</f>
        <v>Baked Goods</v>
      </c>
      <c r="BE197" s="296">
        <f t="shared" si="582"/>
        <v>1533154.2298132314</v>
      </c>
      <c r="BF197" s="296">
        <f t="shared" ref="BF197:BP197" si="611">BE165*$BR197</f>
        <v>227893.60704000012</v>
      </c>
      <c r="BG197" s="296">
        <f t="shared" si="611"/>
        <v>275751.26451840025</v>
      </c>
      <c r="BH197" s="296">
        <f t="shared" si="611"/>
        <v>333659.03006726434</v>
      </c>
      <c r="BI197" s="296">
        <f t="shared" si="611"/>
        <v>403727.42638138984</v>
      </c>
      <c r="BJ197" s="296">
        <f t="shared" si="611"/>
        <v>488510.18592148175</v>
      </c>
      <c r="BK197" s="296">
        <f t="shared" si="611"/>
        <v>591097.32496499305</v>
      </c>
      <c r="BL197" s="296">
        <f t="shared" si="611"/>
        <v>715227.76320764166</v>
      </c>
      <c r="BM197" s="296">
        <f t="shared" si="611"/>
        <v>865425.5934812465</v>
      </c>
      <c r="BN197" s="296">
        <f t="shared" si="611"/>
        <v>1047164.9681123084</v>
      </c>
      <c r="BO197" s="296">
        <f t="shared" si="611"/>
        <v>1267069.6114158935</v>
      </c>
      <c r="BP197" s="296">
        <f t="shared" si="611"/>
        <v>1533154.2298132314</v>
      </c>
      <c r="BQ197" s="290">
        <f t="shared" si="596"/>
        <v>9281835.2347370833</v>
      </c>
      <c r="BR197" s="343">
        <f t="shared" si="597"/>
        <v>0.66999999999999993</v>
      </c>
      <c r="BS197" s="333" t="s">
        <v>350</v>
      </c>
      <c r="BT197" s="310"/>
      <c r="BU197" s="313"/>
      <c r="BV197" s="326" t="str">
        <f t="shared" ref="BV197:BV203" si="612">BV181</f>
        <v>Baked Goods</v>
      </c>
      <c r="BW197" s="296">
        <f t="shared" si="584"/>
        <v>1855116.6180740101</v>
      </c>
      <c r="BX197" s="296">
        <f t="shared" ref="BX197:CH197" si="613">BW165*$CJ197</f>
        <v>275751.26451840025</v>
      </c>
      <c r="BY197" s="296">
        <f t="shared" si="613"/>
        <v>333659.03006726434</v>
      </c>
      <c r="BZ197" s="296">
        <f t="shared" si="613"/>
        <v>403727.42638138984</v>
      </c>
      <c r="CA197" s="296">
        <f t="shared" si="613"/>
        <v>488510.18592148175</v>
      </c>
      <c r="CB197" s="296">
        <f t="shared" si="613"/>
        <v>591097.32496499305</v>
      </c>
      <c r="CC197" s="296">
        <f t="shared" si="613"/>
        <v>715227.76320764166</v>
      </c>
      <c r="CD197" s="296">
        <f t="shared" si="613"/>
        <v>865425.5934812465</v>
      </c>
      <c r="CE197" s="296">
        <f t="shared" si="613"/>
        <v>1047164.9681123084</v>
      </c>
      <c r="CF197" s="296">
        <f t="shared" si="613"/>
        <v>1267069.6114158935</v>
      </c>
      <c r="CG197" s="296">
        <f t="shared" si="613"/>
        <v>1533154.2298132314</v>
      </c>
      <c r="CH197" s="296">
        <f t="shared" si="613"/>
        <v>1855116.6180740101</v>
      </c>
      <c r="CI197" s="290">
        <f t="shared" si="599"/>
        <v>11231020.634031873</v>
      </c>
      <c r="CJ197" s="343">
        <f t="shared" si="600"/>
        <v>0.66999999999999993</v>
      </c>
      <c r="CK197" s="333" t="s">
        <v>350</v>
      </c>
      <c r="CL197" s="313"/>
    </row>
    <row r="198" spans="1:90" x14ac:dyDescent="0.25">
      <c r="A198" s="304"/>
      <c r="B198" s="326" t="str">
        <f t="shared" si="605"/>
        <v>Seafood</v>
      </c>
      <c r="C198" s="296">
        <v>0</v>
      </c>
      <c r="D198" s="296">
        <f t="shared" si="586"/>
        <v>75810.000000000015</v>
      </c>
      <c r="E198" s="296">
        <f t="shared" si="586"/>
        <v>91730.10000000002</v>
      </c>
      <c r="F198" s="296">
        <f t="shared" si="586"/>
        <v>110993.42100000006</v>
      </c>
      <c r="G198" s="296">
        <f t="shared" si="586"/>
        <v>134302.03941000011</v>
      </c>
      <c r="H198" s="296">
        <f t="shared" si="586"/>
        <v>162505.46768610016</v>
      </c>
      <c r="I198" s="296">
        <f t="shared" si="586"/>
        <v>196631.6159001812</v>
      </c>
      <c r="J198" s="296">
        <f t="shared" si="586"/>
        <v>237924.25523921929</v>
      </c>
      <c r="K198" s="296">
        <f t="shared" si="586"/>
        <v>287888.3488394554</v>
      </c>
      <c r="L198" s="296">
        <f t="shared" si="586"/>
        <v>348344.90209574107</v>
      </c>
      <c r="M198" s="296">
        <f t="shared" si="586"/>
        <v>421497.33153584675</v>
      </c>
      <c r="N198" s="296">
        <f t="shared" si="586"/>
        <v>510011.77115837473</v>
      </c>
      <c r="O198" s="290">
        <f t="shared" si="587"/>
        <v>2577639.2528649187</v>
      </c>
      <c r="P198" s="343">
        <f t="shared" si="588"/>
        <v>0.57000000000000006</v>
      </c>
      <c r="Q198" s="333" t="s">
        <v>350</v>
      </c>
      <c r="R198" s="304"/>
      <c r="S198" s="301"/>
      <c r="T198" s="326" t="str">
        <f t="shared" si="606"/>
        <v>Seafood</v>
      </c>
      <c r="U198" s="296">
        <f t="shared" si="578"/>
        <v>617114.24310163339</v>
      </c>
      <c r="V198" s="296">
        <f t="shared" ref="V198:AF198" si="614">U166*$AH198</f>
        <v>91730.10000000002</v>
      </c>
      <c r="W198" s="296">
        <f t="shared" si="614"/>
        <v>110993.42100000006</v>
      </c>
      <c r="X198" s="296">
        <f t="shared" si="614"/>
        <v>134302.03941000011</v>
      </c>
      <c r="Y198" s="296">
        <f t="shared" si="614"/>
        <v>162505.46768610016</v>
      </c>
      <c r="Z198" s="296">
        <f t="shared" si="614"/>
        <v>196631.6159001812</v>
      </c>
      <c r="AA198" s="296">
        <f t="shared" si="614"/>
        <v>237924.25523921929</v>
      </c>
      <c r="AB198" s="296">
        <f t="shared" si="614"/>
        <v>287888.3488394554</v>
      </c>
      <c r="AC198" s="296">
        <f t="shared" si="614"/>
        <v>348344.90209574107</v>
      </c>
      <c r="AD198" s="296">
        <f t="shared" si="614"/>
        <v>421497.33153584675</v>
      </c>
      <c r="AE198" s="296">
        <f t="shared" si="614"/>
        <v>320820.00488976931</v>
      </c>
      <c r="AF198" s="296">
        <f t="shared" si="614"/>
        <v>388192.20591662085</v>
      </c>
      <c r="AG198" s="290">
        <f t="shared" si="590"/>
        <v>3317943.9356145677</v>
      </c>
      <c r="AH198" s="343">
        <f t="shared" si="591"/>
        <v>0.57000000000000006</v>
      </c>
      <c r="AI198" s="333" t="s">
        <v>350</v>
      </c>
      <c r="AJ198" s="301"/>
      <c r="AK198" s="298"/>
      <c r="AL198" s="326" t="str">
        <f t="shared" si="608"/>
        <v>Seafood</v>
      </c>
      <c r="AM198" s="296">
        <f t="shared" si="580"/>
        <v>469712.56915911124</v>
      </c>
      <c r="AN198" s="296">
        <f t="shared" ref="AN198:AX198" si="615">AM166*$AZ198</f>
        <v>110993.42100000006</v>
      </c>
      <c r="AO198" s="296">
        <f t="shared" si="615"/>
        <v>134302.03941000011</v>
      </c>
      <c r="AP198" s="296">
        <f t="shared" si="615"/>
        <v>162505.46768610016</v>
      </c>
      <c r="AQ198" s="296">
        <f t="shared" si="615"/>
        <v>196631.6159001812</v>
      </c>
      <c r="AR198" s="296">
        <f t="shared" si="615"/>
        <v>237924.25523921929</v>
      </c>
      <c r="AS198" s="296">
        <f t="shared" si="615"/>
        <v>287888.3488394554</v>
      </c>
      <c r="AT198" s="296">
        <f t="shared" si="615"/>
        <v>348344.90209574107</v>
      </c>
      <c r="AU198" s="296">
        <f t="shared" si="615"/>
        <v>421497.33153584675</v>
      </c>
      <c r="AV198" s="296">
        <f t="shared" si="615"/>
        <v>510011.77115837473</v>
      </c>
      <c r="AW198" s="296">
        <f t="shared" si="615"/>
        <v>617114.24310163339</v>
      </c>
      <c r="AX198" s="296">
        <f t="shared" si="615"/>
        <v>746708.23415297642</v>
      </c>
      <c r="AY198" s="290">
        <f t="shared" si="593"/>
        <v>4243634.1992786396</v>
      </c>
      <c r="AZ198" s="343">
        <f t="shared" si="594"/>
        <v>0.57000000000000006</v>
      </c>
      <c r="BA198" s="333" t="s">
        <v>350</v>
      </c>
      <c r="BB198" s="298"/>
      <c r="BC198" s="310"/>
      <c r="BD198" s="326" t="str">
        <f t="shared" si="610"/>
        <v>Seafood</v>
      </c>
      <c r="BE198" s="296">
        <f t="shared" si="582"/>
        <v>903516.96332510165</v>
      </c>
      <c r="BF198" s="296">
        <f t="shared" ref="BF198:BP198" si="616">BE166*$BR198</f>
        <v>134302.03941000011</v>
      </c>
      <c r="BG198" s="296">
        <f t="shared" si="616"/>
        <v>162505.46768610016</v>
      </c>
      <c r="BH198" s="296">
        <f t="shared" si="616"/>
        <v>196631.6159001812</v>
      </c>
      <c r="BI198" s="296">
        <f t="shared" si="616"/>
        <v>237924.25523921929</v>
      </c>
      <c r="BJ198" s="296">
        <f t="shared" si="616"/>
        <v>287888.3488394554</v>
      </c>
      <c r="BK198" s="296">
        <f t="shared" si="616"/>
        <v>348344.90209574107</v>
      </c>
      <c r="BL198" s="296">
        <f t="shared" si="616"/>
        <v>421497.33153584675</v>
      </c>
      <c r="BM198" s="296">
        <f t="shared" si="616"/>
        <v>510011.77115837473</v>
      </c>
      <c r="BN198" s="296">
        <f t="shared" si="616"/>
        <v>617114.24310163339</v>
      </c>
      <c r="BO198" s="296">
        <f t="shared" si="616"/>
        <v>746708.23415297642</v>
      </c>
      <c r="BP198" s="296">
        <f t="shared" si="616"/>
        <v>903516.96332510165</v>
      </c>
      <c r="BQ198" s="290">
        <f t="shared" si="596"/>
        <v>5469962.1357697323</v>
      </c>
      <c r="BR198" s="343">
        <f t="shared" si="597"/>
        <v>0.57000000000000006</v>
      </c>
      <c r="BS198" s="333" t="s">
        <v>350</v>
      </c>
      <c r="BT198" s="310"/>
      <c r="BU198" s="313"/>
      <c r="BV198" s="326" t="str">
        <f t="shared" si="612"/>
        <v>Seafood</v>
      </c>
      <c r="BW198" s="296">
        <f t="shared" si="584"/>
        <v>1093255.5256233732</v>
      </c>
      <c r="BX198" s="296">
        <f t="shared" ref="BX198:CH198" si="617">BW166*$CJ198</f>
        <v>162505.46768610016</v>
      </c>
      <c r="BY198" s="296">
        <f t="shared" si="617"/>
        <v>196631.6159001812</v>
      </c>
      <c r="BZ198" s="296">
        <f t="shared" si="617"/>
        <v>237924.25523921929</v>
      </c>
      <c r="CA198" s="296">
        <f t="shared" si="617"/>
        <v>287888.3488394554</v>
      </c>
      <c r="CB198" s="296">
        <f t="shared" si="617"/>
        <v>348344.90209574107</v>
      </c>
      <c r="CC198" s="296">
        <f t="shared" si="617"/>
        <v>421497.33153584675</v>
      </c>
      <c r="CD198" s="296">
        <f t="shared" si="617"/>
        <v>510011.77115837473</v>
      </c>
      <c r="CE198" s="296">
        <f t="shared" si="617"/>
        <v>617114.24310163339</v>
      </c>
      <c r="CF198" s="296">
        <f t="shared" si="617"/>
        <v>746708.23415297642</v>
      </c>
      <c r="CG198" s="296">
        <f t="shared" si="617"/>
        <v>903516.96332510165</v>
      </c>
      <c r="CH198" s="296">
        <f t="shared" si="617"/>
        <v>1093255.5256233732</v>
      </c>
      <c r="CI198" s="290">
        <f t="shared" si="599"/>
        <v>6618654.1842813771</v>
      </c>
      <c r="CJ198" s="343">
        <f t="shared" si="600"/>
        <v>0.57000000000000006</v>
      </c>
      <c r="CK198" s="333" t="s">
        <v>350</v>
      </c>
      <c r="CL198" s="313"/>
    </row>
    <row r="199" spans="1:90" x14ac:dyDescent="0.25">
      <c r="A199" s="304"/>
      <c r="B199" s="326" t="str">
        <f t="shared" si="605"/>
        <v>Meat</v>
      </c>
      <c r="C199" s="296">
        <v>0</v>
      </c>
      <c r="D199" s="296">
        <f t="shared" si="586"/>
        <v>240240.00000000003</v>
      </c>
      <c r="E199" s="296">
        <f t="shared" si="586"/>
        <v>290690.40000000002</v>
      </c>
      <c r="F199" s="296">
        <f t="shared" si="586"/>
        <v>351735.38400000014</v>
      </c>
      <c r="G199" s="296">
        <f t="shared" si="586"/>
        <v>425599.81464000017</v>
      </c>
      <c r="H199" s="296">
        <f t="shared" si="586"/>
        <v>514975.77571440028</v>
      </c>
      <c r="I199" s="296">
        <f t="shared" si="586"/>
        <v>623120.68861442455</v>
      </c>
      <c r="J199" s="296">
        <f t="shared" si="586"/>
        <v>753976.03322345379</v>
      </c>
      <c r="K199" s="296">
        <f t="shared" si="586"/>
        <v>912311.00020037906</v>
      </c>
      <c r="L199" s="296">
        <f t="shared" si="586"/>
        <v>1103896.3102424589</v>
      </c>
      <c r="M199" s="296">
        <f t="shared" si="586"/>
        <v>1335714.5353933754</v>
      </c>
      <c r="N199" s="296">
        <f t="shared" si="586"/>
        <v>1616214.5878259845</v>
      </c>
      <c r="O199" s="290">
        <f t="shared" si="587"/>
        <v>8168474.5298544774</v>
      </c>
      <c r="P199" s="343">
        <f t="shared" si="588"/>
        <v>0.56000000000000005</v>
      </c>
      <c r="Q199" s="333" t="s">
        <v>350</v>
      </c>
      <c r="R199" s="304"/>
      <c r="S199" s="301"/>
      <c r="T199" s="326" t="str">
        <f t="shared" si="606"/>
        <v>Meat</v>
      </c>
      <c r="U199" s="296">
        <f t="shared" si="578"/>
        <v>1955619.6512694412</v>
      </c>
      <c r="V199" s="296">
        <f t="shared" ref="V199:AF199" si="618">U167*$AH199</f>
        <v>290690.40000000002</v>
      </c>
      <c r="W199" s="296">
        <f t="shared" si="618"/>
        <v>351735.38400000014</v>
      </c>
      <c r="X199" s="296">
        <f t="shared" si="618"/>
        <v>425599.81464000017</v>
      </c>
      <c r="Y199" s="296">
        <f t="shared" si="618"/>
        <v>514975.77571440028</v>
      </c>
      <c r="Z199" s="296">
        <f t="shared" si="618"/>
        <v>623120.68861442455</v>
      </c>
      <c r="AA199" s="296">
        <f t="shared" si="618"/>
        <v>753976.03322345379</v>
      </c>
      <c r="AB199" s="296">
        <f t="shared" si="618"/>
        <v>912311.00020037906</v>
      </c>
      <c r="AC199" s="296">
        <f t="shared" si="618"/>
        <v>1103896.3102424589</v>
      </c>
      <c r="AD199" s="296">
        <f t="shared" si="618"/>
        <v>1335714.5353933754</v>
      </c>
      <c r="AE199" s="296">
        <f t="shared" si="618"/>
        <v>1102444.2952409047</v>
      </c>
      <c r="AF199" s="296">
        <f t="shared" si="618"/>
        <v>1333957.597241495</v>
      </c>
      <c r="AG199" s="290">
        <f t="shared" si="590"/>
        <v>10704041.485780334</v>
      </c>
      <c r="AH199" s="343">
        <f t="shared" si="591"/>
        <v>0.56000000000000005</v>
      </c>
      <c r="AI199" s="333" t="s">
        <v>350</v>
      </c>
      <c r="AJ199" s="301"/>
      <c r="AK199" s="298"/>
      <c r="AL199" s="326" t="str">
        <f t="shared" si="608"/>
        <v>Meat</v>
      </c>
      <c r="AM199" s="296">
        <f t="shared" si="580"/>
        <v>1614088.6926622088</v>
      </c>
      <c r="AN199" s="296">
        <f t="shared" ref="AN199:AX199" si="619">AM167*$AZ199</f>
        <v>351735.38400000014</v>
      </c>
      <c r="AO199" s="296">
        <f t="shared" si="619"/>
        <v>425599.81464000017</v>
      </c>
      <c r="AP199" s="296">
        <f t="shared" si="619"/>
        <v>514975.77571440028</v>
      </c>
      <c r="AQ199" s="296">
        <f t="shared" si="619"/>
        <v>623120.68861442455</v>
      </c>
      <c r="AR199" s="296">
        <f t="shared" si="619"/>
        <v>753976.03322345379</v>
      </c>
      <c r="AS199" s="296">
        <f t="shared" si="619"/>
        <v>912311.00020037906</v>
      </c>
      <c r="AT199" s="296">
        <f t="shared" si="619"/>
        <v>1103896.3102424589</v>
      </c>
      <c r="AU199" s="296">
        <f t="shared" si="619"/>
        <v>1335714.5353933754</v>
      </c>
      <c r="AV199" s="296">
        <f t="shared" si="619"/>
        <v>1616214.5878259845</v>
      </c>
      <c r="AW199" s="296">
        <f t="shared" si="619"/>
        <v>1955619.6512694412</v>
      </c>
      <c r="AX199" s="296">
        <f t="shared" si="619"/>
        <v>2366299.7780360244</v>
      </c>
      <c r="AY199" s="290">
        <f t="shared" si="593"/>
        <v>13573552.251822151</v>
      </c>
      <c r="AZ199" s="343">
        <f t="shared" si="594"/>
        <v>0.56000000000000005</v>
      </c>
      <c r="BA199" s="333" t="s">
        <v>350</v>
      </c>
      <c r="BB199" s="298"/>
      <c r="BC199" s="310"/>
      <c r="BD199" s="326" t="str">
        <f t="shared" si="610"/>
        <v>Meat</v>
      </c>
      <c r="BE199" s="296">
        <f t="shared" si="582"/>
        <v>2863222.7314235899</v>
      </c>
      <c r="BF199" s="296">
        <f t="shared" ref="BF199:BP199" si="620">BE167*$BR199</f>
        <v>425599.81464000017</v>
      </c>
      <c r="BG199" s="296">
        <f t="shared" si="620"/>
        <v>514975.77571440028</v>
      </c>
      <c r="BH199" s="296">
        <f t="shared" si="620"/>
        <v>623120.68861442455</v>
      </c>
      <c r="BI199" s="296">
        <f t="shared" si="620"/>
        <v>753976.03322345379</v>
      </c>
      <c r="BJ199" s="296">
        <f t="shared" si="620"/>
        <v>912311.00020037906</v>
      </c>
      <c r="BK199" s="296">
        <f t="shared" si="620"/>
        <v>1103896.3102424589</v>
      </c>
      <c r="BL199" s="296">
        <f t="shared" si="620"/>
        <v>1335714.5353933754</v>
      </c>
      <c r="BM199" s="296">
        <f t="shared" si="620"/>
        <v>1616214.5878259845</v>
      </c>
      <c r="BN199" s="296">
        <f t="shared" si="620"/>
        <v>1955619.6512694412</v>
      </c>
      <c r="BO199" s="296">
        <f t="shared" si="620"/>
        <v>2366299.7780360244</v>
      </c>
      <c r="BP199" s="296">
        <f t="shared" si="620"/>
        <v>2863222.7314235899</v>
      </c>
      <c r="BQ199" s="290">
        <f t="shared" si="596"/>
        <v>17334173.638007119</v>
      </c>
      <c r="BR199" s="343">
        <f t="shared" si="597"/>
        <v>0.56000000000000005</v>
      </c>
      <c r="BS199" s="333" t="s">
        <v>350</v>
      </c>
      <c r="BT199" s="310"/>
      <c r="BU199" s="313"/>
      <c r="BV199" s="326" t="str">
        <f t="shared" si="612"/>
        <v>Meat</v>
      </c>
      <c r="BW199" s="296">
        <f t="shared" si="584"/>
        <v>3464499.5050225439</v>
      </c>
      <c r="BX199" s="296">
        <f t="shared" ref="BX199:CH199" si="621">BW167*$CJ199</f>
        <v>514975.77571440028</v>
      </c>
      <c r="BY199" s="296">
        <f t="shared" si="621"/>
        <v>623120.68861442455</v>
      </c>
      <c r="BZ199" s="296">
        <f t="shared" si="621"/>
        <v>753976.03322345379</v>
      </c>
      <c r="CA199" s="296">
        <f t="shared" si="621"/>
        <v>912311.00020037906</v>
      </c>
      <c r="CB199" s="296">
        <f t="shared" si="621"/>
        <v>1103896.3102424589</v>
      </c>
      <c r="CC199" s="296">
        <f t="shared" si="621"/>
        <v>1335714.5353933754</v>
      </c>
      <c r="CD199" s="296">
        <f t="shared" si="621"/>
        <v>1616214.5878259845</v>
      </c>
      <c r="CE199" s="296">
        <f t="shared" si="621"/>
        <v>1955619.6512694412</v>
      </c>
      <c r="CF199" s="296">
        <f t="shared" si="621"/>
        <v>2366299.7780360244</v>
      </c>
      <c r="CG199" s="296">
        <f t="shared" si="621"/>
        <v>2863222.7314235899</v>
      </c>
      <c r="CH199" s="296">
        <f t="shared" si="621"/>
        <v>3464499.5050225439</v>
      </c>
      <c r="CI199" s="290">
        <f t="shared" si="599"/>
        <v>20974350.101988621</v>
      </c>
      <c r="CJ199" s="343">
        <f t="shared" si="600"/>
        <v>0.56000000000000005</v>
      </c>
      <c r="CK199" s="333" t="s">
        <v>350</v>
      </c>
      <c r="CL199" s="313"/>
    </row>
    <row r="200" spans="1:90" x14ac:dyDescent="0.25">
      <c r="A200" s="304"/>
      <c r="B200" s="326" t="str">
        <f t="shared" si="605"/>
        <v>Meat Alternatives</v>
      </c>
      <c r="C200" s="296">
        <v>0</v>
      </c>
      <c r="D200" s="296">
        <f t="shared" si="586"/>
        <v>136800</v>
      </c>
      <c r="E200" s="296">
        <f t="shared" si="586"/>
        <v>165528</v>
      </c>
      <c r="F200" s="296">
        <f t="shared" si="586"/>
        <v>200288.88000000003</v>
      </c>
      <c r="G200" s="296">
        <f t="shared" si="586"/>
        <v>242349.54480000012</v>
      </c>
      <c r="H200" s="296">
        <f t="shared" si="586"/>
        <v>293242.94920800015</v>
      </c>
      <c r="I200" s="296">
        <f t="shared" si="586"/>
        <v>354823.96854168031</v>
      </c>
      <c r="J200" s="296">
        <f t="shared" si="586"/>
        <v>429337.00193543319</v>
      </c>
      <c r="K200" s="296">
        <f t="shared" si="586"/>
        <v>519497.77234187425</v>
      </c>
      <c r="L200" s="296">
        <f t="shared" si="586"/>
        <v>628592.30453366786</v>
      </c>
      <c r="M200" s="296">
        <f t="shared" si="586"/>
        <v>760596.68848573824</v>
      </c>
      <c r="N200" s="296">
        <f t="shared" si="586"/>
        <v>920321.99306774349</v>
      </c>
      <c r="O200" s="290">
        <f t="shared" si="587"/>
        <v>4651379.1029141378</v>
      </c>
      <c r="P200" s="343">
        <f t="shared" si="588"/>
        <v>0.44999999999999996</v>
      </c>
      <c r="Q200" s="333" t="s">
        <v>350</v>
      </c>
      <c r="R200" s="304"/>
      <c r="S200" s="301"/>
      <c r="T200" s="326" t="str">
        <f t="shared" si="606"/>
        <v>Meat Alternatives</v>
      </c>
      <c r="U200" s="296">
        <f t="shared" si="578"/>
        <v>1113589.6116119698</v>
      </c>
      <c r="V200" s="296">
        <f t="shared" ref="V200:AF200" si="622">U168*$AH200</f>
        <v>165528</v>
      </c>
      <c r="W200" s="296">
        <f t="shared" si="622"/>
        <v>200288.88000000003</v>
      </c>
      <c r="X200" s="296">
        <f t="shared" si="622"/>
        <v>242349.54480000012</v>
      </c>
      <c r="Y200" s="296">
        <f t="shared" si="622"/>
        <v>293242.94920800015</v>
      </c>
      <c r="Z200" s="296">
        <f t="shared" si="622"/>
        <v>354823.96854168031</v>
      </c>
      <c r="AA200" s="296">
        <f t="shared" si="622"/>
        <v>429337.00193543319</v>
      </c>
      <c r="AB200" s="296">
        <f t="shared" si="622"/>
        <v>519497.77234187425</v>
      </c>
      <c r="AC200" s="296">
        <f t="shared" si="622"/>
        <v>628592.30453366786</v>
      </c>
      <c r="AD200" s="296">
        <f t="shared" si="622"/>
        <v>760596.68848573824</v>
      </c>
      <c r="AE200" s="296">
        <f t="shared" si="622"/>
        <v>731824.43511721538</v>
      </c>
      <c r="AF200" s="296">
        <f t="shared" si="622"/>
        <v>885507.56649183074</v>
      </c>
      <c r="AG200" s="290">
        <f t="shared" si="590"/>
        <v>6325178.7230674103</v>
      </c>
      <c r="AH200" s="343">
        <f t="shared" si="591"/>
        <v>0.44999999999999996</v>
      </c>
      <c r="AI200" s="333" t="s">
        <v>350</v>
      </c>
      <c r="AJ200" s="301"/>
      <c r="AK200" s="298"/>
      <c r="AL200" s="326" t="str">
        <f t="shared" si="608"/>
        <v>Meat Alternatives</v>
      </c>
      <c r="AM200" s="296">
        <f t="shared" si="580"/>
        <v>1071464.1554551155</v>
      </c>
      <c r="AN200" s="296">
        <f t="shared" ref="AN200:AX200" si="623">AM168*$AZ200</f>
        <v>200288.88000000003</v>
      </c>
      <c r="AO200" s="296">
        <f t="shared" si="623"/>
        <v>242349.54480000012</v>
      </c>
      <c r="AP200" s="296">
        <f t="shared" si="623"/>
        <v>293242.94920800015</v>
      </c>
      <c r="AQ200" s="296">
        <f t="shared" si="623"/>
        <v>354823.96854168031</v>
      </c>
      <c r="AR200" s="296">
        <f t="shared" si="623"/>
        <v>429337.00193543319</v>
      </c>
      <c r="AS200" s="296">
        <f t="shared" si="623"/>
        <v>519497.77234187425</v>
      </c>
      <c r="AT200" s="296">
        <f t="shared" si="623"/>
        <v>628592.30453366786</v>
      </c>
      <c r="AU200" s="296">
        <f t="shared" si="623"/>
        <v>760596.68848573824</v>
      </c>
      <c r="AV200" s="296">
        <f t="shared" si="623"/>
        <v>920321.99306774349</v>
      </c>
      <c r="AW200" s="296">
        <f t="shared" si="623"/>
        <v>1113589.6116119698</v>
      </c>
      <c r="AX200" s="296">
        <f t="shared" si="623"/>
        <v>1347443.4300504837</v>
      </c>
      <c r="AY200" s="290">
        <f t="shared" si="593"/>
        <v>7881548.3000317067</v>
      </c>
      <c r="AZ200" s="343">
        <f t="shared" si="594"/>
        <v>0.44999999999999996</v>
      </c>
      <c r="BA200" s="333" t="s">
        <v>350</v>
      </c>
      <c r="BB200" s="298"/>
      <c r="BC200" s="310"/>
      <c r="BD200" s="326" t="str">
        <f t="shared" si="610"/>
        <v>Meat Alternatives</v>
      </c>
      <c r="BE200" s="296">
        <f t="shared" si="582"/>
        <v>1630406.5503610855</v>
      </c>
      <c r="BF200" s="296">
        <f t="shared" ref="BF200:BP200" si="624">BE168*$BR200</f>
        <v>242349.54480000012</v>
      </c>
      <c r="BG200" s="296">
        <f t="shared" si="624"/>
        <v>293242.94920800015</v>
      </c>
      <c r="BH200" s="296">
        <f t="shared" si="624"/>
        <v>354823.96854168031</v>
      </c>
      <c r="BI200" s="296">
        <f t="shared" si="624"/>
        <v>429337.00193543319</v>
      </c>
      <c r="BJ200" s="296">
        <f t="shared" si="624"/>
        <v>519497.77234187425</v>
      </c>
      <c r="BK200" s="296">
        <f t="shared" si="624"/>
        <v>628592.30453366786</v>
      </c>
      <c r="BL200" s="296">
        <f t="shared" si="624"/>
        <v>760596.68848573824</v>
      </c>
      <c r="BM200" s="296">
        <f t="shared" si="624"/>
        <v>920321.99306774349</v>
      </c>
      <c r="BN200" s="296">
        <f t="shared" si="624"/>
        <v>1113589.6116119698</v>
      </c>
      <c r="BO200" s="296">
        <f t="shared" si="624"/>
        <v>1347443.4300504837</v>
      </c>
      <c r="BP200" s="296">
        <f t="shared" si="624"/>
        <v>1630406.5503610855</v>
      </c>
      <c r="BQ200" s="290">
        <f t="shared" si="596"/>
        <v>9870608.3652987611</v>
      </c>
      <c r="BR200" s="343">
        <f t="shared" si="597"/>
        <v>0.44999999999999996</v>
      </c>
      <c r="BS200" s="333" t="s">
        <v>350</v>
      </c>
      <c r="BT200" s="310"/>
      <c r="BU200" s="313"/>
      <c r="BV200" s="326" t="str">
        <f t="shared" si="612"/>
        <v>Meat Alternatives</v>
      </c>
      <c r="BW200" s="296">
        <f t="shared" si="584"/>
        <v>1972791.9259369136</v>
      </c>
      <c r="BX200" s="296">
        <f t="shared" ref="BX200:CH200" si="625">BW168*$CJ200</f>
        <v>293242.94920800015</v>
      </c>
      <c r="BY200" s="296">
        <f t="shared" si="625"/>
        <v>354823.96854168031</v>
      </c>
      <c r="BZ200" s="296">
        <f t="shared" si="625"/>
        <v>429337.00193543319</v>
      </c>
      <c r="CA200" s="296">
        <f t="shared" si="625"/>
        <v>519497.77234187425</v>
      </c>
      <c r="CB200" s="296">
        <f t="shared" si="625"/>
        <v>628592.30453366786</v>
      </c>
      <c r="CC200" s="296">
        <f t="shared" si="625"/>
        <v>760596.68848573824</v>
      </c>
      <c r="CD200" s="296">
        <f t="shared" si="625"/>
        <v>920321.99306774349</v>
      </c>
      <c r="CE200" s="296">
        <f t="shared" si="625"/>
        <v>1113589.6116119698</v>
      </c>
      <c r="CF200" s="296">
        <f t="shared" si="625"/>
        <v>1347443.4300504837</v>
      </c>
      <c r="CG200" s="296">
        <f t="shared" si="625"/>
        <v>1630406.5503610855</v>
      </c>
      <c r="CH200" s="296">
        <f t="shared" si="625"/>
        <v>1972791.9259369136</v>
      </c>
      <c r="CI200" s="290">
        <f t="shared" si="599"/>
        <v>11943436.122011503</v>
      </c>
      <c r="CJ200" s="343">
        <f t="shared" si="600"/>
        <v>0.44999999999999996</v>
      </c>
      <c r="CK200" s="333" t="s">
        <v>350</v>
      </c>
      <c r="CL200" s="313"/>
    </row>
    <row r="201" spans="1:90" x14ac:dyDescent="0.25">
      <c r="A201" s="304"/>
      <c r="B201" s="326" t="str">
        <f t="shared" si="605"/>
        <v>Frozen Food</v>
      </c>
      <c r="C201" s="296">
        <v>0</v>
      </c>
      <c r="D201" s="296">
        <f t="shared" si="586"/>
        <v>288000</v>
      </c>
      <c r="E201" s="296">
        <f t="shared" si="586"/>
        <v>348480</v>
      </c>
      <c r="F201" s="296">
        <f t="shared" si="586"/>
        <v>421660.8000000001</v>
      </c>
      <c r="G201" s="296">
        <f t="shared" si="586"/>
        <v>510209.5680000002</v>
      </c>
      <c r="H201" s="296">
        <f t="shared" si="586"/>
        <v>617353.57728000032</v>
      </c>
      <c r="I201" s="296">
        <f t="shared" si="586"/>
        <v>746997.82850880048</v>
      </c>
      <c r="J201" s="296">
        <f t="shared" si="586"/>
        <v>903867.37249564892</v>
      </c>
      <c r="K201" s="296">
        <f t="shared" si="586"/>
        <v>1093679.5207197352</v>
      </c>
      <c r="L201" s="296">
        <f t="shared" si="586"/>
        <v>1323352.2200708797</v>
      </c>
      <c r="M201" s="296">
        <f t="shared" si="586"/>
        <v>1601256.1862857647</v>
      </c>
      <c r="N201" s="296">
        <f t="shared" si="586"/>
        <v>1937519.9854057757</v>
      </c>
      <c r="O201" s="290">
        <f t="shared" si="587"/>
        <v>9792377.0587666053</v>
      </c>
      <c r="P201" s="343">
        <f t="shared" si="588"/>
        <v>0.4</v>
      </c>
      <c r="Q201" s="333" t="s">
        <v>350</v>
      </c>
      <c r="R201" s="304"/>
      <c r="S201" s="301"/>
      <c r="T201" s="326" t="str">
        <f t="shared" si="606"/>
        <v>Frozen Food</v>
      </c>
      <c r="U201" s="296">
        <f t="shared" si="578"/>
        <v>2344399.1823409889</v>
      </c>
      <c r="V201" s="296">
        <f t="shared" ref="V201:AF201" si="626">U169*$AH201</f>
        <v>348480</v>
      </c>
      <c r="W201" s="296">
        <f t="shared" si="626"/>
        <v>421660.8000000001</v>
      </c>
      <c r="X201" s="296">
        <f t="shared" si="626"/>
        <v>510209.5680000002</v>
      </c>
      <c r="Y201" s="296">
        <f t="shared" si="626"/>
        <v>617353.57728000032</v>
      </c>
      <c r="Z201" s="296">
        <f t="shared" si="626"/>
        <v>746997.82850880048</v>
      </c>
      <c r="AA201" s="296">
        <f t="shared" si="626"/>
        <v>903867.37249564892</v>
      </c>
      <c r="AB201" s="296">
        <f t="shared" si="626"/>
        <v>1093679.5207197352</v>
      </c>
      <c r="AC201" s="296">
        <f t="shared" si="626"/>
        <v>1323352.2200708797</v>
      </c>
      <c r="AD201" s="296">
        <f t="shared" si="626"/>
        <v>1601256.1862857647</v>
      </c>
      <c r="AE201" s="296">
        <f t="shared" si="626"/>
        <v>497998.55233920051</v>
      </c>
      <c r="AF201" s="296">
        <f t="shared" si="626"/>
        <v>602578.24833043269</v>
      </c>
      <c r="AG201" s="290">
        <f t="shared" si="590"/>
        <v>11011833.05637145</v>
      </c>
      <c r="AH201" s="343">
        <f t="shared" si="591"/>
        <v>0.4</v>
      </c>
      <c r="AI201" s="333" t="s">
        <v>350</v>
      </c>
      <c r="AJ201" s="301"/>
      <c r="AK201" s="298"/>
      <c r="AL201" s="326" t="str">
        <f t="shared" si="608"/>
        <v>Frozen Food</v>
      </c>
      <c r="AM201" s="296">
        <f t="shared" si="580"/>
        <v>729119.68047982373</v>
      </c>
      <c r="AN201" s="296">
        <f t="shared" ref="AN201:AX201" si="627">AM169*$AZ201</f>
        <v>421660.8000000001</v>
      </c>
      <c r="AO201" s="296">
        <f t="shared" si="627"/>
        <v>510209.5680000002</v>
      </c>
      <c r="AP201" s="296">
        <f t="shared" si="627"/>
        <v>617353.57728000032</v>
      </c>
      <c r="AQ201" s="296">
        <f t="shared" si="627"/>
        <v>746997.82850880048</v>
      </c>
      <c r="AR201" s="296">
        <f t="shared" si="627"/>
        <v>903867.37249564892</v>
      </c>
      <c r="AS201" s="296">
        <f t="shared" si="627"/>
        <v>1093679.5207197352</v>
      </c>
      <c r="AT201" s="296">
        <f t="shared" si="627"/>
        <v>1323352.2200708797</v>
      </c>
      <c r="AU201" s="296">
        <f t="shared" si="627"/>
        <v>1601256.1862857647</v>
      </c>
      <c r="AV201" s="296">
        <f t="shared" si="627"/>
        <v>1937519.9854057757</v>
      </c>
      <c r="AW201" s="296">
        <f t="shared" si="627"/>
        <v>2344399.1823409889</v>
      </c>
      <c r="AX201" s="296">
        <f t="shared" si="627"/>
        <v>2836723.0106325969</v>
      </c>
      <c r="AY201" s="290">
        <f t="shared" si="593"/>
        <v>15066138.932220014</v>
      </c>
      <c r="AZ201" s="343">
        <f t="shared" si="594"/>
        <v>0.4</v>
      </c>
      <c r="BA201" s="333" t="s">
        <v>350</v>
      </c>
      <c r="BB201" s="298"/>
      <c r="BC201" s="310"/>
      <c r="BD201" s="326" t="str">
        <f t="shared" si="610"/>
        <v>Frozen Food</v>
      </c>
      <c r="BE201" s="296">
        <f t="shared" si="582"/>
        <v>3432434.8428654429</v>
      </c>
      <c r="BF201" s="296">
        <f t="shared" ref="BF201:BP201" si="628">BE169*$BR201</f>
        <v>510209.5680000002</v>
      </c>
      <c r="BG201" s="296">
        <f t="shared" si="628"/>
        <v>617353.57728000032</v>
      </c>
      <c r="BH201" s="296">
        <f t="shared" si="628"/>
        <v>746997.82850880048</v>
      </c>
      <c r="BI201" s="296">
        <f t="shared" si="628"/>
        <v>903867.37249564892</v>
      </c>
      <c r="BJ201" s="296">
        <f t="shared" si="628"/>
        <v>1093679.5207197352</v>
      </c>
      <c r="BK201" s="296">
        <f t="shared" si="628"/>
        <v>1323352.2200708797</v>
      </c>
      <c r="BL201" s="296">
        <f t="shared" si="628"/>
        <v>1601256.1862857647</v>
      </c>
      <c r="BM201" s="296">
        <f t="shared" si="628"/>
        <v>1937519.9854057757</v>
      </c>
      <c r="BN201" s="296">
        <f t="shared" si="628"/>
        <v>2344399.1823409889</v>
      </c>
      <c r="BO201" s="296">
        <f t="shared" si="628"/>
        <v>2836723.0106325969</v>
      </c>
      <c r="BP201" s="296">
        <f t="shared" si="628"/>
        <v>3432434.8428654429</v>
      </c>
      <c r="BQ201" s="290">
        <f t="shared" si="596"/>
        <v>20780228.13747108</v>
      </c>
      <c r="BR201" s="343">
        <f t="shared" si="597"/>
        <v>0.4</v>
      </c>
      <c r="BS201" s="333" t="s">
        <v>350</v>
      </c>
      <c r="BT201" s="310"/>
      <c r="BU201" s="313"/>
      <c r="BV201" s="326" t="str">
        <f t="shared" si="612"/>
        <v>Frozen Food</v>
      </c>
      <c r="BW201" s="296">
        <f t="shared" si="584"/>
        <v>4153246.1598671861</v>
      </c>
      <c r="BX201" s="296">
        <f t="shared" ref="BX201:CH201" si="629">BW169*$CJ201</f>
        <v>617353.57728000032</v>
      </c>
      <c r="BY201" s="296">
        <f t="shared" si="629"/>
        <v>746997.82850880048</v>
      </c>
      <c r="BZ201" s="296">
        <f t="shared" si="629"/>
        <v>903867.37249564892</v>
      </c>
      <c r="CA201" s="296">
        <f t="shared" si="629"/>
        <v>1093679.5207197352</v>
      </c>
      <c r="CB201" s="296">
        <f t="shared" si="629"/>
        <v>1323352.2200708797</v>
      </c>
      <c r="CC201" s="296">
        <f t="shared" si="629"/>
        <v>1601256.1862857647</v>
      </c>
      <c r="CD201" s="296">
        <f t="shared" si="629"/>
        <v>1937519.9854057757</v>
      </c>
      <c r="CE201" s="296">
        <f t="shared" si="629"/>
        <v>2344399.1823409889</v>
      </c>
      <c r="CF201" s="296">
        <f t="shared" si="629"/>
        <v>2836723.0106325969</v>
      </c>
      <c r="CG201" s="296">
        <f t="shared" si="629"/>
        <v>3432434.8428654429</v>
      </c>
      <c r="CH201" s="296">
        <f t="shared" si="629"/>
        <v>4153246.1598671861</v>
      </c>
      <c r="CI201" s="290">
        <f t="shared" si="599"/>
        <v>25144076.046340007</v>
      </c>
      <c r="CJ201" s="343">
        <f t="shared" si="600"/>
        <v>0.4</v>
      </c>
      <c r="CK201" s="333" t="s">
        <v>350</v>
      </c>
      <c r="CL201" s="313"/>
    </row>
    <row r="202" spans="1:90" x14ac:dyDescent="0.25">
      <c r="A202" s="304"/>
      <c r="B202" s="326" t="str">
        <f t="shared" si="605"/>
        <v>Household Essentials</v>
      </c>
      <c r="C202" s="296">
        <v>0</v>
      </c>
      <c r="D202" s="296">
        <f t="shared" si="586"/>
        <v>351120</v>
      </c>
      <c r="E202" s="296">
        <f t="shared" si="586"/>
        <v>424855.20000000007</v>
      </c>
      <c r="F202" s="296">
        <f t="shared" si="586"/>
        <v>514074.79200000025</v>
      </c>
      <c r="G202" s="296">
        <f t="shared" si="586"/>
        <v>622030.49832000036</v>
      </c>
      <c r="H202" s="296">
        <f t="shared" si="586"/>
        <v>752656.9029672005</v>
      </c>
      <c r="I202" s="296">
        <f t="shared" si="586"/>
        <v>910714.85259031272</v>
      </c>
      <c r="J202" s="296">
        <f t="shared" si="586"/>
        <v>1101964.9716342783</v>
      </c>
      <c r="K202" s="296">
        <f t="shared" si="586"/>
        <v>1333377.6156774771</v>
      </c>
      <c r="L202" s="296">
        <f t="shared" si="586"/>
        <v>1613386.9149697474</v>
      </c>
      <c r="M202" s="296">
        <f t="shared" si="586"/>
        <v>1952198.1671133949</v>
      </c>
      <c r="N202" s="296">
        <f t="shared" si="586"/>
        <v>2362159.7822072087</v>
      </c>
      <c r="O202" s="290">
        <f t="shared" si="587"/>
        <v>11938539.697479621</v>
      </c>
      <c r="P202" s="343">
        <f t="shared" si="588"/>
        <v>0.38</v>
      </c>
      <c r="Q202" s="333" t="s">
        <v>350</v>
      </c>
      <c r="R202" s="304"/>
      <c r="S202" s="301"/>
      <c r="T202" s="326" t="str">
        <f t="shared" si="606"/>
        <v>Household Essentials</v>
      </c>
      <c r="U202" s="296">
        <f t="shared" si="578"/>
        <v>2858213.3364707227</v>
      </c>
      <c r="V202" s="296">
        <f t="shared" ref="V202:AF202" si="630">U170*$AH202</f>
        <v>424855.20000000007</v>
      </c>
      <c r="W202" s="296">
        <f t="shared" si="630"/>
        <v>514074.79200000025</v>
      </c>
      <c r="X202" s="296">
        <f t="shared" si="630"/>
        <v>622030.49832000036</v>
      </c>
      <c r="Y202" s="296">
        <f t="shared" si="630"/>
        <v>752656.9029672005</v>
      </c>
      <c r="Z202" s="296">
        <f t="shared" si="630"/>
        <v>910714.85259031272</v>
      </c>
      <c r="AA202" s="296">
        <f t="shared" si="630"/>
        <v>1101964.9716342783</v>
      </c>
      <c r="AB202" s="296">
        <f t="shared" si="630"/>
        <v>1333377.6156774771</v>
      </c>
      <c r="AC202" s="296">
        <f t="shared" si="630"/>
        <v>1613386.9149697474</v>
      </c>
      <c r="AD202" s="296">
        <f t="shared" si="630"/>
        <v>1952198.1671133949</v>
      </c>
      <c r="AE202" s="296">
        <f t="shared" si="630"/>
        <v>910714.85259031272</v>
      </c>
      <c r="AF202" s="296">
        <f t="shared" si="630"/>
        <v>1101964.9716342785</v>
      </c>
      <c r="AG202" s="290">
        <f t="shared" si="590"/>
        <v>14096153.075967727</v>
      </c>
      <c r="AH202" s="343">
        <f t="shared" si="591"/>
        <v>0.38</v>
      </c>
      <c r="AI202" s="333" t="s">
        <v>350</v>
      </c>
      <c r="AJ202" s="301"/>
      <c r="AK202" s="298"/>
      <c r="AL202" s="326" t="str">
        <f t="shared" si="608"/>
        <v>Household Essentials</v>
      </c>
      <c r="AM202" s="296">
        <f t="shared" si="580"/>
        <v>1333377.6156774771</v>
      </c>
      <c r="AN202" s="296">
        <f t="shared" ref="AN202:AX202" si="631">AM170*$AZ202</f>
        <v>514074.79200000025</v>
      </c>
      <c r="AO202" s="296">
        <f t="shared" si="631"/>
        <v>622030.49832000036</v>
      </c>
      <c r="AP202" s="296">
        <f t="shared" si="631"/>
        <v>752656.9029672005</v>
      </c>
      <c r="AQ202" s="296">
        <f t="shared" si="631"/>
        <v>910714.85259031272</v>
      </c>
      <c r="AR202" s="296">
        <f t="shared" si="631"/>
        <v>1101964.9716342783</v>
      </c>
      <c r="AS202" s="296">
        <f t="shared" si="631"/>
        <v>1333377.6156774771</v>
      </c>
      <c r="AT202" s="296">
        <f t="shared" si="631"/>
        <v>1613386.9149697474</v>
      </c>
      <c r="AU202" s="296">
        <f t="shared" si="631"/>
        <v>1952198.1671133949</v>
      </c>
      <c r="AV202" s="296">
        <f t="shared" si="631"/>
        <v>2362159.7822072087</v>
      </c>
      <c r="AW202" s="296">
        <f t="shared" si="631"/>
        <v>2858213.3364707227</v>
      </c>
      <c r="AX202" s="296">
        <f t="shared" si="631"/>
        <v>3458438.137129575</v>
      </c>
      <c r="AY202" s="290">
        <f t="shared" si="593"/>
        <v>18812593.586757395</v>
      </c>
      <c r="AZ202" s="343">
        <f t="shared" si="594"/>
        <v>0.38</v>
      </c>
      <c r="BA202" s="333" t="s">
        <v>350</v>
      </c>
      <c r="BB202" s="298"/>
      <c r="BC202" s="310"/>
      <c r="BD202" s="326" t="str">
        <f t="shared" si="610"/>
        <v>Household Essentials</v>
      </c>
      <c r="BE202" s="296">
        <f t="shared" si="582"/>
        <v>4184710.1459267861</v>
      </c>
      <c r="BF202" s="296">
        <f t="shared" ref="BF202:BP202" si="632">BE170*$BR202</f>
        <v>622030.49832000036</v>
      </c>
      <c r="BG202" s="296">
        <f t="shared" si="632"/>
        <v>752656.9029672005</v>
      </c>
      <c r="BH202" s="296">
        <f t="shared" si="632"/>
        <v>910714.85259031272</v>
      </c>
      <c r="BI202" s="296">
        <f t="shared" si="632"/>
        <v>1101964.9716342783</v>
      </c>
      <c r="BJ202" s="296">
        <f t="shared" si="632"/>
        <v>1333377.6156774771</v>
      </c>
      <c r="BK202" s="296">
        <f t="shared" si="632"/>
        <v>1613386.9149697474</v>
      </c>
      <c r="BL202" s="296">
        <f t="shared" si="632"/>
        <v>1952198.1671133949</v>
      </c>
      <c r="BM202" s="296">
        <f t="shared" si="632"/>
        <v>2362159.7822072087</v>
      </c>
      <c r="BN202" s="296">
        <f t="shared" si="632"/>
        <v>2858213.3364707227</v>
      </c>
      <c r="BO202" s="296">
        <f t="shared" si="632"/>
        <v>3458438.137129575</v>
      </c>
      <c r="BP202" s="296">
        <f t="shared" si="632"/>
        <v>4184710.1459267861</v>
      </c>
      <c r="BQ202" s="290">
        <f t="shared" si="596"/>
        <v>25334561.47093349</v>
      </c>
      <c r="BR202" s="343">
        <f t="shared" si="597"/>
        <v>0.38</v>
      </c>
      <c r="BS202" s="333" t="s">
        <v>350</v>
      </c>
      <c r="BT202" s="310"/>
      <c r="BU202" s="313"/>
      <c r="BV202" s="326" t="str">
        <f t="shared" si="612"/>
        <v>Household Essentials</v>
      </c>
      <c r="BW202" s="296">
        <f t="shared" si="584"/>
        <v>5063499.2765714116</v>
      </c>
      <c r="BX202" s="296">
        <f t="shared" ref="BX202:CH202" si="633">BW170*$CJ202</f>
        <v>752656.9029672005</v>
      </c>
      <c r="BY202" s="296">
        <f t="shared" si="633"/>
        <v>910714.85259031272</v>
      </c>
      <c r="BZ202" s="296">
        <f t="shared" si="633"/>
        <v>1101964.9716342783</v>
      </c>
      <c r="CA202" s="296">
        <f t="shared" si="633"/>
        <v>1333377.6156774771</v>
      </c>
      <c r="CB202" s="296">
        <f t="shared" si="633"/>
        <v>1613386.9149697474</v>
      </c>
      <c r="CC202" s="296">
        <f t="shared" si="633"/>
        <v>1952198.1671133949</v>
      </c>
      <c r="CD202" s="296">
        <f t="shared" si="633"/>
        <v>2362159.7822072087</v>
      </c>
      <c r="CE202" s="296">
        <f t="shared" si="633"/>
        <v>2858213.3364707227</v>
      </c>
      <c r="CF202" s="296">
        <f t="shared" si="633"/>
        <v>3458438.137129575</v>
      </c>
      <c r="CG202" s="296">
        <f t="shared" si="633"/>
        <v>4184710.1459267861</v>
      </c>
      <c r="CH202" s="296">
        <f t="shared" si="633"/>
        <v>5063499.2765714116</v>
      </c>
      <c r="CI202" s="290">
        <f t="shared" si="599"/>
        <v>30654819.379829526</v>
      </c>
      <c r="CJ202" s="343">
        <f t="shared" si="600"/>
        <v>0.38</v>
      </c>
      <c r="CK202" s="333" t="s">
        <v>350</v>
      </c>
      <c r="CL202" s="313"/>
    </row>
    <row r="203" spans="1:90" x14ac:dyDescent="0.25">
      <c r="A203" s="304"/>
      <c r="B203" s="326" t="str">
        <f>B187</f>
        <v>Beauty Products</v>
      </c>
      <c r="C203" s="296">
        <v>0</v>
      </c>
      <c r="D203" s="296">
        <f t="shared" si="586"/>
        <v>154000.00000000003</v>
      </c>
      <c r="E203" s="296">
        <f t="shared" si="586"/>
        <v>186340.00000000006</v>
      </c>
      <c r="F203" s="296">
        <f t="shared" si="586"/>
        <v>225471.40000000011</v>
      </c>
      <c r="G203" s="296">
        <f t="shared" si="586"/>
        <v>272820.39400000015</v>
      </c>
      <c r="H203" s="296">
        <f t="shared" si="586"/>
        <v>330112.67674000026</v>
      </c>
      <c r="I203" s="296">
        <f t="shared" si="586"/>
        <v>399436.33885540039</v>
      </c>
      <c r="J203" s="296">
        <f t="shared" si="586"/>
        <v>483317.97001503455</v>
      </c>
      <c r="K203" s="296">
        <f t="shared" si="586"/>
        <v>584814.74371819186</v>
      </c>
      <c r="L203" s="296">
        <f t="shared" si="586"/>
        <v>707625.83989901224</v>
      </c>
      <c r="M203" s="296">
        <f t="shared" si="586"/>
        <v>856227.26627780509</v>
      </c>
      <c r="N203" s="296">
        <f t="shared" si="586"/>
        <v>1036034.9921961443</v>
      </c>
      <c r="O203" s="290">
        <f t="shared" si="587"/>
        <v>5236201.6217015898</v>
      </c>
      <c r="P203" s="343">
        <f t="shared" si="588"/>
        <v>0.28000000000000003</v>
      </c>
      <c r="Q203" s="333" t="s">
        <v>350</v>
      </c>
      <c r="R203" s="304"/>
      <c r="S203" s="301"/>
      <c r="T203" s="326" t="str">
        <f t="shared" si="606"/>
        <v>Beauty Products</v>
      </c>
      <c r="U203" s="296">
        <f t="shared" si="578"/>
        <v>1253602.3405573349</v>
      </c>
      <c r="V203" s="296">
        <f t="shared" ref="V203:AF203" si="634">U171*$AH203</f>
        <v>186340.00000000006</v>
      </c>
      <c r="W203" s="296">
        <f t="shared" si="634"/>
        <v>225471.40000000011</v>
      </c>
      <c r="X203" s="296">
        <f t="shared" si="634"/>
        <v>272820.39400000015</v>
      </c>
      <c r="Y203" s="296">
        <f t="shared" si="634"/>
        <v>330112.67674000026</v>
      </c>
      <c r="Z203" s="296">
        <f t="shared" si="634"/>
        <v>399436.33885540039</v>
      </c>
      <c r="AA203" s="296">
        <f t="shared" si="634"/>
        <v>483317.97001503455</v>
      </c>
      <c r="AB203" s="296">
        <f t="shared" si="634"/>
        <v>584814.74371819186</v>
      </c>
      <c r="AC203" s="296">
        <f t="shared" si="634"/>
        <v>707625.83989901224</v>
      </c>
      <c r="AD203" s="296">
        <f t="shared" si="634"/>
        <v>856227.26627780509</v>
      </c>
      <c r="AE203" s="296">
        <f t="shared" si="634"/>
        <v>1036034.9921961443</v>
      </c>
      <c r="AF203" s="296">
        <f t="shared" si="634"/>
        <v>1038534.4810240413</v>
      </c>
      <c r="AG203" s="290">
        <f t="shared" si="590"/>
        <v>7374338.4432829656</v>
      </c>
      <c r="AH203" s="343">
        <f t="shared" si="591"/>
        <v>0.28000000000000003</v>
      </c>
      <c r="AI203" s="333" t="s">
        <v>350</v>
      </c>
      <c r="AJ203" s="301"/>
      <c r="AK203" s="298"/>
      <c r="AL203" s="326" t="str">
        <f t="shared" si="608"/>
        <v>Beauty Products</v>
      </c>
      <c r="AM203" s="296">
        <f t="shared" si="580"/>
        <v>1256626.72203909</v>
      </c>
      <c r="AN203" s="296">
        <f t="shared" ref="AN203:AX203" si="635">AM171*$AZ203</f>
        <v>225471.40000000011</v>
      </c>
      <c r="AO203" s="296">
        <f t="shared" si="635"/>
        <v>272820.39400000015</v>
      </c>
      <c r="AP203" s="296">
        <f t="shared" si="635"/>
        <v>330112.67674000026</v>
      </c>
      <c r="AQ203" s="296">
        <f t="shared" si="635"/>
        <v>399436.33885540039</v>
      </c>
      <c r="AR203" s="296">
        <f t="shared" si="635"/>
        <v>483317.97001503455</v>
      </c>
      <c r="AS203" s="296">
        <f t="shared" si="635"/>
        <v>584814.74371819186</v>
      </c>
      <c r="AT203" s="296">
        <f t="shared" si="635"/>
        <v>707625.83989901224</v>
      </c>
      <c r="AU203" s="296">
        <f t="shared" si="635"/>
        <v>856227.26627780509</v>
      </c>
      <c r="AV203" s="296">
        <f t="shared" si="635"/>
        <v>1036034.9921961443</v>
      </c>
      <c r="AW203" s="296">
        <f t="shared" si="635"/>
        <v>1253602.3405573349</v>
      </c>
      <c r="AX203" s="296">
        <f t="shared" si="635"/>
        <v>1516858.8320743754</v>
      </c>
      <c r="AY203" s="290">
        <f t="shared" si="593"/>
        <v>8922949.5163723901</v>
      </c>
      <c r="AZ203" s="343">
        <f t="shared" si="594"/>
        <v>0.28000000000000003</v>
      </c>
      <c r="BA203" s="333" t="s">
        <v>350</v>
      </c>
      <c r="BB203" s="298"/>
      <c r="BC203" s="310"/>
      <c r="BD203" s="326" t="str">
        <f t="shared" si="610"/>
        <v>Beauty Products</v>
      </c>
      <c r="BE203" s="296">
        <f t="shared" si="582"/>
        <v>1835399.1868099947</v>
      </c>
      <c r="BF203" s="296">
        <f t="shared" ref="BF203:BP203" si="636">BE171*$BR203</f>
        <v>272820.39400000015</v>
      </c>
      <c r="BG203" s="296">
        <f t="shared" si="636"/>
        <v>330112.67674000026</v>
      </c>
      <c r="BH203" s="296">
        <f t="shared" si="636"/>
        <v>399436.33885540039</v>
      </c>
      <c r="BI203" s="296">
        <f t="shared" si="636"/>
        <v>483317.97001503455</v>
      </c>
      <c r="BJ203" s="296">
        <f t="shared" si="636"/>
        <v>584814.74371819186</v>
      </c>
      <c r="BK203" s="296">
        <f t="shared" si="636"/>
        <v>707625.83989901224</v>
      </c>
      <c r="BL203" s="296">
        <f t="shared" si="636"/>
        <v>856227.26627780509</v>
      </c>
      <c r="BM203" s="296">
        <f t="shared" si="636"/>
        <v>1036034.9921961443</v>
      </c>
      <c r="BN203" s="296">
        <f t="shared" si="636"/>
        <v>1253602.3405573349</v>
      </c>
      <c r="BO203" s="296">
        <f t="shared" si="636"/>
        <v>1516858.8320743754</v>
      </c>
      <c r="BP203" s="296">
        <f t="shared" si="636"/>
        <v>1835399.1868099947</v>
      </c>
      <c r="BQ203" s="290">
        <f t="shared" si="596"/>
        <v>11111649.767953288</v>
      </c>
      <c r="BR203" s="343">
        <f t="shared" si="597"/>
        <v>0.28000000000000003</v>
      </c>
      <c r="BS203" s="333" t="s">
        <v>350</v>
      </c>
      <c r="BT203" s="310"/>
      <c r="BU203" s="313"/>
      <c r="BV203" s="326" t="str">
        <f t="shared" si="612"/>
        <v>Beauty Products</v>
      </c>
      <c r="BW203" s="296">
        <f t="shared" si="584"/>
        <v>2220833.0160400937</v>
      </c>
      <c r="BX203" s="296">
        <f t="shared" ref="BX203:CH203" si="637">BW171*$CJ203</f>
        <v>330112.67674000026</v>
      </c>
      <c r="BY203" s="296">
        <f t="shared" si="637"/>
        <v>399436.33885540039</v>
      </c>
      <c r="BZ203" s="296">
        <f t="shared" si="637"/>
        <v>483317.97001503455</v>
      </c>
      <c r="CA203" s="296">
        <f t="shared" si="637"/>
        <v>584814.74371819186</v>
      </c>
      <c r="CB203" s="296">
        <f t="shared" si="637"/>
        <v>707625.83989901224</v>
      </c>
      <c r="CC203" s="296">
        <f t="shared" si="637"/>
        <v>856227.26627780509</v>
      </c>
      <c r="CD203" s="296">
        <f t="shared" si="637"/>
        <v>1036034.9921961443</v>
      </c>
      <c r="CE203" s="296">
        <f t="shared" si="637"/>
        <v>1253602.3405573349</v>
      </c>
      <c r="CF203" s="296">
        <f t="shared" si="637"/>
        <v>1516858.8320743754</v>
      </c>
      <c r="CG203" s="296">
        <f t="shared" si="637"/>
        <v>1835399.1868099947</v>
      </c>
      <c r="CH203" s="296">
        <f t="shared" si="637"/>
        <v>2220833.0160400937</v>
      </c>
      <c r="CI203" s="290">
        <f t="shared" si="599"/>
        <v>13445096.219223481</v>
      </c>
      <c r="CJ203" s="343">
        <f t="shared" si="600"/>
        <v>0.28000000000000003</v>
      </c>
      <c r="CK203" s="333" t="s">
        <v>350</v>
      </c>
      <c r="CL203" s="313"/>
    </row>
    <row r="204" spans="1:90" x14ac:dyDescent="0.25">
      <c r="A204" s="304"/>
      <c r="B204" s="326" t="s">
        <v>242</v>
      </c>
      <c r="C204" s="290">
        <f>SUM(C194:C203)</f>
        <v>0</v>
      </c>
      <c r="D204" s="290">
        <f t="shared" ref="D204:N204" si="638">SUM(D194:D203)</f>
        <v>2580110</v>
      </c>
      <c r="E204" s="290">
        <f t="shared" si="638"/>
        <v>3121933.1000000006</v>
      </c>
      <c r="F204" s="290">
        <f t="shared" si="638"/>
        <v>3777539.0510000014</v>
      </c>
      <c r="G204" s="290">
        <f t="shared" si="638"/>
        <v>4570822.2517100023</v>
      </c>
      <c r="H204" s="290">
        <f t="shared" si="638"/>
        <v>5530694.9245691039</v>
      </c>
      <c r="I204" s="290">
        <f t="shared" si="638"/>
        <v>6692140.8587286174</v>
      </c>
      <c r="J204" s="290">
        <f t="shared" si="638"/>
        <v>8097490.4390616268</v>
      </c>
      <c r="K204" s="290">
        <f t="shared" si="638"/>
        <v>9797963.43126457</v>
      </c>
      <c r="L204" s="290">
        <f t="shared" si="638"/>
        <v>11855535.751830133</v>
      </c>
      <c r="M204" s="290">
        <f t="shared" si="638"/>
        <v>14345198.259714462</v>
      </c>
      <c r="N204" s="290">
        <f t="shared" si="638"/>
        <v>17357689.894254502</v>
      </c>
      <c r="O204" s="290">
        <f>SUM(O194:O203)</f>
        <v>87727117.96213302</v>
      </c>
      <c r="P204" s="322"/>
      <c r="R204" s="304"/>
      <c r="S204" s="301"/>
      <c r="T204" s="326" t="s">
        <v>242</v>
      </c>
      <c r="U204" s="290">
        <f>SUM(U194:U203)</f>
        <v>21002804.772047952</v>
      </c>
      <c r="V204" s="290">
        <f t="shared" ref="V204:AF204" si="639">SUM(V194:V203)</f>
        <v>3121933.1000000006</v>
      </c>
      <c r="W204" s="290">
        <f t="shared" si="639"/>
        <v>3777539.0510000014</v>
      </c>
      <c r="X204" s="290">
        <f t="shared" si="639"/>
        <v>4570822.2517100023</v>
      </c>
      <c r="Y204" s="290">
        <f t="shared" si="639"/>
        <v>5530694.9245691039</v>
      </c>
      <c r="Z204" s="290">
        <f t="shared" si="639"/>
        <v>6692140.8587286174</v>
      </c>
      <c r="AA204" s="290">
        <f t="shared" si="639"/>
        <v>8097490.4390616268</v>
      </c>
      <c r="AB204" s="290">
        <f t="shared" si="639"/>
        <v>9797963.43126457</v>
      </c>
      <c r="AC204" s="290">
        <f t="shared" si="639"/>
        <v>11855535.751830133</v>
      </c>
      <c r="AD204" s="290">
        <f t="shared" si="639"/>
        <v>14345198.259714462</v>
      </c>
      <c r="AE204" s="290">
        <f t="shared" si="639"/>
        <v>10921757.730454821</v>
      </c>
      <c r="AF204" s="290">
        <f t="shared" si="639"/>
        <v>12143804.750043349</v>
      </c>
      <c r="AG204" s="290">
        <f>SUM(AG194:AG203)</f>
        <v>111857685.32042465</v>
      </c>
      <c r="AH204" s="322"/>
      <c r="AJ204" s="301"/>
      <c r="AK204" s="298"/>
      <c r="AL204" s="326" t="s">
        <v>242</v>
      </c>
      <c r="AM204" s="290">
        <f>SUM(AM194:AM203)</f>
        <v>14435083.406472975</v>
      </c>
      <c r="AN204" s="290">
        <f t="shared" ref="AN204:AX204" si="640">SUM(AN194:AN203)</f>
        <v>3777539.0510000014</v>
      </c>
      <c r="AO204" s="290">
        <f t="shared" si="640"/>
        <v>4570822.2517100023</v>
      </c>
      <c r="AP204" s="290">
        <f t="shared" si="640"/>
        <v>5530694.9245691039</v>
      </c>
      <c r="AQ204" s="290">
        <f t="shared" si="640"/>
        <v>6692140.8587286174</v>
      </c>
      <c r="AR204" s="290">
        <f t="shared" si="640"/>
        <v>8097490.4390616268</v>
      </c>
      <c r="AS204" s="290">
        <f t="shared" si="640"/>
        <v>9797963.43126457</v>
      </c>
      <c r="AT204" s="290">
        <f t="shared" si="640"/>
        <v>11855535.751830133</v>
      </c>
      <c r="AU204" s="290">
        <f t="shared" si="640"/>
        <v>14345198.259714462</v>
      </c>
      <c r="AV204" s="290">
        <f t="shared" si="640"/>
        <v>17357689.894254502</v>
      </c>
      <c r="AW204" s="290">
        <f t="shared" si="640"/>
        <v>21002804.772047952</v>
      </c>
      <c r="AX204" s="290">
        <f t="shared" si="640"/>
        <v>25413393.774178024</v>
      </c>
      <c r="AY204" s="290">
        <f>SUM(AY194:AY203)</f>
        <v>142876356.81483197</v>
      </c>
      <c r="AZ204" s="322"/>
      <c r="BB204" s="298"/>
      <c r="BC204" s="310"/>
      <c r="BD204" s="326" t="s">
        <v>242</v>
      </c>
      <c r="BE204" s="290">
        <f>SUM(BE194:BE203)</f>
        <v>30750206.466755416</v>
      </c>
      <c r="BF204" s="290">
        <f t="shared" ref="BF204:BP204" si="641">SUM(BF194:BF203)</f>
        <v>4570822.2517100023</v>
      </c>
      <c r="BG204" s="290">
        <f t="shared" si="641"/>
        <v>5530694.9245691039</v>
      </c>
      <c r="BH204" s="290">
        <f t="shared" si="641"/>
        <v>6692140.8587286174</v>
      </c>
      <c r="BI204" s="290">
        <f t="shared" si="641"/>
        <v>8097490.4390616268</v>
      </c>
      <c r="BJ204" s="290">
        <f t="shared" si="641"/>
        <v>9797963.43126457</v>
      </c>
      <c r="BK204" s="290">
        <f t="shared" si="641"/>
        <v>11855535.751830133</v>
      </c>
      <c r="BL204" s="290">
        <f t="shared" si="641"/>
        <v>14345198.259714462</v>
      </c>
      <c r="BM204" s="290">
        <f t="shared" si="641"/>
        <v>17357689.894254502</v>
      </c>
      <c r="BN204" s="290">
        <f t="shared" si="641"/>
        <v>21002804.772047952</v>
      </c>
      <c r="BO204" s="290">
        <f t="shared" si="641"/>
        <v>25413393.774178024</v>
      </c>
      <c r="BP204" s="290">
        <f t="shared" si="641"/>
        <v>30750206.466755416</v>
      </c>
      <c r="BQ204" s="290">
        <f>SUM(BQ194:BQ203)</f>
        <v>186164147.29086983</v>
      </c>
      <c r="BR204" s="322"/>
      <c r="BT204" s="310"/>
      <c r="BU204" s="313"/>
      <c r="BV204" s="326" t="s">
        <v>242</v>
      </c>
      <c r="BW204" s="290">
        <f>SUM(BW194:BW203)</f>
        <v>37207749.824774064</v>
      </c>
      <c r="BX204" s="290">
        <f t="shared" ref="BX204:CH204" si="642">SUM(BX194:BX203)</f>
        <v>5530694.9245691039</v>
      </c>
      <c r="BY204" s="290">
        <f t="shared" si="642"/>
        <v>6692140.8587286174</v>
      </c>
      <c r="BZ204" s="290">
        <f t="shared" si="642"/>
        <v>8097490.4390616268</v>
      </c>
      <c r="CA204" s="290">
        <f t="shared" si="642"/>
        <v>9797963.43126457</v>
      </c>
      <c r="CB204" s="290">
        <f t="shared" si="642"/>
        <v>11855535.751830133</v>
      </c>
      <c r="CC204" s="290">
        <f t="shared" si="642"/>
        <v>14345198.259714462</v>
      </c>
      <c r="CD204" s="290">
        <f t="shared" si="642"/>
        <v>17357689.894254502</v>
      </c>
      <c r="CE204" s="290">
        <f t="shared" si="642"/>
        <v>21002804.772047952</v>
      </c>
      <c r="CF204" s="290">
        <f t="shared" si="642"/>
        <v>25413393.774178024</v>
      </c>
      <c r="CG204" s="290">
        <f t="shared" si="642"/>
        <v>30750206.466755416</v>
      </c>
      <c r="CH204" s="290">
        <f t="shared" si="642"/>
        <v>37207749.824774064</v>
      </c>
      <c r="CI204" s="290">
        <f>SUM(CI194:CI203)</f>
        <v>225258618.22195256</v>
      </c>
      <c r="CJ204" s="322"/>
      <c r="CL204" s="313"/>
    </row>
    <row r="205" spans="1:90" x14ac:dyDescent="0.25">
      <c r="A205" s="304"/>
      <c r="B205" s="294"/>
      <c r="C205" s="294"/>
      <c r="D205" s="294"/>
      <c r="E205" s="294"/>
      <c r="F205" s="294"/>
      <c r="G205" s="294"/>
      <c r="H205" s="294"/>
      <c r="I205" s="294"/>
      <c r="J205" s="294"/>
      <c r="K205" s="294"/>
      <c r="L205" s="294"/>
      <c r="M205" s="294"/>
      <c r="N205" s="294"/>
      <c r="O205" s="294"/>
      <c r="P205" s="322"/>
      <c r="R205" s="304"/>
      <c r="S205" s="301"/>
      <c r="T205" s="294"/>
      <c r="U205" s="294"/>
      <c r="V205" s="294"/>
      <c r="W205" s="294"/>
      <c r="X205" s="294"/>
      <c r="Y205" s="294"/>
      <c r="Z205" s="294"/>
      <c r="AA205" s="294"/>
      <c r="AB205" s="294"/>
      <c r="AC205" s="294"/>
      <c r="AD205" s="294"/>
      <c r="AE205" s="294"/>
      <c r="AF205" s="294"/>
      <c r="AG205" s="294"/>
      <c r="AH205" s="322"/>
      <c r="AJ205" s="301"/>
      <c r="AK205" s="298"/>
      <c r="AL205" s="294"/>
      <c r="AM205" s="294"/>
      <c r="AN205" s="294"/>
      <c r="AO205" s="294"/>
      <c r="AP205" s="294"/>
      <c r="AQ205" s="294"/>
      <c r="AR205" s="294"/>
      <c r="AS205" s="294"/>
      <c r="AT205" s="294"/>
      <c r="AU205" s="294"/>
      <c r="AV205" s="294"/>
      <c r="AW205" s="294"/>
      <c r="AX205" s="294"/>
      <c r="AY205" s="294"/>
      <c r="AZ205" s="322"/>
      <c r="BB205" s="298"/>
      <c r="BC205" s="310"/>
      <c r="BD205" s="294"/>
      <c r="BE205" s="294"/>
      <c r="BF205" s="294"/>
      <c r="BG205" s="294"/>
      <c r="BH205" s="294"/>
      <c r="BI205" s="294"/>
      <c r="BJ205" s="294"/>
      <c r="BK205" s="294"/>
      <c r="BL205" s="294"/>
      <c r="BM205" s="294"/>
      <c r="BN205" s="294"/>
      <c r="BO205" s="294"/>
      <c r="BP205" s="294"/>
      <c r="BQ205" s="294"/>
      <c r="BR205" s="322"/>
      <c r="BT205" s="310"/>
      <c r="BU205" s="313"/>
      <c r="BV205" s="294"/>
      <c r="BW205" s="294"/>
      <c r="BX205" s="294"/>
      <c r="BY205" s="294"/>
      <c r="BZ205" s="294"/>
      <c r="CA205" s="294"/>
      <c r="CB205" s="294"/>
      <c r="CC205" s="294"/>
      <c r="CD205" s="294"/>
      <c r="CE205" s="294"/>
      <c r="CF205" s="294"/>
      <c r="CG205" s="294"/>
      <c r="CH205" s="294"/>
      <c r="CI205" s="294"/>
      <c r="CJ205" s="322"/>
      <c r="CL205" s="313"/>
    </row>
    <row r="206" spans="1:90" x14ac:dyDescent="0.25">
      <c r="A206" s="304"/>
      <c r="B206" s="326"/>
      <c r="C206" s="340">
        <f>C193+366</f>
        <v>45048</v>
      </c>
      <c r="D206" s="340">
        <f t="shared" ref="D206:N206" si="643">D193+366</f>
        <v>45079</v>
      </c>
      <c r="E206" s="340">
        <f t="shared" si="643"/>
        <v>45109</v>
      </c>
      <c r="F206" s="340">
        <f t="shared" si="643"/>
        <v>45140</v>
      </c>
      <c r="G206" s="340">
        <f t="shared" si="643"/>
        <v>45171</v>
      </c>
      <c r="H206" s="340">
        <f t="shared" si="643"/>
        <v>45201</v>
      </c>
      <c r="I206" s="340">
        <f t="shared" si="643"/>
        <v>45232</v>
      </c>
      <c r="J206" s="340">
        <f t="shared" si="643"/>
        <v>45262</v>
      </c>
      <c r="K206" s="340">
        <f t="shared" si="643"/>
        <v>45293</v>
      </c>
      <c r="L206" s="340">
        <f t="shared" si="643"/>
        <v>45324</v>
      </c>
      <c r="M206" s="340">
        <f t="shared" si="643"/>
        <v>45352</v>
      </c>
      <c r="N206" s="340">
        <f t="shared" si="643"/>
        <v>45383</v>
      </c>
      <c r="O206" s="290"/>
      <c r="P206" s="322"/>
      <c r="R206" s="304"/>
      <c r="S206" s="301"/>
      <c r="T206" s="326"/>
      <c r="U206" s="340">
        <f>U193+366</f>
        <v>45414</v>
      </c>
      <c r="V206" s="340">
        <f t="shared" ref="V206:AF206" si="644">V193+366</f>
        <v>45445</v>
      </c>
      <c r="W206" s="340">
        <f t="shared" si="644"/>
        <v>45475</v>
      </c>
      <c r="X206" s="340">
        <f t="shared" si="644"/>
        <v>45506</v>
      </c>
      <c r="Y206" s="340">
        <f t="shared" si="644"/>
        <v>45537</v>
      </c>
      <c r="Z206" s="340">
        <f t="shared" si="644"/>
        <v>45567</v>
      </c>
      <c r="AA206" s="340">
        <f t="shared" si="644"/>
        <v>45598</v>
      </c>
      <c r="AB206" s="340">
        <f t="shared" si="644"/>
        <v>45628</v>
      </c>
      <c r="AC206" s="340">
        <f t="shared" si="644"/>
        <v>45659</v>
      </c>
      <c r="AD206" s="340">
        <f t="shared" si="644"/>
        <v>45690</v>
      </c>
      <c r="AE206" s="340">
        <f t="shared" si="644"/>
        <v>45719</v>
      </c>
      <c r="AF206" s="340">
        <f t="shared" si="644"/>
        <v>45750</v>
      </c>
      <c r="AG206" s="290"/>
      <c r="AH206" s="322"/>
      <c r="AJ206" s="301"/>
      <c r="AK206" s="298"/>
      <c r="AL206" s="326"/>
      <c r="AM206" s="340">
        <f>AM193+366</f>
        <v>45780</v>
      </c>
      <c r="AN206" s="340">
        <f t="shared" ref="AN206:AX206" si="645">AN193+366</f>
        <v>45811</v>
      </c>
      <c r="AO206" s="340">
        <f t="shared" si="645"/>
        <v>45841</v>
      </c>
      <c r="AP206" s="340">
        <f t="shared" si="645"/>
        <v>45872</v>
      </c>
      <c r="AQ206" s="340">
        <f t="shared" si="645"/>
        <v>45903</v>
      </c>
      <c r="AR206" s="340">
        <f t="shared" si="645"/>
        <v>45933</v>
      </c>
      <c r="AS206" s="340">
        <f t="shared" si="645"/>
        <v>45964</v>
      </c>
      <c r="AT206" s="340">
        <f t="shared" si="645"/>
        <v>45994</v>
      </c>
      <c r="AU206" s="340">
        <f t="shared" si="645"/>
        <v>46025</v>
      </c>
      <c r="AV206" s="340">
        <f t="shared" si="645"/>
        <v>46056</v>
      </c>
      <c r="AW206" s="340">
        <f t="shared" si="645"/>
        <v>46084</v>
      </c>
      <c r="AX206" s="340">
        <f t="shared" si="645"/>
        <v>46115</v>
      </c>
      <c r="AY206" s="290"/>
      <c r="AZ206" s="322"/>
      <c r="BB206" s="298"/>
      <c r="BC206" s="310"/>
      <c r="BD206" s="326"/>
      <c r="BE206" s="340">
        <f>BE193+366</f>
        <v>46146</v>
      </c>
      <c r="BF206" s="340">
        <f t="shared" ref="BF206:BP206" si="646">BF193+366</f>
        <v>46177</v>
      </c>
      <c r="BG206" s="340">
        <f t="shared" si="646"/>
        <v>46207</v>
      </c>
      <c r="BH206" s="340">
        <f t="shared" si="646"/>
        <v>46238</v>
      </c>
      <c r="BI206" s="340">
        <f t="shared" si="646"/>
        <v>46269</v>
      </c>
      <c r="BJ206" s="340">
        <f t="shared" si="646"/>
        <v>46299</v>
      </c>
      <c r="BK206" s="340">
        <f t="shared" si="646"/>
        <v>46330</v>
      </c>
      <c r="BL206" s="340">
        <f t="shared" si="646"/>
        <v>46360</v>
      </c>
      <c r="BM206" s="340">
        <f t="shared" si="646"/>
        <v>46391</v>
      </c>
      <c r="BN206" s="340">
        <f t="shared" si="646"/>
        <v>46422</v>
      </c>
      <c r="BO206" s="340">
        <f t="shared" si="646"/>
        <v>46450</v>
      </c>
      <c r="BP206" s="340">
        <f t="shared" si="646"/>
        <v>46481</v>
      </c>
      <c r="BQ206" s="290"/>
      <c r="BR206" s="322"/>
      <c r="BT206" s="310"/>
      <c r="BU206" s="313"/>
      <c r="BV206" s="326"/>
      <c r="BW206" s="340">
        <f>BW193+366</f>
        <v>46512</v>
      </c>
      <c r="BX206" s="340">
        <f t="shared" ref="BX206:CH206" si="647">BX193+366</f>
        <v>46543</v>
      </c>
      <c r="BY206" s="340">
        <f t="shared" si="647"/>
        <v>46573</v>
      </c>
      <c r="BZ206" s="340">
        <f t="shared" si="647"/>
        <v>46604</v>
      </c>
      <c r="CA206" s="340">
        <f t="shared" si="647"/>
        <v>46635</v>
      </c>
      <c r="CB206" s="340">
        <f t="shared" si="647"/>
        <v>46665</v>
      </c>
      <c r="CC206" s="340">
        <f t="shared" si="647"/>
        <v>46696</v>
      </c>
      <c r="CD206" s="340">
        <f t="shared" si="647"/>
        <v>46726</v>
      </c>
      <c r="CE206" s="340">
        <f t="shared" si="647"/>
        <v>46757</v>
      </c>
      <c r="CF206" s="340">
        <f t="shared" si="647"/>
        <v>46788</v>
      </c>
      <c r="CG206" s="340">
        <f t="shared" si="647"/>
        <v>46816</v>
      </c>
      <c r="CH206" s="340">
        <f t="shared" si="647"/>
        <v>46847</v>
      </c>
      <c r="CI206" s="290"/>
      <c r="CJ206" s="322"/>
      <c r="CL206" s="313"/>
    </row>
    <row r="207" spans="1:90" x14ac:dyDescent="0.25">
      <c r="A207" s="304"/>
      <c r="B207" s="326" t="str">
        <f>B194</f>
        <v>Fresh Produce</v>
      </c>
      <c r="C207" s="296">
        <f>N162*$P207</f>
        <v>5799945.8938123453</v>
      </c>
      <c r="D207" s="296">
        <v>0</v>
      </c>
      <c r="E207" s="296">
        <v>0</v>
      </c>
      <c r="F207" s="296">
        <v>0</v>
      </c>
      <c r="G207" s="296">
        <v>0</v>
      </c>
      <c r="H207" s="296">
        <v>0</v>
      </c>
      <c r="I207" s="296">
        <v>0</v>
      </c>
      <c r="J207" s="296">
        <v>0</v>
      </c>
      <c r="K207" s="296">
        <v>0</v>
      </c>
      <c r="L207" s="296">
        <v>0</v>
      </c>
      <c r="M207" s="296">
        <v>0</v>
      </c>
      <c r="N207" s="296">
        <v>0</v>
      </c>
      <c r="O207" s="290">
        <f>SUM(C207:N207)</f>
        <v>5799945.8938123453</v>
      </c>
      <c r="P207" s="339">
        <f>P194</f>
        <v>0.75</v>
      </c>
      <c r="Q207" s="333" t="s">
        <v>351</v>
      </c>
      <c r="R207" s="304"/>
      <c r="S207" s="301"/>
      <c r="T207" s="326" t="str">
        <f>T194</f>
        <v>Fresh Produce</v>
      </c>
      <c r="U207" s="296">
        <f t="shared" ref="U207:U216" si="648">AF162*$AH207</f>
        <v>2589203.4107948281</v>
      </c>
      <c r="V207" s="296">
        <v>0</v>
      </c>
      <c r="W207" s="296">
        <v>0</v>
      </c>
      <c r="X207" s="296">
        <v>0</v>
      </c>
      <c r="Y207" s="296">
        <v>0</v>
      </c>
      <c r="Z207" s="296">
        <v>0</v>
      </c>
      <c r="AA207" s="296">
        <v>0</v>
      </c>
      <c r="AB207" s="296">
        <v>0</v>
      </c>
      <c r="AC207" s="296">
        <v>0</v>
      </c>
      <c r="AD207" s="296">
        <v>0</v>
      </c>
      <c r="AE207" s="296">
        <v>0</v>
      </c>
      <c r="AF207" s="296">
        <v>0</v>
      </c>
      <c r="AG207" s="290">
        <f>SUM(U207:AF207)</f>
        <v>2589203.4107948281</v>
      </c>
      <c r="AH207" s="339">
        <f>AH194</f>
        <v>0.75</v>
      </c>
      <c r="AI207" s="333" t="s">
        <v>351</v>
      </c>
      <c r="AJ207" s="301"/>
      <c r="AK207" s="298"/>
      <c r="AL207" s="326" t="str">
        <f>AL194</f>
        <v>Fresh Produce</v>
      </c>
      <c r="AM207" s="296">
        <f t="shared" ref="AM207:AM216" si="649">AX162*$AZ207</f>
        <v>8491700.7831306569</v>
      </c>
      <c r="AN207" s="296">
        <v>0</v>
      </c>
      <c r="AO207" s="296">
        <v>0</v>
      </c>
      <c r="AP207" s="296">
        <v>0</v>
      </c>
      <c r="AQ207" s="296">
        <v>0</v>
      </c>
      <c r="AR207" s="296">
        <v>0</v>
      </c>
      <c r="AS207" s="296">
        <v>0</v>
      </c>
      <c r="AT207" s="296">
        <v>0</v>
      </c>
      <c r="AU207" s="296">
        <v>0</v>
      </c>
      <c r="AV207" s="296">
        <v>0</v>
      </c>
      <c r="AW207" s="296">
        <v>0</v>
      </c>
      <c r="AX207" s="296">
        <v>0</v>
      </c>
      <c r="AY207" s="290">
        <f>SUM(AM207:AX207)</f>
        <v>8491700.7831306569</v>
      </c>
      <c r="AZ207" s="339">
        <f>AZ194</f>
        <v>0.75</v>
      </c>
      <c r="BA207" s="333" t="s">
        <v>351</v>
      </c>
      <c r="BB207" s="298"/>
      <c r="BC207" s="310"/>
      <c r="BD207" s="326" t="str">
        <f>BD194</f>
        <v>Fresh Produce</v>
      </c>
      <c r="BE207" s="296">
        <f t="shared" ref="BE207:BE216" si="650">BP162*$BR207</f>
        <v>10274957.947588097</v>
      </c>
      <c r="BF207" s="296">
        <v>0</v>
      </c>
      <c r="BG207" s="296">
        <v>0</v>
      </c>
      <c r="BH207" s="296">
        <v>0</v>
      </c>
      <c r="BI207" s="296">
        <v>0</v>
      </c>
      <c r="BJ207" s="296">
        <v>0</v>
      </c>
      <c r="BK207" s="296">
        <v>0</v>
      </c>
      <c r="BL207" s="296">
        <v>0</v>
      </c>
      <c r="BM207" s="296">
        <v>0</v>
      </c>
      <c r="BN207" s="296">
        <v>0</v>
      </c>
      <c r="BO207" s="296">
        <v>0</v>
      </c>
      <c r="BP207" s="296">
        <v>0</v>
      </c>
      <c r="BQ207" s="290">
        <f>SUM(BE207:BP207)</f>
        <v>10274957.947588097</v>
      </c>
      <c r="BR207" s="339">
        <f>BR194</f>
        <v>0.75</v>
      </c>
      <c r="BS207" s="333" t="s">
        <v>351</v>
      </c>
      <c r="BT207" s="310"/>
      <c r="BU207" s="313"/>
      <c r="BV207" s="326" t="str">
        <f>BV194</f>
        <v>Fresh Produce</v>
      </c>
      <c r="BW207" s="296">
        <f t="shared" ref="BW207:BW216" si="651">CH162*$CJ207</f>
        <v>12432699.116581602</v>
      </c>
      <c r="BX207" s="296">
        <v>0</v>
      </c>
      <c r="BY207" s="296">
        <v>0</v>
      </c>
      <c r="BZ207" s="296">
        <v>0</v>
      </c>
      <c r="CA207" s="296">
        <v>0</v>
      </c>
      <c r="CB207" s="296">
        <v>0</v>
      </c>
      <c r="CC207" s="296">
        <v>0</v>
      </c>
      <c r="CD207" s="296">
        <v>0</v>
      </c>
      <c r="CE207" s="296">
        <v>0</v>
      </c>
      <c r="CF207" s="296">
        <v>0</v>
      </c>
      <c r="CG207" s="296">
        <v>0</v>
      </c>
      <c r="CH207" s="296">
        <v>0</v>
      </c>
      <c r="CI207" s="290">
        <f>SUM(BW207:CH207)</f>
        <v>12432699.116581602</v>
      </c>
      <c r="CJ207" s="339">
        <f>CJ194</f>
        <v>0.75</v>
      </c>
      <c r="CK207" s="333" t="s">
        <v>351</v>
      </c>
      <c r="CL207" s="313"/>
    </row>
    <row r="208" spans="1:90" x14ac:dyDescent="0.25">
      <c r="A208" s="304"/>
      <c r="B208" s="326" t="str">
        <f>B195</f>
        <v>Dairy Products</v>
      </c>
      <c r="C208" s="296">
        <f t="shared" ref="C208:C216" si="652">N163*$P208</f>
        <v>2349283.3473041984</v>
      </c>
      <c r="D208" s="296">
        <v>0</v>
      </c>
      <c r="E208" s="296">
        <v>0</v>
      </c>
      <c r="F208" s="296">
        <v>0</v>
      </c>
      <c r="G208" s="296">
        <v>0</v>
      </c>
      <c r="H208" s="296">
        <v>0</v>
      </c>
      <c r="I208" s="296">
        <v>0</v>
      </c>
      <c r="J208" s="296">
        <v>0</v>
      </c>
      <c r="K208" s="296">
        <v>0</v>
      </c>
      <c r="L208" s="296">
        <v>0</v>
      </c>
      <c r="M208" s="296">
        <v>0</v>
      </c>
      <c r="N208" s="296">
        <v>0</v>
      </c>
      <c r="O208" s="290">
        <f t="shared" ref="O208:O215" si="653">SUM(C208:N208)</f>
        <v>2349283.3473041984</v>
      </c>
      <c r="P208" s="339">
        <f t="shared" ref="P208:P216" si="654">P195</f>
        <v>0.74</v>
      </c>
      <c r="Q208" s="333" t="s">
        <v>351</v>
      </c>
      <c r="R208" s="304"/>
      <c r="S208" s="301"/>
      <c r="T208" s="326" t="str">
        <f>T195</f>
        <v>Dairy Products</v>
      </c>
      <c r="U208" s="296">
        <f t="shared" si="648"/>
        <v>2842632.8502380806</v>
      </c>
      <c r="V208" s="296">
        <v>0</v>
      </c>
      <c r="W208" s="296">
        <v>0</v>
      </c>
      <c r="X208" s="296">
        <v>0</v>
      </c>
      <c r="Y208" s="296">
        <v>0</v>
      </c>
      <c r="Z208" s="296">
        <v>0</v>
      </c>
      <c r="AA208" s="296">
        <v>0</v>
      </c>
      <c r="AB208" s="296">
        <v>0</v>
      </c>
      <c r="AC208" s="296">
        <v>0</v>
      </c>
      <c r="AD208" s="296">
        <v>0</v>
      </c>
      <c r="AE208" s="296">
        <v>0</v>
      </c>
      <c r="AF208" s="296">
        <v>0</v>
      </c>
      <c r="AG208" s="290">
        <f t="shared" ref="AG208:AG216" si="655">SUM(U208:AF208)</f>
        <v>2842632.8502380806</v>
      </c>
      <c r="AH208" s="339">
        <f t="shared" ref="AH208:AH216" si="656">AH195</f>
        <v>0.74</v>
      </c>
      <c r="AI208" s="333" t="s">
        <v>351</v>
      </c>
      <c r="AJ208" s="301"/>
      <c r="AK208" s="298"/>
      <c r="AL208" s="326" t="str">
        <f>AL195</f>
        <v>Dairy Products</v>
      </c>
      <c r="AM208" s="296">
        <f t="shared" si="649"/>
        <v>3439585.7487880788</v>
      </c>
      <c r="AN208" s="296">
        <v>0</v>
      </c>
      <c r="AO208" s="296">
        <v>0</v>
      </c>
      <c r="AP208" s="296">
        <v>0</v>
      </c>
      <c r="AQ208" s="296">
        <v>0</v>
      </c>
      <c r="AR208" s="296">
        <v>0</v>
      </c>
      <c r="AS208" s="296">
        <v>0</v>
      </c>
      <c r="AT208" s="296">
        <v>0</v>
      </c>
      <c r="AU208" s="296">
        <v>0</v>
      </c>
      <c r="AV208" s="296">
        <v>0</v>
      </c>
      <c r="AW208" s="296">
        <v>0</v>
      </c>
      <c r="AX208" s="296">
        <v>0</v>
      </c>
      <c r="AY208" s="290">
        <f t="shared" ref="AY208:AY216" si="657">SUM(AM208:AX208)</f>
        <v>3439585.7487880788</v>
      </c>
      <c r="AZ208" s="339">
        <f t="shared" ref="AZ208:AZ216" si="658">AZ195</f>
        <v>0.74</v>
      </c>
      <c r="BA208" s="333" t="s">
        <v>351</v>
      </c>
      <c r="BB208" s="298"/>
      <c r="BC208" s="310"/>
      <c r="BD208" s="326" t="str">
        <f>BD195</f>
        <v>Dairy Products</v>
      </c>
      <c r="BE208" s="296">
        <f t="shared" si="650"/>
        <v>4161898.7560335756</v>
      </c>
      <c r="BF208" s="296">
        <v>0</v>
      </c>
      <c r="BG208" s="296">
        <v>0</v>
      </c>
      <c r="BH208" s="296">
        <v>0</v>
      </c>
      <c r="BI208" s="296">
        <v>0</v>
      </c>
      <c r="BJ208" s="296">
        <v>0</v>
      </c>
      <c r="BK208" s="296">
        <v>0</v>
      </c>
      <c r="BL208" s="296">
        <v>0</v>
      </c>
      <c r="BM208" s="296">
        <v>0</v>
      </c>
      <c r="BN208" s="296">
        <v>0</v>
      </c>
      <c r="BO208" s="296">
        <v>0</v>
      </c>
      <c r="BP208" s="296">
        <v>0</v>
      </c>
      <c r="BQ208" s="290">
        <f t="shared" ref="BQ208:BQ216" si="659">SUM(BE208:BP208)</f>
        <v>4161898.7560335756</v>
      </c>
      <c r="BR208" s="339">
        <f t="shared" ref="BR208:BR216" si="660">BR195</f>
        <v>0.74</v>
      </c>
      <c r="BS208" s="333" t="s">
        <v>351</v>
      </c>
      <c r="BT208" s="310"/>
      <c r="BU208" s="313"/>
      <c r="BV208" s="326" t="str">
        <f>BV195</f>
        <v>Dairy Products</v>
      </c>
      <c r="BW208" s="296">
        <f t="shared" si="651"/>
        <v>5035897.4948006272</v>
      </c>
      <c r="BX208" s="296">
        <v>0</v>
      </c>
      <c r="BY208" s="296">
        <v>0</v>
      </c>
      <c r="BZ208" s="296">
        <v>0</v>
      </c>
      <c r="CA208" s="296">
        <v>0</v>
      </c>
      <c r="CB208" s="296">
        <v>0</v>
      </c>
      <c r="CC208" s="296">
        <v>0</v>
      </c>
      <c r="CD208" s="296">
        <v>0</v>
      </c>
      <c r="CE208" s="296">
        <v>0</v>
      </c>
      <c r="CF208" s="296">
        <v>0</v>
      </c>
      <c r="CG208" s="296">
        <v>0</v>
      </c>
      <c r="CH208" s="296">
        <v>0</v>
      </c>
      <c r="CI208" s="290">
        <f t="shared" ref="CI208:CI216" si="661">SUM(BW208:CH208)</f>
        <v>5035897.4948006272</v>
      </c>
      <c r="CJ208" s="339">
        <f t="shared" ref="CJ208:CJ216" si="662">CJ195</f>
        <v>0.74</v>
      </c>
      <c r="CK208" s="333" t="s">
        <v>351</v>
      </c>
      <c r="CL208" s="313"/>
    </row>
    <row r="209" spans="1:90" x14ac:dyDescent="0.25">
      <c r="A209" s="304"/>
      <c r="B209" s="326" t="str">
        <f>B196</f>
        <v>Organic Grocery</v>
      </c>
      <c r="C209" s="296">
        <f t="shared" si="652"/>
        <v>1663872.1974670081</v>
      </c>
      <c r="D209" s="296">
        <v>0</v>
      </c>
      <c r="E209" s="296">
        <v>0</v>
      </c>
      <c r="F209" s="296">
        <v>0</v>
      </c>
      <c r="G209" s="296">
        <v>0</v>
      </c>
      <c r="H209" s="296">
        <v>0</v>
      </c>
      <c r="I209" s="296">
        <v>0</v>
      </c>
      <c r="J209" s="296">
        <v>0</v>
      </c>
      <c r="K209" s="296">
        <v>0</v>
      </c>
      <c r="L209" s="296">
        <v>0</v>
      </c>
      <c r="M209" s="296">
        <v>0</v>
      </c>
      <c r="N209" s="296">
        <v>0</v>
      </c>
      <c r="O209" s="290">
        <f t="shared" si="653"/>
        <v>1663872.1974670081</v>
      </c>
      <c r="P209" s="339">
        <f t="shared" si="654"/>
        <v>0.73</v>
      </c>
      <c r="Q209" s="333" t="s">
        <v>351</v>
      </c>
      <c r="R209" s="304"/>
      <c r="S209" s="301"/>
      <c r="T209" s="326" t="str">
        <f>T196</f>
        <v>Organic Grocery</v>
      </c>
      <c r="U209" s="296">
        <f t="shared" si="648"/>
        <v>1612901.1113644582</v>
      </c>
      <c r="V209" s="296">
        <v>0</v>
      </c>
      <c r="W209" s="296">
        <v>0</v>
      </c>
      <c r="X209" s="296">
        <v>0</v>
      </c>
      <c r="Y209" s="296">
        <v>0</v>
      </c>
      <c r="Z209" s="296">
        <v>0</v>
      </c>
      <c r="AA209" s="296">
        <v>0</v>
      </c>
      <c r="AB209" s="296">
        <v>0</v>
      </c>
      <c r="AC209" s="296">
        <v>0</v>
      </c>
      <c r="AD209" s="296">
        <v>0</v>
      </c>
      <c r="AE209" s="296">
        <v>0</v>
      </c>
      <c r="AF209" s="296">
        <v>0</v>
      </c>
      <c r="AG209" s="290">
        <f t="shared" si="655"/>
        <v>1612901.1113644582</v>
      </c>
      <c r="AH209" s="339">
        <f t="shared" si="656"/>
        <v>0.73</v>
      </c>
      <c r="AI209" s="333" t="s">
        <v>351</v>
      </c>
      <c r="AJ209" s="301"/>
      <c r="AK209" s="298"/>
      <c r="AL209" s="326" t="str">
        <f>AL196</f>
        <v>Organic Grocery</v>
      </c>
      <c r="AM209" s="296">
        <f t="shared" si="649"/>
        <v>2436075.2843114473</v>
      </c>
      <c r="AN209" s="296">
        <v>0</v>
      </c>
      <c r="AO209" s="296">
        <v>0</v>
      </c>
      <c r="AP209" s="296">
        <v>0</v>
      </c>
      <c r="AQ209" s="296">
        <v>0</v>
      </c>
      <c r="AR209" s="296">
        <v>0</v>
      </c>
      <c r="AS209" s="296">
        <v>0</v>
      </c>
      <c r="AT209" s="296">
        <v>0</v>
      </c>
      <c r="AU209" s="296">
        <v>0</v>
      </c>
      <c r="AV209" s="296">
        <v>0</v>
      </c>
      <c r="AW209" s="296">
        <v>0</v>
      </c>
      <c r="AX209" s="296">
        <v>0</v>
      </c>
      <c r="AY209" s="290">
        <f t="shared" si="657"/>
        <v>2436075.2843114473</v>
      </c>
      <c r="AZ209" s="339">
        <f t="shared" si="658"/>
        <v>0.73</v>
      </c>
      <c r="BA209" s="333" t="s">
        <v>351</v>
      </c>
      <c r="BB209" s="298"/>
      <c r="BC209" s="310"/>
      <c r="BD209" s="326" t="str">
        <f>BD196</f>
        <v>Organic Grocery</v>
      </c>
      <c r="BE209" s="296">
        <f t="shared" si="650"/>
        <v>2947651.0940168523</v>
      </c>
      <c r="BF209" s="296">
        <v>0</v>
      </c>
      <c r="BG209" s="296">
        <v>0</v>
      </c>
      <c r="BH209" s="296">
        <v>0</v>
      </c>
      <c r="BI209" s="296">
        <v>0</v>
      </c>
      <c r="BJ209" s="296">
        <v>0</v>
      </c>
      <c r="BK209" s="296">
        <v>0</v>
      </c>
      <c r="BL209" s="296">
        <v>0</v>
      </c>
      <c r="BM209" s="296">
        <v>0</v>
      </c>
      <c r="BN209" s="296">
        <v>0</v>
      </c>
      <c r="BO209" s="296">
        <v>0</v>
      </c>
      <c r="BP209" s="296">
        <v>0</v>
      </c>
      <c r="BQ209" s="290">
        <f t="shared" si="659"/>
        <v>2947651.0940168523</v>
      </c>
      <c r="BR209" s="339">
        <f t="shared" si="660"/>
        <v>0.73</v>
      </c>
      <c r="BS209" s="333" t="s">
        <v>351</v>
      </c>
      <c r="BT209" s="310"/>
      <c r="BU209" s="313"/>
      <c r="BV209" s="326" t="str">
        <f>BV196</f>
        <v>Organic Grocery</v>
      </c>
      <c r="BW209" s="296">
        <f t="shared" si="651"/>
        <v>3566657.8237603917</v>
      </c>
      <c r="BX209" s="296">
        <v>0</v>
      </c>
      <c r="BY209" s="296">
        <v>0</v>
      </c>
      <c r="BZ209" s="296">
        <v>0</v>
      </c>
      <c r="CA209" s="296">
        <v>0</v>
      </c>
      <c r="CB209" s="296">
        <v>0</v>
      </c>
      <c r="CC209" s="296">
        <v>0</v>
      </c>
      <c r="CD209" s="296">
        <v>0</v>
      </c>
      <c r="CE209" s="296">
        <v>0</v>
      </c>
      <c r="CF209" s="296">
        <v>0</v>
      </c>
      <c r="CG209" s="296">
        <v>0</v>
      </c>
      <c r="CH209" s="296">
        <v>0</v>
      </c>
      <c r="CI209" s="290">
        <f t="shared" si="661"/>
        <v>3566657.8237603917</v>
      </c>
      <c r="CJ209" s="339">
        <f t="shared" si="662"/>
        <v>0.73</v>
      </c>
      <c r="CK209" s="333" t="s">
        <v>351</v>
      </c>
      <c r="CL209" s="313"/>
    </row>
    <row r="210" spans="1:90" x14ac:dyDescent="0.25">
      <c r="A210" s="304"/>
      <c r="B210" s="326" t="str">
        <f t="shared" ref="B210:B215" si="663">B197</f>
        <v>Baked Goods</v>
      </c>
      <c r="C210" s="296">
        <f t="shared" si="652"/>
        <v>1047164.9681123084</v>
      </c>
      <c r="D210" s="296">
        <v>0</v>
      </c>
      <c r="E210" s="296">
        <v>0</v>
      </c>
      <c r="F210" s="296">
        <v>0</v>
      </c>
      <c r="G210" s="296">
        <v>0</v>
      </c>
      <c r="H210" s="296">
        <v>0</v>
      </c>
      <c r="I210" s="296">
        <v>0</v>
      </c>
      <c r="J210" s="296">
        <v>0</v>
      </c>
      <c r="K210" s="296">
        <v>0</v>
      </c>
      <c r="L210" s="296">
        <v>0</v>
      </c>
      <c r="M210" s="296">
        <v>0</v>
      </c>
      <c r="N210" s="296">
        <v>0</v>
      </c>
      <c r="O210" s="290">
        <f t="shared" si="653"/>
        <v>1047164.9681123084</v>
      </c>
      <c r="P210" s="339">
        <f t="shared" si="654"/>
        <v>0.66999999999999993</v>
      </c>
      <c r="Q210" s="333" t="s">
        <v>351</v>
      </c>
      <c r="R210" s="304"/>
      <c r="S210" s="301"/>
      <c r="T210" s="326" t="str">
        <f t="shared" ref="T210:T216" si="664">T197</f>
        <v>Baked Goods</v>
      </c>
      <c r="U210" s="296">
        <f t="shared" si="648"/>
        <v>915956.59860277828</v>
      </c>
      <c r="V210" s="296">
        <v>0</v>
      </c>
      <c r="W210" s="296">
        <v>0</v>
      </c>
      <c r="X210" s="296">
        <v>0</v>
      </c>
      <c r="Y210" s="296">
        <v>0</v>
      </c>
      <c r="Z210" s="296">
        <v>0</v>
      </c>
      <c r="AA210" s="296">
        <v>0</v>
      </c>
      <c r="AB210" s="296">
        <v>0</v>
      </c>
      <c r="AC210" s="296">
        <v>0</v>
      </c>
      <c r="AD210" s="296">
        <v>0</v>
      </c>
      <c r="AE210" s="296">
        <v>0</v>
      </c>
      <c r="AF210" s="296">
        <v>0</v>
      </c>
      <c r="AG210" s="290">
        <f t="shared" si="655"/>
        <v>915956.59860277828</v>
      </c>
      <c r="AH210" s="339">
        <f t="shared" si="656"/>
        <v>0.66999999999999993</v>
      </c>
      <c r="AI210" s="333" t="s">
        <v>351</v>
      </c>
      <c r="AJ210" s="301"/>
      <c r="AK210" s="298"/>
      <c r="AL210" s="326" t="str">
        <f t="shared" ref="AL210:AL216" si="665">AL197</f>
        <v>Baked Goods</v>
      </c>
      <c r="AM210" s="296">
        <f t="shared" si="649"/>
        <v>1533154.2298132314</v>
      </c>
      <c r="AN210" s="296">
        <v>0</v>
      </c>
      <c r="AO210" s="296">
        <v>0</v>
      </c>
      <c r="AP210" s="296">
        <v>0</v>
      </c>
      <c r="AQ210" s="296">
        <v>0</v>
      </c>
      <c r="AR210" s="296">
        <v>0</v>
      </c>
      <c r="AS210" s="296">
        <v>0</v>
      </c>
      <c r="AT210" s="296">
        <v>0</v>
      </c>
      <c r="AU210" s="296">
        <v>0</v>
      </c>
      <c r="AV210" s="296">
        <v>0</v>
      </c>
      <c r="AW210" s="296">
        <v>0</v>
      </c>
      <c r="AX210" s="296">
        <v>0</v>
      </c>
      <c r="AY210" s="290">
        <f t="shared" si="657"/>
        <v>1533154.2298132314</v>
      </c>
      <c r="AZ210" s="339">
        <f t="shared" si="658"/>
        <v>0.66999999999999993</v>
      </c>
      <c r="BA210" s="333" t="s">
        <v>351</v>
      </c>
      <c r="BB210" s="298"/>
      <c r="BC210" s="310"/>
      <c r="BD210" s="326" t="str">
        <f t="shared" ref="BD210:BD216" si="666">BD197</f>
        <v>Baked Goods</v>
      </c>
      <c r="BE210" s="296">
        <f t="shared" si="650"/>
        <v>1855116.6180740101</v>
      </c>
      <c r="BF210" s="296">
        <v>0</v>
      </c>
      <c r="BG210" s="296">
        <v>0</v>
      </c>
      <c r="BH210" s="296">
        <v>0</v>
      </c>
      <c r="BI210" s="296">
        <v>0</v>
      </c>
      <c r="BJ210" s="296">
        <v>0</v>
      </c>
      <c r="BK210" s="296">
        <v>0</v>
      </c>
      <c r="BL210" s="296">
        <v>0</v>
      </c>
      <c r="BM210" s="296">
        <v>0</v>
      </c>
      <c r="BN210" s="296">
        <v>0</v>
      </c>
      <c r="BO210" s="296">
        <v>0</v>
      </c>
      <c r="BP210" s="296">
        <v>0</v>
      </c>
      <c r="BQ210" s="290">
        <f t="shared" si="659"/>
        <v>1855116.6180740101</v>
      </c>
      <c r="BR210" s="339">
        <f t="shared" si="660"/>
        <v>0.66999999999999993</v>
      </c>
      <c r="BS210" s="333" t="s">
        <v>351</v>
      </c>
      <c r="BT210" s="310"/>
      <c r="BU210" s="313"/>
      <c r="BV210" s="326" t="str">
        <f t="shared" ref="BV210:BV216" si="667">BV197</f>
        <v>Baked Goods</v>
      </c>
      <c r="BW210" s="296">
        <f t="shared" si="651"/>
        <v>2244691.1078695524</v>
      </c>
      <c r="BX210" s="296">
        <v>0</v>
      </c>
      <c r="BY210" s="296">
        <v>0</v>
      </c>
      <c r="BZ210" s="296">
        <v>0</v>
      </c>
      <c r="CA210" s="296">
        <v>0</v>
      </c>
      <c r="CB210" s="296">
        <v>0</v>
      </c>
      <c r="CC210" s="296">
        <v>0</v>
      </c>
      <c r="CD210" s="296">
        <v>0</v>
      </c>
      <c r="CE210" s="296">
        <v>0</v>
      </c>
      <c r="CF210" s="296">
        <v>0</v>
      </c>
      <c r="CG210" s="296">
        <v>0</v>
      </c>
      <c r="CH210" s="296">
        <v>0</v>
      </c>
      <c r="CI210" s="290">
        <f t="shared" si="661"/>
        <v>2244691.1078695524</v>
      </c>
      <c r="CJ210" s="339">
        <f t="shared" si="662"/>
        <v>0.66999999999999993</v>
      </c>
      <c r="CK210" s="333" t="s">
        <v>351</v>
      </c>
      <c r="CL210" s="313"/>
    </row>
    <row r="211" spans="1:90" x14ac:dyDescent="0.25">
      <c r="A211" s="304"/>
      <c r="B211" s="326" t="str">
        <f t="shared" si="663"/>
        <v>Seafood</v>
      </c>
      <c r="C211" s="296">
        <f t="shared" si="652"/>
        <v>617114.24310163339</v>
      </c>
      <c r="D211" s="296">
        <v>0</v>
      </c>
      <c r="E211" s="296">
        <v>0</v>
      </c>
      <c r="F211" s="296">
        <v>0</v>
      </c>
      <c r="G211" s="296">
        <v>0</v>
      </c>
      <c r="H211" s="296">
        <v>0</v>
      </c>
      <c r="I211" s="296">
        <v>0</v>
      </c>
      <c r="J211" s="296">
        <v>0</v>
      </c>
      <c r="K211" s="296">
        <v>0</v>
      </c>
      <c r="L211" s="296">
        <v>0</v>
      </c>
      <c r="M211" s="296">
        <v>0</v>
      </c>
      <c r="N211" s="296">
        <v>0</v>
      </c>
      <c r="O211" s="290">
        <f t="shared" si="653"/>
        <v>617114.24310163339</v>
      </c>
      <c r="P211" s="339">
        <f t="shared" si="654"/>
        <v>0.57000000000000006</v>
      </c>
      <c r="Q211" s="333" t="s">
        <v>351</v>
      </c>
      <c r="R211" s="304"/>
      <c r="S211" s="301"/>
      <c r="T211" s="326" t="str">
        <f t="shared" si="664"/>
        <v>Seafood</v>
      </c>
      <c r="U211" s="296">
        <f t="shared" si="648"/>
        <v>469712.56915911124</v>
      </c>
      <c r="V211" s="296">
        <v>0</v>
      </c>
      <c r="W211" s="296">
        <v>0</v>
      </c>
      <c r="X211" s="296">
        <v>0</v>
      </c>
      <c r="Y211" s="296">
        <v>0</v>
      </c>
      <c r="Z211" s="296">
        <v>0</v>
      </c>
      <c r="AA211" s="296">
        <v>0</v>
      </c>
      <c r="AB211" s="296">
        <v>0</v>
      </c>
      <c r="AC211" s="296">
        <v>0</v>
      </c>
      <c r="AD211" s="296">
        <v>0</v>
      </c>
      <c r="AE211" s="296">
        <v>0</v>
      </c>
      <c r="AF211" s="296">
        <v>0</v>
      </c>
      <c r="AG211" s="290">
        <f t="shared" si="655"/>
        <v>469712.56915911124</v>
      </c>
      <c r="AH211" s="339">
        <f t="shared" si="656"/>
        <v>0.57000000000000006</v>
      </c>
      <c r="AI211" s="333" t="s">
        <v>351</v>
      </c>
      <c r="AJ211" s="301"/>
      <c r="AK211" s="298"/>
      <c r="AL211" s="326" t="str">
        <f t="shared" si="665"/>
        <v>Seafood</v>
      </c>
      <c r="AM211" s="296">
        <f t="shared" si="649"/>
        <v>903516.96332510165</v>
      </c>
      <c r="AN211" s="296">
        <v>0</v>
      </c>
      <c r="AO211" s="296">
        <v>0</v>
      </c>
      <c r="AP211" s="296">
        <v>0</v>
      </c>
      <c r="AQ211" s="296">
        <v>0</v>
      </c>
      <c r="AR211" s="296">
        <v>0</v>
      </c>
      <c r="AS211" s="296">
        <v>0</v>
      </c>
      <c r="AT211" s="296">
        <v>0</v>
      </c>
      <c r="AU211" s="296">
        <v>0</v>
      </c>
      <c r="AV211" s="296">
        <v>0</v>
      </c>
      <c r="AW211" s="296">
        <v>0</v>
      </c>
      <c r="AX211" s="296">
        <v>0</v>
      </c>
      <c r="AY211" s="290">
        <f t="shared" si="657"/>
        <v>903516.96332510165</v>
      </c>
      <c r="AZ211" s="339">
        <f t="shared" si="658"/>
        <v>0.57000000000000006</v>
      </c>
      <c r="BA211" s="333" t="s">
        <v>351</v>
      </c>
      <c r="BB211" s="298"/>
      <c r="BC211" s="310"/>
      <c r="BD211" s="326" t="str">
        <f t="shared" si="666"/>
        <v>Seafood</v>
      </c>
      <c r="BE211" s="296">
        <f t="shared" si="650"/>
        <v>1093255.5256233732</v>
      </c>
      <c r="BF211" s="296">
        <v>0</v>
      </c>
      <c r="BG211" s="296">
        <v>0</v>
      </c>
      <c r="BH211" s="296">
        <v>0</v>
      </c>
      <c r="BI211" s="296">
        <v>0</v>
      </c>
      <c r="BJ211" s="296">
        <v>0</v>
      </c>
      <c r="BK211" s="296">
        <v>0</v>
      </c>
      <c r="BL211" s="296">
        <v>0</v>
      </c>
      <c r="BM211" s="296">
        <v>0</v>
      </c>
      <c r="BN211" s="296">
        <v>0</v>
      </c>
      <c r="BO211" s="296">
        <v>0</v>
      </c>
      <c r="BP211" s="296">
        <v>0</v>
      </c>
      <c r="BQ211" s="290">
        <f t="shared" si="659"/>
        <v>1093255.5256233732</v>
      </c>
      <c r="BR211" s="339">
        <f t="shared" si="660"/>
        <v>0.57000000000000006</v>
      </c>
      <c r="BS211" s="333" t="s">
        <v>351</v>
      </c>
      <c r="BT211" s="310"/>
      <c r="BU211" s="313"/>
      <c r="BV211" s="326" t="str">
        <f t="shared" si="667"/>
        <v>Seafood</v>
      </c>
      <c r="BW211" s="296">
        <f t="shared" si="651"/>
        <v>1322839.186004282</v>
      </c>
      <c r="BX211" s="296">
        <v>0</v>
      </c>
      <c r="BY211" s="296">
        <v>0</v>
      </c>
      <c r="BZ211" s="296">
        <v>0</v>
      </c>
      <c r="CA211" s="296">
        <v>0</v>
      </c>
      <c r="CB211" s="296">
        <v>0</v>
      </c>
      <c r="CC211" s="296">
        <v>0</v>
      </c>
      <c r="CD211" s="296">
        <v>0</v>
      </c>
      <c r="CE211" s="296">
        <v>0</v>
      </c>
      <c r="CF211" s="296">
        <v>0</v>
      </c>
      <c r="CG211" s="296">
        <v>0</v>
      </c>
      <c r="CH211" s="296">
        <v>0</v>
      </c>
      <c r="CI211" s="290">
        <f t="shared" si="661"/>
        <v>1322839.186004282</v>
      </c>
      <c r="CJ211" s="339">
        <f t="shared" si="662"/>
        <v>0.57000000000000006</v>
      </c>
      <c r="CK211" s="333" t="s">
        <v>351</v>
      </c>
      <c r="CL211" s="313"/>
    </row>
    <row r="212" spans="1:90" x14ac:dyDescent="0.25">
      <c r="A212" s="304"/>
      <c r="B212" s="326" t="str">
        <f t="shared" si="663"/>
        <v>Meat</v>
      </c>
      <c r="C212" s="296">
        <f t="shared" si="652"/>
        <v>1955619.6512694412</v>
      </c>
      <c r="D212" s="296">
        <v>0</v>
      </c>
      <c r="E212" s="296">
        <v>0</v>
      </c>
      <c r="F212" s="296">
        <v>0</v>
      </c>
      <c r="G212" s="296">
        <v>0</v>
      </c>
      <c r="H212" s="296">
        <v>0</v>
      </c>
      <c r="I212" s="296">
        <v>0</v>
      </c>
      <c r="J212" s="296">
        <v>0</v>
      </c>
      <c r="K212" s="296">
        <v>0</v>
      </c>
      <c r="L212" s="296">
        <v>0</v>
      </c>
      <c r="M212" s="296">
        <v>0</v>
      </c>
      <c r="N212" s="296">
        <v>0</v>
      </c>
      <c r="O212" s="290">
        <f t="shared" si="653"/>
        <v>1955619.6512694412</v>
      </c>
      <c r="P212" s="339">
        <f t="shared" si="654"/>
        <v>0.56000000000000005</v>
      </c>
      <c r="Q212" s="333" t="s">
        <v>351</v>
      </c>
      <c r="R212" s="304"/>
      <c r="S212" s="301"/>
      <c r="T212" s="326" t="str">
        <f t="shared" si="664"/>
        <v>Meat</v>
      </c>
      <c r="U212" s="296">
        <f t="shared" si="648"/>
        <v>1614088.6926622088</v>
      </c>
      <c r="V212" s="296">
        <v>0</v>
      </c>
      <c r="W212" s="296">
        <v>0</v>
      </c>
      <c r="X212" s="296">
        <v>0</v>
      </c>
      <c r="Y212" s="296">
        <v>0</v>
      </c>
      <c r="Z212" s="296">
        <v>0</v>
      </c>
      <c r="AA212" s="296">
        <v>0</v>
      </c>
      <c r="AB212" s="296">
        <v>0</v>
      </c>
      <c r="AC212" s="296">
        <v>0</v>
      </c>
      <c r="AD212" s="296">
        <v>0</v>
      </c>
      <c r="AE212" s="296">
        <v>0</v>
      </c>
      <c r="AF212" s="296">
        <v>0</v>
      </c>
      <c r="AG212" s="290">
        <f t="shared" si="655"/>
        <v>1614088.6926622088</v>
      </c>
      <c r="AH212" s="339">
        <f t="shared" si="656"/>
        <v>0.56000000000000005</v>
      </c>
      <c r="AI212" s="333" t="s">
        <v>351</v>
      </c>
      <c r="AJ212" s="301"/>
      <c r="AK212" s="298"/>
      <c r="AL212" s="326" t="str">
        <f t="shared" si="665"/>
        <v>Meat</v>
      </c>
      <c r="AM212" s="296">
        <f t="shared" si="649"/>
        <v>2863222.7314235899</v>
      </c>
      <c r="AN212" s="296">
        <v>0</v>
      </c>
      <c r="AO212" s="296">
        <v>0</v>
      </c>
      <c r="AP212" s="296">
        <v>0</v>
      </c>
      <c r="AQ212" s="296">
        <v>0</v>
      </c>
      <c r="AR212" s="296">
        <v>0</v>
      </c>
      <c r="AS212" s="296">
        <v>0</v>
      </c>
      <c r="AT212" s="296">
        <v>0</v>
      </c>
      <c r="AU212" s="296">
        <v>0</v>
      </c>
      <c r="AV212" s="296">
        <v>0</v>
      </c>
      <c r="AW212" s="296">
        <v>0</v>
      </c>
      <c r="AX212" s="296">
        <v>0</v>
      </c>
      <c r="AY212" s="290">
        <f t="shared" si="657"/>
        <v>2863222.7314235899</v>
      </c>
      <c r="AZ212" s="339">
        <f t="shared" si="658"/>
        <v>0.56000000000000005</v>
      </c>
      <c r="BA212" s="333" t="s">
        <v>351</v>
      </c>
      <c r="BB212" s="298"/>
      <c r="BC212" s="310"/>
      <c r="BD212" s="326" t="str">
        <f t="shared" si="666"/>
        <v>Meat</v>
      </c>
      <c r="BE212" s="296">
        <f t="shared" si="650"/>
        <v>3464499.5050225439</v>
      </c>
      <c r="BF212" s="296">
        <v>0</v>
      </c>
      <c r="BG212" s="296">
        <v>0</v>
      </c>
      <c r="BH212" s="296">
        <v>0</v>
      </c>
      <c r="BI212" s="296">
        <v>0</v>
      </c>
      <c r="BJ212" s="296">
        <v>0</v>
      </c>
      <c r="BK212" s="296">
        <v>0</v>
      </c>
      <c r="BL212" s="296">
        <v>0</v>
      </c>
      <c r="BM212" s="296">
        <v>0</v>
      </c>
      <c r="BN212" s="296">
        <v>0</v>
      </c>
      <c r="BO212" s="296">
        <v>0</v>
      </c>
      <c r="BP212" s="296">
        <v>0</v>
      </c>
      <c r="BQ212" s="290">
        <f t="shared" si="659"/>
        <v>3464499.5050225439</v>
      </c>
      <c r="BR212" s="339">
        <f t="shared" si="660"/>
        <v>0.56000000000000005</v>
      </c>
      <c r="BS212" s="333" t="s">
        <v>351</v>
      </c>
      <c r="BT212" s="310"/>
      <c r="BU212" s="313"/>
      <c r="BV212" s="326" t="str">
        <f t="shared" si="667"/>
        <v>Meat</v>
      </c>
      <c r="BW212" s="296">
        <f t="shared" si="651"/>
        <v>4192044.4010772789</v>
      </c>
      <c r="BX212" s="296">
        <v>0</v>
      </c>
      <c r="BY212" s="296">
        <v>0</v>
      </c>
      <c r="BZ212" s="296">
        <v>0</v>
      </c>
      <c r="CA212" s="296">
        <v>0</v>
      </c>
      <c r="CB212" s="296">
        <v>0</v>
      </c>
      <c r="CC212" s="296">
        <v>0</v>
      </c>
      <c r="CD212" s="296">
        <v>0</v>
      </c>
      <c r="CE212" s="296">
        <v>0</v>
      </c>
      <c r="CF212" s="296">
        <v>0</v>
      </c>
      <c r="CG212" s="296">
        <v>0</v>
      </c>
      <c r="CH212" s="296">
        <v>0</v>
      </c>
      <c r="CI212" s="290">
        <f t="shared" si="661"/>
        <v>4192044.4010772789</v>
      </c>
      <c r="CJ212" s="339">
        <f t="shared" si="662"/>
        <v>0.56000000000000005</v>
      </c>
      <c r="CK212" s="333" t="s">
        <v>351</v>
      </c>
      <c r="CL212" s="313"/>
    </row>
    <row r="213" spans="1:90" x14ac:dyDescent="0.25">
      <c r="A213" s="304"/>
      <c r="B213" s="326" t="str">
        <f t="shared" si="663"/>
        <v>Meat Alternatives</v>
      </c>
      <c r="C213" s="296">
        <f t="shared" si="652"/>
        <v>1113589.6116119698</v>
      </c>
      <c r="D213" s="296">
        <v>0</v>
      </c>
      <c r="E213" s="296">
        <v>0</v>
      </c>
      <c r="F213" s="296">
        <v>0</v>
      </c>
      <c r="G213" s="296">
        <v>0</v>
      </c>
      <c r="H213" s="296">
        <v>0</v>
      </c>
      <c r="I213" s="296">
        <v>0</v>
      </c>
      <c r="J213" s="296">
        <v>0</v>
      </c>
      <c r="K213" s="296">
        <v>0</v>
      </c>
      <c r="L213" s="296">
        <v>0</v>
      </c>
      <c r="M213" s="296">
        <v>0</v>
      </c>
      <c r="N213" s="296">
        <v>0</v>
      </c>
      <c r="O213" s="290">
        <f t="shared" si="653"/>
        <v>1113589.6116119698</v>
      </c>
      <c r="P213" s="339">
        <f t="shared" si="654"/>
        <v>0.44999999999999996</v>
      </c>
      <c r="Q213" s="333" t="s">
        <v>351</v>
      </c>
      <c r="R213" s="304"/>
      <c r="S213" s="301"/>
      <c r="T213" s="326" t="str">
        <f t="shared" si="664"/>
        <v>Meat Alternatives</v>
      </c>
      <c r="U213" s="296">
        <f t="shared" si="648"/>
        <v>1071464.1554551155</v>
      </c>
      <c r="V213" s="296">
        <v>0</v>
      </c>
      <c r="W213" s="296">
        <v>0</v>
      </c>
      <c r="X213" s="296">
        <v>0</v>
      </c>
      <c r="Y213" s="296">
        <v>0</v>
      </c>
      <c r="Z213" s="296">
        <v>0</v>
      </c>
      <c r="AA213" s="296">
        <v>0</v>
      </c>
      <c r="AB213" s="296">
        <v>0</v>
      </c>
      <c r="AC213" s="296">
        <v>0</v>
      </c>
      <c r="AD213" s="296">
        <v>0</v>
      </c>
      <c r="AE213" s="296">
        <v>0</v>
      </c>
      <c r="AF213" s="296">
        <v>0</v>
      </c>
      <c r="AG213" s="290">
        <f t="shared" si="655"/>
        <v>1071464.1554551155</v>
      </c>
      <c r="AH213" s="339">
        <f t="shared" si="656"/>
        <v>0.44999999999999996</v>
      </c>
      <c r="AI213" s="333" t="s">
        <v>351</v>
      </c>
      <c r="AJ213" s="301"/>
      <c r="AK213" s="298"/>
      <c r="AL213" s="326" t="str">
        <f t="shared" si="665"/>
        <v>Meat Alternatives</v>
      </c>
      <c r="AM213" s="296">
        <f t="shared" si="649"/>
        <v>1630406.5503610855</v>
      </c>
      <c r="AN213" s="296">
        <v>0</v>
      </c>
      <c r="AO213" s="296">
        <v>0</v>
      </c>
      <c r="AP213" s="296">
        <v>0</v>
      </c>
      <c r="AQ213" s="296">
        <v>0</v>
      </c>
      <c r="AR213" s="296">
        <v>0</v>
      </c>
      <c r="AS213" s="296">
        <v>0</v>
      </c>
      <c r="AT213" s="296">
        <v>0</v>
      </c>
      <c r="AU213" s="296">
        <v>0</v>
      </c>
      <c r="AV213" s="296">
        <v>0</v>
      </c>
      <c r="AW213" s="296">
        <v>0</v>
      </c>
      <c r="AX213" s="296">
        <v>0</v>
      </c>
      <c r="AY213" s="290">
        <f t="shared" si="657"/>
        <v>1630406.5503610855</v>
      </c>
      <c r="AZ213" s="339">
        <f t="shared" si="658"/>
        <v>0.44999999999999996</v>
      </c>
      <c r="BA213" s="333" t="s">
        <v>351</v>
      </c>
      <c r="BB213" s="298"/>
      <c r="BC213" s="310"/>
      <c r="BD213" s="326" t="str">
        <f t="shared" si="666"/>
        <v>Meat Alternatives</v>
      </c>
      <c r="BE213" s="296">
        <f t="shared" si="650"/>
        <v>1972791.9259369136</v>
      </c>
      <c r="BF213" s="296">
        <v>0</v>
      </c>
      <c r="BG213" s="296">
        <v>0</v>
      </c>
      <c r="BH213" s="296">
        <v>0</v>
      </c>
      <c r="BI213" s="296">
        <v>0</v>
      </c>
      <c r="BJ213" s="296">
        <v>0</v>
      </c>
      <c r="BK213" s="296">
        <v>0</v>
      </c>
      <c r="BL213" s="296">
        <v>0</v>
      </c>
      <c r="BM213" s="296">
        <v>0</v>
      </c>
      <c r="BN213" s="296">
        <v>0</v>
      </c>
      <c r="BO213" s="296">
        <v>0</v>
      </c>
      <c r="BP213" s="296">
        <v>0</v>
      </c>
      <c r="BQ213" s="290">
        <f t="shared" si="659"/>
        <v>1972791.9259369136</v>
      </c>
      <c r="BR213" s="339">
        <f t="shared" si="660"/>
        <v>0.44999999999999996</v>
      </c>
      <c r="BS213" s="333" t="s">
        <v>351</v>
      </c>
      <c r="BT213" s="310"/>
      <c r="BU213" s="313"/>
      <c r="BV213" s="326" t="str">
        <f t="shared" si="667"/>
        <v>Meat Alternatives</v>
      </c>
      <c r="BW213" s="296">
        <f t="shared" si="651"/>
        <v>2387078.2303836662</v>
      </c>
      <c r="BX213" s="296">
        <v>0</v>
      </c>
      <c r="BY213" s="296">
        <v>0</v>
      </c>
      <c r="BZ213" s="296">
        <v>0</v>
      </c>
      <c r="CA213" s="296">
        <v>0</v>
      </c>
      <c r="CB213" s="296">
        <v>0</v>
      </c>
      <c r="CC213" s="296">
        <v>0</v>
      </c>
      <c r="CD213" s="296">
        <v>0</v>
      </c>
      <c r="CE213" s="296">
        <v>0</v>
      </c>
      <c r="CF213" s="296">
        <v>0</v>
      </c>
      <c r="CG213" s="296">
        <v>0</v>
      </c>
      <c r="CH213" s="296">
        <v>0</v>
      </c>
      <c r="CI213" s="290">
        <f t="shared" si="661"/>
        <v>2387078.2303836662</v>
      </c>
      <c r="CJ213" s="339">
        <f t="shared" si="662"/>
        <v>0.44999999999999996</v>
      </c>
      <c r="CK213" s="333" t="s">
        <v>351</v>
      </c>
      <c r="CL213" s="313"/>
    </row>
    <row r="214" spans="1:90" x14ac:dyDescent="0.25">
      <c r="A214" s="304"/>
      <c r="B214" s="326" t="str">
        <f t="shared" si="663"/>
        <v>Frozen Food</v>
      </c>
      <c r="C214" s="296">
        <f t="shared" si="652"/>
        <v>2344399.1823409889</v>
      </c>
      <c r="D214" s="296">
        <v>0</v>
      </c>
      <c r="E214" s="296">
        <v>0</v>
      </c>
      <c r="F214" s="296">
        <v>0</v>
      </c>
      <c r="G214" s="296">
        <v>0</v>
      </c>
      <c r="H214" s="296">
        <v>0</v>
      </c>
      <c r="I214" s="296">
        <v>0</v>
      </c>
      <c r="J214" s="296">
        <v>0</v>
      </c>
      <c r="K214" s="296">
        <v>0</v>
      </c>
      <c r="L214" s="296">
        <v>0</v>
      </c>
      <c r="M214" s="296">
        <v>0</v>
      </c>
      <c r="N214" s="296">
        <v>0</v>
      </c>
      <c r="O214" s="290">
        <f t="shared" si="653"/>
        <v>2344399.1823409889</v>
      </c>
      <c r="P214" s="339">
        <f t="shared" si="654"/>
        <v>0.4</v>
      </c>
      <c r="Q214" s="333" t="s">
        <v>351</v>
      </c>
      <c r="R214" s="304"/>
      <c r="S214" s="301"/>
      <c r="T214" s="326" t="str">
        <f t="shared" si="664"/>
        <v>Frozen Food</v>
      </c>
      <c r="U214" s="296">
        <f t="shared" si="648"/>
        <v>729119.68047982373</v>
      </c>
      <c r="V214" s="296">
        <v>0</v>
      </c>
      <c r="W214" s="296">
        <v>0</v>
      </c>
      <c r="X214" s="296">
        <v>0</v>
      </c>
      <c r="Y214" s="296">
        <v>0</v>
      </c>
      <c r="Z214" s="296">
        <v>0</v>
      </c>
      <c r="AA214" s="296">
        <v>0</v>
      </c>
      <c r="AB214" s="296">
        <v>0</v>
      </c>
      <c r="AC214" s="296">
        <v>0</v>
      </c>
      <c r="AD214" s="296">
        <v>0</v>
      </c>
      <c r="AE214" s="296">
        <v>0</v>
      </c>
      <c r="AF214" s="296">
        <v>0</v>
      </c>
      <c r="AG214" s="290">
        <f t="shared" si="655"/>
        <v>729119.68047982373</v>
      </c>
      <c r="AH214" s="339">
        <f t="shared" si="656"/>
        <v>0.4</v>
      </c>
      <c r="AI214" s="333" t="s">
        <v>351</v>
      </c>
      <c r="AJ214" s="301"/>
      <c r="AK214" s="298"/>
      <c r="AL214" s="326" t="str">
        <f t="shared" si="665"/>
        <v>Frozen Food</v>
      </c>
      <c r="AM214" s="296">
        <f t="shared" si="649"/>
        <v>3432434.8428654429</v>
      </c>
      <c r="AN214" s="296">
        <v>0</v>
      </c>
      <c r="AO214" s="296">
        <v>0</v>
      </c>
      <c r="AP214" s="296">
        <v>0</v>
      </c>
      <c r="AQ214" s="296">
        <v>0</v>
      </c>
      <c r="AR214" s="296">
        <v>0</v>
      </c>
      <c r="AS214" s="296">
        <v>0</v>
      </c>
      <c r="AT214" s="296">
        <v>0</v>
      </c>
      <c r="AU214" s="296">
        <v>0</v>
      </c>
      <c r="AV214" s="296">
        <v>0</v>
      </c>
      <c r="AW214" s="296">
        <v>0</v>
      </c>
      <c r="AX214" s="296">
        <v>0</v>
      </c>
      <c r="AY214" s="290">
        <f t="shared" si="657"/>
        <v>3432434.8428654429</v>
      </c>
      <c r="AZ214" s="339">
        <f t="shared" si="658"/>
        <v>0.4</v>
      </c>
      <c r="BA214" s="333" t="s">
        <v>351</v>
      </c>
      <c r="BB214" s="298"/>
      <c r="BC214" s="310"/>
      <c r="BD214" s="326" t="str">
        <f t="shared" si="666"/>
        <v>Frozen Food</v>
      </c>
      <c r="BE214" s="296">
        <f t="shared" si="650"/>
        <v>4153246.1598671861</v>
      </c>
      <c r="BF214" s="296">
        <v>0</v>
      </c>
      <c r="BG214" s="296">
        <v>0</v>
      </c>
      <c r="BH214" s="296">
        <v>0</v>
      </c>
      <c r="BI214" s="296">
        <v>0</v>
      </c>
      <c r="BJ214" s="296">
        <v>0</v>
      </c>
      <c r="BK214" s="296">
        <v>0</v>
      </c>
      <c r="BL214" s="296">
        <v>0</v>
      </c>
      <c r="BM214" s="296">
        <v>0</v>
      </c>
      <c r="BN214" s="296">
        <v>0</v>
      </c>
      <c r="BO214" s="296">
        <v>0</v>
      </c>
      <c r="BP214" s="296">
        <v>0</v>
      </c>
      <c r="BQ214" s="290">
        <f t="shared" si="659"/>
        <v>4153246.1598671861</v>
      </c>
      <c r="BR214" s="339">
        <f t="shared" si="660"/>
        <v>0.4</v>
      </c>
      <c r="BS214" s="333" t="s">
        <v>351</v>
      </c>
      <c r="BT214" s="310"/>
      <c r="BU214" s="313"/>
      <c r="BV214" s="326" t="str">
        <f t="shared" si="667"/>
        <v>Frozen Food</v>
      </c>
      <c r="BW214" s="296">
        <f t="shared" si="651"/>
        <v>5025427.8534392966</v>
      </c>
      <c r="BX214" s="296">
        <v>0</v>
      </c>
      <c r="BY214" s="296">
        <v>0</v>
      </c>
      <c r="BZ214" s="296">
        <v>0</v>
      </c>
      <c r="CA214" s="296">
        <v>0</v>
      </c>
      <c r="CB214" s="296">
        <v>0</v>
      </c>
      <c r="CC214" s="296">
        <v>0</v>
      </c>
      <c r="CD214" s="296">
        <v>0</v>
      </c>
      <c r="CE214" s="296">
        <v>0</v>
      </c>
      <c r="CF214" s="296">
        <v>0</v>
      </c>
      <c r="CG214" s="296">
        <v>0</v>
      </c>
      <c r="CH214" s="296">
        <v>0</v>
      </c>
      <c r="CI214" s="290">
        <f t="shared" si="661"/>
        <v>5025427.8534392966</v>
      </c>
      <c r="CJ214" s="339">
        <f t="shared" si="662"/>
        <v>0.4</v>
      </c>
      <c r="CK214" s="333" t="s">
        <v>351</v>
      </c>
      <c r="CL214" s="313"/>
    </row>
    <row r="215" spans="1:90" x14ac:dyDescent="0.25">
      <c r="A215" s="304"/>
      <c r="B215" s="326" t="str">
        <f t="shared" si="663"/>
        <v>Household Essentials</v>
      </c>
      <c r="C215" s="296">
        <f t="shared" si="652"/>
        <v>2858213.3364707227</v>
      </c>
      <c r="D215" s="296">
        <v>0</v>
      </c>
      <c r="E215" s="296">
        <v>0</v>
      </c>
      <c r="F215" s="296">
        <v>0</v>
      </c>
      <c r="G215" s="296">
        <v>0</v>
      </c>
      <c r="H215" s="296">
        <v>0</v>
      </c>
      <c r="I215" s="296">
        <v>0</v>
      </c>
      <c r="J215" s="296">
        <v>0</v>
      </c>
      <c r="K215" s="296">
        <v>0</v>
      </c>
      <c r="L215" s="296">
        <v>0</v>
      </c>
      <c r="M215" s="296">
        <v>0</v>
      </c>
      <c r="N215" s="296">
        <v>0</v>
      </c>
      <c r="O215" s="290">
        <f t="shared" si="653"/>
        <v>2858213.3364707227</v>
      </c>
      <c r="P215" s="339">
        <f t="shared" si="654"/>
        <v>0.38</v>
      </c>
      <c r="Q215" s="333" t="s">
        <v>351</v>
      </c>
      <c r="R215" s="304"/>
      <c r="S215" s="301"/>
      <c r="T215" s="326" t="str">
        <f t="shared" si="664"/>
        <v>Household Essentials</v>
      </c>
      <c r="U215" s="296">
        <f t="shared" si="648"/>
        <v>1333377.6156774771</v>
      </c>
      <c r="V215" s="296">
        <v>0</v>
      </c>
      <c r="W215" s="296">
        <v>0</v>
      </c>
      <c r="X215" s="296">
        <v>0</v>
      </c>
      <c r="Y215" s="296">
        <v>0</v>
      </c>
      <c r="Z215" s="296">
        <v>0</v>
      </c>
      <c r="AA215" s="296">
        <v>0</v>
      </c>
      <c r="AB215" s="296">
        <v>0</v>
      </c>
      <c r="AC215" s="296">
        <v>0</v>
      </c>
      <c r="AD215" s="296">
        <v>0</v>
      </c>
      <c r="AE215" s="296">
        <v>0</v>
      </c>
      <c r="AF215" s="296">
        <v>0</v>
      </c>
      <c r="AG215" s="290">
        <f t="shared" si="655"/>
        <v>1333377.6156774771</v>
      </c>
      <c r="AH215" s="339">
        <f t="shared" si="656"/>
        <v>0.38</v>
      </c>
      <c r="AI215" s="333" t="s">
        <v>351</v>
      </c>
      <c r="AJ215" s="301"/>
      <c r="AK215" s="298"/>
      <c r="AL215" s="326" t="str">
        <f t="shared" si="665"/>
        <v>Household Essentials</v>
      </c>
      <c r="AM215" s="296">
        <f t="shared" si="649"/>
        <v>4184710.1459267861</v>
      </c>
      <c r="AN215" s="296">
        <v>0</v>
      </c>
      <c r="AO215" s="296">
        <v>0</v>
      </c>
      <c r="AP215" s="296">
        <v>0</v>
      </c>
      <c r="AQ215" s="296">
        <v>0</v>
      </c>
      <c r="AR215" s="296">
        <v>0</v>
      </c>
      <c r="AS215" s="296">
        <v>0</v>
      </c>
      <c r="AT215" s="296">
        <v>0</v>
      </c>
      <c r="AU215" s="296">
        <v>0</v>
      </c>
      <c r="AV215" s="296">
        <v>0</v>
      </c>
      <c r="AW215" s="296">
        <v>0</v>
      </c>
      <c r="AX215" s="296">
        <v>0</v>
      </c>
      <c r="AY215" s="290">
        <f t="shared" si="657"/>
        <v>4184710.1459267861</v>
      </c>
      <c r="AZ215" s="339">
        <f t="shared" si="658"/>
        <v>0.38</v>
      </c>
      <c r="BA215" s="333" t="s">
        <v>351</v>
      </c>
      <c r="BB215" s="298"/>
      <c r="BC215" s="310"/>
      <c r="BD215" s="326" t="str">
        <f t="shared" si="666"/>
        <v>Household Essentials</v>
      </c>
      <c r="BE215" s="296">
        <f t="shared" si="650"/>
        <v>5063499.2765714116</v>
      </c>
      <c r="BF215" s="296">
        <v>0</v>
      </c>
      <c r="BG215" s="296">
        <v>0</v>
      </c>
      <c r="BH215" s="296">
        <v>0</v>
      </c>
      <c r="BI215" s="296">
        <v>0</v>
      </c>
      <c r="BJ215" s="296">
        <v>0</v>
      </c>
      <c r="BK215" s="296">
        <v>0</v>
      </c>
      <c r="BL215" s="296">
        <v>0</v>
      </c>
      <c r="BM215" s="296">
        <v>0</v>
      </c>
      <c r="BN215" s="296">
        <v>0</v>
      </c>
      <c r="BO215" s="296">
        <v>0</v>
      </c>
      <c r="BP215" s="296">
        <v>0</v>
      </c>
      <c r="BQ215" s="290">
        <f t="shared" si="659"/>
        <v>5063499.2765714116</v>
      </c>
      <c r="BR215" s="339">
        <f t="shared" si="660"/>
        <v>0.38</v>
      </c>
      <c r="BS215" s="333" t="s">
        <v>351</v>
      </c>
      <c r="BT215" s="310"/>
      <c r="BU215" s="313"/>
      <c r="BV215" s="326" t="str">
        <f t="shared" si="667"/>
        <v>Household Essentials</v>
      </c>
      <c r="BW215" s="296">
        <f t="shared" si="651"/>
        <v>6126834.1246514097</v>
      </c>
      <c r="BX215" s="296">
        <v>0</v>
      </c>
      <c r="BY215" s="296">
        <v>0</v>
      </c>
      <c r="BZ215" s="296">
        <v>0</v>
      </c>
      <c r="CA215" s="296">
        <v>0</v>
      </c>
      <c r="CB215" s="296">
        <v>0</v>
      </c>
      <c r="CC215" s="296">
        <v>0</v>
      </c>
      <c r="CD215" s="296">
        <v>0</v>
      </c>
      <c r="CE215" s="296">
        <v>0</v>
      </c>
      <c r="CF215" s="296">
        <v>0</v>
      </c>
      <c r="CG215" s="296">
        <v>0</v>
      </c>
      <c r="CH215" s="296">
        <v>0</v>
      </c>
      <c r="CI215" s="290">
        <f t="shared" si="661"/>
        <v>6126834.1246514097</v>
      </c>
      <c r="CJ215" s="339">
        <f t="shared" si="662"/>
        <v>0.38</v>
      </c>
      <c r="CK215" s="333" t="s">
        <v>351</v>
      </c>
      <c r="CL215" s="313"/>
    </row>
    <row r="216" spans="1:90" x14ac:dyDescent="0.25">
      <c r="A216" s="304"/>
      <c r="B216" s="326" t="str">
        <f>B203</f>
        <v>Beauty Products</v>
      </c>
      <c r="C216" s="296">
        <f t="shared" si="652"/>
        <v>1253602.3405573349</v>
      </c>
      <c r="D216" s="296">
        <v>0</v>
      </c>
      <c r="E216" s="296">
        <v>0</v>
      </c>
      <c r="F216" s="296">
        <v>0</v>
      </c>
      <c r="G216" s="296">
        <v>0</v>
      </c>
      <c r="H216" s="296">
        <v>0</v>
      </c>
      <c r="I216" s="296">
        <v>0</v>
      </c>
      <c r="J216" s="296">
        <v>0</v>
      </c>
      <c r="K216" s="296">
        <v>0</v>
      </c>
      <c r="L216" s="296">
        <v>0</v>
      </c>
      <c r="M216" s="296">
        <v>0</v>
      </c>
      <c r="N216" s="296">
        <v>0</v>
      </c>
      <c r="O216" s="290">
        <f>SUM(C216:N216)</f>
        <v>1253602.3405573349</v>
      </c>
      <c r="P216" s="339">
        <f t="shared" si="654"/>
        <v>0.28000000000000003</v>
      </c>
      <c r="Q216" s="333" t="s">
        <v>351</v>
      </c>
      <c r="R216" s="304"/>
      <c r="S216" s="301"/>
      <c r="T216" s="326" t="str">
        <f t="shared" si="664"/>
        <v>Beauty Products</v>
      </c>
      <c r="U216" s="296">
        <f t="shared" si="648"/>
        <v>1256626.72203909</v>
      </c>
      <c r="V216" s="296">
        <v>0</v>
      </c>
      <c r="W216" s="296">
        <v>0</v>
      </c>
      <c r="X216" s="296">
        <v>0</v>
      </c>
      <c r="Y216" s="296">
        <v>0</v>
      </c>
      <c r="Z216" s="296">
        <v>0</v>
      </c>
      <c r="AA216" s="296">
        <v>0</v>
      </c>
      <c r="AB216" s="296">
        <v>0</v>
      </c>
      <c r="AC216" s="296">
        <v>0</v>
      </c>
      <c r="AD216" s="296">
        <v>0</v>
      </c>
      <c r="AE216" s="296">
        <v>0</v>
      </c>
      <c r="AF216" s="296">
        <v>0</v>
      </c>
      <c r="AG216" s="290">
        <f t="shared" si="655"/>
        <v>1256626.72203909</v>
      </c>
      <c r="AH216" s="339">
        <f t="shared" si="656"/>
        <v>0.28000000000000003</v>
      </c>
      <c r="AI216" s="333" t="s">
        <v>351</v>
      </c>
      <c r="AJ216" s="301"/>
      <c r="AK216" s="298"/>
      <c r="AL216" s="326" t="str">
        <f t="shared" si="665"/>
        <v>Beauty Products</v>
      </c>
      <c r="AM216" s="296">
        <f t="shared" si="649"/>
        <v>1835399.1868099947</v>
      </c>
      <c r="AN216" s="296">
        <v>0</v>
      </c>
      <c r="AO216" s="296">
        <v>0</v>
      </c>
      <c r="AP216" s="296">
        <v>0</v>
      </c>
      <c r="AQ216" s="296">
        <v>0</v>
      </c>
      <c r="AR216" s="296">
        <v>0</v>
      </c>
      <c r="AS216" s="296">
        <v>0</v>
      </c>
      <c r="AT216" s="296">
        <v>0</v>
      </c>
      <c r="AU216" s="296">
        <v>0</v>
      </c>
      <c r="AV216" s="296">
        <v>0</v>
      </c>
      <c r="AW216" s="296">
        <v>0</v>
      </c>
      <c r="AX216" s="296">
        <v>0</v>
      </c>
      <c r="AY216" s="290">
        <f t="shared" si="657"/>
        <v>1835399.1868099947</v>
      </c>
      <c r="AZ216" s="339">
        <f t="shared" si="658"/>
        <v>0.28000000000000003</v>
      </c>
      <c r="BA216" s="333" t="s">
        <v>351</v>
      </c>
      <c r="BB216" s="298"/>
      <c r="BC216" s="310"/>
      <c r="BD216" s="326" t="str">
        <f t="shared" si="666"/>
        <v>Beauty Products</v>
      </c>
      <c r="BE216" s="296">
        <f t="shared" si="650"/>
        <v>2220833.0160400937</v>
      </c>
      <c r="BF216" s="296">
        <v>0</v>
      </c>
      <c r="BG216" s="296">
        <v>0</v>
      </c>
      <c r="BH216" s="296">
        <v>0</v>
      </c>
      <c r="BI216" s="296">
        <v>0</v>
      </c>
      <c r="BJ216" s="296">
        <v>0</v>
      </c>
      <c r="BK216" s="296">
        <v>0</v>
      </c>
      <c r="BL216" s="296">
        <v>0</v>
      </c>
      <c r="BM216" s="296">
        <v>0</v>
      </c>
      <c r="BN216" s="296">
        <v>0</v>
      </c>
      <c r="BO216" s="296">
        <v>0</v>
      </c>
      <c r="BP216" s="296">
        <v>0</v>
      </c>
      <c r="BQ216" s="290">
        <f t="shared" si="659"/>
        <v>2220833.0160400937</v>
      </c>
      <c r="BR216" s="339">
        <f t="shared" si="660"/>
        <v>0.28000000000000003</v>
      </c>
      <c r="BS216" s="333" t="s">
        <v>351</v>
      </c>
      <c r="BT216" s="310"/>
      <c r="BU216" s="313"/>
      <c r="BV216" s="326" t="str">
        <f t="shared" si="667"/>
        <v>Beauty Products</v>
      </c>
      <c r="BW216" s="296">
        <f t="shared" si="651"/>
        <v>2687207.9494085149</v>
      </c>
      <c r="BX216" s="296">
        <v>0</v>
      </c>
      <c r="BY216" s="296">
        <v>0</v>
      </c>
      <c r="BZ216" s="296">
        <v>0</v>
      </c>
      <c r="CA216" s="296">
        <v>0</v>
      </c>
      <c r="CB216" s="296">
        <v>0</v>
      </c>
      <c r="CC216" s="296">
        <v>0</v>
      </c>
      <c r="CD216" s="296">
        <v>0</v>
      </c>
      <c r="CE216" s="296">
        <v>0</v>
      </c>
      <c r="CF216" s="296">
        <v>0</v>
      </c>
      <c r="CG216" s="296">
        <v>0</v>
      </c>
      <c r="CH216" s="296">
        <v>0</v>
      </c>
      <c r="CI216" s="290">
        <f t="shared" si="661"/>
        <v>2687207.9494085149</v>
      </c>
      <c r="CJ216" s="339">
        <f t="shared" si="662"/>
        <v>0.28000000000000003</v>
      </c>
      <c r="CK216" s="333" t="s">
        <v>351</v>
      </c>
      <c r="CL216" s="313"/>
    </row>
    <row r="217" spans="1:90" x14ac:dyDescent="0.25">
      <c r="A217" s="304"/>
      <c r="B217" s="326" t="s">
        <v>210</v>
      </c>
      <c r="C217" s="289">
        <f>SUM(C207:C216)</f>
        <v>21002804.772047952</v>
      </c>
      <c r="D217" s="289">
        <f t="shared" ref="D217:N217" si="668">SUM(D207:D216)</f>
        <v>0</v>
      </c>
      <c r="E217" s="289">
        <f t="shared" si="668"/>
        <v>0</v>
      </c>
      <c r="F217" s="289">
        <f t="shared" si="668"/>
        <v>0</v>
      </c>
      <c r="G217" s="289">
        <f t="shared" si="668"/>
        <v>0</v>
      </c>
      <c r="H217" s="289">
        <f t="shared" si="668"/>
        <v>0</v>
      </c>
      <c r="I217" s="289">
        <f t="shared" si="668"/>
        <v>0</v>
      </c>
      <c r="J217" s="289">
        <f t="shared" si="668"/>
        <v>0</v>
      </c>
      <c r="K217" s="289">
        <f t="shared" si="668"/>
        <v>0</v>
      </c>
      <c r="L217" s="289">
        <f t="shared" si="668"/>
        <v>0</v>
      </c>
      <c r="M217" s="289">
        <f t="shared" si="668"/>
        <v>0</v>
      </c>
      <c r="N217" s="289">
        <f t="shared" si="668"/>
        <v>0</v>
      </c>
      <c r="O217" s="289">
        <f>SUM(O207:O216)</f>
        <v>21002804.772047952</v>
      </c>
      <c r="P217" s="322" t="s">
        <v>235</v>
      </c>
      <c r="R217" s="304"/>
      <c r="S217" s="301"/>
      <c r="T217" s="326" t="s">
        <v>210</v>
      </c>
      <c r="U217" s="289">
        <f>SUM(U207:U216)</f>
        <v>14435083.406472975</v>
      </c>
      <c r="V217" s="289">
        <f t="shared" ref="V217:AF217" si="669">SUM(V207:V216)</f>
        <v>0</v>
      </c>
      <c r="W217" s="289">
        <f t="shared" si="669"/>
        <v>0</v>
      </c>
      <c r="X217" s="289">
        <f t="shared" si="669"/>
        <v>0</v>
      </c>
      <c r="Y217" s="289">
        <f t="shared" si="669"/>
        <v>0</v>
      </c>
      <c r="Z217" s="289">
        <f t="shared" si="669"/>
        <v>0</v>
      </c>
      <c r="AA217" s="289">
        <f t="shared" si="669"/>
        <v>0</v>
      </c>
      <c r="AB217" s="289">
        <f t="shared" si="669"/>
        <v>0</v>
      </c>
      <c r="AC217" s="289">
        <f t="shared" si="669"/>
        <v>0</v>
      </c>
      <c r="AD217" s="289">
        <f t="shared" si="669"/>
        <v>0</v>
      </c>
      <c r="AE217" s="289">
        <f t="shared" si="669"/>
        <v>0</v>
      </c>
      <c r="AF217" s="289">
        <f t="shared" si="669"/>
        <v>0</v>
      </c>
      <c r="AG217" s="289">
        <f>SUM(AG207:AG216)</f>
        <v>14435083.406472975</v>
      </c>
      <c r="AH217" s="322" t="s">
        <v>235</v>
      </c>
      <c r="AJ217" s="301"/>
      <c r="AK217" s="298"/>
      <c r="AL217" s="326" t="s">
        <v>210</v>
      </c>
      <c r="AM217" s="289">
        <f>SUM(AM207:AM216)</f>
        <v>30750206.466755416</v>
      </c>
      <c r="AN217" s="289">
        <f t="shared" ref="AN217:AX217" si="670">SUM(AN207:AN216)</f>
        <v>0</v>
      </c>
      <c r="AO217" s="289">
        <f t="shared" si="670"/>
        <v>0</v>
      </c>
      <c r="AP217" s="289">
        <f t="shared" si="670"/>
        <v>0</v>
      </c>
      <c r="AQ217" s="289">
        <f t="shared" si="670"/>
        <v>0</v>
      </c>
      <c r="AR217" s="289">
        <f t="shared" si="670"/>
        <v>0</v>
      </c>
      <c r="AS217" s="289">
        <f t="shared" si="670"/>
        <v>0</v>
      </c>
      <c r="AT217" s="289">
        <f t="shared" si="670"/>
        <v>0</v>
      </c>
      <c r="AU217" s="289">
        <f t="shared" si="670"/>
        <v>0</v>
      </c>
      <c r="AV217" s="289">
        <f t="shared" si="670"/>
        <v>0</v>
      </c>
      <c r="AW217" s="289">
        <f t="shared" si="670"/>
        <v>0</v>
      </c>
      <c r="AX217" s="289">
        <f t="shared" si="670"/>
        <v>0</v>
      </c>
      <c r="AY217" s="289">
        <f>SUM(AY207:AY216)</f>
        <v>30750206.466755416</v>
      </c>
      <c r="AZ217" s="322" t="s">
        <v>235</v>
      </c>
      <c r="BB217" s="298"/>
      <c r="BC217" s="310"/>
      <c r="BD217" s="326" t="s">
        <v>210</v>
      </c>
      <c r="BE217" s="289">
        <f>SUM(BE207:BE216)</f>
        <v>37207749.824774064</v>
      </c>
      <c r="BF217" s="289">
        <f t="shared" ref="BF217:BP217" si="671">SUM(BF207:BF216)</f>
        <v>0</v>
      </c>
      <c r="BG217" s="289">
        <f t="shared" si="671"/>
        <v>0</v>
      </c>
      <c r="BH217" s="289">
        <f t="shared" si="671"/>
        <v>0</v>
      </c>
      <c r="BI217" s="289">
        <f t="shared" si="671"/>
        <v>0</v>
      </c>
      <c r="BJ217" s="289">
        <f t="shared" si="671"/>
        <v>0</v>
      </c>
      <c r="BK217" s="289">
        <f t="shared" si="671"/>
        <v>0</v>
      </c>
      <c r="BL217" s="289">
        <f t="shared" si="671"/>
        <v>0</v>
      </c>
      <c r="BM217" s="289">
        <f t="shared" si="671"/>
        <v>0</v>
      </c>
      <c r="BN217" s="289">
        <f t="shared" si="671"/>
        <v>0</v>
      </c>
      <c r="BO217" s="289">
        <f t="shared" si="671"/>
        <v>0</v>
      </c>
      <c r="BP217" s="289">
        <f t="shared" si="671"/>
        <v>0</v>
      </c>
      <c r="BQ217" s="289">
        <f>SUM(BQ207:BQ216)</f>
        <v>37207749.824774064</v>
      </c>
      <c r="BR217" s="322" t="s">
        <v>235</v>
      </c>
      <c r="BT217" s="310"/>
      <c r="BU217" s="313"/>
      <c r="BV217" s="326" t="s">
        <v>210</v>
      </c>
      <c r="BW217" s="289">
        <f>SUM(BW207:BW216)</f>
        <v>45021377.287976615</v>
      </c>
      <c r="BX217" s="289">
        <f t="shared" ref="BX217:CH217" si="672">SUM(BX207:BX216)</f>
        <v>0</v>
      </c>
      <c r="BY217" s="289">
        <f t="shared" si="672"/>
        <v>0</v>
      </c>
      <c r="BZ217" s="289">
        <f t="shared" si="672"/>
        <v>0</v>
      </c>
      <c r="CA217" s="289">
        <f t="shared" si="672"/>
        <v>0</v>
      </c>
      <c r="CB217" s="289">
        <f t="shared" si="672"/>
        <v>0</v>
      </c>
      <c r="CC217" s="289">
        <f t="shared" si="672"/>
        <v>0</v>
      </c>
      <c r="CD217" s="289">
        <f t="shared" si="672"/>
        <v>0</v>
      </c>
      <c r="CE217" s="289">
        <f t="shared" si="672"/>
        <v>0</v>
      </c>
      <c r="CF217" s="289">
        <f t="shared" si="672"/>
        <v>0</v>
      </c>
      <c r="CG217" s="289">
        <f t="shared" si="672"/>
        <v>0</v>
      </c>
      <c r="CH217" s="289">
        <f t="shared" si="672"/>
        <v>0</v>
      </c>
      <c r="CI217" s="289">
        <f>SUM(CI207:CI216)</f>
        <v>45021377.287976615</v>
      </c>
      <c r="CJ217" s="322" t="s">
        <v>235</v>
      </c>
      <c r="CL217" s="313"/>
    </row>
    <row r="218" spans="1:90" x14ac:dyDescent="0.25">
      <c r="A218" s="304"/>
      <c r="B218" s="285"/>
      <c r="C218" s="285"/>
      <c r="D218" s="295"/>
      <c r="E218" s="295"/>
      <c r="F218" s="295"/>
      <c r="G218" s="295"/>
      <c r="H218" s="295"/>
      <c r="I218" s="295"/>
      <c r="J218" s="295"/>
      <c r="K218" s="295"/>
      <c r="L218" s="295"/>
      <c r="M218" s="295"/>
      <c r="N218" s="286"/>
      <c r="O218" s="286"/>
      <c r="P218" s="322"/>
      <c r="R218" s="304"/>
      <c r="S218" s="301"/>
      <c r="T218" s="285"/>
      <c r="U218" s="285"/>
      <c r="V218" s="295"/>
      <c r="W218" s="295"/>
      <c r="X218" s="295"/>
      <c r="Y218" s="295"/>
      <c r="Z218" s="295"/>
      <c r="AA218" s="295"/>
      <c r="AB218" s="295"/>
      <c r="AC218" s="295"/>
      <c r="AD218" s="295"/>
      <c r="AE218" s="295"/>
      <c r="AF218" s="286"/>
      <c r="AG218" s="286"/>
      <c r="AH218" s="322"/>
      <c r="AJ218" s="301"/>
      <c r="AK218" s="298"/>
      <c r="AL218" s="285"/>
      <c r="AM218" s="285"/>
      <c r="AN218" s="295"/>
      <c r="AO218" s="295"/>
      <c r="AP218" s="295"/>
      <c r="AQ218" s="295"/>
      <c r="AR218" s="295"/>
      <c r="AS218" s="295"/>
      <c r="AT218" s="295"/>
      <c r="AU218" s="295"/>
      <c r="AV218" s="295"/>
      <c r="AW218" s="295"/>
      <c r="AX218" s="286"/>
      <c r="AY218" s="286"/>
      <c r="AZ218" s="322"/>
      <c r="BB218" s="298"/>
      <c r="BC218" s="310"/>
      <c r="BD218" s="285"/>
      <c r="BE218" s="285"/>
      <c r="BF218" s="295"/>
      <c r="BG218" s="295"/>
      <c r="BH218" s="295"/>
      <c r="BI218" s="295"/>
      <c r="BJ218" s="295"/>
      <c r="BK218" s="295"/>
      <c r="BL218" s="295"/>
      <c r="BM218" s="295"/>
      <c r="BN218" s="295"/>
      <c r="BO218" s="295"/>
      <c r="BP218" s="286"/>
      <c r="BQ218" s="286"/>
      <c r="BR218" s="322"/>
      <c r="BT218" s="310"/>
      <c r="BU218" s="313"/>
      <c r="BV218" s="285"/>
      <c r="BW218" s="285"/>
      <c r="BX218" s="295"/>
      <c r="BY218" s="295"/>
      <c r="BZ218" s="295"/>
      <c r="CA218" s="295"/>
      <c r="CB218" s="295"/>
      <c r="CC218" s="295"/>
      <c r="CD218" s="295"/>
      <c r="CE218" s="295"/>
      <c r="CF218" s="295"/>
      <c r="CG218" s="295"/>
      <c r="CH218" s="286"/>
      <c r="CI218" s="286"/>
      <c r="CJ218" s="322"/>
      <c r="CL218" s="313"/>
    </row>
    <row r="219" spans="1:90" x14ac:dyDescent="0.25">
      <c r="A219" s="317" t="s">
        <v>474</v>
      </c>
      <c r="B219" s="98" t="str">
        <f>B190</f>
        <v>For the Year Ending April 30</v>
      </c>
      <c r="D219" s="295"/>
      <c r="E219" s="295"/>
      <c r="F219" s="295"/>
      <c r="G219" s="295"/>
      <c r="H219" s="295"/>
      <c r="I219" s="295"/>
      <c r="J219" s="295"/>
      <c r="K219" s="295"/>
      <c r="L219" s="295"/>
      <c r="M219" s="295"/>
      <c r="N219" s="286"/>
      <c r="O219" s="286"/>
      <c r="P219" s="322"/>
      <c r="R219" s="304"/>
      <c r="S219" s="319" t="s">
        <v>474</v>
      </c>
      <c r="T219" s="98" t="str">
        <f>T190</f>
        <v>For the Year Ending April 30</v>
      </c>
      <c r="U219" s="285"/>
      <c r="V219" s="295"/>
      <c r="W219" s="295"/>
      <c r="X219" s="295"/>
      <c r="Y219" s="295"/>
      <c r="Z219" s="295"/>
      <c r="AA219" s="295"/>
      <c r="AB219" s="295"/>
      <c r="AC219" s="295"/>
      <c r="AD219" s="295"/>
      <c r="AE219" s="295"/>
      <c r="AF219" s="286"/>
      <c r="AG219" s="286"/>
      <c r="AH219" s="322"/>
      <c r="AJ219" s="301"/>
      <c r="AK219" s="319" t="s">
        <v>474</v>
      </c>
      <c r="AL219" s="98" t="str">
        <f>AL190</f>
        <v>For the Year Ending April 30</v>
      </c>
      <c r="AM219" s="285"/>
      <c r="AN219" s="295"/>
      <c r="AO219" s="295"/>
      <c r="AP219" s="295"/>
      <c r="AQ219" s="295"/>
      <c r="AR219" s="295"/>
      <c r="AS219" s="295"/>
      <c r="AT219" s="295"/>
      <c r="AU219" s="295"/>
      <c r="AV219" s="295"/>
      <c r="AW219" s="295"/>
      <c r="AX219" s="286"/>
      <c r="AY219" s="286"/>
      <c r="AZ219" s="322"/>
      <c r="BB219" s="298"/>
      <c r="BC219" s="319" t="s">
        <v>474</v>
      </c>
      <c r="BD219" s="98" t="str">
        <f>BD190</f>
        <v>For the Year Ending April 30</v>
      </c>
      <c r="BE219" s="285"/>
      <c r="BF219" s="295"/>
      <c r="BG219" s="295"/>
      <c r="BH219" s="295"/>
      <c r="BI219" s="295"/>
      <c r="BJ219" s="295"/>
      <c r="BK219" s="295"/>
      <c r="BL219" s="295"/>
      <c r="BM219" s="295"/>
      <c r="BN219" s="295"/>
      <c r="BO219" s="295"/>
      <c r="BP219" s="286"/>
      <c r="BQ219" s="286"/>
      <c r="BR219" s="322"/>
      <c r="BT219" s="310"/>
      <c r="BU219" s="319" t="s">
        <v>474</v>
      </c>
      <c r="BV219" s="98" t="str">
        <f>BV190</f>
        <v>For the Year Ending April 30</v>
      </c>
      <c r="BW219" s="285"/>
      <c r="BX219" s="295"/>
      <c r="BY219" s="295"/>
      <c r="BZ219" s="295"/>
      <c r="CA219" s="295"/>
      <c r="CB219" s="295"/>
      <c r="CC219" s="295"/>
      <c r="CD219" s="295"/>
      <c r="CE219" s="295"/>
      <c r="CF219" s="295"/>
      <c r="CG219" s="295"/>
      <c r="CH219" s="286"/>
      <c r="CI219" s="286"/>
      <c r="CJ219" s="322"/>
      <c r="CL219" s="313"/>
    </row>
    <row r="220" spans="1:90" x14ac:dyDescent="0.25">
      <c r="A220" s="304"/>
      <c r="B220" s="285" t="s">
        <v>236</v>
      </c>
      <c r="C220" s="322">
        <f>O172</f>
        <v>205313798.07873684</v>
      </c>
      <c r="E220" s="295"/>
      <c r="F220" s="295"/>
      <c r="G220" s="295"/>
      <c r="H220" s="295"/>
      <c r="I220" s="295"/>
      <c r="J220" s="295"/>
      <c r="K220" s="295"/>
      <c r="L220" s="295"/>
      <c r="M220" s="295"/>
      <c r="N220" s="286"/>
      <c r="O220" s="286"/>
      <c r="P220" s="322"/>
      <c r="R220" s="304"/>
      <c r="S220" s="301"/>
      <c r="T220" s="285" t="s">
        <v>236</v>
      </c>
      <c r="U220" s="322">
        <f>AG172</f>
        <v>197350249.40414178</v>
      </c>
      <c r="W220" s="295"/>
      <c r="X220" s="295"/>
      <c r="Y220" s="295"/>
      <c r="Z220" s="295"/>
      <c r="AA220" s="295"/>
      <c r="AB220" s="295"/>
      <c r="AC220" s="295"/>
      <c r="AD220" s="295"/>
      <c r="AE220" s="295"/>
      <c r="AF220" s="286"/>
      <c r="AG220" s="286"/>
      <c r="AH220" s="322"/>
      <c r="AJ220" s="301"/>
      <c r="AK220" s="298"/>
      <c r="AL220" s="285" t="s">
        <v>236</v>
      </c>
      <c r="AM220" s="322">
        <f>AY172</f>
        <v>300599931.76707864</v>
      </c>
      <c r="AO220" s="295"/>
      <c r="AP220" s="295"/>
      <c r="AQ220" s="295"/>
      <c r="AR220" s="295"/>
      <c r="AS220" s="295"/>
      <c r="AT220" s="295"/>
      <c r="AU220" s="295"/>
      <c r="AV220" s="295"/>
      <c r="AW220" s="295"/>
      <c r="AX220" s="286"/>
      <c r="AY220" s="286"/>
      <c r="AZ220" s="322"/>
      <c r="BB220" s="298"/>
      <c r="BC220" s="310"/>
      <c r="BD220" s="285" t="s">
        <v>236</v>
      </c>
      <c r="BE220" s="322">
        <f>BQ172</f>
        <v>363725917.43816525</v>
      </c>
      <c r="BG220" s="295"/>
      <c r="BH220" s="295"/>
      <c r="BI220" s="295"/>
      <c r="BJ220" s="295"/>
      <c r="BK220" s="295"/>
      <c r="BL220" s="295"/>
      <c r="BM220" s="295"/>
      <c r="BN220" s="295"/>
      <c r="BO220" s="295"/>
      <c r="BP220" s="286"/>
      <c r="BQ220" s="286"/>
      <c r="BR220" s="322"/>
      <c r="BT220" s="310"/>
      <c r="BU220" s="313"/>
      <c r="BV220" s="285" t="s">
        <v>236</v>
      </c>
      <c r="BW220" s="322">
        <f>CI172</f>
        <v>440108360.10018003</v>
      </c>
      <c r="BY220" s="295"/>
      <c r="BZ220" s="295"/>
      <c r="CA220" s="295"/>
      <c r="CB220" s="295"/>
      <c r="CC220" s="295"/>
      <c r="CD220" s="295"/>
      <c r="CE220" s="295"/>
      <c r="CF220" s="295"/>
      <c r="CG220" s="295"/>
      <c r="CH220" s="286"/>
      <c r="CI220" s="286"/>
      <c r="CJ220" s="322"/>
      <c r="CL220" s="313"/>
    </row>
    <row r="221" spans="1:90" x14ac:dyDescent="0.25">
      <c r="A221" s="304"/>
      <c r="B221" s="285"/>
      <c r="D221" s="322"/>
      <c r="E221" s="295"/>
      <c r="F221" s="295"/>
      <c r="G221" s="295"/>
      <c r="H221" s="295"/>
      <c r="I221" s="295"/>
      <c r="J221" s="295"/>
      <c r="K221" s="295"/>
      <c r="L221" s="295"/>
      <c r="M221" s="295"/>
      <c r="N221" s="286"/>
      <c r="O221" s="286"/>
      <c r="P221" s="322"/>
      <c r="R221" s="304"/>
      <c r="S221" s="301"/>
      <c r="T221" s="285"/>
      <c r="V221" s="322"/>
      <c r="W221" s="295"/>
      <c r="X221" s="295"/>
      <c r="Y221" s="295"/>
      <c r="Z221" s="295"/>
      <c r="AA221" s="295"/>
      <c r="AB221" s="295"/>
      <c r="AC221" s="295"/>
      <c r="AD221" s="295"/>
      <c r="AE221" s="295"/>
      <c r="AF221" s="286"/>
      <c r="AG221" s="286"/>
      <c r="AH221" s="322"/>
      <c r="AJ221" s="301"/>
      <c r="AK221" s="298"/>
      <c r="AL221" s="285"/>
      <c r="AN221" s="322"/>
      <c r="AO221" s="295"/>
      <c r="AP221" s="295"/>
      <c r="AQ221" s="295"/>
      <c r="AR221" s="295"/>
      <c r="AS221" s="295"/>
      <c r="AT221" s="295"/>
      <c r="AU221" s="295"/>
      <c r="AV221" s="295"/>
      <c r="AW221" s="295"/>
      <c r="AX221" s="286"/>
      <c r="AY221" s="286"/>
      <c r="AZ221" s="322"/>
      <c r="BB221" s="298"/>
      <c r="BC221" s="310"/>
      <c r="BD221" s="285"/>
      <c r="BF221" s="322"/>
      <c r="BG221" s="295"/>
      <c r="BH221" s="295"/>
      <c r="BI221" s="295"/>
      <c r="BJ221" s="295"/>
      <c r="BK221" s="295"/>
      <c r="BL221" s="295"/>
      <c r="BM221" s="295"/>
      <c r="BN221" s="295"/>
      <c r="BO221" s="295"/>
      <c r="BP221" s="286"/>
      <c r="BQ221" s="286"/>
      <c r="BR221" s="322"/>
      <c r="BT221" s="310"/>
      <c r="BU221" s="313"/>
      <c r="BV221" s="285"/>
      <c r="BX221" s="322"/>
      <c r="BY221" s="295"/>
      <c r="BZ221" s="295"/>
      <c r="CA221" s="295"/>
      <c r="CB221" s="295"/>
      <c r="CC221" s="295"/>
      <c r="CD221" s="295"/>
      <c r="CE221" s="295"/>
      <c r="CF221" s="295"/>
      <c r="CG221" s="295"/>
      <c r="CH221" s="286"/>
      <c r="CI221" s="286"/>
      <c r="CJ221" s="322"/>
      <c r="CL221" s="313"/>
    </row>
    <row r="222" spans="1:90" x14ac:dyDescent="0.25">
      <c r="A222" s="304"/>
      <c r="B222" s="285" t="s">
        <v>237</v>
      </c>
      <c r="C222" s="322">
        <f>O188</f>
        <v>96583875.344555855</v>
      </c>
      <c r="D222" s="295"/>
      <c r="E222" s="295"/>
      <c r="F222" s="295"/>
      <c r="G222" s="295"/>
      <c r="H222" s="295"/>
      <c r="I222" s="295"/>
      <c r="J222" s="295"/>
      <c r="K222" s="295"/>
      <c r="L222" s="295"/>
      <c r="M222" s="295"/>
      <c r="N222" s="286"/>
      <c r="O222" s="286"/>
      <c r="P222" s="322"/>
      <c r="R222" s="304"/>
      <c r="S222" s="301"/>
      <c r="T222" s="285" t="s">
        <v>237</v>
      </c>
      <c r="U222" s="322">
        <f>AG188</f>
        <v>92060285.449292079</v>
      </c>
      <c r="V222" s="295"/>
      <c r="W222" s="295"/>
      <c r="X222" s="295"/>
      <c r="Y222" s="295"/>
      <c r="Z222" s="295"/>
      <c r="AA222" s="295"/>
      <c r="AB222" s="295"/>
      <c r="AC222" s="295"/>
      <c r="AD222" s="295"/>
      <c r="AE222" s="295"/>
      <c r="AF222" s="286"/>
      <c r="AG222" s="286"/>
      <c r="AH222" s="322"/>
      <c r="AJ222" s="301"/>
      <c r="AK222" s="298"/>
      <c r="AL222" s="285" t="s">
        <v>237</v>
      </c>
      <c r="AM222" s="322">
        <f>AY188</f>
        <v>141408451.89196426</v>
      </c>
      <c r="AN222" s="295"/>
      <c r="AO222" s="295"/>
      <c r="AP222" s="295"/>
      <c r="AQ222" s="295"/>
      <c r="AR222" s="295"/>
      <c r="AS222" s="295"/>
      <c r="AT222" s="295"/>
      <c r="AU222" s="295"/>
      <c r="AV222" s="295"/>
      <c r="AW222" s="295"/>
      <c r="AX222" s="286"/>
      <c r="AY222" s="286"/>
      <c r="AZ222" s="322"/>
      <c r="BB222" s="298"/>
      <c r="BC222" s="310"/>
      <c r="BD222" s="285" t="s">
        <v>237</v>
      </c>
      <c r="BE222" s="322">
        <f>BQ188</f>
        <v>171104226.78927681</v>
      </c>
      <c r="BF222" s="295"/>
      <c r="BG222" s="295"/>
      <c r="BH222" s="295"/>
      <c r="BI222" s="295"/>
      <c r="BJ222" s="295"/>
      <c r="BK222" s="295"/>
      <c r="BL222" s="295"/>
      <c r="BM222" s="295"/>
      <c r="BN222" s="295"/>
      <c r="BO222" s="295"/>
      <c r="BP222" s="286"/>
      <c r="BQ222" s="286"/>
      <c r="BR222" s="322"/>
      <c r="BT222" s="310"/>
      <c r="BU222" s="313"/>
      <c r="BV222" s="285" t="s">
        <v>237</v>
      </c>
      <c r="BW222" s="322">
        <f>CI188</f>
        <v>207036114.41502497</v>
      </c>
      <c r="BX222" s="295"/>
      <c r="BY222" s="295"/>
      <c r="BZ222" s="295"/>
      <c r="CA222" s="295"/>
      <c r="CB222" s="295"/>
      <c r="CC222" s="295"/>
      <c r="CD222" s="295"/>
      <c r="CE222" s="295"/>
      <c r="CF222" s="295"/>
      <c r="CG222" s="295"/>
      <c r="CH222" s="286"/>
      <c r="CI222" s="286"/>
      <c r="CJ222" s="322"/>
      <c r="CL222" s="313"/>
    </row>
    <row r="223" spans="1:90" x14ac:dyDescent="0.25">
      <c r="A223" s="304"/>
      <c r="B223" s="336" t="s">
        <v>238</v>
      </c>
      <c r="C223" s="322">
        <f>O204</f>
        <v>87727117.96213302</v>
      </c>
      <c r="D223" s="295"/>
      <c r="E223" s="295"/>
      <c r="F223" s="295"/>
      <c r="G223" s="295"/>
      <c r="H223" s="295"/>
      <c r="I223" s="295"/>
      <c r="J223" s="295"/>
      <c r="K223" s="295"/>
      <c r="L223" s="295"/>
      <c r="M223" s="295"/>
      <c r="N223" s="286"/>
      <c r="O223" s="286"/>
      <c r="P223" s="322"/>
      <c r="R223" s="304"/>
      <c r="S223" s="301"/>
      <c r="T223" s="336" t="s">
        <v>238</v>
      </c>
      <c r="U223" s="322">
        <f>AG204</f>
        <v>111857685.32042465</v>
      </c>
      <c r="V223" s="295"/>
      <c r="W223" s="295"/>
      <c r="X223" s="295"/>
      <c r="Y223" s="295"/>
      <c r="Z223" s="295"/>
      <c r="AA223" s="295"/>
      <c r="AB223" s="295"/>
      <c r="AC223" s="295"/>
      <c r="AD223" s="295"/>
      <c r="AE223" s="295"/>
      <c r="AF223" s="286"/>
      <c r="AG223" s="286"/>
      <c r="AH223" s="322"/>
      <c r="AJ223" s="301"/>
      <c r="AK223" s="298"/>
      <c r="AL223" s="336" t="s">
        <v>238</v>
      </c>
      <c r="AM223" s="322">
        <f>AY204</f>
        <v>142876356.81483197</v>
      </c>
      <c r="AN223" s="295"/>
      <c r="AO223" s="295"/>
      <c r="AP223" s="295"/>
      <c r="AQ223" s="295"/>
      <c r="AR223" s="295"/>
      <c r="AS223" s="295"/>
      <c r="AT223" s="295"/>
      <c r="AU223" s="295"/>
      <c r="AV223" s="295"/>
      <c r="AW223" s="295"/>
      <c r="AX223" s="286"/>
      <c r="AY223" s="286"/>
      <c r="AZ223" s="322"/>
      <c r="BB223" s="298"/>
      <c r="BC223" s="310"/>
      <c r="BD223" s="336" t="s">
        <v>238</v>
      </c>
      <c r="BE223" s="322">
        <f>BQ204</f>
        <v>186164147.29086983</v>
      </c>
      <c r="BF223" s="295"/>
      <c r="BG223" s="295"/>
      <c r="BH223" s="295"/>
      <c r="BI223" s="295"/>
      <c r="BJ223" s="295"/>
      <c r="BK223" s="295"/>
      <c r="BL223" s="295"/>
      <c r="BM223" s="295"/>
      <c r="BN223" s="295"/>
      <c r="BO223" s="295"/>
      <c r="BP223" s="286"/>
      <c r="BQ223" s="286"/>
      <c r="BR223" s="322"/>
      <c r="BT223" s="310"/>
      <c r="BU223" s="313"/>
      <c r="BV223" s="336" t="s">
        <v>238</v>
      </c>
      <c r="BW223" s="322">
        <f>CI204</f>
        <v>225258618.22195256</v>
      </c>
      <c r="BX223" s="295"/>
      <c r="BY223" s="295"/>
      <c r="BZ223" s="295"/>
      <c r="CA223" s="295"/>
      <c r="CB223" s="295"/>
      <c r="CC223" s="295"/>
      <c r="CD223" s="295"/>
      <c r="CE223" s="295"/>
      <c r="CF223" s="295"/>
      <c r="CG223" s="295"/>
      <c r="CH223" s="286"/>
      <c r="CI223" s="286"/>
      <c r="CJ223" s="322"/>
      <c r="CL223" s="313"/>
    </row>
    <row r="224" spans="1:90" x14ac:dyDescent="0.25">
      <c r="A224" s="304"/>
      <c r="B224" s="336" t="s">
        <v>443</v>
      </c>
      <c r="C224" s="341">
        <f>O217</f>
        <v>21002804.772047952</v>
      </c>
      <c r="D224" s="295"/>
      <c r="E224" s="295"/>
      <c r="F224" s="295"/>
      <c r="G224" s="295"/>
      <c r="H224" s="295"/>
      <c r="I224" s="295"/>
      <c r="J224" s="295"/>
      <c r="K224" s="295"/>
      <c r="L224" s="295"/>
      <c r="M224" s="295"/>
      <c r="N224" s="286"/>
      <c r="O224" s="286"/>
      <c r="P224" s="322"/>
      <c r="R224" s="304"/>
      <c r="S224" s="301"/>
      <c r="T224" s="336" t="s">
        <v>443</v>
      </c>
      <c r="U224" s="341">
        <f>-O217+AG217</f>
        <v>-6567721.3655749764</v>
      </c>
      <c r="V224" s="295"/>
      <c r="W224" s="295"/>
      <c r="X224" s="295"/>
      <c r="Y224" s="295"/>
      <c r="Z224" s="295"/>
      <c r="AA224" s="295"/>
      <c r="AB224" s="295"/>
      <c r="AC224" s="295"/>
      <c r="AD224" s="295"/>
      <c r="AE224" s="295"/>
      <c r="AF224" s="286"/>
      <c r="AG224" s="286"/>
      <c r="AH224" s="322"/>
      <c r="AJ224" s="301"/>
      <c r="AK224" s="298"/>
      <c r="AL224" s="336" t="s">
        <v>443</v>
      </c>
      <c r="AM224" s="341">
        <f>-AG217+AY217</f>
        <v>16315123.060282441</v>
      </c>
      <c r="AN224" s="295"/>
      <c r="AO224" s="295"/>
      <c r="AP224" s="295"/>
      <c r="AQ224" s="295"/>
      <c r="AR224" s="295"/>
      <c r="AS224" s="295"/>
      <c r="AT224" s="295"/>
      <c r="AU224" s="295"/>
      <c r="AV224" s="295"/>
      <c r="AW224" s="295"/>
      <c r="AX224" s="286"/>
      <c r="AY224" s="286"/>
      <c r="AZ224" s="322"/>
      <c r="BB224" s="298"/>
      <c r="BC224" s="310"/>
      <c r="BD224" s="336" t="s">
        <v>443</v>
      </c>
      <c r="BE224" s="341">
        <f>-AY217+BQ217</f>
        <v>6457543.3580186479</v>
      </c>
      <c r="BF224" s="295"/>
      <c r="BG224" s="295"/>
      <c r="BH224" s="295"/>
      <c r="BI224" s="295"/>
      <c r="BJ224" s="295"/>
      <c r="BK224" s="295"/>
      <c r="BL224" s="295"/>
      <c r="BM224" s="295"/>
      <c r="BN224" s="295"/>
      <c r="BO224" s="295"/>
      <c r="BP224" s="286"/>
      <c r="BQ224" s="286"/>
      <c r="BR224" s="322"/>
      <c r="BT224" s="310"/>
      <c r="BU224" s="313"/>
      <c r="BV224" s="336" t="s">
        <v>443</v>
      </c>
      <c r="BW224" s="341">
        <f>-BQ217+CI217</f>
        <v>7813627.463202551</v>
      </c>
      <c r="BX224" s="295"/>
      <c r="BY224" s="295"/>
      <c r="BZ224" s="295"/>
      <c r="CA224" s="295"/>
      <c r="CB224" s="295"/>
      <c r="CC224" s="295"/>
      <c r="CD224" s="295"/>
      <c r="CE224" s="295"/>
      <c r="CF224" s="295"/>
      <c r="CG224" s="295"/>
      <c r="CH224" s="286"/>
      <c r="CI224" s="286"/>
      <c r="CJ224" s="322"/>
      <c r="CL224" s="313"/>
    </row>
    <row r="225" spans="1:90" x14ac:dyDescent="0.25">
      <c r="A225" s="304"/>
      <c r="B225" s="336" t="s">
        <v>239</v>
      </c>
      <c r="C225" s="322">
        <f>SUM(C222:C224)</f>
        <v>205313798.07873684</v>
      </c>
      <c r="D225" s="295"/>
      <c r="E225" s="295"/>
      <c r="F225" s="295"/>
      <c r="G225" s="295"/>
      <c r="H225" s="295"/>
      <c r="I225" s="295"/>
      <c r="J225" s="295"/>
      <c r="K225" s="295"/>
      <c r="L225" s="295"/>
      <c r="M225" s="295"/>
      <c r="N225" s="286"/>
      <c r="O225" s="286"/>
      <c r="P225" s="322"/>
      <c r="R225" s="304"/>
      <c r="S225" s="301"/>
      <c r="T225" s="336" t="s">
        <v>239</v>
      </c>
      <c r="U225" s="322">
        <f>SUM(U222:U224)</f>
        <v>197350249.40414175</v>
      </c>
      <c r="V225" s="295"/>
      <c r="W225" s="295"/>
      <c r="X225" s="295"/>
      <c r="Y225" s="295"/>
      <c r="Z225" s="295"/>
      <c r="AA225" s="295"/>
      <c r="AB225" s="295"/>
      <c r="AC225" s="295"/>
      <c r="AD225" s="295"/>
      <c r="AE225" s="295"/>
      <c r="AF225" s="286"/>
      <c r="AG225" s="286"/>
      <c r="AH225" s="322"/>
      <c r="AJ225" s="301"/>
      <c r="AK225" s="298"/>
      <c r="AL225" s="336" t="s">
        <v>239</v>
      </c>
      <c r="AM225" s="322">
        <f>SUM(AM222:AM224)</f>
        <v>300599931.7670787</v>
      </c>
      <c r="AN225" s="295"/>
      <c r="AO225" s="295"/>
      <c r="AP225" s="295"/>
      <c r="AQ225" s="295"/>
      <c r="AR225" s="295"/>
      <c r="AS225" s="295"/>
      <c r="AT225" s="295"/>
      <c r="AU225" s="295"/>
      <c r="AV225" s="295"/>
      <c r="AW225" s="295"/>
      <c r="AX225" s="286"/>
      <c r="AY225" s="286"/>
      <c r="AZ225" s="322"/>
      <c r="BB225" s="298"/>
      <c r="BC225" s="310"/>
      <c r="BD225" s="336" t="s">
        <v>239</v>
      </c>
      <c r="BE225" s="322">
        <f>SUM(BE222:BE224)</f>
        <v>363725917.43816531</v>
      </c>
      <c r="BF225" s="295"/>
      <c r="BG225" s="295"/>
      <c r="BH225" s="295"/>
      <c r="BI225" s="295"/>
      <c r="BJ225" s="295"/>
      <c r="BK225" s="295"/>
      <c r="BL225" s="295"/>
      <c r="BM225" s="295"/>
      <c r="BN225" s="295"/>
      <c r="BO225" s="295"/>
      <c r="BP225" s="286"/>
      <c r="BQ225" s="286"/>
      <c r="BR225" s="322"/>
      <c r="BT225" s="310"/>
      <c r="BU225" s="313"/>
      <c r="BV225" s="336" t="s">
        <v>239</v>
      </c>
      <c r="BW225" s="322">
        <f>SUM(BW222:BW224)</f>
        <v>440108360.10018009</v>
      </c>
      <c r="BX225" s="295"/>
      <c r="BY225" s="295"/>
      <c r="BZ225" s="295"/>
      <c r="CA225" s="295"/>
      <c r="CB225" s="295"/>
      <c r="CC225" s="295"/>
      <c r="CD225" s="295"/>
      <c r="CE225" s="295"/>
      <c r="CF225" s="295"/>
      <c r="CG225" s="295"/>
      <c r="CH225" s="286"/>
      <c r="CI225" s="286"/>
      <c r="CJ225" s="322"/>
      <c r="CL225" s="313"/>
    </row>
    <row r="226" spans="1:90" x14ac:dyDescent="0.25">
      <c r="A226" s="304"/>
      <c r="R226" s="304"/>
      <c r="S226" s="301"/>
      <c r="AJ226" s="301"/>
      <c r="AK226" s="298"/>
      <c r="BB226" s="298"/>
      <c r="BC226" s="310"/>
      <c r="BT226" s="310"/>
      <c r="BU226" s="313"/>
      <c r="CL226" s="313"/>
    </row>
    <row r="227" spans="1:90" x14ac:dyDescent="0.25">
      <c r="A227" s="304"/>
      <c r="R227" s="304"/>
      <c r="S227" s="301"/>
      <c r="AJ227" s="301"/>
      <c r="AK227" s="298"/>
      <c r="BB227" s="298"/>
      <c r="BC227" s="310"/>
      <c r="BT227" s="310"/>
      <c r="BU227" s="313"/>
      <c r="CL227" s="313"/>
    </row>
    <row r="228" spans="1:90" x14ac:dyDescent="0.25">
      <c r="A228" s="317" t="s">
        <v>475</v>
      </c>
      <c r="B228" s="98" t="str">
        <f>B219</f>
        <v>For the Year Ending April 30</v>
      </c>
      <c r="D228" s="285"/>
      <c r="E228" s="285"/>
      <c r="F228" s="285"/>
      <c r="G228" s="285"/>
      <c r="H228" s="285"/>
      <c r="I228" s="285"/>
      <c r="J228" s="285"/>
      <c r="K228" s="285"/>
      <c r="L228" s="285"/>
      <c r="M228" s="285"/>
      <c r="N228" s="285"/>
      <c r="O228" s="285"/>
      <c r="P228" s="285"/>
      <c r="R228" s="304"/>
      <c r="S228" s="319" t="s">
        <v>475</v>
      </c>
      <c r="T228" s="98" t="str">
        <f>T219</f>
        <v>For the Year Ending April 30</v>
      </c>
      <c r="U228" s="285"/>
      <c r="V228" s="285"/>
      <c r="W228" s="285"/>
      <c r="X228" s="285"/>
      <c r="Y228" s="285"/>
      <c r="Z228" s="285"/>
      <c r="AA228" s="285"/>
      <c r="AB228" s="285"/>
      <c r="AC228" s="285"/>
      <c r="AD228" s="285"/>
      <c r="AE228" s="285"/>
      <c r="AF228" s="285"/>
      <c r="AG228" s="285"/>
      <c r="AH228" s="285"/>
      <c r="AJ228" s="301"/>
      <c r="AK228" s="319" t="s">
        <v>475</v>
      </c>
      <c r="AL228" s="98" t="str">
        <f>AL219</f>
        <v>For the Year Ending April 30</v>
      </c>
      <c r="AM228" s="285"/>
      <c r="AN228" s="285"/>
      <c r="AO228" s="285"/>
      <c r="AP228" s="285"/>
      <c r="AQ228" s="285"/>
      <c r="AR228" s="285"/>
      <c r="AS228" s="285"/>
      <c r="AT228" s="285"/>
      <c r="AU228" s="285"/>
      <c r="AV228" s="285"/>
      <c r="AW228" s="285"/>
      <c r="AX228" s="285"/>
      <c r="AY228" s="285"/>
      <c r="AZ228" s="285"/>
      <c r="BB228" s="298"/>
      <c r="BC228" s="319" t="s">
        <v>475</v>
      </c>
      <c r="BD228" s="98" t="str">
        <f>BD219</f>
        <v>For the Year Ending April 30</v>
      </c>
      <c r="BE228" s="285"/>
      <c r="BF228" s="285"/>
      <c r="BG228" s="285"/>
      <c r="BH228" s="285"/>
      <c r="BI228" s="285"/>
      <c r="BJ228" s="285"/>
      <c r="BK228" s="285"/>
      <c r="BL228" s="285"/>
      <c r="BM228" s="285"/>
      <c r="BN228" s="285"/>
      <c r="BO228" s="285"/>
      <c r="BP228" s="285"/>
      <c r="BQ228" s="285"/>
      <c r="BR228" s="285"/>
      <c r="BT228" s="310"/>
      <c r="BU228" s="319" t="s">
        <v>475</v>
      </c>
      <c r="BV228" s="98" t="str">
        <f>BV219</f>
        <v>For the Year Ending April 30</v>
      </c>
      <c r="BW228" s="285"/>
      <c r="BX228" s="285"/>
      <c r="BY228" s="285"/>
      <c r="BZ228" s="285"/>
      <c r="CA228" s="285"/>
      <c r="CB228" s="285"/>
      <c r="CC228" s="285"/>
      <c r="CD228" s="285"/>
      <c r="CE228" s="285"/>
      <c r="CF228" s="285"/>
      <c r="CG228" s="285"/>
      <c r="CH228" s="285"/>
      <c r="CI228" s="285"/>
      <c r="CJ228" s="285"/>
      <c r="CL228" s="313"/>
    </row>
    <row r="229" spans="1:90" x14ac:dyDescent="0.25">
      <c r="A229" s="304"/>
      <c r="B229" s="320" t="s">
        <v>240</v>
      </c>
      <c r="C229" s="285"/>
      <c r="D229" s="285"/>
      <c r="E229" s="285"/>
      <c r="F229" s="285"/>
      <c r="G229" s="285"/>
      <c r="H229" s="285"/>
      <c r="I229" s="285"/>
      <c r="J229" s="285"/>
      <c r="K229" s="285"/>
      <c r="L229" s="285"/>
      <c r="M229" s="285"/>
      <c r="N229" s="285"/>
      <c r="O229" s="285"/>
      <c r="P229" s="285"/>
      <c r="R229" s="304"/>
      <c r="S229" s="301"/>
      <c r="T229" s="320" t="s">
        <v>240</v>
      </c>
      <c r="U229" s="285"/>
      <c r="V229" s="285"/>
      <c r="W229" s="285"/>
      <c r="X229" s="285"/>
      <c r="Y229" s="285"/>
      <c r="Z229" s="285"/>
      <c r="AA229" s="285"/>
      <c r="AB229" s="285"/>
      <c r="AC229" s="285"/>
      <c r="AD229" s="285"/>
      <c r="AE229" s="285"/>
      <c r="AF229" s="285"/>
      <c r="AG229" s="285"/>
      <c r="AH229" s="285"/>
      <c r="AJ229" s="301"/>
      <c r="AK229" s="298"/>
      <c r="AL229" s="320" t="s">
        <v>240</v>
      </c>
      <c r="AM229" s="285"/>
      <c r="AN229" s="285"/>
      <c r="AO229" s="285"/>
      <c r="AP229" s="285"/>
      <c r="AQ229" s="285"/>
      <c r="AR229" s="285"/>
      <c r="AS229" s="285"/>
      <c r="AT229" s="285"/>
      <c r="AU229" s="285"/>
      <c r="AV229" s="285"/>
      <c r="AW229" s="285"/>
      <c r="AX229" s="285"/>
      <c r="AY229" s="285"/>
      <c r="AZ229" s="285"/>
      <c r="BB229" s="298"/>
      <c r="BC229" s="310"/>
      <c r="BD229" s="320" t="s">
        <v>240</v>
      </c>
      <c r="BE229" s="285"/>
      <c r="BF229" s="285"/>
      <c r="BG229" s="285"/>
      <c r="BH229" s="285"/>
      <c r="BI229" s="285"/>
      <c r="BJ229" s="285"/>
      <c r="BK229" s="285"/>
      <c r="BL229" s="285"/>
      <c r="BM229" s="285"/>
      <c r="BN229" s="285"/>
      <c r="BO229" s="285"/>
      <c r="BP229" s="285"/>
      <c r="BQ229" s="285"/>
      <c r="BR229" s="285"/>
      <c r="BT229" s="310"/>
      <c r="BU229" s="313"/>
      <c r="BV229" s="320" t="s">
        <v>240</v>
      </c>
      <c r="BW229" s="285"/>
      <c r="BX229" s="285"/>
      <c r="BY229" s="285"/>
      <c r="BZ229" s="285"/>
      <c r="CA229" s="285"/>
      <c r="CB229" s="285"/>
      <c r="CC229" s="285"/>
      <c r="CD229" s="285"/>
      <c r="CE229" s="285"/>
      <c r="CF229" s="285"/>
      <c r="CG229" s="285"/>
      <c r="CH229" s="285"/>
      <c r="CI229" s="285"/>
      <c r="CJ229" s="285"/>
      <c r="CL229" s="313"/>
    </row>
    <row r="230" spans="1:90" x14ac:dyDescent="0.25">
      <c r="A230" s="304"/>
      <c r="B230" s="321" t="str">
        <f>B192</f>
        <v>Hayai Desire</v>
      </c>
      <c r="C230" s="285"/>
      <c r="D230" s="285"/>
      <c r="E230" s="285"/>
      <c r="F230" s="285"/>
      <c r="G230" s="285"/>
      <c r="H230" s="285"/>
      <c r="I230" s="285"/>
      <c r="J230" s="285"/>
      <c r="K230" s="285"/>
      <c r="L230" s="285"/>
      <c r="M230" s="285"/>
      <c r="N230" s="285"/>
      <c r="O230" s="285"/>
      <c r="P230" s="285"/>
      <c r="R230" s="304"/>
      <c r="S230" s="301"/>
      <c r="T230" s="321" t="str">
        <f>T192</f>
        <v>Hayai Desire</v>
      </c>
      <c r="U230" s="285"/>
      <c r="V230" s="285"/>
      <c r="W230" s="285"/>
      <c r="X230" s="285"/>
      <c r="Y230" s="285"/>
      <c r="Z230" s="285"/>
      <c r="AA230" s="285"/>
      <c r="AB230" s="285"/>
      <c r="AC230" s="285"/>
      <c r="AD230" s="285"/>
      <c r="AE230" s="285"/>
      <c r="AF230" s="285"/>
      <c r="AG230" s="285"/>
      <c r="AH230" s="285"/>
      <c r="AJ230" s="301"/>
      <c r="AK230" s="298"/>
      <c r="AL230" s="321" t="str">
        <f>AL192</f>
        <v>Hayai Desire</v>
      </c>
      <c r="AM230" s="285"/>
      <c r="AN230" s="285"/>
      <c r="AO230" s="285"/>
      <c r="AP230" s="285"/>
      <c r="AQ230" s="285"/>
      <c r="AR230" s="285"/>
      <c r="AS230" s="285"/>
      <c r="AT230" s="285"/>
      <c r="AU230" s="285"/>
      <c r="AV230" s="285"/>
      <c r="AW230" s="285"/>
      <c r="AX230" s="285"/>
      <c r="AY230" s="285"/>
      <c r="AZ230" s="285"/>
      <c r="BB230" s="298"/>
      <c r="BC230" s="310"/>
      <c r="BD230" s="321" t="str">
        <f>BD192</f>
        <v>Hayai Desire</v>
      </c>
      <c r="BE230" s="285"/>
      <c r="BF230" s="285"/>
      <c r="BG230" s="285"/>
      <c r="BH230" s="285"/>
      <c r="BI230" s="285"/>
      <c r="BJ230" s="285"/>
      <c r="BK230" s="285"/>
      <c r="BL230" s="285"/>
      <c r="BM230" s="285"/>
      <c r="BN230" s="285"/>
      <c r="BO230" s="285"/>
      <c r="BP230" s="285"/>
      <c r="BQ230" s="285"/>
      <c r="BR230" s="285"/>
      <c r="BT230" s="310"/>
      <c r="BU230" s="313"/>
      <c r="BV230" s="321" t="str">
        <f>BV192</f>
        <v>Hayai Desire</v>
      </c>
      <c r="BW230" s="285"/>
      <c r="BX230" s="285"/>
      <c r="BY230" s="285"/>
      <c r="BZ230" s="285"/>
      <c r="CA230" s="285"/>
      <c r="CB230" s="285"/>
      <c r="CC230" s="285"/>
      <c r="CD230" s="285"/>
      <c r="CE230" s="285"/>
      <c r="CF230" s="285"/>
      <c r="CG230" s="285"/>
      <c r="CH230" s="285"/>
      <c r="CI230" s="285"/>
      <c r="CJ230" s="285"/>
      <c r="CL230" s="313"/>
    </row>
    <row r="231" spans="1:90" x14ac:dyDescent="0.25">
      <c r="A231" s="304"/>
      <c r="B231" s="323"/>
      <c r="C231" s="324">
        <f>C193</f>
        <v>44682</v>
      </c>
      <c r="D231" s="324">
        <f t="shared" ref="D231:N231" si="673">D193</f>
        <v>44713</v>
      </c>
      <c r="E231" s="324">
        <f t="shared" si="673"/>
        <v>44743</v>
      </c>
      <c r="F231" s="324">
        <f t="shared" si="673"/>
        <v>44774</v>
      </c>
      <c r="G231" s="324">
        <f t="shared" si="673"/>
        <v>44805</v>
      </c>
      <c r="H231" s="324">
        <f t="shared" si="673"/>
        <v>44835</v>
      </c>
      <c r="I231" s="324">
        <f t="shared" si="673"/>
        <v>44866</v>
      </c>
      <c r="J231" s="324">
        <f t="shared" si="673"/>
        <v>44896</v>
      </c>
      <c r="K231" s="324">
        <f t="shared" si="673"/>
        <v>44927</v>
      </c>
      <c r="L231" s="324">
        <f t="shared" si="673"/>
        <v>44958</v>
      </c>
      <c r="M231" s="324">
        <f t="shared" si="673"/>
        <v>44986</v>
      </c>
      <c r="N231" s="324">
        <f t="shared" si="673"/>
        <v>45017</v>
      </c>
      <c r="O231" s="324" t="s">
        <v>52</v>
      </c>
      <c r="P231" s="285"/>
      <c r="R231" s="304"/>
      <c r="S231" s="301"/>
      <c r="T231" s="323"/>
      <c r="U231" s="324">
        <f>U193</f>
        <v>45048</v>
      </c>
      <c r="V231" s="324">
        <f t="shared" ref="V231:AF231" si="674">V193</f>
        <v>45079</v>
      </c>
      <c r="W231" s="324">
        <f t="shared" si="674"/>
        <v>45109</v>
      </c>
      <c r="X231" s="324">
        <f t="shared" si="674"/>
        <v>45140</v>
      </c>
      <c r="Y231" s="324">
        <f t="shared" si="674"/>
        <v>45171</v>
      </c>
      <c r="Z231" s="324">
        <f t="shared" si="674"/>
        <v>45201</v>
      </c>
      <c r="AA231" s="324">
        <f t="shared" si="674"/>
        <v>45232</v>
      </c>
      <c r="AB231" s="324">
        <f t="shared" si="674"/>
        <v>45262</v>
      </c>
      <c r="AC231" s="324">
        <f t="shared" si="674"/>
        <v>45293</v>
      </c>
      <c r="AD231" s="324">
        <f t="shared" si="674"/>
        <v>45324</v>
      </c>
      <c r="AE231" s="324">
        <f t="shared" si="674"/>
        <v>45353</v>
      </c>
      <c r="AF231" s="324">
        <f t="shared" si="674"/>
        <v>45384</v>
      </c>
      <c r="AG231" s="324" t="s">
        <v>52</v>
      </c>
      <c r="AH231" s="285"/>
      <c r="AJ231" s="301"/>
      <c r="AK231" s="298"/>
      <c r="AL231" s="323"/>
      <c r="AM231" s="324">
        <f>AM193</f>
        <v>45414</v>
      </c>
      <c r="AN231" s="324">
        <f t="shared" ref="AN231:AX231" si="675">AN193</f>
        <v>45445</v>
      </c>
      <c r="AO231" s="324">
        <f t="shared" si="675"/>
        <v>45475</v>
      </c>
      <c r="AP231" s="324">
        <f t="shared" si="675"/>
        <v>45506</v>
      </c>
      <c r="AQ231" s="324">
        <f t="shared" si="675"/>
        <v>45537</v>
      </c>
      <c r="AR231" s="324">
        <f t="shared" si="675"/>
        <v>45567</v>
      </c>
      <c r="AS231" s="324">
        <f t="shared" si="675"/>
        <v>45598</v>
      </c>
      <c r="AT231" s="324">
        <f t="shared" si="675"/>
        <v>45628</v>
      </c>
      <c r="AU231" s="324">
        <f t="shared" si="675"/>
        <v>45659</v>
      </c>
      <c r="AV231" s="324">
        <f t="shared" si="675"/>
        <v>45690</v>
      </c>
      <c r="AW231" s="324">
        <f t="shared" si="675"/>
        <v>45718</v>
      </c>
      <c r="AX231" s="324">
        <f t="shared" si="675"/>
        <v>45749</v>
      </c>
      <c r="AY231" s="324" t="s">
        <v>52</v>
      </c>
      <c r="AZ231" s="285"/>
      <c r="BB231" s="298"/>
      <c r="BC231" s="310"/>
      <c r="BD231" s="323"/>
      <c r="BE231" s="324">
        <f>BE193</f>
        <v>45780</v>
      </c>
      <c r="BF231" s="324">
        <f t="shared" ref="BF231:BP231" si="676">BF193</f>
        <v>45811</v>
      </c>
      <c r="BG231" s="324">
        <f t="shared" si="676"/>
        <v>45841</v>
      </c>
      <c r="BH231" s="324">
        <f t="shared" si="676"/>
        <v>45872</v>
      </c>
      <c r="BI231" s="324">
        <f t="shared" si="676"/>
        <v>45903</v>
      </c>
      <c r="BJ231" s="324">
        <f t="shared" si="676"/>
        <v>45933</v>
      </c>
      <c r="BK231" s="324">
        <f t="shared" si="676"/>
        <v>45964</v>
      </c>
      <c r="BL231" s="324">
        <f t="shared" si="676"/>
        <v>45994</v>
      </c>
      <c r="BM231" s="324">
        <f t="shared" si="676"/>
        <v>46025</v>
      </c>
      <c r="BN231" s="324">
        <f t="shared" si="676"/>
        <v>46056</v>
      </c>
      <c r="BO231" s="324">
        <f t="shared" si="676"/>
        <v>46084</v>
      </c>
      <c r="BP231" s="324">
        <f t="shared" si="676"/>
        <v>46115</v>
      </c>
      <c r="BQ231" s="324" t="s">
        <v>52</v>
      </c>
      <c r="BR231" s="285"/>
      <c r="BT231" s="310"/>
      <c r="BU231" s="313"/>
      <c r="BV231" s="323"/>
      <c r="BW231" s="324">
        <f>BW193</f>
        <v>46146</v>
      </c>
      <c r="BX231" s="324">
        <f t="shared" ref="BX231:CH231" si="677">BX193</f>
        <v>46177</v>
      </c>
      <c r="BY231" s="324">
        <f t="shared" si="677"/>
        <v>46207</v>
      </c>
      <c r="BZ231" s="324">
        <f t="shared" si="677"/>
        <v>46238</v>
      </c>
      <c r="CA231" s="324">
        <f t="shared" si="677"/>
        <v>46269</v>
      </c>
      <c r="CB231" s="324">
        <f t="shared" si="677"/>
        <v>46299</v>
      </c>
      <c r="CC231" s="324">
        <f t="shared" si="677"/>
        <v>46330</v>
      </c>
      <c r="CD231" s="324">
        <f t="shared" si="677"/>
        <v>46360</v>
      </c>
      <c r="CE231" s="324">
        <f t="shared" si="677"/>
        <v>46391</v>
      </c>
      <c r="CF231" s="324">
        <f t="shared" si="677"/>
        <v>46422</v>
      </c>
      <c r="CG231" s="324">
        <f t="shared" si="677"/>
        <v>46450</v>
      </c>
      <c r="CH231" s="324">
        <f t="shared" si="677"/>
        <v>46481</v>
      </c>
      <c r="CI231" s="324" t="s">
        <v>52</v>
      </c>
      <c r="CJ231" s="285"/>
      <c r="CL231" s="313"/>
    </row>
    <row r="232" spans="1:90" x14ac:dyDescent="0.25">
      <c r="A232" s="304"/>
      <c r="B232" s="326" t="str">
        <f>B207</f>
        <v>Fresh Produce</v>
      </c>
      <c r="C232" s="290">
        <f>C29*C147</f>
        <v>418000</v>
      </c>
      <c r="D232" s="290">
        <f t="shared" ref="D232:N232" si="678">D29*D147</f>
        <v>505780.00000000012</v>
      </c>
      <c r="E232" s="290">
        <f t="shared" si="678"/>
        <v>667629.60000000021</v>
      </c>
      <c r="F232" s="290">
        <f t="shared" si="678"/>
        <v>881271.07200000028</v>
      </c>
      <c r="G232" s="290">
        <f t="shared" si="678"/>
        <v>1163277.8150400005</v>
      </c>
      <c r="H232" s="290">
        <f t="shared" si="678"/>
        <v>1535526.7158528008</v>
      </c>
      <c r="I232" s="290">
        <f t="shared" si="678"/>
        <v>2026895.2649256969</v>
      </c>
      <c r="J232" s="290">
        <f t="shared" si="678"/>
        <v>2675501.74970192</v>
      </c>
      <c r="K232" s="290">
        <f t="shared" si="678"/>
        <v>3531662.3096065344</v>
      </c>
      <c r="L232" s="290">
        <f t="shared" si="678"/>
        <v>4661794.248680626</v>
      </c>
      <c r="M232" s="290">
        <f t="shared" si="678"/>
        <v>6153568.4082584269</v>
      </c>
      <c r="N232" s="290">
        <f t="shared" si="678"/>
        <v>8122710.2989011249</v>
      </c>
      <c r="O232" s="290">
        <f>SUM(C232:N232)</f>
        <v>32343617.482967131</v>
      </c>
      <c r="P232" s="285"/>
      <c r="R232" s="304"/>
      <c r="S232" s="301"/>
      <c r="T232" s="326" t="str">
        <f>T207</f>
        <v>Fresh Produce</v>
      </c>
      <c r="U232" s="290">
        <f>U29*U147</f>
        <v>501600.00000000006</v>
      </c>
      <c r="V232" s="290">
        <f t="shared" ref="V232:AE232" si="679">V29*V147</f>
        <v>662112.00000000012</v>
      </c>
      <c r="W232" s="290">
        <f t="shared" si="679"/>
        <v>873987.84000000032</v>
      </c>
      <c r="X232" s="290">
        <f t="shared" si="679"/>
        <v>1153663.9488000006</v>
      </c>
      <c r="Y232" s="290">
        <f t="shared" si="679"/>
        <v>1522836.4124160009</v>
      </c>
      <c r="Z232" s="290">
        <f t="shared" si="679"/>
        <v>2010144.0643891213</v>
      </c>
      <c r="AA232" s="290">
        <f t="shared" si="679"/>
        <v>2653390.16499364</v>
      </c>
      <c r="AB232" s="290">
        <f t="shared" si="679"/>
        <v>3502475.0177916046</v>
      </c>
      <c r="AC232" s="290">
        <f t="shared" si="679"/>
        <v>4623267.0234849192</v>
      </c>
      <c r="AD232" s="290">
        <f t="shared" si="679"/>
        <v>2724364.0258559994</v>
      </c>
      <c r="AE232" s="290">
        <f t="shared" si="679"/>
        <v>3269236.8310271995</v>
      </c>
      <c r="AF232" s="290">
        <f>AF29*AF147</f>
        <v>3923084.197232639</v>
      </c>
      <c r="AG232" s="290">
        <f>SUM(U232:AF232)</f>
        <v>27420161.525991123</v>
      </c>
      <c r="AH232" s="285"/>
      <c r="AJ232" s="301"/>
      <c r="AK232" s="298"/>
      <c r="AL232" s="326" t="str">
        <f>AL207</f>
        <v>Fresh Produce</v>
      </c>
      <c r="AM232" s="290">
        <f>AM29*AM147</f>
        <v>689700.00000000012</v>
      </c>
      <c r="AN232" s="290">
        <f t="shared" ref="AN232:AX232" si="680">AN29*AN147</f>
        <v>986271.00000000035</v>
      </c>
      <c r="AO232" s="290">
        <f t="shared" si="680"/>
        <v>1410367.5300000007</v>
      </c>
      <c r="AP232" s="290">
        <f t="shared" si="680"/>
        <v>2016825.5679000011</v>
      </c>
      <c r="AQ232" s="290">
        <f t="shared" si="680"/>
        <v>2884060.5620970018</v>
      </c>
      <c r="AR232" s="290">
        <f t="shared" si="680"/>
        <v>4124206.6037987131</v>
      </c>
      <c r="AS232" s="290">
        <f t="shared" si="680"/>
        <v>5897615.4434321607</v>
      </c>
      <c r="AT232" s="290">
        <f t="shared" si="680"/>
        <v>8433590.0841079913</v>
      </c>
      <c r="AU232" s="290">
        <f t="shared" si="680"/>
        <v>12060033.820274429</v>
      </c>
      <c r="AV232" s="290">
        <f t="shared" si="680"/>
        <v>17245848.362992436</v>
      </c>
      <c r="AW232" s="290">
        <f t="shared" si="680"/>
        <v>24661563.159079183</v>
      </c>
      <c r="AX232" s="290">
        <f t="shared" si="680"/>
        <v>35266035.317483239</v>
      </c>
      <c r="AY232" s="290">
        <f>SUM(AM232:AX232)</f>
        <v>115676117.45116517</v>
      </c>
      <c r="AZ232" s="285"/>
      <c r="BB232" s="298"/>
      <c r="BC232" s="310"/>
      <c r="BD232" s="326" t="str">
        <f>BD207</f>
        <v>Fresh Produce</v>
      </c>
      <c r="BE232" s="290">
        <f>BE29*BE147</f>
        <v>986271.00000000035</v>
      </c>
      <c r="BF232" s="290">
        <f t="shared" ref="BF232:BP232" si="681">BF29*BF147</f>
        <v>1518857.3400000008</v>
      </c>
      <c r="BG232" s="290">
        <f t="shared" si="681"/>
        <v>2339040.3036000011</v>
      </c>
      <c r="BH232" s="290">
        <f t="shared" si="681"/>
        <v>3602122.0675440021</v>
      </c>
      <c r="BI232" s="290">
        <f t="shared" si="681"/>
        <v>5547267.9840177633</v>
      </c>
      <c r="BJ232" s="290">
        <f t="shared" si="681"/>
        <v>8542792.695387356</v>
      </c>
      <c r="BK232" s="290">
        <f t="shared" si="681"/>
        <v>13155900.75089653</v>
      </c>
      <c r="BL232" s="290">
        <f t="shared" si="681"/>
        <v>20260087.156380657</v>
      </c>
      <c r="BM232" s="290">
        <f t="shared" si="681"/>
        <v>31200534.220826212</v>
      </c>
      <c r="BN232" s="290">
        <f t="shared" si="681"/>
        <v>48048822.70007237</v>
      </c>
      <c r="BO232" s="290">
        <f t="shared" si="681"/>
        <v>73995186.958111435</v>
      </c>
      <c r="BP232" s="290">
        <f t="shared" si="681"/>
        <v>113952587.91549164</v>
      </c>
      <c r="BQ232" s="290">
        <f>SUM(BE232:BP232)</f>
        <v>323149471.09232795</v>
      </c>
      <c r="BR232" s="285"/>
      <c r="BT232" s="310"/>
      <c r="BU232" s="313"/>
      <c r="BV232" s="326" t="str">
        <f>BV207</f>
        <v>Fresh Produce</v>
      </c>
      <c r="BW232" s="290">
        <f>BW29*BW147</f>
        <v>1518857.3400000008</v>
      </c>
      <c r="BX232" s="290">
        <f t="shared" ref="BX232:CH232" si="682">BX29*BX147</f>
        <v>2506114.6110000014</v>
      </c>
      <c r="BY232" s="290">
        <f t="shared" si="682"/>
        <v>4135089.1081500025</v>
      </c>
      <c r="BZ232" s="290">
        <f t="shared" si="682"/>
        <v>6822897.0284475051</v>
      </c>
      <c r="CA232" s="290">
        <f t="shared" si="682"/>
        <v>11257780.096938383</v>
      </c>
      <c r="CB232" s="290">
        <f t="shared" si="682"/>
        <v>18575337.159948334</v>
      </c>
      <c r="CC232" s="290">
        <f t="shared" si="682"/>
        <v>30649306.313914753</v>
      </c>
      <c r="CD232" s="290">
        <f t="shared" si="682"/>
        <v>50571355.417959347</v>
      </c>
      <c r="CE232" s="290">
        <f t="shared" si="682"/>
        <v>83442736.439632922</v>
      </c>
      <c r="CF232" s="290">
        <f t="shared" si="682"/>
        <v>137680515.12539434</v>
      </c>
      <c r="CG232" s="290">
        <f t="shared" si="682"/>
        <v>227172849.95690069</v>
      </c>
      <c r="CH232" s="290">
        <f t="shared" si="682"/>
        <v>374835202.42888618</v>
      </c>
      <c r="CI232" s="290">
        <f>SUM(BW232:CH232)</f>
        <v>949168041.02717245</v>
      </c>
      <c r="CJ232" s="285"/>
      <c r="CL232" s="313"/>
    </row>
    <row r="233" spans="1:90" x14ac:dyDescent="0.25">
      <c r="A233" s="304"/>
      <c r="B233" s="326" t="str">
        <f t="shared" ref="B233:B241" si="683">B208</f>
        <v>Dairy Products</v>
      </c>
      <c r="C233" s="290">
        <f t="shared" ref="C233:N241" si="684">C30*C148</f>
        <v>156000</v>
      </c>
      <c r="D233" s="290">
        <f t="shared" si="684"/>
        <v>188760.00000000003</v>
      </c>
      <c r="E233" s="290">
        <f t="shared" si="684"/>
        <v>249163.20000000007</v>
      </c>
      <c r="F233" s="290">
        <f t="shared" si="684"/>
        <v>328895.42400000006</v>
      </c>
      <c r="G233" s="290">
        <f t="shared" si="684"/>
        <v>434141.95968000015</v>
      </c>
      <c r="H233" s="290">
        <f t="shared" si="684"/>
        <v>573067.38677760027</v>
      </c>
      <c r="I233" s="290">
        <f t="shared" si="684"/>
        <v>756448.95054643229</v>
      </c>
      <c r="J233" s="290">
        <f t="shared" si="684"/>
        <v>998512.61472129065</v>
      </c>
      <c r="K233" s="290">
        <f t="shared" si="684"/>
        <v>1318036.6514321037</v>
      </c>
      <c r="L233" s="290">
        <f t="shared" si="684"/>
        <v>1739808.3798903772</v>
      </c>
      <c r="M233" s="290">
        <f t="shared" si="684"/>
        <v>2296547.0614552977</v>
      </c>
      <c r="N233" s="290">
        <f t="shared" si="684"/>
        <v>3031442.1211209926</v>
      </c>
      <c r="O233" s="290">
        <f t="shared" ref="O233:O241" si="685">SUM(C233:N233)</f>
        <v>12070823.749624096</v>
      </c>
      <c r="P233" s="285"/>
      <c r="R233" s="304"/>
      <c r="S233" s="301"/>
      <c r="T233" s="326" t="str">
        <f t="shared" ref="T233:T241" si="686">T208</f>
        <v>Dairy Products</v>
      </c>
      <c r="U233" s="290">
        <f t="shared" ref="U233:AF233" si="687">U30*U148</f>
        <v>200200</v>
      </c>
      <c r="V233" s="290">
        <f t="shared" si="687"/>
        <v>264264.00000000006</v>
      </c>
      <c r="W233" s="290">
        <f t="shared" si="687"/>
        <v>348828.4800000001</v>
      </c>
      <c r="X233" s="290">
        <f t="shared" si="687"/>
        <v>460453.5936000002</v>
      </c>
      <c r="Y233" s="290">
        <f t="shared" si="687"/>
        <v>607798.74355200026</v>
      </c>
      <c r="Z233" s="290">
        <f t="shared" si="687"/>
        <v>802294.34148864041</v>
      </c>
      <c r="AA233" s="290">
        <f t="shared" si="687"/>
        <v>1059028.5307650052</v>
      </c>
      <c r="AB233" s="290">
        <f t="shared" si="687"/>
        <v>1397917.6606098071</v>
      </c>
      <c r="AC233" s="290">
        <f t="shared" si="687"/>
        <v>1845251.3120049455</v>
      </c>
      <c r="AD233" s="290">
        <f t="shared" si="687"/>
        <v>2435731.7318465277</v>
      </c>
      <c r="AE233" s="290">
        <f t="shared" si="687"/>
        <v>3215165.8860374163</v>
      </c>
      <c r="AF233" s="290">
        <f t="shared" si="687"/>
        <v>4244018.9695693897</v>
      </c>
      <c r="AG233" s="290">
        <f t="shared" ref="AG233:AG241" si="688">SUM(U233:AF233)</f>
        <v>16880953.249473732</v>
      </c>
      <c r="AH233" s="285"/>
      <c r="AJ233" s="301"/>
      <c r="AK233" s="298"/>
      <c r="AL233" s="326" t="str">
        <f t="shared" ref="AL233:AL241" si="689">AL208</f>
        <v>Dairy Products</v>
      </c>
      <c r="AM233" s="290">
        <f t="shared" ref="AM233:AX233" si="690">AM30*AM148</f>
        <v>314600.00000000006</v>
      </c>
      <c r="AN233" s="290">
        <f t="shared" si="690"/>
        <v>449878.00000000012</v>
      </c>
      <c r="AO233" s="290">
        <f t="shared" si="690"/>
        <v>643325.54000000027</v>
      </c>
      <c r="AP233" s="290">
        <f t="shared" si="690"/>
        <v>919955.52220000047</v>
      </c>
      <c r="AQ233" s="290">
        <f t="shared" si="690"/>
        <v>1315536.3967460007</v>
      </c>
      <c r="AR233" s="290">
        <f t="shared" si="690"/>
        <v>1881217.0473467815</v>
      </c>
      <c r="AS233" s="290">
        <f t="shared" si="690"/>
        <v>2690140.3777058977</v>
      </c>
      <c r="AT233" s="290">
        <f t="shared" si="690"/>
        <v>3846900.740119434</v>
      </c>
      <c r="AU233" s="290">
        <f t="shared" si="690"/>
        <v>5501068.0583707904</v>
      </c>
      <c r="AV233" s="290">
        <f t="shared" si="690"/>
        <v>7866527.3234702311</v>
      </c>
      <c r="AW233" s="290">
        <f t="shared" si="690"/>
        <v>11249134.07256243</v>
      </c>
      <c r="AX233" s="290">
        <f t="shared" si="690"/>
        <v>16086261.72376428</v>
      </c>
      <c r="AY233" s="290">
        <f t="shared" ref="AY233:AY241" si="691">SUM(AM233:AX233)</f>
        <v>52764544.802285843</v>
      </c>
      <c r="AZ233" s="285"/>
      <c r="BB233" s="298"/>
      <c r="BC233" s="310"/>
      <c r="BD233" s="326" t="str">
        <f t="shared" ref="BD233:BD241" si="692">BD208</f>
        <v>Dairy Products</v>
      </c>
      <c r="BE233" s="290">
        <f t="shared" ref="BE233:BP233" si="693">BE30*BE148</f>
        <v>449878.00000000012</v>
      </c>
      <c r="BF233" s="290">
        <f t="shared" si="693"/>
        <v>692812.12000000023</v>
      </c>
      <c r="BG233" s="290">
        <f t="shared" si="693"/>
        <v>1066930.6648000006</v>
      </c>
      <c r="BH233" s="290">
        <f t="shared" si="693"/>
        <v>1643073.2237920011</v>
      </c>
      <c r="BI233" s="290">
        <f t="shared" si="693"/>
        <v>2530332.7646396817</v>
      </c>
      <c r="BJ233" s="290">
        <f t="shared" si="693"/>
        <v>3896712.4575451096</v>
      </c>
      <c r="BK233" s="290">
        <f t="shared" si="693"/>
        <v>6000937.1846194696</v>
      </c>
      <c r="BL233" s="290">
        <f t="shared" si="693"/>
        <v>9241443.2643139828</v>
      </c>
      <c r="BM233" s="290">
        <f t="shared" si="693"/>
        <v>14231822.62704353</v>
      </c>
      <c r="BN233" s="290">
        <f t="shared" si="693"/>
        <v>21917006.845647037</v>
      </c>
      <c r="BO233" s="290">
        <f t="shared" si="693"/>
        <v>33752190.542296439</v>
      </c>
      <c r="BP233" s="290">
        <f t="shared" si="693"/>
        <v>51978373.435136512</v>
      </c>
      <c r="BQ233" s="290">
        <f t="shared" ref="BQ233:BQ241" si="694">SUM(BE233:BP233)</f>
        <v>147401513.12983376</v>
      </c>
      <c r="BR233" s="285"/>
      <c r="BT233" s="310"/>
      <c r="BU233" s="313"/>
      <c r="BV233" s="326" t="str">
        <f t="shared" ref="BV233:BV241" si="695">BV208</f>
        <v>Dairy Products</v>
      </c>
      <c r="BW233" s="290">
        <f t="shared" ref="BW233:CH233" si="696">BW30*BW148</f>
        <v>692812.12000000023</v>
      </c>
      <c r="BX233" s="290">
        <f t="shared" si="696"/>
        <v>1143139.9980000006</v>
      </c>
      <c r="BY233" s="290">
        <f t="shared" si="696"/>
        <v>1886180.9967000012</v>
      </c>
      <c r="BZ233" s="290">
        <f t="shared" si="696"/>
        <v>3112198.644555002</v>
      </c>
      <c r="CA233" s="290">
        <f t="shared" si="696"/>
        <v>5135127.7635157537</v>
      </c>
      <c r="CB233" s="290">
        <f t="shared" si="696"/>
        <v>8472960.8098009937</v>
      </c>
      <c r="CC233" s="290">
        <f t="shared" si="696"/>
        <v>13980385.33617164</v>
      </c>
      <c r="CD233" s="290">
        <f t="shared" si="696"/>
        <v>23067635.804683208</v>
      </c>
      <c r="CE233" s="290">
        <f t="shared" si="696"/>
        <v>38061599.077727295</v>
      </c>
      <c r="CF233" s="290">
        <f t="shared" si="696"/>
        <v>62801638.478250042</v>
      </c>
      <c r="CG233" s="290">
        <f t="shared" si="696"/>
        <v>103622703.48911259</v>
      </c>
      <c r="CH233" s="290">
        <f t="shared" si="696"/>
        <v>170977460.75703576</v>
      </c>
      <c r="CI233" s="290">
        <f t="shared" ref="CI233:CI241" si="697">SUM(BW233:CH233)</f>
        <v>432953843.27555227</v>
      </c>
      <c r="CJ233" s="285"/>
      <c r="CL233" s="313"/>
    </row>
    <row r="234" spans="1:90" x14ac:dyDescent="0.25">
      <c r="A234" s="304"/>
      <c r="B234" s="326" t="str">
        <f t="shared" si="683"/>
        <v>Organic Grocery</v>
      </c>
      <c r="C234" s="290">
        <f t="shared" si="684"/>
        <v>140000</v>
      </c>
      <c r="D234" s="290">
        <f t="shared" si="684"/>
        <v>169400.00000000003</v>
      </c>
      <c r="E234" s="290">
        <f t="shared" si="684"/>
        <v>223608.00000000006</v>
      </c>
      <c r="F234" s="290">
        <f t="shared" si="684"/>
        <v>295162.56000000011</v>
      </c>
      <c r="G234" s="290">
        <f t="shared" si="684"/>
        <v>389614.57920000021</v>
      </c>
      <c r="H234" s="290">
        <f t="shared" si="684"/>
        <v>514291.24454400025</v>
      </c>
      <c r="I234" s="290">
        <f t="shared" si="684"/>
        <v>678864.44279808039</v>
      </c>
      <c r="J234" s="290">
        <f t="shared" si="684"/>
        <v>896101.06449346605</v>
      </c>
      <c r="K234" s="290">
        <f t="shared" si="684"/>
        <v>1182853.4051313752</v>
      </c>
      <c r="L234" s="290">
        <f t="shared" si="684"/>
        <v>1561366.4947734156</v>
      </c>
      <c r="M234" s="290">
        <f t="shared" si="684"/>
        <v>2061003.7731009088</v>
      </c>
      <c r="N234" s="290">
        <f t="shared" si="684"/>
        <v>2720524.9804931995</v>
      </c>
      <c r="O234" s="290">
        <f t="shared" si="685"/>
        <v>10832790.544534447</v>
      </c>
      <c r="P234" s="285"/>
      <c r="R234" s="304"/>
      <c r="S234" s="301"/>
      <c r="T234" s="326" t="str">
        <f t="shared" si="686"/>
        <v>Organic Grocery</v>
      </c>
      <c r="U234" s="290">
        <f t="shared" ref="U234:AF234" si="698">U31*U149</f>
        <v>169400.00000000003</v>
      </c>
      <c r="V234" s="290">
        <f t="shared" si="698"/>
        <v>223608.00000000006</v>
      </c>
      <c r="W234" s="290">
        <f t="shared" si="698"/>
        <v>295162.56000000011</v>
      </c>
      <c r="X234" s="290">
        <f t="shared" si="698"/>
        <v>389614.57920000021</v>
      </c>
      <c r="Y234" s="290">
        <f t="shared" si="698"/>
        <v>514291.24454400025</v>
      </c>
      <c r="Z234" s="290">
        <f t="shared" si="698"/>
        <v>678864.44279808039</v>
      </c>
      <c r="AA234" s="290">
        <f t="shared" si="698"/>
        <v>896101.06449346605</v>
      </c>
      <c r="AB234" s="290">
        <f t="shared" si="698"/>
        <v>1182853.4051313752</v>
      </c>
      <c r="AC234" s="290">
        <f t="shared" si="698"/>
        <v>1561366.4947734156</v>
      </c>
      <c r="AD234" s="290">
        <f t="shared" si="698"/>
        <v>2061003.7731009088</v>
      </c>
      <c r="AE234" s="290">
        <f t="shared" si="698"/>
        <v>2179491.2206847994</v>
      </c>
      <c r="AF234" s="290">
        <f t="shared" si="698"/>
        <v>2876928.4113039351</v>
      </c>
      <c r="AG234" s="290">
        <f t="shared" si="688"/>
        <v>13028685.196029982</v>
      </c>
      <c r="AH234" s="285"/>
      <c r="AJ234" s="301"/>
      <c r="AK234" s="298"/>
      <c r="AL234" s="326" t="str">
        <f t="shared" si="689"/>
        <v>Organic Grocery</v>
      </c>
      <c r="AM234" s="290">
        <f t="shared" ref="AM234:AX234" si="699">AM31*AM149</f>
        <v>271040.00000000006</v>
      </c>
      <c r="AN234" s="290">
        <f t="shared" si="699"/>
        <v>387587.20000000013</v>
      </c>
      <c r="AO234" s="290">
        <f t="shared" si="699"/>
        <v>554249.69600000023</v>
      </c>
      <c r="AP234" s="290">
        <f t="shared" si="699"/>
        <v>792577.06528000045</v>
      </c>
      <c r="AQ234" s="290">
        <f t="shared" si="699"/>
        <v>1133385.2033504008</v>
      </c>
      <c r="AR234" s="290">
        <f t="shared" si="699"/>
        <v>1620740.8407910732</v>
      </c>
      <c r="AS234" s="290">
        <f t="shared" si="699"/>
        <v>2317659.4023312349</v>
      </c>
      <c r="AT234" s="290">
        <f t="shared" si="699"/>
        <v>3314252.9453336662</v>
      </c>
      <c r="AU234" s="290">
        <f t="shared" si="699"/>
        <v>4739381.711827144</v>
      </c>
      <c r="AV234" s="290">
        <f t="shared" si="699"/>
        <v>6777315.8479128154</v>
      </c>
      <c r="AW234" s="290">
        <f t="shared" si="699"/>
        <v>9691561.6625153273</v>
      </c>
      <c r="AX234" s="290">
        <f t="shared" si="699"/>
        <v>13858933.17739692</v>
      </c>
      <c r="AY234" s="290">
        <f t="shared" si="691"/>
        <v>45458684.75273858</v>
      </c>
      <c r="AZ234" s="285"/>
      <c r="BB234" s="298"/>
      <c r="BC234" s="310"/>
      <c r="BD234" s="326" t="str">
        <f t="shared" si="692"/>
        <v>Organic Grocery</v>
      </c>
      <c r="BE234" s="290">
        <f t="shared" ref="BE234:BP234" si="700">BE31*BE149</f>
        <v>387587.20000000013</v>
      </c>
      <c r="BF234" s="290">
        <f t="shared" si="700"/>
        <v>596884.28800000018</v>
      </c>
      <c r="BG234" s="290">
        <f t="shared" si="700"/>
        <v>919201.80352000042</v>
      </c>
      <c r="BH234" s="290">
        <f t="shared" si="700"/>
        <v>1415570.7774208006</v>
      </c>
      <c r="BI234" s="290">
        <f t="shared" si="700"/>
        <v>2179978.9972280334</v>
      </c>
      <c r="BJ234" s="290">
        <f t="shared" si="700"/>
        <v>3357167.6557311714</v>
      </c>
      <c r="BK234" s="290">
        <f t="shared" si="700"/>
        <v>5170038.1898260042</v>
      </c>
      <c r="BL234" s="290">
        <f t="shared" si="700"/>
        <v>7961858.8123320462</v>
      </c>
      <c r="BM234" s="290">
        <f t="shared" si="700"/>
        <v>12261262.570991352</v>
      </c>
      <c r="BN234" s="290">
        <f t="shared" si="700"/>
        <v>18882344.359326683</v>
      </c>
      <c r="BO234" s="290">
        <f t="shared" si="700"/>
        <v>29078810.31336309</v>
      </c>
      <c r="BP234" s="290">
        <f t="shared" si="700"/>
        <v>44781367.882579163</v>
      </c>
      <c r="BQ234" s="290">
        <f t="shared" si="694"/>
        <v>126992072.85031836</v>
      </c>
      <c r="BR234" s="285"/>
      <c r="BT234" s="310"/>
      <c r="BU234" s="313"/>
      <c r="BV234" s="326" t="str">
        <f t="shared" si="695"/>
        <v>Organic Grocery</v>
      </c>
      <c r="BW234" s="290">
        <f t="shared" ref="BW234:CH234" si="701">BW31*BW149</f>
        <v>596884.28800000018</v>
      </c>
      <c r="BX234" s="290">
        <f t="shared" si="701"/>
        <v>984859.07520000043</v>
      </c>
      <c r="BY234" s="290">
        <f t="shared" si="701"/>
        <v>1625017.4740800008</v>
      </c>
      <c r="BZ234" s="290">
        <f t="shared" si="701"/>
        <v>2681278.8322320012</v>
      </c>
      <c r="CA234" s="290">
        <f t="shared" si="701"/>
        <v>4424110.0731828017</v>
      </c>
      <c r="CB234" s="290">
        <f t="shared" si="701"/>
        <v>7299781.620751624</v>
      </c>
      <c r="CC234" s="290">
        <f t="shared" si="701"/>
        <v>12044639.674240181</v>
      </c>
      <c r="CD234" s="290">
        <f t="shared" si="701"/>
        <v>19873655.462496299</v>
      </c>
      <c r="CE234" s="290">
        <f t="shared" si="701"/>
        <v>32791531.5131189</v>
      </c>
      <c r="CF234" s="290">
        <f t="shared" si="701"/>
        <v>54106026.996646181</v>
      </c>
      <c r="CG234" s="290">
        <f t="shared" si="701"/>
        <v>89274944.544466212</v>
      </c>
      <c r="CH234" s="290">
        <f t="shared" si="701"/>
        <v>147303658.49836925</v>
      </c>
      <c r="CI234" s="290">
        <f t="shared" si="697"/>
        <v>373006388.05278349</v>
      </c>
      <c r="CJ234" s="285"/>
      <c r="CL234" s="313"/>
    </row>
    <row r="235" spans="1:90" x14ac:dyDescent="0.25">
      <c r="A235" s="304"/>
      <c r="B235" s="326" t="str">
        <f t="shared" si="683"/>
        <v>Baked Goods</v>
      </c>
      <c r="C235" s="290">
        <f t="shared" si="684"/>
        <v>48000</v>
      </c>
      <c r="D235" s="290">
        <f t="shared" si="684"/>
        <v>58080.000000000015</v>
      </c>
      <c r="E235" s="290">
        <f t="shared" si="684"/>
        <v>76665.60000000002</v>
      </c>
      <c r="F235" s="290">
        <f t="shared" si="684"/>
        <v>101198.59200000003</v>
      </c>
      <c r="G235" s="290">
        <f t="shared" si="684"/>
        <v>133582.14144000004</v>
      </c>
      <c r="H235" s="290">
        <f t="shared" si="684"/>
        <v>176328.42670080008</v>
      </c>
      <c r="I235" s="290">
        <f t="shared" si="684"/>
        <v>232753.5232450561</v>
      </c>
      <c r="J235" s="290">
        <f t="shared" si="684"/>
        <v>307234.65068347409</v>
      </c>
      <c r="K235" s="290">
        <f t="shared" si="684"/>
        <v>405549.73890218581</v>
      </c>
      <c r="L235" s="290">
        <f t="shared" si="684"/>
        <v>535325.65535088524</v>
      </c>
      <c r="M235" s="290">
        <f t="shared" si="684"/>
        <v>706629.86506316857</v>
      </c>
      <c r="N235" s="290">
        <f t="shared" si="684"/>
        <v>932751.4218833826</v>
      </c>
      <c r="O235" s="290">
        <f t="shared" si="685"/>
        <v>3714099.6152689522</v>
      </c>
      <c r="P235" s="285"/>
      <c r="R235" s="304"/>
      <c r="S235" s="301"/>
      <c r="T235" s="326" t="str">
        <f t="shared" si="686"/>
        <v>Baked Goods</v>
      </c>
      <c r="U235" s="290">
        <f t="shared" ref="U235:AF235" si="702">U32*U150</f>
        <v>56320.000000000007</v>
      </c>
      <c r="V235" s="290">
        <f t="shared" si="702"/>
        <v>74342.400000000009</v>
      </c>
      <c r="W235" s="290">
        <f t="shared" si="702"/>
        <v>98131.968000000023</v>
      </c>
      <c r="X235" s="290">
        <f t="shared" si="702"/>
        <v>129534.19776000004</v>
      </c>
      <c r="Y235" s="290">
        <f t="shared" si="702"/>
        <v>170985.14104320007</v>
      </c>
      <c r="Z235" s="290">
        <f t="shared" si="702"/>
        <v>225700.38617702411</v>
      </c>
      <c r="AA235" s="290">
        <f t="shared" si="702"/>
        <v>297924.50975367188</v>
      </c>
      <c r="AB235" s="290">
        <f t="shared" si="702"/>
        <v>393260.35287484684</v>
      </c>
      <c r="AC235" s="290">
        <f t="shared" si="702"/>
        <v>519103.66579479788</v>
      </c>
      <c r="AD235" s="290">
        <f t="shared" si="702"/>
        <v>685216.83884913323</v>
      </c>
      <c r="AE235" s="290">
        <f t="shared" si="702"/>
        <v>653847.36620543979</v>
      </c>
      <c r="AF235" s="290">
        <f t="shared" si="702"/>
        <v>863078.52339118067</v>
      </c>
      <c r="AG235" s="290">
        <f t="shared" si="688"/>
        <v>4167445.3498492949</v>
      </c>
      <c r="AH235" s="285"/>
      <c r="AJ235" s="301"/>
      <c r="AK235" s="298"/>
      <c r="AL235" s="326" t="str">
        <f t="shared" si="689"/>
        <v>Baked Goods</v>
      </c>
      <c r="AM235" s="290">
        <f t="shared" ref="AM235:AX235" si="703">AM32*AM150</f>
        <v>96800.000000000015</v>
      </c>
      <c r="AN235" s="290">
        <f t="shared" si="703"/>
        <v>138424.00000000003</v>
      </c>
      <c r="AO235" s="290">
        <f t="shared" si="703"/>
        <v>197946.32000000009</v>
      </c>
      <c r="AP235" s="290">
        <f t="shared" si="703"/>
        <v>283063.23760000011</v>
      </c>
      <c r="AQ235" s="290">
        <f t="shared" si="703"/>
        <v>404780.42976800026</v>
      </c>
      <c r="AR235" s="290">
        <f t="shared" si="703"/>
        <v>578836.0145682405</v>
      </c>
      <c r="AS235" s="290">
        <f t="shared" si="703"/>
        <v>827735.50083258387</v>
      </c>
      <c r="AT235" s="290">
        <f t="shared" si="703"/>
        <v>1183661.766190595</v>
      </c>
      <c r="AU235" s="290">
        <f t="shared" si="703"/>
        <v>1692636.3256525509</v>
      </c>
      <c r="AV235" s="290">
        <f t="shared" si="703"/>
        <v>2420469.9456831487</v>
      </c>
      <c r="AW235" s="290">
        <f t="shared" si="703"/>
        <v>3461272.0223269025</v>
      </c>
      <c r="AX235" s="290">
        <f t="shared" si="703"/>
        <v>4949618.9919274719</v>
      </c>
      <c r="AY235" s="290">
        <f t="shared" si="691"/>
        <v>16235244.554549493</v>
      </c>
      <c r="AZ235" s="285"/>
      <c r="BB235" s="298"/>
      <c r="BC235" s="310"/>
      <c r="BD235" s="326" t="str">
        <f t="shared" si="692"/>
        <v>Baked Goods</v>
      </c>
      <c r="BE235" s="290">
        <f t="shared" ref="BE235:BP235" si="704">BE32*BE150</f>
        <v>138424.00000000003</v>
      </c>
      <c r="BF235" s="290">
        <f t="shared" si="704"/>
        <v>213172.96000000008</v>
      </c>
      <c r="BG235" s="290">
        <f t="shared" si="704"/>
        <v>328286.35840000014</v>
      </c>
      <c r="BH235" s="290">
        <f t="shared" si="704"/>
        <v>505560.9919360003</v>
      </c>
      <c r="BI235" s="290">
        <f t="shared" si="704"/>
        <v>778563.92758144054</v>
      </c>
      <c r="BJ235" s="290">
        <f t="shared" si="704"/>
        <v>1198988.4484754184</v>
      </c>
      <c r="BK235" s="290">
        <f t="shared" si="704"/>
        <v>1846442.2106521444</v>
      </c>
      <c r="BL235" s="290">
        <f t="shared" si="704"/>
        <v>2843521.0044043022</v>
      </c>
      <c r="BM235" s="290">
        <f t="shared" si="704"/>
        <v>4379022.3467826257</v>
      </c>
      <c r="BN235" s="290">
        <f t="shared" si="704"/>
        <v>6743694.4140452435</v>
      </c>
      <c r="BO235" s="290">
        <f t="shared" si="704"/>
        <v>10385289.397629676</v>
      </c>
      <c r="BP235" s="290">
        <f t="shared" si="704"/>
        <v>15993345.672349699</v>
      </c>
      <c r="BQ235" s="290">
        <f t="shared" si="694"/>
        <v>45354311.732256554</v>
      </c>
      <c r="BR235" s="285"/>
      <c r="BT235" s="310"/>
      <c r="BU235" s="313"/>
      <c r="BV235" s="326" t="str">
        <f t="shared" si="695"/>
        <v>Baked Goods</v>
      </c>
      <c r="BW235" s="290">
        <f t="shared" ref="BW235:CH235" si="705">BW32*BW150</f>
        <v>213172.96000000008</v>
      </c>
      <c r="BX235" s="290">
        <f t="shared" si="705"/>
        <v>351735.38400000019</v>
      </c>
      <c r="BY235" s="290">
        <f t="shared" si="705"/>
        <v>580363.38360000029</v>
      </c>
      <c r="BZ235" s="290">
        <f t="shared" si="705"/>
        <v>957599.58294000069</v>
      </c>
      <c r="CA235" s="290">
        <f t="shared" si="705"/>
        <v>1580039.3118510011</v>
      </c>
      <c r="CB235" s="290">
        <f t="shared" si="705"/>
        <v>2607064.8645541519</v>
      </c>
      <c r="CC235" s="290">
        <f t="shared" si="705"/>
        <v>4301657.0265143514</v>
      </c>
      <c r="CD235" s="290">
        <f t="shared" si="705"/>
        <v>7097734.0937486803</v>
      </c>
      <c r="CE235" s="290">
        <f t="shared" si="705"/>
        <v>11711261.254685324</v>
      </c>
      <c r="CF235" s="290">
        <f t="shared" si="705"/>
        <v>19323581.070230786</v>
      </c>
      <c r="CG235" s="290">
        <f t="shared" si="705"/>
        <v>31883908.765880801</v>
      </c>
      <c r="CH235" s="290">
        <f t="shared" si="705"/>
        <v>52608449.463703319</v>
      </c>
      <c r="CI235" s="290">
        <f t="shared" si="697"/>
        <v>133216567.16170841</v>
      </c>
      <c r="CJ235" s="285"/>
      <c r="CL235" s="313"/>
    </row>
    <row r="236" spans="1:90" x14ac:dyDescent="0.25">
      <c r="A236" s="304"/>
      <c r="B236" s="326" t="str">
        <f t="shared" si="683"/>
        <v>Seafood</v>
      </c>
      <c r="C236" s="290">
        <f t="shared" si="684"/>
        <v>47500</v>
      </c>
      <c r="D236" s="290">
        <f t="shared" si="684"/>
        <v>57475.000000000007</v>
      </c>
      <c r="E236" s="290">
        <f t="shared" si="684"/>
        <v>75867.000000000015</v>
      </c>
      <c r="F236" s="290">
        <f t="shared" si="684"/>
        <v>100144.44000000003</v>
      </c>
      <c r="G236" s="290">
        <f t="shared" si="684"/>
        <v>132190.66080000007</v>
      </c>
      <c r="H236" s="290">
        <f t="shared" si="684"/>
        <v>174491.67225600008</v>
      </c>
      <c r="I236" s="290">
        <f t="shared" si="684"/>
        <v>230329.00737792009</v>
      </c>
      <c r="J236" s="290">
        <f t="shared" si="684"/>
        <v>304034.28973885457</v>
      </c>
      <c r="K236" s="290">
        <f t="shared" si="684"/>
        <v>401325.26245528803</v>
      </c>
      <c r="L236" s="290">
        <f t="shared" si="684"/>
        <v>529749.34644098021</v>
      </c>
      <c r="M236" s="290">
        <f t="shared" si="684"/>
        <v>699269.13730209402</v>
      </c>
      <c r="N236" s="290">
        <f t="shared" si="684"/>
        <v>923035.26123876404</v>
      </c>
      <c r="O236" s="290">
        <f t="shared" si="685"/>
        <v>3675411.0776099013</v>
      </c>
      <c r="P236" s="285"/>
      <c r="R236" s="304"/>
      <c r="S236" s="301"/>
      <c r="T236" s="326" t="str">
        <f t="shared" si="686"/>
        <v>Seafood</v>
      </c>
      <c r="U236" s="290">
        <f t="shared" ref="U236:AF236" si="706">U33*U151</f>
        <v>52250.000000000007</v>
      </c>
      <c r="V236" s="290">
        <f t="shared" si="706"/>
        <v>68970.000000000015</v>
      </c>
      <c r="W236" s="290">
        <f t="shared" si="706"/>
        <v>91040.400000000038</v>
      </c>
      <c r="X236" s="290">
        <f t="shared" si="706"/>
        <v>120173.32800000005</v>
      </c>
      <c r="Y236" s="290">
        <f t="shared" si="706"/>
        <v>158628.79296000008</v>
      </c>
      <c r="Z236" s="290">
        <f t="shared" si="706"/>
        <v>209390.00670720011</v>
      </c>
      <c r="AA236" s="290">
        <f t="shared" si="706"/>
        <v>276394.80885350419</v>
      </c>
      <c r="AB236" s="290">
        <f t="shared" si="706"/>
        <v>364841.14768662554</v>
      </c>
      <c r="AC236" s="290">
        <f t="shared" si="706"/>
        <v>481590.31494634569</v>
      </c>
      <c r="AD236" s="290">
        <f t="shared" si="706"/>
        <v>399882.97727999993</v>
      </c>
      <c r="AE236" s="290">
        <f t="shared" si="706"/>
        <v>527845.53000959998</v>
      </c>
      <c r="AF236" s="290">
        <f t="shared" si="706"/>
        <v>696756.099612672</v>
      </c>
      <c r="AG236" s="290">
        <f t="shared" si="688"/>
        <v>3447763.4060559473</v>
      </c>
      <c r="AH236" s="285"/>
      <c r="AJ236" s="301"/>
      <c r="AK236" s="298"/>
      <c r="AL236" s="326" t="str">
        <f t="shared" si="689"/>
        <v>Seafood</v>
      </c>
      <c r="AM236" s="290">
        <f t="shared" ref="AM236:AX236" si="707">AM33*AM151</f>
        <v>68970.000000000015</v>
      </c>
      <c r="AN236" s="290">
        <f t="shared" si="707"/>
        <v>98627.100000000035</v>
      </c>
      <c r="AO236" s="290">
        <f t="shared" si="707"/>
        <v>141036.75300000006</v>
      </c>
      <c r="AP236" s="290">
        <f t="shared" si="707"/>
        <v>201682.55679000012</v>
      </c>
      <c r="AQ236" s="290">
        <f t="shared" si="707"/>
        <v>288406.05620970018</v>
      </c>
      <c r="AR236" s="290">
        <f t="shared" si="707"/>
        <v>412420.66037987138</v>
      </c>
      <c r="AS236" s="290">
        <f t="shared" si="707"/>
        <v>589761.54434321611</v>
      </c>
      <c r="AT236" s="290">
        <f t="shared" si="707"/>
        <v>843359.00841079908</v>
      </c>
      <c r="AU236" s="290">
        <f t="shared" si="707"/>
        <v>1206003.382027443</v>
      </c>
      <c r="AV236" s="290">
        <f t="shared" si="707"/>
        <v>1724584.8362992436</v>
      </c>
      <c r="AW236" s="290">
        <f t="shared" si="707"/>
        <v>2466156.3159079184</v>
      </c>
      <c r="AX236" s="290">
        <f t="shared" si="707"/>
        <v>3526603.5317483237</v>
      </c>
      <c r="AY236" s="290">
        <f t="shared" si="691"/>
        <v>11567611.745116517</v>
      </c>
      <c r="AZ236" s="285"/>
      <c r="BB236" s="298"/>
      <c r="BC236" s="310"/>
      <c r="BD236" s="326" t="str">
        <f t="shared" si="692"/>
        <v>Seafood</v>
      </c>
      <c r="BE236" s="290">
        <f t="shared" ref="BE236:BP236" si="708">BE33*BE151</f>
        <v>98627.100000000035</v>
      </c>
      <c r="BF236" s="290">
        <f t="shared" si="708"/>
        <v>151885.73400000005</v>
      </c>
      <c r="BG236" s="290">
        <f t="shared" si="708"/>
        <v>233904.03036000009</v>
      </c>
      <c r="BH236" s="290">
        <f t="shared" si="708"/>
        <v>360212.20675440016</v>
      </c>
      <c r="BI236" s="290">
        <f t="shared" si="708"/>
        <v>554726.79840177624</v>
      </c>
      <c r="BJ236" s="290">
        <f t="shared" si="708"/>
        <v>854279.26953873551</v>
      </c>
      <c r="BK236" s="290">
        <f t="shared" si="708"/>
        <v>1315590.0750896528</v>
      </c>
      <c r="BL236" s="290">
        <f t="shared" si="708"/>
        <v>2026008.7156380655</v>
      </c>
      <c r="BM236" s="290">
        <f t="shared" si="708"/>
        <v>3120053.4220826207</v>
      </c>
      <c r="BN236" s="290">
        <f t="shared" si="708"/>
        <v>4804882.2700072359</v>
      </c>
      <c r="BO236" s="290">
        <f t="shared" si="708"/>
        <v>7399518.6958111431</v>
      </c>
      <c r="BP236" s="290">
        <f t="shared" si="708"/>
        <v>11395258.791549161</v>
      </c>
      <c r="BQ236" s="290">
        <f t="shared" si="694"/>
        <v>32314947.109232791</v>
      </c>
      <c r="BR236" s="285"/>
      <c r="BT236" s="310"/>
      <c r="BU236" s="313"/>
      <c r="BV236" s="326" t="str">
        <f t="shared" si="695"/>
        <v>Seafood</v>
      </c>
      <c r="BW236" s="290">
        <f t="shared" ref="BW236:CH236" si="709">BW33*BW151</f>
        <v>151885.73400000005</v>
      </c>
      <c r="BX236" s="290">
        <f t="shared" si="709"/>
        <v>250611.46110000013</v>
      </c>
      <c r="BY236" s="290">
        <f t="shared" si="709"/>
        <v>413508.91081500024</v>
      </c>
      <c r="BZ236" s="290">
        <f t="shared" si="709"/>
        <v>682289.70284475049</v>
      </c>
      <c r="CA236" s="290">
        <f t="shared" si="709"/>
        <v>1125778.0096938384</v>
      </c>
      <c r="CB236" s="290">
        <f t="shared" si="709"/>
        <v>1857533.7159948335</v>
      </c>
      <c r="CC236" s="290">
        <f t="shared" si="709"/>
        <v>3064930.6313914754</v>
      </c>
      <c r="CD236" s="290">
        <f t="shared" si="709"/>
        <v>5057135.5417959346</v>
      </c>
      <c r="CE236" s="290">
        <f t="shared" si="709"/>
        <v>8344273.6439632932</v>
      </c>
      <c r="CF236" s="290">
        <f t="shared" si="709"/>
        <v>13768051.512539433</v>
      </c>
      <c r="CG236" s="290">
        <f t="shared" si="709"/>
        <v>22717284.995690066</v>
      </c>
      <c r="CH236" s="290">
        <f t="shared" si="709"/>
        <v>37483520.242888615</v>
      </c>
      <c r="CI236" s="290">
        <f t="shared" si="697"/>
        <v>94916804.102717236</v>
      </c>
      <c r="CJ236" s="285"/>
      <c r="CL236" s="313"/>
    </row>
    <row r="237" spans="1:90" x14ac:dyDescent="0.25">
      <c r="A237" s="304"/>
      <c r="B237" s="326" t="str">
        <f t="shared" si="683"/>
        <v>Meat</v>
      </c>
      <c r="C237" s="290">
        <f t="shared" si="684"/>
        <v>52000</v>
      </c>
      <c r="D237" s="290">
        <f t="shared" si="684"/>
        <v>62920</v>
      </c>
      <c r="E237" s="290">
        <f t="shared" si="684"/>
        <v>83054.400000000009</v>
      </c>
      <c r="F237" s="290">
        <f t="shared" si="684"/>
        <v>109631.80800000003</v>
      </c>
      <c r="G237" s="290">
        <f t="shared" si="684"/>
        <v>144713.98656000005</v>
      </c>
      <c r="H237" s="290">
        <f t="shared" si="684"/>
        <v>191022.46225920011</v>
      </c>
      <c r="I237" s="290">
        <f t="shared" si="684"/>
        <v>252149.65018214416</v>
      </c>
      <c r="J237" s="290">
        <f t="shared" si="684"/>
        <v>332837.53824043029</v>
      </c>
      <c r="K237" s="290">
        <f t="shared" si="684"/>
        <v>439345.550477368</v>
      </c>
      <c r="L237" s="290">
        <f t="shared" si="684"/>
        <v>579936.12663012568</v>
      </c>
      <c r="M237" s="290">
        <f t="shared" si="684"/>
        <v>765515.68715176592</v>
      </c>
      <c r="N237" s="290">
        <f t="shared" si="684"/>
        <v>1010480.707040331</v>
      </c>
      <c r="O237" s="290">
        <f t="shared" si="685"/>
        <v>4023607.916541365</v>
      </c>
      <c r="P237" s="285"/>
      <c r="R237" s="304"/>
      <c r="S237" s="301"/>
      <c r="T237" s="326" t="str">
        <f t="shared" si="686"/>
        <v>Meat</v>
      </c>
      <c r="U237" s="290">
        <f t="shared" ref="U237:AF237" si="710">U34*U152</f>
        <v>71500</v>
      </c>
      <c r="V237" s="290">
        <f t="shared" si="710"/>
        <v>94380.000000000015</v>
      </c>
      <c r="W237" s="290">
        <f t="shared" si="710"/>
        <v>124581.60000000003</v>
      </c>
      <c r="X237" s="290">
        <f t="shared" si="710"/>
        <v>164447.71200000006</v>
      </c>
      <c r="Y237" s="290">
        <f t="shared" si="710"/>
        <v>217070.97984000013</v>
      </c>
      <c r="Z237" s="290">
        <f t="shared" si="710"/>
        <v>286533.69338880019</v>
      </c>
      <c r="AA237" s="290">
        <f t="shared" si="710"/>
        <v>378224.47527321626</v>
      </c>
      <c r="AB237" s="290">
        <f t="shared" si="710"/>
        <v>499256.30736064544</v>
      </c>
      <c r="AC237" s="290">
        <f t="shared" si="710"/>
        <v>659018.32571605197</v>
      </c>
      <c r="AD237" s="290">
        <f t="shared" si="710"/>
        <v>593374.74047999992</v>
      </c>
      <c r="AE237" s="290">
        <f t="shared" si="710"/>
        <v>783254.65743359993</v>
      </c>
      <c r="AF237" s="290">
        <f t="shared" si="710"/>
        <v>1033896.1478123518</v>
      </c>
      <c r="AG237" s="290">
        <f t="shared" si="688"/>
        <v>4905538.6393046658</v>
      </c>
      <c r="AH237" s="285"/>
      <c r="AJ237" s="301"/>
      <c r="AK237" s="298"/>
      <c r="AL237" s="326" t="str">
        <f t="shared" si="689"/>
        <v>Meat</v>
      </c>
      <c r="AM237" s="290">
        <f t="shared" ref="AM237:AX237" si="711">AM34*AM152</f>
        <v>110110.00000000001</v>
      </c>
      <c r="AN237" s="290">
        <f t="shared" si="711"/>
        <v>157457.30000000005</v>
      </c>
      <c r="AO237" s="290">
        <f t="shared" si="711"/>
        <v>225163.9390000001</v>
      </c>
      <c r="AP237" s="290">
        <f t="shared" si="711"/>
        <v>321984.43277000019</v>
      </c>
      <c r="AQ237" s="290">
        <f t="shared" si="711"/>
        <v>460437.73886110028</v>
      </c>
      <c r="AR237" s="290">
        <f t="shared" si="711"/>
        <v>658425.96657137352</v>
      </c>
      <c r="AS237" s="290">
        <f t="shared" si="711"/>
        <v>941549.13219706411</v>
      </c>
      <c r="AT237" s="290">
        <f t="shared" si="711"/>
        <v>1346415.2590418018</v>
      </c>
      <c r="AU237" s="290">
        <f t="shared" si="711"/>
        <v>1925373.8204297768</v>
      </c>
      <c r="AV237" s="290">
        <f t="shared" si="711"/>
        <v>2753284.5632145805</v>
      </c>
      <c r="AW237" s="290">
        <f t="shared" si="711"/>
        <v>3937196.9253968508</v>
      </c>
      <c r="AX237" s="290">
        <f t="shared" si="711"/>
        <v>5630191.6033174982</v>
      </c>
      <c r="AY237" s="290">
        <f t="shared" si="691"/>
        <v>18467590.680800047</v>
      </c>
      <c r="AZ237" s="285"/>
      <c r="BB237" s="298"/>
      <c r="BC237" s="310"/>
      <c r="BD237" s="326" t="str">
        <f t="shared" si="692"/>
        <v>Meat</v>
      </c>
      <c r="BE237" s="290">
        <f t="shared" ref="BE237:BP237" si="712">BE34*BE152</f>
        <v>157457.30000000005</v>
      </c>
      <c r="BF237" s="290">
        <f t="shared" si="712"/>
        <v>242484.24200000009</v>
      </c>
      <c r="BG237" s="290">
        <f t="shared" si="712"/>
        <v>373425.73268000019</v>
      </c>
      <c r="BH237" s="290">
        <f t="shared" si="712"/>
        <v>575075.62832720031</v>
      </c>
      <c r="BI237" s="290">
        <f t="shared" si="712"/>
        <v>885616.46762388851</v>
      </c>
      <c r="BJ237" s="290">
        <f t="shared" si="712"/>
        <v>1363849.3601407884</v>
      </c>
      <c r="BK237" s="290">
        <f t="shared" si="712"/>
        <v>2100328.014616814</v>
      </c>
      <c r="BL237" s="290">
        <f t="shared" si="712"/>
        <v>3234505.1425098935</v>
      </c>
      <c r="BM237" s="290">
        <f t="shared" si="712"/>
        <v>4981137.9194652354</v>
      </c>
      <c r="BN237" s="290">
        <f t="shared" si="712"/>
        <v>7670952.3959764624</v>
      </c>
      <c r="BO237" s="290">
        <f t="shared" si="712"/>
        <v>11813266.689803753</v>
      </c>
      <c r="BP237" s="290">
        <f t="shared" si="712"/>
        <v>18192430.702297781</v>
      </c>
      <c r="BQ237" s="290">
        <f t="shared" si="694"/>
        <v>51590529.595441818</v>
      </c>
      <c r="BR237" s="285"/>
      <c r="BT237" s="310"/>
      <c r="BU237" s="313"/>
      <c r="BV237" s="326" t="str">
        <f t="shared" si="695"/>
        <v>Meat</v>
      </c>
      <c r="BW237" s="290">
        <f t="shared" ref="BW237:CH237" si="713">BW34*BW152</f>
        <v>242484.24200000009</v>
      </c>
      <c r="BX237" s="290">
        <f t="shared" si="713"/>
        <v>400098.9993000002</v>
      </c>
      <c r="BY237" s="290">
        <f t="shared" si="713"/>
        <v>660163.34884500038</v>
      </c>
      <c r="BZ237" s="290">
        <f t="shared" si="713"/>
        <v>1089269.5255942508</v>
      </c>
      <c r="CA237" s="290">
        <f t="shared" si="713"/>
        <v>1797294.7172305137</v>
      </c>
      <c r="CB237" s="290">
        <f t="shared" si="713"/>
        <v>2965536.2834303482</v>
      </c>
      <c r="CC237" s="290">
        <f t="shared" si="713"/>
        <v>4893134.8676600745</v>
      </c>
      <c r="CD237" s="290">
        <f t="shared" si="713"/>
        <v>8073672.5316391224</v>
      </c>
      <c r="CE237" s="290">
        <f t="shared" si="713"/>
        <v>13321559.677204553</v>
      </c>
      <c r="CF237" s="290">
        <f t="shared" si="713"/>
        <v>21980573.467387516</v>
      </c>
      <c r="CG237" s="290">
        <f t="shared" si="713"/>
        <v>36267946.221189402</v>
      </c>
      <c r="CH237" s="290">
        <f t="shared" si="713"/>
        <v>59842111.264962524</v>
      </c>
      <c r="CI237" s="290">
        <f t="shared" si="697"/>
        <v>151533845.14644331</v>
      </c>
      <c r="CJ237" s="285"/>
      <c r="CL237" s="313"/>
    </row>
    <row r="238" spans="1:90" x14ac:dyDescent="0.25">
      <c r="A238" s="304"/>
      <c r="B238" s="326" t="str">
        <f t="shared" si="683"/>
        <v>Meat Alternatives</v>
      </c>
      <c r="C238" s="290">
        <f t="shared" si="684"/>
        <v>16000</v>
      </c>
      <c r="D238" s="290">
        <f t="shared" si="684"/>
        <v>19360</v>
      </c>
      <c r="E238" s="290">
        <f t="shared" si="684"/>
        <v>25555.200000000004</v>
      </c>
      <c r="F238" s="290">
        <f t="shared" si="684"/>
        <v>33732.864000000009</v>
      </c>
      <c r="G238" s="290">
        <f t="shared" si="684"/>
        <v>44527.380480000014</v>
      </c>
      <c r="H238" s="290">
        <f t="shared" si="684"/>
        <v>58776.142233600032</v>
      </c>
      <c r="I238" s="290">
        <f t="shared" si="684"/>
        <v>77584.507748352044</v>
      </c>
      <c r="J238" s="290">
        <f t="shared" si="684"/>
        <v>102411.55022782471</v>
      </c>
      <c r="K238" s="290">
        <f t="shared" si="684"/>
        <v>135183.24630072861</v>
      </c>
      <c r="L238" s="290">
        <f t="shared" si="684"/>
        <v>178441.88511696176</v>
      </c>
      <c r="M238" s="290">
        <f t="shared" si="684"/>
        <v>235543.28835438954</v>
      </c>
      <c r="N238" s="290">
        <f t="shared" si="684"/>
        <v>310917.1406277942</v>
      </c>
      <c r="O238" s="290">
        <f t="shared" si="685"/>
        <v>1238033.205089651</v>
      </c>
      <c r="P238" s="285"/>
      <c r="R238" s="304"/>
      <c r="S238" s="301"/>
      <c r="T238" s="326" t="str">
        <f t="shared" si="686"/>
        <v>Meat Alternatives</v>
      </c>
      <c r="U238" s="290">
        <f t="shared" ref="U238:AF238" si="714">U35*U153</f>
        <v>26400.000000000004</v>
      </c>
      <c r="V238" s="290">
        <f t="shared" si="714"/>
        <v>34848.000000000007</v>
      </c>
      <c r="W238" s="290">
        <f t="shared" si="714"/>
        <v>45999.360000000015</v>
      </c>
      <c r="X238" s="290">
        <f t="shared" si="714"/>
        <v>60719.155200000023</v>
      </c>
      <c r="Y238" s="290">
        <f t="shared" si="714"/>
        <v>80149.284864000045</v>
      </c>
      <c r="Z238" s="290">
        <f t="shared" si="714"/>
        <v>105797.05602048006</v>
      </c>
      <c r="AA238" s="290">
        <f t="shared" si="714"/>
        <v>139652.11394703368</v>
      </c>
      <c r="AB238" s="290">
        <f t="shared" si="714"/>
        <v>184340.79041008445</v>
      </c>
      <c r="AC238" s="290">
        <f t="shared" si="714"/>
        <v>243329.8433413115</v>
      </c>
      <c r="AD238" s="290">
        <f t="shared" si="714"/>
        <v>255409.12742399995</v>
      </c>
      <c r="AE238" s="290">
        <f t="shared" si="714"/>
        <v>337140.04819967999</v>
      </c>
      <c r="AF238" s="290">
        <f t="shared" si="714"/>
        <v>445024.86362357758</v>
      </c>
      <c r="AG238" s="290">
        <f t="shared" si="688"/>
        <v>1958809.6430301673</v>
      </c>
      <c r="AH238" s="285"/>
      <c r="AJ238" s="301"/>
      <c r="AK238" s="298"/>
      <c r="AL238" s="326" t="str">
        <f t="shared" si="689"/>
        <v>Meat Alternatives</v>
      </c>
      <c r="AM238" s="290">
        <f t="shared" ref="AM238:AX238" si="715">AM35*AM153</f>
        <v>38720.000000000007</v>
      </c>
      <c r="AN238" s="290">
        <f t="shared" si="715"/>
        <v>55369.60000000002</v>
      </c>
      <c r="AO238" s="290">
        <f t="shared" si="715"/>
        <v>79178.528000000035</v>
      </c>
      <c r="AP238" s="290">
        <f t="shared" si="715"/>
        <v>113225.29504000006</v>
      </c>
      <c r="AQ238" s="290">
        <f t="shared" si="715"/>
        <v>161912.1719072001</v>
      </c>
      <c r="AR238" s="290">
        <f t="shared" si="715"/>
        <v>231534.40582729617</v>
      </c>
      <c r="AS238" s="290">
        <f t="shared" si="715"/>
        <v>331094.20033303351</v>
      </c>
      <c r="AT238" s="290">
        <f t="shared" si="715"/>
        <v>473464.70647623797</v>
      </c>
      <c r="AU238" s="290">
        <f t="shared" si="715"/>
        <v>677054.53026102041</v>
      </c>
      <c r="AV238" s="290">
        <f t="shared" si="715"/>
        <v>968187.97827325924</v>
      </c>
      <c r="AW238" s="290">
        <f t="shared" si="715"/>
        <v>1384508.8089307609</v>
      </c>
      <c r="AX238" s="290">
        <f t="shared" si="715"/>
        <v>1979847.5967709883</v>
      </c>
      <c r="AY238" s="290">
        <f t="shared" si="691"/>
        <v>6494097.8218197972</v>
      </c>
      <c r="AZ238" s="285"/>
      <c r="BB238" s="298"/>
      <c r="BC238" s="310"/>
      <c r="BD238" s="326" t="str">
        <f t="shared" si="692"/>
        <v>Meat Alternatives</v>
      </c>
      <c r="BE238" s="290">
        <f t="shared" ref="BE238:BP238" si="716">BE35*BE153</f>
        <v>55369.60000000002</v>
      </c>
      <c r="BF238" s="290">
        <f t="shared" si="716"/>
        <v>85269.184000000023</v>
      </c>
      <c r="BG238" s="290">
        <f t="shared" si="716"/>
        <v>131314.54336000004</v>
      </c>
      <c r="BH238" s="290">
        <f t="shared" si="716"/>
        <v>202224.39677440008</v>
      </c>
      <c r="BI238" s="290">
        <f t="shared" si="716"/>
        <v>311425.57103257615</v>
      </c>
      <c r="BJ238" s="290">
        <f t="shared" si="716"/>
        <v>479595.37939016731</v>
      </c>
      <c r="BK238" s="290">
        <f t="shared" si="716"/>
        <v>738576.88426085759</v>
      </c>
      <c r="BL238" s="290">
        <f t="shared" si="716"/>
        <v>1137408.4017617207</v>
      </c>
      <c r="BM238" s="290">
        <f t="shared" si="716"/>
        <v>1751608.9387130502</v>
      </c>
      <c r="BN238" s="290">
        <f t="shared" si="716"/>
        <v>2697477.7656180975</v>
      </c>
      <c r="BO238" s="290">
        <f t="shared" si="716"/>
        <v>4154115.7590518696</v>
      </c>
      <c r="BP238" s="290">
        <f t="shared" si="716"/>
        <v>6397338.2689398797</v>
      </c>
      <c r="BQ238" s="290">
        <f t="shared" si="694"/>
        <v>18141724.692902617</v>
      </c>
      <c r="BR238" s="285"/>
      <c r="BT238" s="310"/>
      <c r="BU238" s="313"/>
      <c r="BV238" s="326" t="str">
        <f t="shared" si="695"/>
        <v>Meat Alternatives</v>
      </c>
      <c r="BW238" s="290">
        <f t="shared" ref="BW238:CH238" si="717">BW35*BW153</f>
        <v>85269.184000000023</v>
      </c>
      <c r="BX238" s="290">
        <f t="shared" si="717"/>
        <v>140694.15360000005</v>
      </c>
      <c r="BY238" s="290">
        <f t="shared" si="717"/>
        <v>232145.35344000009</v>
      </c>
      <c r="BZ238" s="290">
        <f t="shared" si="717"/>
        <v>383039.83317600016</v>
      </c>
      <c r="CA238" s="290">
        <f t="shared" si="717"/>
        <v>632015.72474040021</v>
      </c>
      <c r="CB238" s="290">
        <f t="shared" si="717"/>
        <v>1042825.9458216605</v>
      </c>
      <c r="CC238" s="290">
        <f t="shared" si="717"/>
        <v>1720662.8106057399</v>
      </c>
      <c r="CD238" s="290">
        <f t="shared" si="717"/>
        <v>2839093.6374994712</v>
      </c>
      <c r="CE238" s="290">
        <f t="shared" si="717"/>
        <v>4684504.5018741284</v>
      </c>
      <c r="CF238" s="290">
        <f t="shared" si="717"/>
        <v>7729432.4280923121</v>
      </c>
      <c r="CG238" s="290">
        <f t="shared" si="717"/>
        <v>12753563.506352315</v>
      </c>
      <c r="CH238" s="290">
        <f t="shared" si="717"/>
        <v>21043379.785481319</v>
      </c>
      <c r="CI238" s="290">
        <f t="shared" si="697"/>
        <v>53286626.864683345</v>
      </c>
      <c r="CJ238" s="285"/>
      <c r="CL238" s="313"/>
    </row>
    <row r="239" spans="1:90" x14ac:dyDescent="0.25">
      <c r="A239" s="304"/>
      <c r="B239" s="326" t="str">
        <f t="shared" si="683"/>
        <v>Frozen Food</v>
      </c>
      <c r="C239" s="290">
        <f t="shared" si="684"/>
        <v>27000</v>
      </c>
      <c r="D239" s="290">
        <f t="shared" si="684"/>
        <v>32670.000000000007</v>
      </c>
      <c r="E239" s="290">
        <f t="shared" si="684"/>
        <v>43124.400000000009</v>
      </c>
      <c r="F239" s="290">
        <f t="shared" si="684"/>
        <v>56924.208000000006</v>
      </c>
      <c r="G239" s="290">
        <f t="shared" si="684"/>
        <v>75139.954559999998</v>
      </c>
      <c r="H239" s="290">
        <f t="shared" si="684"/>
        <v>99184.740019200006</v>
      </c>
      <c r="I239" s="290">
        <f t="shared" si="684"/>
        <v>130923.856825344</v>
      </c>
      <c r="J239" s="290">
        <f t="shared" si="684"/>
        <v>172819.4910094541</v>
      </c>
      <c r="K239" s="290">
        <f t="shared" si="684"/>
        <v>228121.72813247942</v>
      </c>
      <c r="L239" s="290">
        <f t="shared" si="684"/>
        <v>301120.68113487284</v>
      </c>
      <c r="M239" s="290">
        <f t="shared" si="684"/>
        <v>397479.29909803218</v>
      </c>
      <c r="N239" s="290">
        <f t="shared" si="684"/>
        <v>524672.67480940244</v>
      </c>
      <c r="O239" s="290">
        <f t="shared" si="685"/>
        <v>2089181.0335887847</v>
      </c>
      <c r="P239" s="285"/>
      <c r="R239" s="304"/>
      <c r="S239" s="301"/>
      <c r="T239" s="326" t="str">
        <f t="shared" si="686"/>
        <v>Frozen Food</v>
      </c>
      <c r="U239" s="290">
        <f t="shared" ref="U239:AF239" si="718">U36*U154</f>
        <v>39600</v>
      </c>
      <c r="V239" s="290">
        <f t="shared" si="718"/>
        <v>52272</v>
      </c>
      <c r="W239" s="290">
        <f t="shared" si="718"/>
        <v>68999.040000000008</v>
      </c>
      <c r="X239" s="290">
        <f t="shared" si="718"/>
        <v>91078.732800000013</v>
      </c>
      <c r="Y239" s="290">
        <f t="shared" si="718"/>
        <v>120223.92729600001</v>
      </c>
      <c r="Z239" s="290">
        <f t="shared" si="718"/>
        <v>158695.58403072003</v>
      </c>
      <c r="AA239" s="290">
        <f t="shared" si="718"/>
        <v>209478.17092055042</v>
      </c>
      <c r="AB239" s="290">
        <f t="shared" si="718"/>
        <v>276511.18561512657</v>
      </c>
      <c r="AC239" s="290">
        <f t="shared" si="718"/>
        <v>364994.7650119671</v>
      </c>
      <c r="AD239" s="290">
        <f t="shared" si="718"/>
        <v>123834.72844799998</v>
      </c>
      <c r="AE239" s="290">
        <f t="shared" si="718"/>
        <v>163461.84155135998</v>
      </c>
      <c r="AF239" s="290">
        <f t="shared" si="718"/>
        <v>215769.63084779517</v>
      </c>
      <c r="AG239" s="290">
        <f t="shared" si="688"/>
        <v>1884919.6065215194</v>
      </c>
      <c r="AH239" s="285"/>
      <c r="AJ239" s="301"/>
      <c r="AK239" s="298"/>
      <c r="AL239" s="326" t="str">
        <f t="shared" si="689"/>
        <v>Frozen Food</v>
      </c>
      <c r="AM239" s="290">
        <f t="shared" ref="AM239:AX239" si="719">AM36*AM154</f>
        <v>43560</v>
      </c>
      <c r="AN239" s="290">
        <f t="shared" si="719"/>
        <v>62290.8</v>
      </c>
      <c r="AO239" s="290">
        <f t="shared" si="719"/>
        <v>89075.844000000012</v>
      </c>
      <c r="AP239" s="290">
        <f t="shared" si="719"/>
        <v>127378.45692000003</v>
      </c>
      <c r="AQ239" s="290">
        <f t="shared" si="719"/>
        <v>182151.19339560004</v>
      </c>
      <c r="AR239" s="290">
        <f t="shared" si="719"/>
        <v>260476.20655570805</v>
      </c>
      <c r="AS239" s="290">
        <f t="shared" si="719"/>
        <v>372480.97537466255</v>
      </c>
      <c r="AT239" s="290">
        <f t="shared" si="719"/>
        <v>532647.79478576744</v>
      </c>
      <c r="AU239" s="290">
        <f t="shared" si="719"/>
        <v>761686.3465436477</v>
      </c>
      <c r="AV239" s="290">
        <f t="shared" si="719"/>
        <v>1089211.4755574162</v>
      </c>
      <c r="AW239" s="290">
        <f t="shared" si="719"/>
        <v>1557572.4100471053</v>
      </c>
      <c r="AX239" s="290">
        <f t="shared" si="719"/>
        <v>2227328.5463673607</v>
      </c>
      <c r="AY239" s="290">
        <f t="shared" si="691"/>
        <v>7305860.0495472681</v>
      </c>
      <c r="AZ239" s="285"/>
      <c r="BB239" s="298"/>
      <c r="BC239" s="310"/>
      <c r="BD239" s="326" t="str">
        <f t="shared" si="692"/>
        <v>Frozen Food</v>
      </c>
      <c r="BE239" s="290">
        <f t="shared" ref="BE239:BP239" si="720">BE36*BE154</f>
        <v>62290.8</v>
      </c>
      <c r="BF239" s="290">
        <f t="shared" si="720"/>
        <v>95927.831999999995</v>
      </c>
      <c r="BG239" s="290">
        <f t="shared" si="720"/>
        <v>147728.86127999998</v>
      </c>
      <c r="BH239" s="290">
        <f t="shared" si="720"/>
        <v>227502.4463712</v>
      </c>
      <c r="BI239" s="290">
        <f t="shared" si="720"/>
        <v>350353.767411648</v>
      </c>
      <c r="BJ239" s="290">
        <f t="shared" si="720"/>
        <v>539544.80181393796</v>
      </c>
      <c r="BK239" s="290">
        <f t="shared" si="720"/>
        <v>830898.99479346443</v>
      </c>
      <c r="BL239" s="290">
        <f t="shared" si="720"/>
        <v>1279584.4519819354</v>
      </c>
      <c r="BM239" s="290">
        <f t="shared" si="720"/>
        <v>1970560.0560521805</v>
      </c>
      <c r="BN239" s="290">
        <f t="shared" si="720"/>
        <v>3034662.4863203578</v>
      </c>
      <c r="BO239" s="290">
        <f t="shared" si="720"/>
        <v>4673380.2289333511</v>
      </c>
      <c r="BP239" s="290">
        <f t="shared" si="720"/>
        <v>7197005.5525573604</v>
      </c>
      <c r="BQ239" s="290">
        <f t="shared" si="694"/>
        <v>20409440.279515438</v>
      </c>
      <c r="BR239" s="285"/>
      <c r="BT239" s="310"/>
      <c r="BU239" s="313"/>
      <c r="BV239" s="326" t="str">
        <f t="shared" si="695"/>
        <v>Frozen Food</v>
      </c>
      <c r="BW239" s="290">
        <f t="shared" ref="BW239:CH239" si="721">BW36*BW154</f>
        <v>95927.831999999995</v>
      </c>
      <c r="BX239" s="290">
        <f t="shared" si="721"/>
        <v>158280.9228</v>
      </c>
      <c r="BY239" s="290">
        <f t="shared" si="721"/>
        <v>261163.52262</v>
      </c>
      <c r="BZ239" s="290">
        <f t="shared" si="721"/>
        <v>430919.81232299999</v>
      </c>
      <c r="CA239" s="290">
        <f t="shared" si="721"/>
        <v>711017.69033294998</v>
      </c>
      <c r="CB239" s="290">
        <f t="shared" si="721"/>
        <v>1173179.1890493676</v>
      </c>
      <c r="CC239" s="290">
        <f t="shared" si="721"/>
        <v>1935745.6619314565</v>
      </c>
      <c r="CD239" s="290">
        <f t="shared" si="721"/>
        <v>3193980.3421869036</v>
      </c>
      <c r="CE239" s="290">
        <f t="shared" si="721"/>
        <v>5270067.5646083914</v>
      </c>
      <c r="CF239" s="290">
        <f t="shared" si="721"/>
        <v>8695611.481603846</v>
      </c>
      <c r="CG239" s="290">
        <f t="shared" si="721"/>
        <v>14347758.944646347</v>
      </c>
      <c r="CH239" s="290">
        <f t="shared" si="721"/>
        <v>23673802.258666474</v>
      </c>
      <c r="CI239" s="290">
        <f t="shared" si="697"/>
        <v>59947455.222768739</v>
      </c>
      <c r="CJ239" s="285"/>
      <c r="CL239" s="313"/>
    </row>
    <row r="240" spans="1:90" x14ac:dyDescent="0.25">
      <c r="A240" s="304"/>
      <c r="B240" s="326" t="str">
        <f t="shared" si="683"/>
        <v>Household Essentials</v>
      </c>
      <c r="C240" s="290">
        <f t="shared" si="684"/>
        <v>147400</v>
      </c>
      <c r="D240" s="290">
        <f t="shared" si="684"/>
        <v>178354.00000000003</v>
      </c>
      <c r="E240" s="290">
        <f t="shared" si="684"/>
        <v>235427.28000000003</v>
      </c>
      <c r="F240" s="290">
        <f t="shared" si="684"/>
        <v>310764.00960000005</v>
      </c>
      <c r="G240" s="290">
        <f t="shared" si="684"/>
        <v>410208.49267200008</v>
      </c>
      <c r="H240" s="290">
        <f t="shared" si="684"/>
        <v>541475.21032704005</v>
      </c>
      <c r="I240" s="290">
        <f t="shared" si="684"/>
        <v>714747.27763169282</v>
      </c>
      <c r="J240" s="290">
        <f t="shared" si="684"/>
        <v>943466.40647383465</v>
      </c>
      <c r="K240" s="290">
        <f t="shared" si="684"/>
        <v>1245375.6565454619</v>
      </c>
      <c r="L240" s="290">
        <f t="shared" si="684"/>
        <v>1643895.8666400097</v>
      </c>
      <c r="M240" s="290">
        <f t="shared" si="684"/>
        <v>2169942.5439648125</v>
      </c>
      <c r="N240" s="290">
        <f t="shared" si="684"/>
        <v>2864324.158033553</v>
      </c>
      <c r="O240" s="290">
        <f t="shared" si="685"/>
        <v>11405380.901888404</v>
      </c>
      <c r="P240" s="285"/>
      <c r="R240" s="304"/>
      <c r="S240" s="301"/>
      <c r="T240" s="326" t="str">
        <f t="shared" si="686"/>
        <v>Household Essentials</v>
      </c>
      <c r="U240" s="290">
        <f t="shared" ref="U240:AF240" si="722">U37*U155</f>
        <v>169400.00000000003</v>
      </c>
      <c r="V240" s="290">
        <f t="shared" si="722"/>
        <v>223608.00000000003</v>
      </c>
      <c r="W240" s="290">
        <f t="shared" si="722"/>
        <v>295162.56000000006</v>
      </c>
      <c r="X240" s="290">
        <f t="shared" si="722"/>
        <v>389614.57920000009</v>
      </c>
      <c r="Y240" s="290">
        <f t="shared" si="722"/>
        <v>514291.24454400013</v>
      </c>
      <c r="Z240" s="290">
        <f t="shared" si="722"/>
        <v>678864.44279808016</v>
      </c>
      <c r="AA240" s="290">
        <f t="shared" si="722"/>
        <v>896101.06449346582</v>
      </c>
      <c r="AB240" s="290">
        <f t="shared" si="722"/>
        <v>1182853.4051313752</v>
      </c>
      <c r="AC240" s="290">
        <f t="shared" si="722"/>
        <v>1561366.4947734152</v>
      </c>
      <c r="AD240" s="290">
        <f t="shared" si="722"/>
        <v>794606.17420799972</v>
      </c>
      <c r="AE240" s="290">
        <f t="shared" si="722"/>
        <v>1048880.1499545597</v>
      </c>
      <c r="AF240" s="290">
        <f t="shared" si="722"/>
        <v>1384521.7979400188</v>
      </c>
      <c r="AG240" s="290">
        <f t="shared" si="688"/>
        <v>9139269.9130429141</v>
      </c>
      <c r="AH240" s="285"/>
      <c r="AJ240" s="301"/>
      <c r="AK240" s="298"/>
      <c r="AL240" s="326" t="str">
        <f t="shared" si="689"/>
        <v>Household Essentials</v>
      </c>
      <c r="AM240" s="290">
        <f t="shared" ref="AM240:AX240" si="723">AM37*AM155</f>
        <v>239580.00000000003</v>
      </c>
      <c r="AN240" s="290">
        <f t="shared" si="723"/>
        <v>342599.40000000008</v>
      </c>
      <c r="AO240" s="290">
        <f t="shared" si="723"/>
        <v>489917.14200000011</v>
      </c>
      <c r="AP240" s="290">
        <f t="shared" si="723"/>
        <v>700581.51306000026</v>
      </c>
      <c r="AQ240" s="290">
        <f t="shared" si="723"/>
        <v>1001831.5636758005</v>
      </c>
      <c r="AR240" s="290">
        <f t="shared" si="723"/>
        <v>1432619.1360563948</v>
      </c>
      <c r="AS240" s="290">
        <f t="shared" si="723"/>
        <v>2048645.3645606448</v>
      </c>
      <c r="AT240" s="290">
        <f t="shared" si="723"/>
        <v>2929562.8713217224</v>
      </c>
      <c r="AU240" s="290">
        <f t="shared" si="723"/>
        <v>4189274.9059900632</v>
      </c>
      <c r="AV240" s="290">
        <f t="shared" si="723"/>
        <v>5990663.1155657917</v>
      </c>
      <c r="AW240" s="290">
        <f t="shared" si="723"/>
        <v>8566648.2552590836</v>
      </c>
      <c r="AX240" s="290">
        <f t="shared" si="723"/>
        <v>12250307.00502049</v>
      </c>
      <c r="AY240" s="290">
        <f t="shared" si="691"/>
        <v>40182230.272509992</v>
      </c>
      <c r="AZ240" s="285"/>
      <c r="BB240" s="298"/>
      <c r="BC240" s="310"/>
      <c r="BD240" s="326" t="str">
        <f t="shared" si="692"/>
        <v>Household Essentials</v>
      </c>
      <c r="BE240" s="290">
        <f t="shared" ref="BE240:BP240" si="724">BE37*BE155</f>
        <v>342599.40000000008</v>
      </c>
      <c r="BF240" s="290">
        <f t="shared" si="724"/>
        <v>527603.07600000012</v>
      </c>
      <c r="BG240" s="290">
        <f t="shared" si="724"/>
        <v>812508.73704000015</v>
      </c>
      <c r="BH240" s="290">
        <f t="shared" si="724"/>
        <v>1251263.4550416002</v>
      </c>
      <c r="BI240" s="290">
        <f t="shared" si="724"/>
        <v>1926945.7207640645</v>
      </c>
      <c r="BJ240" s="290">
        <f t="shared" si="724"/>
        <v>2967496.4099766593</v>
      </c>
      <c r="BK240" s="290">
        <f t="shared" si="724"/>
        <v>4569944.4713640558</v>
      </c>
      <c r="BL240" s="290">
        <f t="shared" si="724"/>
        <v>7037714.4859006451</v>
      </c>
      <c r="BM240" s="290">
        <f t="shared" si="724"/>
        <v>10838080.308286995</v>
      </c>
      <c r="BN240" s="290">
        <f t="shared" si="724"/>
        <v>16690643.674761971</v>
      </c>
      <c r="BO240" s="290">
        <f t="shared" si="724"/>
        <v>25703591.25913344</v>
      </c>
      <c r="BP240" s="290">
        <f t="shared" si="724"/>
        <v>39583530.539065495</v>
      </c>
      <c r="BQ240" s="290">
        <f t="shared" si="694"/>
        <v>112251921.53733492</v>
      </c>
      <c r="BR240" s="285"/>
      <c r="BT240" s="310"/>
      <c r="BU240" s="313"/>
      <c r="BV240" s="326" t="str">
        <f t="shared" si="695"/>
        <v>Household Essentials</v>
      </c>
      <c r="BW240" s="290">
        <f t="shared" ref="BW240:CH240" si="725">BW37*BW155</f>
        <v>527603.07600000012</v>
      </c>
      <c r="BX240" s="290">
        <f t="shared" si="725"/>
        <v>870545.07540000009</v>
      </c>
      <c r="BY240" s="290">
        <f t="shared" si="725"/>
        <v>1436399.3744100002</v>
      </c>
      <c r="BZ240" s="290">
        <f t="shared" si="725"/>
        <v>2370058.9677765006</v>
      </c>
      <c r="CA240" s="290">
        <f t="shared" si="725"/>
        <v>3910597.296831226</v>
      </c>
      <c r="CB240" s="290">
        <f t="shared" si="725"/>
        <v>6452485.5397715233</v>
      </c>
      <c r="CC240" s="290">
        <f t="shared" si="725"/>
        <v>10646601.140623014</v>
      </c>
      <c r="CD240" s="290">
        <f t="shared" si="725"/>
        <v>17566891.882027972</v>
      </c>
      <c r="CE240" s="290">
        <f t="shared" si="725"/>
        <v>28985371.605346158</v>
      </c>
      <c r="CF240" s="290">
        <f t="shared" si="725"/>
        <v>47825863.148821168</v>
      </c>
      <c r="CG240" s="290">
        <f t="shared" si="725"/>
        <v>78912674.195554927</v>
      </c>
      <c r="CH240" s="290">
        <f t="shared" si="725"/>
        <v>130205912.42266567</v>
      </c>
      <c r="CI240" s="290">
        <f t="shared" si="697"/>
        <v>329711003.72522813</v>
      </c>
      <c r="CJ240" s="285"/>
      <c r="CL240" s="313"/>
    </row>
    <row r="241" spans="1:90" x14ac:dyDescent="0.25">
      <c r="A241" s="304"/>
      <c r="B241" s="326" t="str">
        <f t="shared" si="683"/>
        <v>Beauty Products</v>
      </c>
      <c r="C241" s="290">
        <f t="shared" si="684"/>
        <v>198000</v>
      </c>
      <c r="D241" s="290">
        <f t="shared" si="684"/>
        <v>239580.00000000003</v>
      </c>
      <c r="E241" s="290">
        <f t="shared" si="684"/>
        <v>316245.60000000003</v>
      </c>
      <c r="F241" s="290">
        <f t="shared" si="684"/>
        <v>417444.1920000001</v>
      </c>
      <c r="G241" s="290">
        <f t="shared" si="684"/>
        <v>551026.33344000019</v>
      </c>
      <c r="H241" s="290">
        <f t="shared" si="684"/>
        <v>727354.76014080015</v>
      </c>
      <c r="I241" s="290">
        <f t="shared" si="684"/>
        <v>960108.28338585631</v>
      </c>
      <c r="J241" s="290">
        <f t="shared" si="684"/>
        <v>1267342.9340693303</v>
      </c>
      <c r="K241" s="290">
        <f t="shared" si="684"/>
        <v>1672892.6729715161</v>
      </c>
      <c r="L241" s="290">
        <f t="shared" si="684"/>
        <v>2208218.3283224017</v>
      </c>
      <c r="M241" s="290">
        <f t="shared" si="684"/>
        <v>2914848.1933855698</v>
      </c>
      <c r="N241" s="290">
        <f t="shared" si="684"/>
        <v>3847599.6152689522</v>
      </c>
      <c r="O241" s="290">
        <f t="shared" si="685"/>
        <v>15320660.912984427</v>
      </c>
      <c r="P241" s="285"/>
      <c r="R241" s="304"/>
      <c r="S241" s="301"/>
      <c r="T241" s="326" t="str">
        <f t="shared" si="686"/>
        <v>Beauty Products</v>
      </c>
      <c r="U241" s="290">
        <f t="shared" ref="U241:AF241" si="726">U38*U156</f>
        <v>229900.00000000003</v>
      </c>
      <c r="V241" s="290">
        <f t="shared" si="726"/>
        <v>303468.00000000006</v>
      </c>
      <c r="W241" s="290">
        <f t="shared" si="726"/>
        <v>400577.76000000013</v>
      </c>
      <c r="X241" s="290">
        <f t="shared" si="726"/>
        <v>528762.64320000017</v>
      </c>
      <c r="Y241" s="290">
        <f t="shared" si="726"/>
        <v>697966.6890240002</v>
      </c>
      <c r="Z241" s="290">
        <f t="shared" si="726"/>
        <v>921316.02951168036</v>
      </c>
      <c r="AA241" s="290">
        <f t="shared" si="726"/>
        <v>1216137.1589554183</v>
      </c>
      <c r="AB241" s="290">
        <f t="shared" si="726"/>
        <v>1605301.0498211524</v>
      </c>
      <c r="AC241" s="290">
        <f t="shared" si="726"/>
        <v>2118997.3857639213</v>
      </c>
      <c r="AD241" s="290">
        <f t="shared" si="726"/>
        <v>2797076.5492083761</v>
      </c>
      <c r="AE241" s="290">
        <f t="shared" si="726"/>
        <v>3058717.7926656003</v>
      </c>
      <c r="AF241" s="290">
        <f t="shared" si="726"/>
        <v>4037507.4863185924</v>
      </c>
      <c r="AG241" s="290">
        <f t="shared" si="688"/>
        <v>17915728.544468742</v>
      </c>
      <c r="AH241" s="285"/>
      <c r="AJ241" s="301"/>
      <c r="AK241" s="298"/>
      <c r="AL241" s="326" t="str">
        <f t="shared" si="689"/>
        <v>Beauty Products</v>
      </c>
      <c r="AM241" s="290">
        <f t="shared" ref="AM241:AX241" si="727">AM38*AM156</f>
        <v>239580.00000000003</v>
      </c>
      <c r="AN241" s="290">
        <f t="shared" si="727"/>
        <v>342599.40000000008</v>
      </c>
      <c r="AO241" s="290">
        <f t="shared" si="727"/>
        <v>489917.14200000011</v>
      </c>
      <c r="AP241" s="290">
        <f t="shared" si="727"/>
        <v>700581.51306000026</v>
      </c>
      <c r="AQ241" s="290">
        <f t="shared" si="727"/>
        <v>1001831.5636758005</v>
      </c>
      <c r="AR241" s="290">
        <f t="shared" si="727"/>
        <v>1432619.1360563948</v>
      </c>
      <c r="AS241" s="290">
        <f t="shared" si="727"/>
        <v>2048645.3645606448</v>
      </c>
      <c r="AT241" s="290">
        <f t="shared" si="727"/>
        <v>2929562.8713217224</v>
      </c>
      <c r="AU241" s="290">
        <f t="shared" si="727"/>
        <v>4189274.9059900632</v>
      </c>
      <c r="AV241" s="290">
        <f t="shared" si="727"/>
        <v>5990663.1155657917</v>
      </c>
      <c r="AW241" s="290">
        <f t="shared" si="727"/>
        <v>8566648.2552590836</v>
      </c>
      <c r="AX241" s="290">
        <f t="shared" si="727"/>
        <v>12250307.00502049</v>
      </c>
      <c r="AY241" s="290">
        <f t="shared" si="691"/>
        <v>40182230.272509992</v>
      </c>
      <c r="AZ241" s="285"/>
      <c r="BB241" s="298"/>
      <c r="BC241" s="310"/>
      <c r="BD241" s="326" t="str">
        <f t="shared" si="692"/>
        <v>Beauty Products</v>
      </c>
      <c r="BE241" s="290">
        <f t="shared" ref="BE241:BP241" si="728">BE38*BE156</f>
        <v>342599.40000000008</v>
      </c>
      <c r="BF241" s="290">
        <f t="shared" si="728"/>
        <v>527603.07600000012</v>
      </c>
      <c r="BG241" s="290">
        <f t="shared" si="728"/>
        <v>812508.73704000015</v>
      </c>
      <c r="BH241" s="290">
        <f t="shared" si="728"/>
        <v>1251263.4550416002</v>
      </c>
      <c r="BI241" s="290">
        <f t="shared" si="728"/>
        <v>1926945.7207640645</v>
      </c>
      <c r="BJ241" s="290">
        <f t="shared" si="728"/>
        <v>2967496.4099766593</v>
      </c>
      <c r="BK241" s="290">
        <f t="shared" si="728"/>
        <v>4569944.4713640558</v>
      </c>
      <c r="BL241" s="290">
        <f t="shared" si="728"/>
        <v>7037714.4859006451</v>
      </c>
      <c r="BM241" s="290">
        <f t="shared" si="728"/>
        <v>10838080.308286995</v>
      </c>
      <c r="BN241" s="290">
        <f t="shared" si="728"/>
        <v>16690643.674761971</v>
      </c>
      <c r="BO241" s="290">
        <f t="shared" si="728"/>
        <v>25703591.25913344</v>
      </c>
      <c r="BP241" s="290">
        <f t="shared" si="728"/>
        <v>39583530.539065495</v>
      </c>
      <c r="BQ241" s="290">
        <f t="shared" si="694"/>
        <v>112251921.53733492</v>
      </c>
      <c r="BR241" s="285"/>
      <c r="BT241" s="310"/>
      <c r="BU241" s="313"/>
      <c r="BV241" s="326" t="str">
        <f t="shared" si="695"/>
        <v>Beauty Products</v>
      </c>
      <c r="BW241" s="290">
        <f t="shared" ref="BW241:CH241" si="729">BW38*BW156</f>
        <v>527603.07600000012</v>
      </c>
      <c r="BX241" s="290">
        <f t="shared" si="729"/>
        <v>870545.07540000009</v>
      </c>
      <c r="BY241" s="290">
        <f t="shared" si="729"/>
        <v>1436399.3744100002</v>
      </c>
      <c r="BZ241" s="290">
        <f t="shared" si="729"/>
        <v>2370058.9677765006</v>
      </c>
      <c r="CA241" s="290">
        <f t="shared" si="729"/>
        <v>3910597.296831226</v>
      </c>
      <c r="CB241" s="290">
        <f t="shared" si="729"/>
        <v>6452485.5397715233</v>
      </c>
      <c r="CC241" s="290">
        <f t="shared" si="729"/>
        <v>10646601.140623014</v>
      </c>
      <c r="CD241" s="290">
        <f t="shared" si="729"/>
        <v>17566891.882027972</v>
      </c>
      <c r="CE241" s="290">
        <f t="shared" si="729"/>
        <v>28985371.605346158</v>
      </c>
      <c r="CF241" s="290">
        <f t="shared" si="729"/>
        <v>47825863.148821168</v>
      </c>
      <c r="CG241" s="290">
        <f t="shared" si="729"/>
        <v>78912674.195554927</v>
      </c>
      <c r="CH241" s="290">
        <f t="shared" si="729"/>
        <v>130205912.42266567</v>
      </c>
      <c r="CI241" s="290">
        <f t="shared" si="697"/>
        <v>329711003.72522813</v>
      </c>
      <c r="CJ241" s="285"/>
      <c r="CL241" s="313"/>
    </row>
    <row r="242" spans="1:90" x14ac:dyDescent="0.25">
      <c r="A242" s="304"/>
      <c r="B242" s="326" t="s">
        <v>241</v>
      </c>
      <c r="C242" s="289">
        <f>SUM(C232:C241)</f>
        <v>1249900</v>
      </c>
      <c r="D242" s="289">
        <f t="shared" ref="D242:N242" si="730">SUM(D232:D241)</f>
        <v>1512379</v>
      </c>
      <c r="E242" s="289">
        <f t="shared" si="730"/>
        <v>1996340.2800000003</v>
      </c>
      <c r="F242" s="289">
        <f t="shared" si="730"/>
        <v>2635169.1696000006</v>
      </c>
      <c r="G242" s="289">
        <f t="shared" si="730"/>
        <v>3478423.3038720014</v>
      </c>
      <c r="H242" s="289">
        <f t="shared" si="730"/>
        <v>4591518.7611110415</v>
      </c>
      <c r="I242" s="289">
        <f t="shared" si="730"/>
        <v>6060804.764666575</v>
      </c>
      <c r="J242" s="289">
        <f t="shared" si="730"/>
        <v>8000262.2893598787</v>
      </c>
      <c r="K242" s="289">
        <f t="shared" si="730"/>
        <v>10560346.221955042</v>
      </c>
      <c r="L242" s="289">
        <f t="shared" si="730"/>
        <v>13939657.012980653</v>
      </c>
      <c r="M242" s="289">
        <f t="shared" si="730"/>
        <v>18400347.257134464</v>
      </c>
      <c r="N242" s="289">
        <f t="shared" si="730"/>
        <v>24288458.379417498</v>
      </c>
      <c r="O242" s="289">
        <f>SUM(O232:O241)</f>
        <v>96713606.440097168</v>
      </c>
      <c r="P242" s="336"/>
      <c r="R242" s="304"/>
      <c r="S242" s="301"/>
      <c r="T242" s="326" t="s">
        <v>241</v>
      </c>
      <c r="U242" s="289">
        <f>SUM(U232:U241)</f>
        <v>1516570</v>
      </c>
      <c r="V242" s="289">
        <f t="shared" ref="V242:AC242" si="731">SUM(V232:V241)</f>
        <v>2001872.4000000001</v>
      </c>
      <c r="W242" s="289">
        <f t="shared" si="731"/>
        <v>2642471.5680000014</v>
      </c>
      <c r="X242" s="289">
        <f t="shared" si="731"/>
        <v>3488062.4697600012</v>
      </c>
      <c r="Y242" s="289">
        <f t="shared" si="731"/>
        <v>4604242.4600832025</v>
      </c>
      <c r="Z242" s="289">
        <f t="shared" si="731"/>
        <v>6077600.0473098271</v>
      </c>
      <c r="AA242" s="289">
        <f t="shared" si="731"/>
        <v>8022432.0624489728</v>
      </c>
      <c r="AB242" s="289">
        <f t="shared" si="731"/>
        <v>10589610.322432645</v>
      </c>
      <c r="AC242" s="289">
        <f t="shared" si="731"/>
        <v>13978285.625611091</v>
      </c>
      <c r="AD242" s="289">
        <f>SUM(AD232:AD241)</f>
        <v>12870500.666700946</v>
      </c>
      <c r="AE242" s="289">
        <f>SUM(AE232:AE241)</f>
        <v>15237041.323769253</v>
      </c>
      <c r="AF242" s="289">
        <f>SUM(AF232:AF241)</f>
        <v>19720586.127652153</v>
      </c>
      <c r="AG242" s="289">
        <f>SUM(AG232:AG241)</f>
        <v>100749275.07376809</v>
      </c>
      <c r="AH242" s="336"/>
      <c r="AJ242" s="301"/>
      <c r="AK242" s="298"/>
      <c r="AL242" s="326" t="s">
        <v>241</v>
      </c>
      <c r="AM242" s="289">
        <f>SUM(AM232:AM241)</f>
        <v>2112660.0000000005</v>
      </c>
      <c r="AN242" s="289">
        <f t="shared" ref="AN242:AX242" si="732">SUM(AN232:AN241)</f>
        <v>3021103.8000000003</v>
      </c>
      <c r="AO242" s="289">
        <f t="shared" si="732"/>
        <v>4320178.4340000022</v>
      </c>
      <c r="AP242" s="289">
        <f t="shared" si="732"/>
        <v>6177855.1606200021</v>
      </c>
      <c r="AQ242" s="289">
        <f t="shared" si="732"/>
        <v>8834332.8796866052</v>
      </c>
      <c r="AR242" s="289">
        <f t="shared" si="732"/>
        <v>12633096.017951848</v>
      </c>
      <c r="AS242" s="289">
        <f t="shared" si="732"/>
        <v>18065327.305671141</v>
      </c>
      <c r="AT242" s="289">
        <f t="shared" si="732"/>
        <v>25833418.047109742</v>
      </c>
      <c r="AU242" s="289">
        <f t="shared" si="732"/>
        <v>36941787.80736693</v>
      </c>
      <c r="AV242" s="289">
        <f t="shared" si="732"/>
        <v>52826756.564534709</v>
      </c>
      <c r="AW242" s="289">
        <f t="shared" si="732"/>
        <v>75542261.887284651</v>
      </c>
      <c r="AX242" s="289">
        <f t="shared" si="732"/>
        <v>108025434.49881706</v>
      </c>
      <c r="AY242" s="289">
        <f>SUM(AY232:AY241)</f>
        <v>354334212.40304267</v>
      </c>
      <c r="AZ242" s="336"/>
      <c r="BB242" s="298"/>
      <c r="BC242" s="310"/>
      <c r="BD242" s="326" t="s">
        <v>241</v>
      </c>
      <c r="BE242" s="289">
        <f>SUM(BE232:BE241)</f>
        <v>3021103.8000000003</v>
      </c>
      <c r="BF242" s="289">
        <f t="shared" ref="BF242:BP242" si="733">SUM(BF232:BF241)</f>
        <v>4652499.8520000018</v>
      </c>
      <c r="BG242" s="289">
        <f t="shared" si="733"/>
        <v>7164849.7720800033</v>
      </c>
      <c r="BH242" s="289">
        <f t="shared" si="733"/>
        <v>11033868.649003206</v>
      </c>
      <c r="BI242" s="289">
        <f t="shared" si="733"/>
        <v>16992157.719464935</v>
      </c>
      <c r="BJ242" s="289">
        <f t="shared" si="733"/>
        <v>26167922.887976006</v>
      </c>
      <c r="BK242" s="289">
        <f t="shared" si="733"/>
        <v>40298601.247483052</v>
      </c>
      <c r="BL242" s="289">
        <f t="shared" si="733"/>
        <v>62059845.921123892</v>
      </c>
      <c r="BM242" s="289">
        <f t="shared" si="733"/>
        <v>95572162.718530774</v>
      </c>
      <c r="BN242" s="289">
        <f t="shared" si="733"/>
        <v>147181130.58653745</v>
      </c>
      <c r="BO242" s="289">
        <f t="shared" si="733"/>
        <v>226658941.10326761</v>
      </c>
      <c r="BP242" s="289">
        <f t="shared" si="733"/>
        <v>349054769.29903209</v>
      </c>
      <c r="BQ242" s="289">
        <f>SUM(BQ232:BQ241)</f>
        <v>989857853.556499</v>
      </c>
      <c r="BR242" s="336"/>
      <c r="BT242" s="310"/>
      <c r="BU242" s="313"/>
      <c r="BV242" s="326" t="s">
        <v>241</v>
      </c>
      <c r="BW242" s="289">
        <f>SUM(BW232:BW241)</f>
        <v>4652499.8520000018</v>
      </c>
      <c r="BX242" s="289">
        <f t="shared" ref="BX242:CH242" si="734">SUM(BX232:BX241)</f>
        <v>7676624.7558000041</v>
      </c>
      <c r="BY242" s="289">
        <f t="shared" si="734"/>
        <v>12666430.847070003</v>
      </c>
      <c r="BZ242" s="289">
        <f t="shared" si="734"/>
        <v>20899610.897665512</v>
      </c>
      <c r="CA242" s="289">
        <f t="shared" si="734"/>
        <v>34484357.981148094</v>
      </c>
      <c r="CB242" s="289">
        <f t="shared" si="734"/>
        <v>56899190.668894365</v>
      </c>
      <c r="CC242" s="289">
        <f t="shared" si="734"/>
        <v>93883664.603675693</v>
      </c>
      <c r="CD242" s="289">
        <f t="shared" si="734"/>
        <v>154908046.59606493</v>
      </c>
      <c r="CE242" s="289">
        <f t="shared" si="734"/>
        <v>255598276.88350707</v>
      </c>
      <c r="CF242" s="289">
        <f t="shared" si="734"/>
        <v>421737156.85778677</v>
      </c>
      <c r="CG242" s="289">
        <f t="shared" si="734"/>
        <v>695866308.81534827</v>
      </c>
      <c r="CH242" s="289">
        <f t="shared" si="734"/>
        <v>1148179409.5453248</v>
      </c>
      <c r="CI242" s="289">
        <f>SUM(CI232:CI241)</f>
        <v>2907451578.304286</v>
      </c>
      <c r="CJ242" s="336"/>
      <c r="CL242" s="313"/>
    </row>
    <row r="243" spans="1:90" x14ac:dyDescent="0.25">
      <c r="A243" s="304"/>
      <c r="R243" s="304"/>
      <c r="S243" s="301"/>
      <c r="AJ243" s="301"/>
      <c r="AK243" s="298"/>
      <c r="BB243" s="298"/>
      <c r="BC243" s="310"/>
      <c r="BT243" s="310"/>
      <c r="BU243" s="313"/>
      <c r="CL243" s="313"/>
    </row>
    <row r="244" spans="1:90" x14ac:dyDescent="0.25">
      <c r="A244" s="317" t="s">
        <v>476</v>
      </c>
      <c r="B244" s="98" t="str">
        <f>B228</f>
        <v>For the Year Ending April 30</v>
      </c>
      <c r="D244" s="285"/>
      <c r="E244" s="285"/>
      <c r="F244" s="285"/>
      <c r="G244" s="285"/>
      <c r="H244" s="285"/>
      <c r="I244" s="285"/>
      <c r="J244" s="285"/>
      <c r="K244" s="285"/>
      <c r="L244" s="285"/>
      <c r="M244" s="285"/>
      <c r="N244" s="285"/>
      <c r="O244" s="285"/>
      <c r="R244" s="304"/>
      <c r="S244" s="319" t="s">
        <v>476</v>
      </c>
      <c r="T244" s="98" t="str">
        <f>T228</f>
        <v>For the Year Ending April 30</v>
      </c>
      <c r="U244" s="285"/>
      <c r="V244" s="285"/>
      <c r="W244" s="285"/>
      <c r="X244" s="285"/>
      <c r="Y244" s="285"/>
      <c r="Z244" s="285"/>
      <c r="AA244" s="285"/>
      <c r="AB244" s="285"/>
      <c r="AC244" s="285"/>
      <c r="AD244" s="285"/>
      <c r="AE244" s="285"/>
      <c r="AF244" s="285"/>
      <c r="AG244" s="285"/>
      <c r="AJ244" s="301"/>
      <c r="AK244" s="319" t="s">
        <v>476</v>
      </c>
      <c r="AL244" s="98" t="str">
        <f>AL228</f>
        <v>For the Year Ending April 30</v>
      </c>
      <c r="AM244" s="285"/>
      <c r="AN244" s="285"/>
      <c r="AO244" s="285"/>
      <c r="AP244" s="285"/>
      <c r="AQ244" s="285"/>
      <c r="AR244" s="285"/>
      <c r="AS244" s="285"/>
      <c r="AT244" s="285"/>
      <c r="AU244" s="285"/>
      <c r="AV244" s="285"/>
      <c r="AW244" s="285"/>
      <c r="AX244" s="285"/>
      <c r="AY244" s="285"/>
      <c r="BB244" s="298"/>
      <c r="BC244" s="319" t="s">
        <v>476</v>
      </c>
      <c r="BD244" s="98" t="str">
        <f>BD228</f>
        <v>For the Year Ending April 30</v>
      </c>
      <c r="BE244" s="285"/>
      <c r="BF244" s="285"/>
      <c r="BG244" s="285"/>
      <c r="BH244" s="285"/>
      <c r="BI244" s="285"/>
      <c r="BJ244" s="285"/>
      <c r="BK244" s="285"/>
      <c r="BL244" s="285"/>
      <c r="BM244" s="285"/>
      <c r="BN244" s="285"/>
      <c r="BO244" s="285"/>
      <c r="BP244" s="285"/>
      <c r="BQ244" s="285"/>
      <c r="BT244" s="310"/>
      <c r="BU244" s="319" t="s">
        <v>476</v>
      </c>
      <c r="BV244" s="98" t="str">
        <f>BV228</f>
        <v>For the Year Ending April 30</v>
      </c>
      <c r="BW244" s="285"/>
      <c r="BX244" s="285"/>
      <c r="BY244" s="285"/>
      <c r="BZ244" s="285"/>
      <c r="CA244" s="285"/>
      <c r="CB244" s="285"/>
      <c r="CC244" s="285"/>
      <c r="CD244" s="285"/>
      <c r="CE244" s="285"/>
      <c r="CF244" s="285"/>
      <c r="CG244" s="285"/>
      <c r="CH244" s="285"/>
      <c r="CI244" s="285"/>
      <c r="CL244" s="313"/>
    </row>
    <row r="245" spans="1:90" x14ac:dyDescent="0.25">
      <c r="A245" s="304"/>
      <c r="B245" s="320" t="s">
        <v>246</v>
      </c>
      <c r="C245" s="285"/>
      <c r="D245" s="285"/>
      <c r="E245" s="285"/>
      <c r="F245" s="285"/>
      <c r="G245" s="285"/>
      <c r="H245" s="285"/>
      <c r="I245" s="285"/>
      <c r="J245" s="285"/>
      <c r="K245" s="285"/>
      <c r="L245" s="285"/>
      <c r="M245" s="285"/>
      <c r="N245" s="285"/>
      <c r="O245" s="285"/>
      <c r="R245" s="304"/>
      <c r="S245" s="301"/>
      <c r="T245" s="320" t="s">
        <v>246</v>
      </c>
      <c r="U245" s="285"/>
      <c r="V245" s="285"/>
      <c r="W245" s="285"/>
      <c r="X245" s="285"/>
      <c r="Y245" s="285"/>
      <c r="Z245" s="285"/>
      <c r="AA245" s="285"/>
      <c r="AB245" s="285"/>
      <c r="AC245" s="285"/>
      <c r="AD245" s="285"/>
      <c r="AE245" s="285"/>
      <c r="AF245" s="285"/>
      <c r="AG245" s="285"/>
      <c r="AJ245" s="301"/>
      <c r="AK245" s="298"/>
      <c r="AL245" s="320" t="s">
        <v>246</v>
      </c>
      <c r="AM245" s="285"/>
      <c r="AN245" s="285"/>
      <c r="AO245" s="285"/>
      <c r="AP245" s="285"/>
      <c r="AQ245" s="285"/>
      <c r="AR245" s="285"/>
      <c r="AS245" s="285"/>
      <c r="AT245" s="285"/>
      <c r="AU245" s="285"/>
      <c r="AV245" s="285"/>
      <c r="AW245" s="285"/>
      <c r="AX245" s="285"/>
      <c r="AY245" s="285"/>
      <c r="BB245" s="298"/>
      <c r="BC245" s="310"/>
      <c r="BD245" s="320" t="s">
        <v>246</v>
      </c>
      <c r="BE245" s="285"/>
      <c r="BF245" s="285"/>
      <c r="BG245" s="285"/>
      <c r="BH245" s="285"/>
      <c r="BI245" s="285"/>
      <c r="BJ245" s="285"/>
      <c r="BK245" s="285"/>
      <c r="BL245" s="285"/>
      <c r="BM245" s="285"/>
      <c r="BN245" s="285"/>
      <c r="BO245" s="285"/>
      <c r="BP245" s="285"/>
      <c r="BQ245" s="285"/>
      <c r="BT245" s="310"/>
      <c r="BU245" s="313"/>
      <c r="BV245" s="320" t="s">
        <v>246</v>
      </c>
      <c r="BW245" s="285"/>
      <c r="BX245" s="285"/>
      <c r="BY245" s="285"/>
      <c r="BZ245" s="285"/>
      <c r="CA245" s="285"/>
      <c r="CB245" s="285"/>
      <c r="CC245" s="285"/>
      <c r="CD245" s="285"/>
      <c r="CE245" s="285"/>
      <c r="CF245" s="285"/>
      <c r="CG245" s="285"/>
      <c r="CH245" s="285"/>
      <c r="CI245" s="285"/>
      <c r="CL245" s="313"/>
    </row>
    <row r="246" spans="1:90" x14ac:dyDescent="0.25">
      <c r="A246" s="304"/>
      <c r="B246" s="321" t="str">
        <f>B230</f>
        <v>Hayai Desire</v>
      </c>
      <c r="C246" s="285"/>
      <c r="D246" s="285"/>
      <c r="E246" s="285"/>
      <c r="F246" s="285"/>
      <c r="G246" s="285"/>
      <c r="H246" s="285"/>
      <c r="I246" s="285"/>
      <c r="J246" s="285"/>
      <c r="K246" s="285"/>
      <c r="L246" s="285"/>
      <c r="M246" s="285"/>
      <c r="N246" s="285"/>
      <c r="O246" s="285"/>
      <c r="R246" s="304"/>
      <c r="S246" s="301"/>
      <c r="T246" s="321" t="str">
        <f>T230</f>
        <v>Hayai Desire</v>
      </c>
      <c r="U246" s="285"/>
      <c r="V246" s="285"/>
      <c r="W246" s="285"/>
      <c r="X246" s="285"/>
      <c r="Y246" s="285"/>
      <c r="Z246" s="285"/>
      <c r="AA246" s="285"/>
      <c r="AB246" s="285"/>
      <c r="AC246" s="285"/>
      <c r="AD246" s="285"/>
      <c r="AE246" s="285"/>
      <c r="AF246" s="285"/>
      <c r="AG246" s="285"/>
      <c r="AJ246" s="301"/>
      <c r="AK246" s="298"/>
      <c r="AL246" s="321" t="str">
        <f>AL230</f>
        <v>Hayai Desire</v>
      </c>
      <c r="AM246" s="285"/>
      <c r="AN246" s="285"/>
      <c r="AO246" s="285"/>
      <c r="AP246" s="285"/>
      <c r="AQ246" s="285"/>
      <c r="AR246" s="285"/>
      <c r="AS246" s="285"/>
      <c r="AT246" s="285"/>
      <c r="AU246" s="285"/>
      <c r="AV246" s="285"/>
      <c r="AW246" s="285"/>
      <c r="AX246" s="285"/>
      <c r="AY246" s="285"/>
      <c r="BB246" s="298"/>
      <c r="BC246" s="310"/>
      <c r="BD246" s="321" t="str">
        <f>BD230</f>
        <v>Hayai Desire</v>
      </c>
      <c r="BE246" s="285"/>
      <c r="BF246" s="285"/>
      <c r="BG246" s="285"/>
      <c r="BH246" s="285"/>
      <c r="BI246" s="285"/>
      <c r="BJ246" s="285"/>
      <c r="BK246" s="285"/>
      <c r="BL246" s="285"/>
      <c r="BM246" s="285"/>
      <c r="BN246" s="285"/>
      <c r="BO246" s="285"/>
      <c r="BP246" s="285"/>
      <c r="BQ246" s="285"/>
      <c r="BT246" s="310"/>
      <c r="BU246" s="313"/>
      <c r="BV246" s="321" t="str">
        <f>BV230</f>
        <v>Hayai Desire</v>
      </c>
      <c r="BW246" s="285"/>
      <c r="BX246" s="285"/>
      <c r="BY246" s="285"/>
      <c r="BZ246" s="285"/>
      <c r="CA246" s="285"/>
      <c r="CB246" s="285"/>
      <c r="CC246" s="285"/>
      <c r="CD246" s="285"/>
      <c r="CE246" s="285"/>
      <c r="CF246" s="285"/>
      <c r="CG246" s="285"/>
      <c r="CH246" s="285"/>
      <c r="CI246" s="285"/>
      <c r="CL246" s="313"/>
    </row>
    <row r="247" spans="1:90" x14ac:dyDescent="0.25">
      <c r="A247" s="304"/>
      <c r="B247" s="323"/>
      <c r="C247" s="324">
        <f>C231</f>
        <v>44682</v>
      </c>
      <c r="D247" s="324">
        <f t="shared" ref="D247:N247" si="735">D231</f>
        <v>44713</v>
      </c>
      <c r="E247" s="324">
        <f t="shared" si="735"/>
        <v>44743</v>
      </c>
      <c r="F247" s="324">
        <f t="shared" si="735"/>
        <v>44774</v>
      </c>
      <c r="G247" s="324">
        <f t="shared" si="735"/>
        <v>44805</v>
      </c>
      <c r="H247" s="324">
        <f t="shared" si="735"/>
        <v>44835</v>
      </c>
      <c r="I247" s="324">
        <f t="shared" si="735"/>
        <v>44866</v>
      </c>
      <c r="J247" s="324">
        <f t="shared" si="735"/>
        <v>44896</v>
      </c>
      <c r="K247" s="324">
        <f t="shared" si="735"/>
        <v>44927</v>
      </c>
      <c r="L247" s="324">
        <f t="shared" si="735"/>
        <v>44958</v>
      </c>
      <c r="M247" s="324">
        <f t="shared" si="735"/>
        <v>44986</v>
      </c>
      <c r="N247" s="324">
        <f t="shared" si="735"/>
        <v>45017</v>
      </c>
      <c r="O247" s="324" t="str">
        <f>O231</f>
        <v>Total</v>
      </c>
      <c r="R247" s="304"/>
      <c r="S247" s="301"/>
      <c r="T247" s="323"/>
      <c r="U247" s="324">
        <f>U231</f>
        <v>45048</v>
      </c>
      <c r="V247" s="324">
        <f t="shared" ref="V247:AF247" si="736">V231</f>
        <v>45079</v>
      </c>
      <c r="W247" s="324">
        <f t="shared" si="736"/>
        <v>45109</v>
      </c>
      <c r="X247" s="324">
        <f t="shared" si="736"/>
        <v>45140</v>
      </c>
      <c r="Y247" s="324">
        <f t="shared" si="736"/>
        <v>45171</v>
      </c>
      <c r="Z247" s="324">
        <f t="shared" si="736"/>
        <v>45201</v>
      </c>
      <c r="AA247" s="324">
        <f t="shared" si="736"/>
        <v>45232</v>
      </c>
      <c r="AB247" s="324">
        <f t="shared" si="736"/>
        <v>45262</v>
      </c>
      <c r="AC247" s="324">
        <f t="shared" si="736"/>
        <v>45293</v>
      </c>
      <c r="AD247" s="324">
        <f t="shared" si="736"/>
        <v>45324</v>
      </c>
      <c r="AE247" s="324">
        <f t="shared" si="736"/>
        <v>45353</v>
      </c>
      <c r="AF247" s="324">
        <f t="shared" si="736"/>
        <v>45384</v>
      </c>
      <c r="AG247" s="324" t="str">
        <f>AG231</f>
        <v>Total</v>
      </c>
      <c r="AJ247" s="301"/>
      <c r="AK247" s="298"/>
      <c r="AL247" s="323"/>
      <c r="AM247" s="324">
        <f>AM231</f>
        <v>45414</v>
      </c>
      <c r="AN247" s="324">
        <f t="shared" ref="AN247:AX247" si="737">AN231</f>
        <v>45445</v>
      </c>
      <c r="AO247" s="324">
        <f t="shared" si="737"/>
        <v>45475</v>
      </c>
      <c r="AP247" s="324">
        <f t="shared" si="737"/>
        <v>45506</v>
      </c>
      <c r="AQ247" s="324">
        <f t="shared" si="737"/>
        <v>45537</v>
      </c>
      <c r="AR247" s="324">
        <f t="shared" si="737"/>
        <v>45567</v>
      </c>
      <c r="AS247" s="324">
        <f t="shared" si="737"/>
        <v>45598</v>
      </c>
      <c r="AT247" s="324">
        <f t="shared" si="737"/>
        <v>45628</v>
      </c>
      <c r="AU247" s="324">
        <f t="shared" si="737"/>
        <v>45659</v>
      </c>
      <c r="AV247" s="324">
        <f t="shared" si="737"/>
        <v>45690</v>
      </c>
      <c r="AW247" s="324">
        <f t="shared" si="737"/>
        <v>45718</v>
      </c>
      <c r="AX247" s="324">
        <f t="shared" si="737"/>
        <v>45749</v>
      </c>
      <c r="AY247" s="324" t="str">
        <f>AY231</f>
        <v>Total</v>
      </c>
      <c r="BB247" s="298"/>
      <c r="BC247" s="310"/>
      <c r="BD247" s="323"/>
      <c r="BE247" s="324">
        <f>BE231</f>
        <v>45780</v>
      </c>
      <c r="BF247" s="324">
        <f t="shared" ref="BF247:BP247" si="738">BF231</f>
        <v>45811</v>
      </c>
      <c r="BG247" s="324">
        <f t="shared" si="738"/>
        <v>45841</v>
      </c>
      <c r="BH247" s="324">
        <f t="shared" si="738"/>
        <v>45872</v>
      </c>
      <c r="BI247" s="324">
        <f t="shared" si="738"/>
        <v>45903</v>
      </c>
      <c r="BJ247" s="324">
        <f t="shared" si="738"/>
        <v>45933</v>
      </c>
      <c r="BK247" s="324">
        <f t="shared" si="738"/>
        <v>45964</v>
      </c>
      <c r="BL247" s="324">
        <f t="shared" si="738"/>
        <v>45994</v>
      </c>
      <c r="BM247" s="324">
        <f t="shared" si="738"/>
        <v>46025</v>
      </c>
      <c r="BN247" s="324">
        <f t="shared" si="738"/>
        <v>46056</v>
      </c>
      <c r="BO247" s="324">
        <f t="shared" si="738"/>
        <v>46084</v>
      </c>
      <c r="BP247" s="324">
        <f t="shared" si="738"/>
        <v>46115</v>
      </c>
      <c r="BQ247" s="324" t="str">
        <f>BQ231</f>
        <v>Total</v>
      </c>
      <c r="BT247" s="310"/>
      <c r="BU247" s="313"/>
      <c r="BV247" s="323"/>
      <c r="BW247" s="324">
        <f>BW231</f>
        <v>46146</v>
      </c>
      <c r="BX247" s="324">
        <f t="shared" ref="BX247:CH247" si="739">BX231</f>
        <v>46177</v>
      </c>
      <c r="BY247" s="324">
        <f t="shared" si="739"/>
        <v>46207</v>
      </c>
      <c r="BZ247" s="324">
        <f t="shared" si="739"/>
        <v>46238</v>
      </c>
      <c r="CA247" s="324">
        <f t="shared" si="739"/>
        <v>46269</v>
      </c>
      <c r="CB247" s="324">
        <f t="shared" si="739"/>
        <v>46299</v>
      </c>
      <c r="CC247" s="324">
        <f t="shared" si="739"/>
        <v>46330</v>
      </c>
      <c r="CD247" s="324">
        <f t="shared" si="739"/>
        <v>46360</v>
      </c>
      <c r="CE247" s="324">
        <f t="shared" si="739"/>
        <v>46391</v>
      </c>
      <c r="CF247" s="324">
        <f t="shared" si="739"/>
        <v>46422</v>
      </c>
      <c r="CG247" s="324">
        <f t="shared" si="739"/>
        <v>46450</v>
      </c>
      <c r="CH247" s="324">
        <f t="shared" si="739"/>
        <v>46481</v>
      </c>
      <c r="CI247" s="324" t="str">
        <f>CI231</f>
        <v>Total</v>
      </c>
      <c r="CL247" s="313"/>
    </row>
    <row r="248" spans="1:90" x14ac:dyDescent="0.25">
      <c r="A248" s="304"/>
      <c r="B248" s="326" t="s">
        <v>440</v>
      </c>
      <c r="C248" s="290">
        <f>C172</f>
        <v>4872000</v>
      </c>
      <c r="D248" s="290">
        <f t="shared" ref="D248:N248" si="740">D172</f>
        <v>5895120.0000000009</v>
      </c>
      <c r="E248" s="290">
        <f t="shared" si="740"/>
        <v>7133095.200000002</v>
      </c>
      <c r="F248" s="290">
        <f t="shared" si="740"/>
        <v>8631045.1920000035</v>
      </c>
      <c r="G248" s="290">
        <f t="shared" si="740"/>
        <v>10443564.682320006</v>
      </c>
      <c r="H248" s="290">
        <f>H172</f>
        <v>12636713.265607212</v>
      </c>
      <c r="I248" s="290">
        <f t="shared" si="740"/>
        <v>15290423.051384728</v>
      </c>
      <c r="J248" s="290">
        <f>J172</f>
        <v>18501411.892175522</v>
      </c>
      <c r="K248" s="290">
        <f t="shared" si="740"/>
        <v>22386708.389532387</v>
      </c>
      <c r="L248" s="290">
        <f t="shared" si="740"/>
        <v>27087917.151334189</v>
      </c>
      <c r="M248" s="290">
        <f t="shared" si="740"/>
        <v>32776379.75311438</v>
      </c>
      <c r="N248" s="290">
        <f t="shared" si="740"/>
        <v>39659419.501268409</v>
      </c>
      <c r="O248" s="290">
        <f>SUM(C248:N248)</f>
        <v>205313798.07873684</v>
      </c>
      <c r="R248" s="304"/>
      <c r="S248" s="301"/>
      <c r="T248" s="326" t="s">
        <v>440</v>
      </c>
      <c r="U248" s="290">
        <f>U172</f>
        <v>5895120.0000000009</v>
      </c>
      <c r="V248" s="290">
        <f t="shared" ref="V248:AE248" si="741">V172</f>
        <v>7133095.200000002</v>
      </c>
      <c r="W248" s="290">
        <f t="shared" si="741"/>
        <v>8631045.1920000035</v>
      </c>
      <c r="X248" s="290">
        <f t="shared" si="741"/>
        <v>10443564.682320006</v>
      </c>
      <c r="Y248" s="290">
        <f t="shared" si="741"/>
        <v>12636713.265607212</v>
      </c>
      <c r="Z248" s="290">
        <f t="shared" si="741"/>
        <v>15290423.051384728</v>
      </c>
      <c r="AA248" s="290">
        <f t="shared" si="741"/>
        <v>18501411.892175522</v>
      </c>
      <c r="AB248" s="290">
        <f t="shared" si="741"/>
        <v>22386708.389532387</v>
      </c>
      <c r="AC248" s="290">
        <f t="shared" si="741"/>
        <v>27087917.151334189</v>
      </c>
      <c r="AD248" s="290">
        <f t="shared" si="741"/>
        <v>20151730.212078474</v>
      </c>
      <c r="AE248" s="290">
        <f t="shared" si="741"/>
        <v>22415270.357080784</v>
      </c>
      <c r="AF248" s="290">
        <f>AF172</f>
        <v>26777250.010628439</v>
      </c>
      <c r="AG248" s="290">
        <f>SUM(U248:AF248)</f>
        <v>197350249.40414175</v>
      </c>
      <c r="AJ248" s="301"/>
      <c r="AK248" s="298"/>
      <c r="AL248" s="326" t="s">
        <v>440</v>
      </c>
      <c r="AM248" s="290">
        <f>AM172</f>
        <v>7133095.200000002</v>
      </c>
      <c r="AN248" s="290">
        <f t="shared" ref="AN248:AX248" si="742">AN172</f>
        <v>8631045.1920000035</v>
      </c>
      <c r="AO248" s="290">
        <f t="shared" si="742"/>
        <v>10443564.682320006</v>
      </c>
      <c r="AP248" s="290">
        <f t="shared" si="742"/>
        <v>12636713.265607212</v>
      </c>
      <c r="AQ248" s="290">
        <f t="shared" si="742"/>
        <v>15290423.051384728</v>
      </c>
      <c r="AR248" s="290">
        <f t="shared" si="742"/>
        <v>18501411.892175522</v>
      </c>
      <c r="AS248" s="290">
        <f t="shared" si="742"/>
        <v>22386708.389532387</v>
      </c>
      <c r="AT248" s="290">
        <f t="shared" si="742"/>
        <v>27087917.151334189</v>
      </c>
      <c r="AU248" s="290">
        <f t="shared" si="742"/>
        <v>32776379.75311438</v>
      </c>
      <c r="AV248" s="290">
        <f t="shared" si="742"/>
        <v>39659419.501268409</v>
      </c>
      <c r="AW248" s="290">
        <f t="shared" si="742"/>
        <v>47987897.596534774</v>
      </c>
      <c r="AX248" s="290">
        <f t="shared" si="742"/>
        <v>58065356.09180709</v>
      </c>
      <c r="AY248" s="290">
        <f>SUM(AM248:AX248)</f>
        <v>300599931.7670787</v>
      </c>
      <c r="BB248" s="298"/>
      <c r="BC248" s="310"/>
      <c r="BD248" s="326" t="s">
        <v>440</v>
      </c>
      <c r="BE248" s="290">
        <f>BE172</f>
        <v>8631045.1920000035</v>
      </c>
      <c r="BF248" s="290">
        <f t="shared" ref="BF248:BP248" si="743">BF172</f>
        <v>10443564.682320006</v>
      </c>
      <c r="BG248" s="290">
        <f t="shared" si="743"/>
        <v>12636713.265607212</v>
      </c>
      <c r="BH248" s="290">
        <f t="shared" si="743"/>
        <v>15290423.051384728</v>
      </c>
      <c r="BI248" s="290">
        <f t="shared" si="743"/>
        <v>18501411.892175522</v>
      </c>
      <c r="BJ248" s="290">
        <f t="shared" si="743"/>
        <v>22386708.389532387</v>
      </c>
      <c r="BK248" s="290">
        <f t="shared" si="743"/>
        <v>27087917.151334189</v>
      </c>
      <c r="BL248" s="290">
        <f t="shared" si="743"/>
        <v>32776379.75311438</v>
      </c>
      <c r="BM248" s="290">
        <f t="shared" si="743"/>
        <v>39659419.501268409</v>
      </c>
      <c r="BN248" s="290">
        <f t="shared" si="743"/>
        <v>47987897.596534774</v>
      </c>
      <c r="BO248" s="290">
        <f t="shared" si="743"/>
        <v>58065356.09180709</v>
      </c>
      <c r="BP248" s="290">
        <f t="shared" si="743"/>
        <v>70259080.871086583</v>
      </c>
      <c r="BQ248" s="290">
        <f>SUM(BE248:BP248)</f>
        <v>363725917.43816525</v>
      </c>
      <c r="BT248" s="310"/>
      <c r="BU248" s="313"/>
      <c r="BV248" s="326" t="s">
        <v>440</v>
      </c>
      <c r="BW248" s="290">
        <f>BW172</f>
        <v>10443564.682320006</v>
      </c>
      <c r="BX248" s="290">
        <f t="shared" ref="BX248:CH248" si="744">BX172</f>
        <v>12636713.265607212</v>
      </c>
      <c r="BY248" s="290">
        <f t="shared" si="744"/>
        <v>15290423.051384728</v>
      </c>
      <c r="BZ248" s="290">
        <f t="shared" si="744"/>
        <v>18501411.892175522</v>
      </c>
      <c r="CA248" s="290">
        <f t="shared" si="744"/>
        <v>22386708.389532387</v>
      </c>
      <c r="CB248" s="290">
        <f t="shared" si="744"/>
        <v>27087917.151334189</v>
      </c>
      <c r="CC248" s="290">
        <f t="shared" si="744"/>
        <v>32776379.75311438</v>
      </c>
      <c r="CD248" s="290">
        <f t="shared" si="744"/>
        <v>39659419.501268409</v>
      </c>
      <c r="CE248" s="290">
        <f t="shared" si="744"/>
        <v>47987897.596534774</v>
      </c>
      <c r="CF248" s="290">
        <f t="shared" si="744"/>
        <v>58065356.09180709</v>
      </c>
      <c r="CG248" s="290">
        <f t="shared" si="744"/>
        <v>70259080.871086583</v>
      </c>
      <c r="CH248" s="290">
        <f t="shared" si="744"/>
        <v>85013487.854014784</v>
      </c>
      <c r="CI248" s="290">
        <f>SUM(BW248:CH248)</f>
        <v>440108360.10018003</v>
      </c>
      <c r="CL248" s="313"/>
    </row>
    <row r="249" spans="1:90" x14ac:dyDescent="0.25">
      <c r="A249" s="304"/>
      <c r="B249" s="326" t="s">
        <v>441</v>
      </c>
      <c r="C249" s="290">
        <f>-C242</f>
        <v>-1249900</v>
      </c>
      <c r="D249" s="290">
        <f t="shared" ref="D249:N249" si="745">-D242</f>
        <v>-1512379</v>
      </c>
      <c r="E249" s="290">
        <f t="shared" si="745"/>
        <v>-1996340.2800000003</v>
      </c>
      <c r="F249" s="290">
        <f t="shared" si="745"/>
        <v>-2635169.1696000006</v>
      </c>
      <c r="G249" s="290">
        <f t="shared" si="745"/>
        <v>-3478423.3038720014</v>
      </c>
      <c r="H249" s="290">
        <f t="shared" si="745"/>
        <v>-4591518.7611110415</v>
      </c>
      <c r="I249" s="290">
        <f t="shared" si="745"/>
        <v>-6060804.764666575</v>
      </c>
      <c r="J249" s="290">
        <f t="shared" si="745"/>
        <v>-8000262.2893598787</v>
      </c>
      <c r="K249" s="290">
        <f t="shared" si="745"/>
        <v>-10560346.221955042</v>
      </c>
      <c r="L249" s="290">
        <f t="shared" si="745"/>
        <v>-13939657.012980653</v>
      </c>
      <c r="M249" s="290">
        <f t="shared" si="745"/>
        <v>-18400347.257134464</v>
      </c>
      <c r="N249" s="290">
        <f t="shared" si="745"/>
        <v>-24288458.379417498</v>
      </c>
      <c r="O249" s="290">
        <f>SUM(C249:N249)</f>
        <v>-96713606.440097153</v>
      </c>
      <c r="R249" s="304"/>
      <c r="S249" s="301"/>
      <c r="T249" s="326" t="s">
        <v>441</v>
      </c>
      <c r="U249" s="290">
        <f>-U242</f>
        <v>-1516570</v>
      </c>
      <c r="V249" s="290">
        <f t="shared" ref="V249:AE249" si="746">-V242</f>
        <v>-2001872.4000000001</v>
      </c>
      <c r="W249" s="290">
        <f t="shared" si="746"/>
        <v>-2642471.5680000014</v>
      </c>
      <c r="X249" s="290">
        <f t="shared" si="746"/>
        <v>-3488062.4697600012</v>
      </c>
      <c r="Y249" s="290">
        <f t="shared" si="746"/>
        <v>-4604242.4600832025</v>
      </c>
      <c r="Z249" s="290">
        <f t="shared" si="746"/>
        <v>-6077600.0473098271</v>
      </c>
      <c r="AA249" s="290">
        <f t="shared" si="746"/>
        <v>-8022432.0624489728</v>
      </c>
      <c r="AB249" s="290">
        <f t="shared" si="746"/>
        <v>-10589610.322432645</v>
      </c>
      <c r="AC249" s="290">
        <f t="shared" si="746"/>
        <v>-13978285.625611091</v>
      </c>
      <c r="AD249" s="290">
        <f t="shared" si="746"/>
        <v>-12870500.666700946</v>
      </c>
      <c r="AE249" s="290">
        <f t="shared" si="746"/>
        <v>-15237041.323769253</v>
      </c>
      <c r="AF249" s="290">
        <f>-AF242</f>
        <v>-19720586.127652153</v>
      </c>
      <c r="AG249" s="290">
        <f>SUM(U249:AF249)</f>
        <v>-100749275.07376809</v>
      </c>
      <c r="AJ249" s="301"/>
      <c r="AK249" s="298"/>
      <c r="AL249" s="326" t="s">
        <v>441</v>
      </c>
      <c r="AM249" s="290">
        <f>-AM242</f>
        <v>-2112660.0000000005</v>
      </c>
      <c r="AN249" s="290">
        <f t="shared" ref="AN249:AX249" si="747">-AN242</f>
        <v>-3021103.8000000003</v>
      </c>
      <c r="AO249" s="290">
        <f t="shared" si="747"/>
        <v>-4320178.4340000022</v>
      </c>
      <c r="AP249" s="290">
        <f t="shared" si="747"/>
        <v>-6177855.1606200021</v>
      </c>
      <c r="AQ249" s="290">
        <f t="shared" si="747"/>
        <v>-8834332.8796866052</v>
      </c>
      <c r="AR249" s="290">
        <f t="shared" si="747"/>
        <v>-12633096.017951848</v>
      </c>
      <c r="AS249" s="290">
        <f t="shared" si="747"/>
        <v>-18065327.305671141</v>
      </c>
      <c r="AT249" s="290">
        <f t="shared" si="747"/>
        <v>-25833418.047109742</v>
      </c>
      <c r="AU249" s="290">
        <f t="shared" si="747"/>
        <v>-36941787.80736693</v>
      </c>
      <c r="AV249" s="290">
        <f t="shared" si="747"/>
        <v>-52826756.564534709</v>
      </c>
      <c r="AW249" s="290">
        <f t="shared" si="747"/>
        <v>-75542261.887284651</v>
      </c>
      <c r="AX249" s="290">
        <f t="shared" si="747"/>
        <v>-108025434.49881706</v>
      </c>
      <c r="AY249" s="290">
        <f>SUM(AM249:AX249)</f>
        <v>-354334212.40304267</v>
      </c>
      <c r="BB249" s="298"/>
      <c r="BC249" s="310"/>
      <c r="BD249" s="326" t="s">
        <v>441</v>
      </c>
      <c r="BE249" s="290">
        <f>-BE242</f>
        <v>-3021103.8000000003</v>
      </c>
      <c r="BF249" s="290">
        <f t="shared" ref="BF249:BP249" si="748">-BF242</f>
        <v>-4652499.8520000018</v>
      </c>
      <c r="BG249" s="290">
        <f t="shared" si="748"/>
        <v>-7164849.7720800033</v>
      </c>
      <c r="BH249" s="290">
        <f t="shared" si="748"/>
        <v>-11033868.649003206</v>
      </c>
      <c r="BI249" s="290">
        <f t="shared" si="748"/>
        <v>-16992157.719464935</v>
      </c>
      <c r="BJ249" s="290">
        <f t="shared" si="748"/>
        <v>-26167922.887976006</v>
      </c>
      <c r="BK249" s="290">
        <f t="shared" si="748"/>
        <v>-40298601.247483052</v>
      </c>
      <c r="BL249" s="290">
        <f t="shared" si="748"/>
        <v>-62059845.921123892</v>
      </c>
      <c r="BM249" s="290">
        <f t="shared" si="748"/>
        <v>-95572162.718530774</v>
      </c>
      <c r="BN249" s="290">
        <f t="shared" si="748"/>
        <v>-147181130.58653745</v>
      </c>
      <c r="BO249" s="290">
        <f t="shared" si="748"/>
        <v>-226658941.10326761</v>
      </c>
      <c r="BP249" s="290">
        <f t="shared" si="748"/>
        <v>-349054769.29903209</v>
      </c>
      <c r="BQ249" s="290">
        <f>SUM(BE249:BP249)</f>
        <v>-989857853.55649912</v>
      </c>
      <c r="BT249" s="310"/>
      <c r="BU249" s="313"/>
      <c r="BV249" s="326" t="s">
        <v>441</v>
      </c>
      <c r="BW249" s="290">
        <f>-BW242</f>
        <v>-4652499.8520000018</v>
      </c>
      <c r="BX249" s="290">
        <f t="shared" ref="BX249:CH249" si="749">-BX242</f>
        <v>-7676624.7558000041</v>
      </c>
      <c r="BY249" s="290">
        <f t="shared" si="749"/>
        <v>-12666430.847070003</v>
      </c>
      <c r="BZ249" s="290">
        <f t="shared" si="749"/>
        <v>-20899610.897665512</v>
      </c>
      <c r="CA249" s="290">
        <f t="shared" si="749"/>
        <v>-34484357.981148094</v>
      </c>
      <c r="CB249" s="290">
        <f t="shared" si="749"/>
        <v>-56899190.668894365</v>
      </c>
      <c r="CC249" s="290">
        <f t="shared" si="749"/>
        <v>-93883664.603675693</v>
      </c>
      <c r="CD249" s="290">
        <f t="shared" si="749"/>
        <v>-154908046.59606493</v>
      </c>
      <c r="CE249" s="290">
        <f t="shared" si="749"/>
        <v>-255598276.88350707</v>
      </c>
      <c r="CF249" s="290">
        <f t="shared" si="749"/>
        <v>-421737156.85778677</v>
      </c>
      <c r="CG249" s="290">
        <f t="shared" si="749"/>
        <v>-695866308.81534827</v>
      </c>
      <c r="CH249" s="290">
        <f t="shared" si="749"/>
        <v>-1148179409.5453248</v>
      </c>
      <c r="CI249" s="290">
        <f>SUM(BW249:CH249)</f>
        <v>-2907451578.3042855</v>
      </c>
      <c r="CL249" s="313"/>
    </row>
    <row r="250" spans="1:90" x14ac:dyDescent="0.25">
      <c r="A250" s="304"/>
      <c r="B250" s="326" t="s">
        <v>247</v>
      </c>
      <c r="C250" s="289">
        <f t="shared" ref="C250:N250" si="750">SUM(C248:C249)</f>
        <v>3622100</v>
      </c>
      <c r="D250" s="289">
        <f t="shared" si="750"/>
        <v>4382741.0000000009</v>
      </c>
      <c r="E250" s="289">
        <f t="shared" si="750"/>
        <v>5136754.9200000018</v>
      </c>
      <c r="F250" s="289">
        <f t="shared" si="750"/>
        <v>5995876.0224000029</v>
      </c>
      <c r="G250" s="289">
        <f t="shared" si="750"/>
        <v>6965141.3784480048</v>
      </c>
      <c r="H250" s="289">
        <f t="shared" si="750"/>
        <v>8045194.5044961702</v>
      </c>
      <c r="I250" s="289">
        <f t="shared" si="750"/>
        <v>9229618.2867181525</v>
      </c>
      <c r="J250" s="289">
        <f>SUM(J248:J249)</f>
        <v>10501149.602815643</v>
      </c>
      <c r="K250" s="289">
        <f t="shared" si="750"/>
        <v>11826362.167577345</v>
      </c>
      <c r="L250" s="289">
        <f t="shared" si="750"/>
        <v>13148260.138353536</v>
      </c>
      <c r="M250" s="289">
        <f t="shared" si="750"/>
        <v>14376032.495979916</v>
      </c>
      <c r="N250" s="289">
        <f t="shared" si="750"/>
        <v>15370961.121850912</v>
      </c>
      <c r="O250" s="289">
        <f>SUM(O248:O249)</f>
        <v>108600191.63863969</v>
      </c>
      <c r="P250" s="279" t="s">
        <v>248</v>
      </c>
      <c r="R250" s="304"/>
      <c r="S250" s="301"/>
      <c r="T250" s="326" t="s">
        <v>247</v>
      </c>
      <c r="U250" s="289">
        <f t="shared" ref="U250:Z250" si="751">SUM(U248:U249)</f>
        <v>4378550.0000000009</v>
      </c>
      <c r="V250" s="289">
        <f t="shared" si="751"/>
        <v>5131222.8000000017</v>
      </c>
      <c r="W250" s="289">
        <f t="shared" si="751"/>
        <v>5988573.6240000017</v>
      </c>
      <c r="X250" s="289">
        <f t="shared" si="751"/>
        <v>6955502.2125600055</v>
      </c>
      <c r="Y250" s="289">
        <f t="shared" si="751"/>
        <v>8032470.8055240093</v>
      </c>
      <c r="Z250" s="289">
        <f t="shared" si="751"/>
        <v>9212823.0040749013</v>
      </c>
      <c r="AA250" s="289">
        <f t="shared" ref="AA250:AG250" si="752">SUM(AA248:AA249)</f>
        <v>10478979.829726549</v>
      </c>
      <c r="AB250" s="289">
        <f t="shared" si="752"/>
        <v>11797098.067099743</v>
      </c>
      <c r="AC250" s="289">
        <f t="shared" si="752"/>
        <v>13109631.525723098</v>
      </c>
      <c r="AD250" s="289">
        <f t="shared" si="752"/>
        <v>7281229.5453775283</v>
      </c>
      <c r="AE250" s="289">
        <f t="shared" si="752"/>
        <v>7178229.0333115309</v>
      </c>
      <c r="AF250" s="289">
        <f t="shared" si="752"/>
        <v>7056663.8829762861</v>
      </c>
      <c r="AG250" s="289">
        <f t="shared" si="752"/>
        <v>96600974.33037366</v>
      </c>
      <c r="AH250" s="279" t="s">
        <v>248</v>
      </c>
      <c r="AJ250" s="301"/>
      <c r="AK250" s="298"/>
      <c r="AL250" s="326" t="s">
        <v>247</v>
      </c>
      <c r="AM250" s="289">
        <f t="shared" ref="AM250:AY250" si="753">SUM(AM248:AM249)</f>
        <v>5020435.2000000011</v>
      </c>
      <c r="AN250" s="289">
        <f t="shared" si="753"/>
        <v>5609941.3920000028</v>
      </c>
      <c r="AO250" s="289">
        <f t="shared" si="753"/>
        <v>6123386.248320004</v>
      </c>
      <c r="AP250" s="289">
        <f t="shared" si="753"/>
        <v>6458858.1049872097</v>
      </c>
      <c r="AQ250" s="289">
        <f t="shared" si="753"/>
        <v>6456090.1716981232</v>
      </c>
      <c r="AR250" s="289">
        <f t="shared" si="753"/>
        <v>5868315.8742236737</v>
      </c>
      <c r="AS250" s="289">
        <f t="shared" si="753"/>
        <v>4321381.0838612467</v>
      </c>
      <c r="AT250" s="289">
        <f t="shared" si="753"/>
        <v>1254499.1042244472</v>
      </c>
      <c r="AU250" s="289">
        <f t="shared" si="753"/>
        <v>-4165408.05425255</v>
      </c>
      <c r="AV250" s="289">
        <f t="shared" si="753"/>
        <v>-13167337.0632663</v>
      </c>
      <c r="AW250" s="289">
        <f t="shared" si="753"/>
        <v>-27554364.290749878</v>
      </c>
      <c r="AX250" s="289">
        <f t="shared" si="753"/>
        <v>-49960078.407009967</v>
      </c>
      <c r="AY250" s="289">
        <f t="shared" si="753"/>
        <v>-53734280.635963976</v>
      </c>
      <c r="AZ250" s="279" t="s">
        <v>248</v>
      </c>
      <c r="BB250" s="298"/>
      <c r="BC250" s="310"/>
      <c r="BD250" s="326" t="s">
        <v>247</v>
      </c>
      <c r="BE250" s="289">
        <f t="shared" ref="BE250:BQ250" si="754">SUM(BE248:BE249)</f>
        <v>5609941.3920000028</v>
      </c>
      <c r="BF250" s="289">
        <f t="shared" si="754"/>
        <v>5791064.8303200044</v>
      </c>
      <c r="BG250" s="289">
        <f t="shared" si="754"/>
        <v>5471863.4935272085</v>
      </c>
      <c r="BH250" s="289">
        <f t="shared" si="754"/>
        <v>4256554.4023815226</v>
      </c>
      <c r="BI250" s="289">
        <f t="shared" si="754"/>
        <v>1509254.1727105863</v>
      </c>
      <c r="BJ250" s="289">
        <f t="shared" si="754"/>
        <v>-3781214.4984436184</v>
      </c>
      <c r="BK250" s="289">
        <f t="shared" si="754"/>
        <v>-13210684.096148863</v>
      </c>
      <c r="BL250" s="289">
        <f t="shared" si="754"/>
        <v>-29283466.168009512</v>
      </c>
      <c r="BM250" s="289">
        <f t="shared" si="754"/>
        <v>-55912743.217262365</v>
      </c>
      <c r="BN250" s="289">
        <f t="shared" si="754"/>
        <v>-99193232.990002677</v>
      </c>
      <c r="BO250" s="289">
        <f t="shared" si="754"/>
        <v>-168593585.01146051</v>
      </c>
      <c r="BP250" s="289">
        <f t="shared" si="754"/>
        <v>-278795688.42794549</v>
      </c>
      <c r="BQ250" s="289">
        <f t="shared" si="754"/>
        <v>-626131936.11833382</v>
      </c>
      <c r="BR250" s="279" t="s">
        <v>248</v>
      </c>
      <c r="BT250" s="310"/>
      <c r="BU250" s="313"/>
      <c r="BV250" s="326" t="s">
        <v>247</v>
      </c>
      <c r="BW250" s="289">
        <f t="shared" ref="BW250:CI250" si="755">SUM(BW248:BW249)</f>
        <v>5791064.8303200044</v>
      </c>
      <c r="BX250" s="289">
        <f t="shared" si="755"/>
        <v>4960088.5098072076</v>
      </c>
      <c r="BY250" s="289">
        <f t="shared" si="755"/>
        <v>2623992.2043147255</v>
      </c>
      <c r="BZ250" s="289">
        <f t="shared" si="755"/>
        <v>-2398199.0054899901</v>
      </c>
      <c r="CA250" s="289">
        <f t="shared" si="755"/>
        <v>-12097649.591615707</v>
      </c>
      <c r="CB250" s="289">
        <f t="shared" si="755"/>
        <v>-29811273.517560177</v>
      </c>
      <c r="CC250" s="289">
        <f t="shared" si="755"/>
        <v>-61107284.850561313</v>
      </c>
      <c r="CD250" s="289">
        <f t="shared" si="755"/>
        <v>-115248627.09479651</v>
      </c>
      <c r="CE250" s="289">
        <f t="shared" si="755"/>
        <v>-207610379.28697228</v>
      </c>
      <c r="CF250" s="289">
        <f t="shared" si="755"/>
        <v>-363671800.76597971</v>
      </c>
      <c r="CG250" s="289">
        <f t="shared" si="755"/>
        <v>-625607227.94426167</v>
      </c>
      <c r="CH250" s="289">
        <f t="shared" si="755"/>
        <v>-1063165921.69131</v>
      </c>
      <c r="CI250" s="289">
        <f t="shared" si="755"/>
        <v>-2467343218.2041054</v>
      </c>
      <c r="CJ250" s="279" t="s">
        <v>248</v>
      </c>
      <c r="CL250" s="313"/>
    </row>
    <row r="251" spans="1:90" x14ac:dyDescent="0.25">
      <c r="A251" s="304"/>
      <c r="R251" s="304"/>
      <c r="S251" s="301"/>
      <c r="AJ251" s="301"/>
      <c r="AK251" s="298"/>
      <c r="BB251" s="298"/>
      <c r="BC251" s="310"/>
      <c r="BT251" s="310"/>
      <c r="BU251" s="313"/>
      <c r="CL251" s="313"/>
    </row>
    <row r="252" spans="1:90" x14ac:dyDescent="0.25">
      <c r="A252" s="317" t="s">
        <v>477</v>
      </c>
      <c r="B252" s="98" t="str">
        <f>B219</f>
        <v>For the Year Ending April 30</v>
      </c>
      <c r="R252" s="304"/>
      <c r="S252" s="319" t="s">
        <v>477</v>
      </c>
      <c r="T252" s="98" t="str">
        <f>T219</f>
        <v>For the Year Ending April 30</v>
      </c>
      <c r="AJ252" s="301"/>
      <c r="AK252" s="319" t="s">
        <v>477</v>
      </c>
      <c r="AL252" s="98" t="str">
        <f>AL219</f>
        <v>For the Year Ending April 30</v>
      </c>
      <c r="BB252" s="298"/>
      <c r="BC252" s="319" t="s">
        <v>477</v>
      </c>
      <c r="BD252" s="98" t="str">
        <f>BD219</f>
        <v>For the Year Ending April 30</v>
      </c>
      <c r="BT252" s="310"/>
      <c r="BU252" s="319" t="s">
        <v>477</v>
      </c>
      <c r="BV252" s="98" t="str">
        <f>BV219</f>
        <v>For the Year Ending April 30</v>
      </c>
      <c r="CL252" s="313"/>
    </row>
    <row r="253" spans="1:90" x14ac:dyDescent="0.25">
      <c r="A253" s="304"/>
      <c r="B253" s="285" t="s">
        <v>236</v>
      </c>
      <c r="C253" s="344">
        <f>O172</f>
        <v>205313798.07873684</v>
      </c>
      <c r="R253" s="304"/>
      <c r="S253" s="301"/>
      <c r="T253" s="285" t="s">
        <v>236</v>
      </c>
      <c r="U253" s="344">
        <f>AG172</f>
        <v>197350249.40414178</v>
      </c>
      <c r="AJ253" s="301"/>
      <c r="AK253" s="298"/>
      <c r="AL253" s="285" t="s">
        <v>236</v>
      </c>
      <c r="AM253" s="344">
        <f>AY172</f>
        <v>300599931.76707864</v>
      </c>
      <c r="BB253" s="298"/>
      <c r="BC253" s="310"/>
      <c r="BD253" s="285" t="s">
        <v>236</v>
      </c>
      <c r="BE253" s="344">
        <f>BQ172</f>
        <v>363725917.43816525</v>
      </c>
      <c r="BT253" s="310"/>
      <c r="BU253" s="313"/>
      <c r="BV253" s="285" t="s">
        <v>236</v>
      </c>
      <c r="BW253" s="344">
        <f>CI172</f>
        <v>440108360.10018003</v>
      </c>
      <c r="CL253" s="313"/>
    </row>
    <row r="254" spans="1:90" x14ac:dyDescent="0.25">
      <c r="A254" s="304"/>
      <c r="B254" s="285" t="s">
        <v>100</v>
      </c>
      <c r="C254" s="345">
        <f>-O242</f>
        <v>-96713606.440097168</v>
      </c>
      <c r="R254" s="304"/>
      <c r="S254" s="301"/>
      <c r="T254" s="285" t="s">
        <v>100</v>
      </c>
      <c r="U254" s="345">
        <f>-AG242</f>
        <v>-100749275.07376809</v>
      </c>
      <c r="AJ254" s="301"/>
      <c r="AK254" s="298"/>
      <c r="AL254" s="285" t="s">
        <v>100</v>
      </c>
      <c r="AM254" s="345">
        <f>-AY242</f>
        <v>-354334212.40304267</v>
      </c>
      <c r="BB254" s="298"/>
      <c r="BC254" s="310"/>
      <c r="BD254" s="285" t="s">
        <v>100</v>
      </c>
      <c r="BE254" s="345">
        <f>-BQ242</f>
        <v>-989857853.556499</v>
      </c>
      <c r="BT254" s="310"/>
      <c r="BU254" s="313"/>
      <c r="BV254" s="285" t="s">
        <v>100</v>
      </c>
      <c r="BW254" s="345">
        <f>-CI242</f>
        <v>-2907451578.304286</v>
      </c>
      <c r="CL254" s="313"/>
    </row>
    <row r="255" spans="1:90" x14ac:dyDescent="0.25">
      <c r="A255" s="304"/>
      <c r="B255" s="285" t="s">
        <v>101</v>
      </c>
      <c r="C255" s="344">
        <f>SUM(C253:C254)</f>
        <v>108600191.63863967</v>
      </c>
      <c r="R255" s="304"/>
      <c r="S255" s="301"/>
      <c r="T255" s="285" t="s">
        <v>101</v>
      </c>
      <c r="U255" s="344">
        <f>SUM(U253:U254)</f>
        <v>96600974.33037369</v>
      </c>
      <c r="AJ255" s="301"/>
      <c r="AK255" s="298"/>
      <c r="AL255" s="285" t="s">
        <v>101</v>
      </c>
      <c r="AM255" s="344">
        <f>SUM(AM253:AM254)</f>
        <v>-53734280.635964036</v>
      </c>
      <c r="BB255" s="298"/>
      <c r="BC255" s="310"/>
      <c r="BD255" s="285" t="s">
        <v>101</v>
      </c>
      <c r="BE255" s="344">
        <f>SUM(BE253:BE254)</f>
        <v>-626131936.11833382</v>
      </c>
      <c r="BT255" s="310"/>
      <c r="BU255" s="313"/>
      <c r="BV255" s="285" t="s">
        <v>101</v>
      </c>
      <c r="BW255" s="344">
        <f>SUM(BW253:BW254)</f>
        <v>-2467343218.2041059</v>
      </c>
      <c r="CL255" s="313"/>
    </row>
    <row r="256" spans="1:90" x14ac:dyDescent="0.25">
      <c r="A256" s="304"/>
      <c r="B256" s="285" t="s">
        <v>102</v>
      </c>
      <c r="C256" s="346">
        <v>0</v>
      </c>
      <c r="R256" s="304"/>
      <c r="S256" s="301"/>
      <c r="T256" s="285" t="s">
        <v>102</v>
      </c>
      <c r="U256" s="345">
        <f>C257</f>
        <v>108600191.63863967</v>
      </c>
      <c r="AJ256" s="301"/>
      <c r="AK256" s="298"/>
      <c r="AL256" s="285" t="s">
        <v>102</v>
      </c>
      <c r="AM256" s="345">
        <f>U257</f>
        <v>205201165.96901336</v>
      </c>
      <c r="BB256" s="298"/>
      <c r="BC256" s="310"/>
      <c r="BD256" s="285" t="s">
        <v>102</v>
      </c>
      <c r="BE256" s="345">
        <f>AM257</f>
        <v>151466885.33304933</v>
      </c>
      <c r="BT256" s="310"/>
      <c r="BU256" s="313"/>
      <c r="BV256" s="285" t="s">
        <v>102</v>
      </c>
      <c r="BW256" s="345">
        <f>BE257</f>
        <v>-474665050.78528452</v>
      </c>
      <c r="CL256" s="313"/>
    </row>
    <row r="257" spans="1:90" x14ac:dyDescent="0.25">
      <c r="A257" s="304"/>
      <c r="B257" s="285" t="s">
        <v>16</v>
      </c>
      <c r="C257" s="344">
        <f>SUM(C255:C256)</f>
        <v>108600191.63863967</v>
      </c>
      <c r="R257" s="304"/>
      <c r="S257" s="301"/>
      <c r="T257" s="285" t="s">
        <v>16</v>
      </c>
      <c r="U257" s="344">
        <f>SUM(U255:U256)</f>
        <v>205201165.96901336</v>
      </c>
      <c r="AJ257" s="301"/>
      <c r="AK257" s="298"/>
      <c r="AL257" s="285" t="s">
        <v>16</v>
      </c>
      <c r="AM257" s="344">
        <f>SUM(AM255:AM256)</f>
        <v>151466885.33304933</v>
      </c>
      <c r="BB257" s="298"/>
      <c r="BC257" s="310"/>
      <c r="BD257" s="285" t="s">
        <v>16</v>
      </c>
      <c r="BE257" s="344">
        <f>SUM(BE255:BE256)</f>
        <v>-474665050.78528452</v>
      </c>
      <c r="BT257" s="310"/>
      <c r="BU257" s="313"/>
      <c r="BV257" s="285" t="s">
        <v>16</v>
      </c>
      <c r="BW257" s="344">
        <f>SUM(BW255:BW256)</f>
        <v>-2942008268.9893904</v>
      </c>
      <c r="CL257" s="313"/>
    </row>
    <row r="258" spans="1:90" x14ac:dyDescent="0.25">
      <c r="A258" s="304"/>
      <c r="R258" s="304"/>
      <c r="S258" s="301"/>
      <c r="T258" s="297"/>
      <c r="U258" s="297"/>
      <c r="V258" s="297"/>
      <c r="W258" s="297"/>
      <c r="X258" s="297"/>
      <c r="Y258" s="297"/>
      <c r="Z258" s="297"/>
      <c r="AA258" s="297"/>
      <c r="AB258" s="297"/>
      <c r="AC258" s="297"/>
      <c r="AD258" s="297"/>
      <c r="AE258" s="297"/>
      <c r="AF258" s="297"/>
      <c r="AG258" s="297"/>
      <c r="AH258" s="297"/>
      <c r="AI258" s="297"/>
      <c r="AJ258" s="301"/>
      <c r="AK258" s="298"/>
      <c r="AL258" s="297"/>
      <c r="AM258" s="297"/>
      <c r="AN258" s="297"/>
      <c r="AO258" s="297"/>
      <c r="AP258" s="297"/>
      <c r="AQ258" s="297"/>
      <c r="AR258" s="297"/>
      <c r="AS258" s="297"/>
      <c r="AT258" s="297"/>
      <c r="AU258" s="297"/>
      <c r="AV258" s="297"/>
      <c r="AW258" s="297"/>
      <c r="AX258" s="297"/>
      <c r="AY258" s="297"/>
      <c r="AZ258" s="297"/>
      <c r="BA258" s="297"/>
      <c r="BB258" s="298"/>
      <c r="BC258" s="310"/>
      <c r="BD258" s="297"/>
      <c r="BE258" s="297"/>
      <c r="BF258" s="297"/>
      <c r="BG258" s="297"/>
      <c r="BH258" s="297"/>
      <c r="BI258" s="297"/>
      <c r="BJ258" s="297"/>
      <c r="BK258" s="297"/>
      <c r="BL258" s="297"/>
      <c r="BM258" s="297"/>
      <c r="BN258" s="297"/>
      <c r="BO258" s="297"/>
      <c r="BP258" s="297"/>
      <c r="BQ258" s="297"/>
      <c r="BR258" s="297"/>
      <c r="BS258" s="297"/>
      <c r="BT258" s="310"/>
      <c r="BU258" s="313"/>
      <c r="CL258" s="313"/>
    </row>
    <row r="259" spans="1:90" x14ac:dyDescent="0.25">
      <c r="A259" s="304"/>
      <c r="B259" s="304"/>
      <c r="C259" s="304"/>
      <c r="D259" s="304"/>
      <c r="E259" s="304"/>
      <c r="F259" s="304"/>
      <c r="G259" s="304"/>
      <c r="H259" s="304"/>
      <c r="I259" s="304"/>
      <c r="J259" s="304"/>
      <c r="K259" s="304"/>
      <c r="L259" s="304"/>
      <c r="M259" s="304"/>
      <c r="N259" s="304"/>
      <c r="O259" s="304"/>
      <c r="P259" s="304"/>
      <c r="Q259" s="304"/>
      <c r="R259" s="304"/>
      <c r="S259" s="301"/>
      <c r="T259" s="301"/>
      <c r="U259" s="301"/>
      <c r="V259" s="301"/>
      <c r="W259" s="301"/>
      <c r="X259" s="301"/>
      <c r="Y259" s="301"/>
      <c r="Z259" s="301"/>
      <c r="AA259" s="301"/>
      <c r="AB259" s="301"/>
      <c r="AC259" s="301"/>
      <c r="AD259" s="301"/>
      <c r="AE259" s="301"/>
      <c r="AF259" s="301"/>
      <c r="AG259" s="301"/>
      <c r="AH259" s="301"/>
      <c r="AI259" s="301"/>
      <c r="AJ259" s="301"/>
      <c r="AK259" s="298"/>
      <c r="AL259" s="298"/>
      <c r="AM259" s="298"/>
      <c r="AN259" s="298"/>
      <c r="AO259" s="298"/>
      <c r="AP259" s="298"/>
      <c r="AQ259" s="298"/>
      <c r="AR259" s="298"/>
      <c r="AS259" s="298"/>
      <c r="AT259" s="298"/>
      <c r="AU259" s="298"/>
      <c r="AV259" s="298"/>
      <c r="AW259" s="298"/>
      <c r="AX259" s="298"/>
      <c r="AY259" s="298"/>
      <c r="AZ259" s="298"/>
      <c r="BA259" s="298"/>
      <c r="BB259" s="298"/>
      <c r="BC259" s="310"/>
      <c r="BD259" s="310"/>
      <c r="BE259" s="310"/>
      <c r="BF259" s="310"/>
      <c r="BG259" s="310"/>
      <c r="BH259" s="310"/>
      <c r="BI259" s="310"/>
      <c r="BJ259" s="310"/>
      <c r="BK259" s="310"/>
      <c r="BL259" s="310"/>
      <c r="BM259" s="310"/>
      <c r="BN259" s="310"/>
      <c r="BO259" s="310"/>
      <c r="BP259" s="310"/>
      <c r="BQ259" s="310"/>
      <c r="BR259" s="310"/>
      <c r="BS259" s="310"/>
      <c r="BT259" s="310"/>
      <c r="BU259" s="313"/>
      <c r="BV259" s="313"/>
      <c r="BW259" s="313"/>
      <c r="BX259" s="313"/>
      <c r="BY259" s="313"/>
      <c r="BZ259" s="313"/>
      <c r="CA259" s="313"/>
      <c r="CB259" s="313"/>
      <c r="CC259" s="313"/>
      <c r="CD259" s="313"/>
      <c r="CE259" s="313"/>
      <c r="CF259" s="313"/>
      <c r="CG259" s="313"/>
      <c r="CH259" s="313"/>
      <c r="CI259" s="313"/>
      <c r="CJ259" s="313"/>
      <c r="CK259" s="313"/>
      <c r="CL259" s="313"/>
    </row>
    <row r="260" spans="1:90" x14ac:dyDescent="0.25">
      <c r="A260" s="304"/>
      <c r="B260" s="304"/>
      <c r="C260" s="304"/>
      <c r="D260" s="304"/>
      <c r="E260" s="304"/>
      <c r="F260" s="304"/>
      <c r="G260" s="304"/>
      <c r="H260" s="304"/>
      <c r="I260" s="304"/>
      <c r="J260" s="304"/>
      <c r="K260" s="304"/>
      <c r="L260" s="304"/>
      <c r="M260" s="304"/>
      <c r="N260" s="304"/>
      <c r="O260" s="304"/>
      <c r="P260" s="304"/>
      <c r="Q260" s="304"/>
      <c r="R260" s="304"/>
      <c r="S260" s="301"/>
      <c r="T260" s="301"/>
      <c r="U260" s="301"/>
      <c r="V260" s="301"/>
      <c r="W260" s="301"/>
      <c r="X260" s="301"/>
      <c r="Y260" s="301"/>
      <c r="Z260" s="301"/>
      <c r="AA260" s="301"/>
      <c r="AB260" s="301"/>
      <c r="AC260" s="301"/>
      <c r="AD260" s="301"/>
      <c r="AE260" s="301"/>
      <c r="AF260" s="301"/>
      <c r="AG260" s="301"/>
      <c r="AH260" s="301"/>
      <c r="AI260" s="301"/>
      <c r="AJ260" s="301"/>
      <c r="AK260" s="298"/>
      <c r="AL260" s="298"/>
      <c r="AM260" s="298"/>
      <c r="AN260" s="298"/>
      <c r="AO260" s="298"/>
      <c r="AP260" s="298"/>
      <c r="AQ260" s="298"/>
      <c r="AR260" s="298"/>
      <c r="AS260" s="298"/>
      <c r="AT260" s="298"/>
      <c r="AU260" s="298"/>
      <c r="AV260" s="298"/>
      <c r="AW260" s="298"/>
      <c r="AX260" s="298"/>
      <c r="AY260" s="298"/>
      <c r="AZ260" s="298"/>
      <c r="BA260" s="298"/>
      <c r="BB260" s="298"/>
      <c r="BC260" s="310"/>
      <c r="BD260" s="310"/>
      <c r="BE260" s="310"/>
      <c r="BF260" s="310"/>
      <c r="BG260" s="310"/>
      <c r="BH260" s="310"/>
      <c r="BI260" s="310"/>
      <c r="BJ260" s="310"/>
      <c r="BK260" s="310"/>
      <c r="BL260" s="310"/>
      <c r="BM260" s="310"/>
      <c r="BN260" s="310"/>
      <c r="BO260" s="310"/>
      <c r="BP260" s="310"/>
      <c r="BQ260" s="310"/>
      <c r="BR260" s="310"/>
      <c r="BS260" s="310"/>
      <c r="BT260" s="310"/>
      <c r="BU260" s="313"/>
      <c r="BV260" s="313"/>
      <c r="BW260" s="313"/>
      <c r="BX260" s="313"/>
      <c r="BY260" s="313"/>
      <c r="BZ260" s="313"/>
      <c r="CA260" s="313"/>
      <c r="CB260" s="313"/>
      <c r="CC260" s="313"/>
      <c r="CD260" s="313"/>
      <c r="CE260" s="313"/>
      <c r="CF260" s="313"/>
      <c r="CG260" s="313"/>
      <c r="CH260" s="313"/>
      <c r="CI260" s="313"/>
      <c r="CJ260" s="313"/>
      <c r="CK260" s="313"/>
      <c r="CL260" s="313"/>
    </row>
    <row r="261" spans="1:90" x14ac:dyDescent="0.25">
      <c r="A261" s="304"/>
      <c r="B261" s="304"/>
      <c r="C261" s="304"/>
      <c r="D261" s="304"/>
      <c r="E261" s="304"/>
      <c r="F261" s="304"/>
      <c r="G261" s="304"/>
      <c r="H261" s="304"/>
      <c r="I261" s="304"/>
      <c r="J261" s="304"/>
      <c r="K261" s="304"/>
      <c r="L261" s="304"/>
      <c r="M261" s="304"/>
      <c r="N261" s="304"/>
      <c r="O261" s="304"/>
      <c r="P261" s="304"/>
      <c r="Q261" s="304"/>
      <c r="R261" s="304"/>
      <c r="S261" s="301"/>
      <c r="T261" s="301"/>
      <c r="U261" s="301"/>
      <c r="V261" s="301"/>
      <c r="W261" s="301"/>
      <c r="X261" s="301"/>
      <c r="Y261" s="301"/>
      <c r="Z261" s="301"/>
      <c r="AA261" s="301"/>
      <c r="AB261" s="301"/>
      <c r="AC261" s="301"/>
      <c r="AD261" s="301"/>
      <c r="AE261" s="301"/>
      <c r="AF261" s="301"/>
      <c r="AG261" s="301"/>
      <c r="AH261" s="301"/>
      <c r="AI261" s="301"/>
      <c r="AJ261" s="301"/>
      <c r="AK261" s="298"/>
      <c r="AL261" s="298"/>
      <c r="AM261" s="298"/>
      <c r="AN261" s="298"/>
      <c r="AO261" s="298"/>
      <c r="AP261" s="298"/>
      <c r="AQ261" s="298"/>
      <c r="AR261" s="298"/>
      <c r="AS261" s="298"/>
      <c r="AT261" s="298"/>
      <c r="AU261" s="298"/>
      <c r="AV261" s="298"/>
      <c r="AW261" s="298"/>
      <c r="AX261" s="298"/>
      <c r="AY261" s="298"/>
      <c r="AZ261" s="298"/>
      <c r="BA261" s="298"/>
      <c r="BB261" s="298"/>
      <c r="BC261" s="310"/>
      <c r="BD261" s="310"/>
      <c r="BE261" s="310"/>
      <c r="BF261" s="310"/>
      <c r="BG261" s="310"/>
      <c r="BH261" s="310"/>
      <c r="BI261" s="310"/>
      <c r="BJ261" s="310"/>
      <c r="BK261" s="310"/>
      <c r="BL261" s="310"/>
      <c r="BM261" s="310"/>
      <c r="BN261" s="310"/>
      <c r="BO261" s="310"/>
      <c r="BP261" s="310"/>
      <c r="BQ261" s="310"/>
      <c r="BR261" s="310"/>
      <c r="BS261" s="310"/>
      <c r="BT261" s="310"/>
      <c r="BU261" s="313"/>
      <c r="BV261" s="313"/>
      <c r="BW261" s="313"/>
      <c r="BX261" s="313"/>
      <c r="BY261" s="313"/>
      <c r="BZ261" s="313"/>
      <c r="CA261" s="313"/>
      <c r="CB261" s="313"/>
      <c r="CC261" s="313"/>
      <c r="CD261" s="313"/>
      <c r="CE261" s="313"/>
      <c r="CF261" s="313"/>
      <c r="CG261" s="313"/>
      <c r="CH261" s="313"/>
      <c r="CI261" s="313"/>
      <c r="CJ261" s="313"/>
      <c r="CK261" s="313"/>
      <c r="CL261" s="313"/>
    </row>
    <row r="262" spans="1:90" x14ac:dyDescent="0.25">
      <c r="A262" s="304"/>
      <c r="B262" s="304"/>
      <c r="C262" s="304"/>
      <c r="D262" s="304"/>
      <c r="E262" s="304"/>
      <c r="F262" s="304"/>
      <c r="G262" s="304"/>
      <c r="H262" s="304"/>
      <c r="I262" s="304"/>
      <c r="J262" s="304"/>
      <c r="K262" s="304"/>
      <c r="L262" s="304"/>
      <c r="M262" s="304"/>
      <c r="N262" s="304"/>
      <c r="O262" s="304"/>
      <c r="P262" s="304"/>
      <c r="Q262" s="304"/>
      <c r="R262" s="304"/>
      <c r="S262" s="301"/>
      <c r="T262" s="301"/>
      <c r="U262" s="301"/>
      <c r="V262" s="301"/>
      <c r="W262" s="301"/>
      <c r="X262" s="301"/>
      <c r="Y262" s="301"/>
      <c r="Z262" s="301"/>
      <c r="AA262" s="301"/>
      <c r="AB262" s="301"/>
      <c r="AC262" s="301"/>
      <c r="AD262" s="301"/>
      <c r="AE262" s="301"/>
      <c r="AF262" s="301"/>
      <c r="AG262" s="301"/>
      <c r="AH262" s="301"/>
      <c r="AI262" s="301"/>
      <c r="AJ262" s="301"/>
      <c r="AK262" s="298"/>
      <c r="AL262" s="298"/>
      <c r="AM262" s="298"/>
      <c r="AN262" s="298"/>
      <c r="AO262" s="298"/>
      <c r="AP262" s="298"/>
      <c r="AQ262" s="298"/>
      <c r="AR262" s="298"/>
      <c r="AS262" s="298"/>
      <c r="AT262" s="298"/>
      <c r="AU262" s="298"/>
      <c r="AV262" s="298"/>
      <c r="AW262" s="298"/>
      <c r="AX262" s="298"/>
      <c r="AY262" s="298"/>
      <c r="AZ262" s="298"/>
      <c r="BA262" s="298"/>
      <c r="BB262" s="298"/>
      <c r="BC262" s="310"/>
      <c r="BD262" s="310"/>
      <c r="BE262" s="310"/>
      <c r="BF262" s="310"/>
      <c r="BG262" s="310"/>
      <c r="BH262" s="310"/>
      <c r="BI262" s="310"/>
      <c r="BJ262" s="310"/>
      <c r="BK262" s="310"/>
      <c r="BL262" s="310"/>
      <c r="BM262" s="310"/>
      <c r="BN262" s="310"/>
      <c r="BO262" s="310"/>
      <c r="BP262" s="310"/>
      <c r="BQ262" s="310"/>
      <c r="BR262" s="310"/>
      <c r="BS262" s="310"/>
      <c r="BT262" s="310"/>
      <c r="BU262" s="313"/>
      <c r="BV262" s="313"/>
      <c r="BW262" s="313"/>
      <c r="BX262" s="313"/>
      <c r="BY262" s="313"/>
      <c r="BZ262" s="313"/>
      <c r="CA262" s="313"/>
      <c r="CB262" s="313"/>
      <c r="CC262" s="313"/>
      <c r="CD262" s="313"/>
      <c r="CE262" s="313"/>
      <c r="CF262" s="313"/>
      <c r="CG262" s="313"/>
      <c r="CH262" s="313"/>
      <c r="CI262" s="313"/>
      <c r="CJ262" s="313"/>
      <c r="CK262" s="313"/>
      <c r="CL262" s="313"/>
    </row>
    <row r="263" spans="1:90" x14ac:dyDescent="0.25">
      <c r="A263" s="304"/>
      <c r="B263" s="304"/>
      <c r="C263" s="304"/>
      <c r="D263" s="304"/>
      <c r="E263" s="304"/>
      <c r="F263" s="304"/>
      <c r="G263" s="304"/>
      <c r="H263" s="304"/>
      <c r="I263" s="304"/>
      <c r="J263" s="304"/>
      <c r="K263" s="304"/>
      <c r="L263" s="304"/>
      <c r="M263" s="304"/>
      <c r="N263" s="304"/>
      <c r="O263" s="304"/>
      <c r="P263" s="304"/>
      <c r="Q263" s="304"/>
      <c r="R263" s="304"/>
      <c r="S263" s="301"/>
      <c r="T263" s="301"/>
      <c r="U263" s="301"/>
      <c r="V263" s="301"/>
      <c r="W263" s="301"/>
      <c r="X263" s="301"/>
      <c r="Y263" s="301"/>
      <c r="Z263" s="301"/>
      <c r="AA263" s="301"/>
      <c r="AB263" s="301"/>
      <c r="AC263" s="301"/>
      <c r="AD263" s="301"/>
      <c r="AE263" s="301"/>
      <c r="AF263" s="301"/>
      <c r="AG263" s="301"/>
      <c r="AH263" s="301"/>
      <c r="AI263" s="301"/>
      <c r="AJ263" s="301"/>
      <c r="AK263" s="298"/>
      <c r="AL263" s="298"/>
      <c r="AM263" s="298"/>
      <c r="AN263" s="298"/>
      <c r="AO263" s="298"/>
      <c r="AP263" s="298"/>
      <c r="AQ263" s="298"/>
      <c r="AR263" s="298"/>
      <c r="AS263" s="298"/>
      <c r="AT263" s="298"/>
      <c r="AU263" s="298"/>
      <c r="AV263" s="298"/>
      <c r="AW263" s="298"/>
      <c r="AX263" s="298"/>
      <c r="AY263" s="298"/>
      <c r="AZ263" s="298"/>
      <c r="BA263" s="298"/>
      <c r="BB263" s="298"/>
      <c r="BC263" s="310"/>
      <c r="BD263" s="310"/>
      <c r="BE263" s="310"/>
      <c r="BF263" s="310"/>
      <c r="BG263" s="310"/>
      <c r="BH263" s="310"/>
      <c r="BI263" s="310"/>
      <c r="BJ263" s="310"/>
      <c r="BK263" s="310"/>
      <c r="BL263" s="310"/>
      <c r="BM263" s="310"/>
      <c r="BN263" s="310"/>
      <c r="BO263" s="310"/>
      <c r="BP263" s="310"/>
      <c r="BQ263" s="310"/>
      <c r="BR263" s="310"/>
      <c r="BS263" s="310"/>
      <c r="BT263" s="310"/>
      <c r="BU263" s="313"/>
      <c r="BV263" s="313"/>
      <c r="BW263" s="313"/>
      <c r="BX263" s="313"/>
      <c r="BY263" s="313"/>
      <c r="BZ263" s="313"/>
      <c r="CA263" s="313"/>
      <c r="CB263" s="313"/>
      <c r="CC263" s="313"/>
      <c r="CD263" s="313"/>
      <c r="CE263" s="313"/>
      <c r="CF263" s="313"/>
      <c r="CG263" s="313"/>
      <c r="CH263" s="313"/>
      <c r="CI263" s="313"/>
      <c r="CJ263" s="313"/>
      <c r="CK263" s="313"/>
      <c r="CL263" s="313"/>
    </row>
  </sheetData>
  <mergeCells count="8">
    <mergeCell ref="A8:Q8"/>
    <mergeCell ref="A9:Q9"/>
    <mergeCell ref="A10:Q10"/>
    <mergeCell ref="A1:I1"/>
    <mergeCell ref="A3:B3"/>
    <mergeCell ref="A5:Q5"/>
    <mergeCell ref="A6:Q6"/>
    <mergeCell ref="A7:Q7"/>
  </mergeCells>
  <pageMargins left="0.7" right="0.7" top="0.75" bottom="0.75" header="0.3" footer="0.3"/>
  <pageSetup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P470"/>
  <sheetViews>
    <sheetView showGridLines="0" workbookViewId="0">
      <selection activeCell="A7" sqref="A7:P7"/>
    </sheetView>
  </sheetViews>
  <sheetFormatPr defaultRowHeight="13.2" x14ac:dyDescent="0.25"/>
  <cols>
    <col min="1" max="1" width="5.109375" customWidth="1"/>
    <col min="2" max="2" width="26" customWidth="1"/>
    <col min="3" max="3" width="33.33203125" customWidth="1"/>
    <col min="4" max="4" width="15.88671875" customWidth="1"/>
    <col min="5" max="5" width="15" customWidth="1"/>
    <col min="6" max="6" width="15.109375" bestFit="1" customWidth="1"/>
    <col min="7" max="7" width="16.109375" bestFit="1" customWidth="1"/>
    <col min="8" max="8" width="17.77734375" customWidth="1"/>
    <col min="9" max="12" width="11.5546875" bestFit="1" customWidth="1"/>
    <col min="13" max="13" width="11.109375" bestFit="1" customWidth="1"/>
    <col min="14" max="15" width="12.88671875" bestFit="1" customWidth="1"/>
    <col min="16" max="16" width="14" bestFit="1" customWidth="1"/>
    <col min="17" max="17" width="9.88671875" bestFit="1" customWidth="1"/>
    <col min="18" max="18" width="11.6640625" bestFit="1" customWidth="1"/>
    <col min="20" max="20" width="10.33203125" customWidth="1"/>
    <col min="21" max="21" width="13.44140625" customWidth="1"/>
    <col min="28" max="29" width="10.44140625" bestFit="1" customWidth="1"/>
    <col min="34" max="34" width="10.33203125" customWidth="1"/>
    <col min="42" max="43" width="10.44140625" bestFit="1" customWidth="1"/>
    <col min="44" max="44" width="11.44140625" bestFit="1" customWidth="1"/>
    <col min="45" max="45" width="10.44140625" bestFit="1" customWidth="1"/>
    <col min="46" max="46" width="11.44140625" bestFit="1" customWidth="1"/>
    <col min="47" max="47" width="10.44140625" bestFit="1" customWidth="1"/>
    <col min="48" max="48" width="11.44140625" bestFit="1" customWidth="1"/>
    <col min="49" max="49" width="10.44140625" bestFit="1" customWidth="1"/>
    <col min="50" max="50" width="11.44140625" bestFit="1" customWidth="1"/>
    <col min="51" max="51" width="10.44140625" bestFit="1" customWidth="1"/>
    <col min="52" max="52" width="11.44140625" bestFit="1" customWidth="1"/>
    <col min="53" max="53" width="10.44140625" bestFit="1" customWidth="1"/>
    <col min="54" max="54" width="11.44140625" bestFit="1" customWidth="1"/>
    <col min="55" max="55" width="12.44140625" bestFit="1" customWidth="1"/>
    <col min="56" max="56" width="11.44140625" bestFit="1" customWidth="1"/>
    <col min="57" max="57" width="12.44140625" bestFit="1" customWidth="1"/>
    <col min="58" max="58" width="11.44140625" bestFit="1" customWidth="1"/>
    <col min="59" max="59" width="12.44140625" bestFit="1" customWidth="1"/>
    <col min="60" max="60" width="11.44140625" bestFit="1" customWidth="1"/>
    <col min="61" max="61" width="12.44140625" bestFit="1" customWidth="1"/>
    <col min="62" max="62" width="11.44140625" bestFit="1" customWidth="1"/>
    <col min="63" max="63" width="12.44140625" bestFit="1" customWidth="1"/>
    <col min="64" max="64" width="11.44140625" bestFit="1" customWidth="1"/>
    <col min="65" max="65" width="12.44140625" bestFit="1" customWidth="1"/>
    <col min="66" max="66" width="11.44140625" bestFit="1" customWidth="1"/>
    <col min="67" max="68" width="12.44140625" bestFit="1" customWidth="1"/>
  </cols>
  <sheetData>
    <row r="1" spans="1:17" ht="13.8" x14ac:dyDescent="0.25">
      <c r="A1" s="351" t="s">
        <v>421</v>
      </c>
      <c r="B1" s="351"/>
      <c r="C1" s="351"/>
      <c r="D1" s="351"/>
      <c r="E1" s="351"/>
      <c r="F1" s="351"/>
      <c r="G1" s="351"/>
      <c r="H1" s="351"/>
    </row>
    <row r="2" spans="1:17" ht="13.8" x14ac:dyDescent="0.25">
      <c r="A2" s="92"/>
      <c r="C2" s="92"/>
      <c r="J2" s="356"/>
      <c r="K2" s="356"/>
      <c r="L2" s="356"/>
      <c r="M2" s="356"/>
      <c r="N2" s="356"/>
      <c r="O2" s="356"/>
      <c r="P2" s="356"/>
      <c r="Q2" s="356"/>
    </row>
    <row r="3" spans="1:17" x14ac:dyDescent="0.25">
      <c r="A3" s="214" t="s">
        <v>339</v>
      </c>
      <c r="B3" s="108"/>
      <c r="C3" s="108"/>
      <c r="J3" s="356"/>
      <c r="K3" s="356"/>
      <c r="L3" s="356"/>
      <c r="M3" s="356"/>
      <c r="N3" s="356"/>
      <c r="O3" s="356"/>
      <c r="P3" s="356"/>
      <c r="Q3" s="356"/>
    </row>
    <row r="4" spans="1:17" x14ac:dyDescent="0.25">
      <c r="A4" s="96" t="s">
        <v>401</v>
      </c>
      <c r="B4" s="108"/>
      <c r="C4" s="108"/>
      <c r="J4" s="272"/>
      <c r="K4" s="1"/>
      <c r="L4" s="1"/>
      <c r="M4" s="1"/>
      <c r="N4" s="1"/>
      <c r="O4" s="272"/>
      <c r="P4" s="1"/>
      <c r="Q4" s="1"/>
    </row>
    <row r="5" spans="1:17" x14ac:dyDescent="0.25">
      <c r="J5" s="6"/>
      <c r="K5" s="1"/>
      <c r="L5" s="1"/>
      <c r="M5" s="1"/>
      <c r="N5" s="1"/>
      <c r="O5" s="1"/>
      <c r="P5" s="1"/>
      <c r="Q5" s="1"/>
    </row>
    <row r="6" spans="1:17" s="263" customFormat="1" x14ac:dyDescent="0.25">
      <c r="A6" s="355" t="s">
        <v>511</v>
      </c>
      <c r="B6" s="355"/>
      <c r="C6" s="355"/>
      <c r="D6" s="355"/>
      <c r="E6" s="355"/>
      <c r="F6" s="355"/>
      <c r="G6" s="355"/>
      <c r="H6" s="355"/>
      <c r="I6" s="355"/>
      <c r="J6" s="355"/>
      <c r="K6" s="355"/>
      <c r="L6" s="355"/>
      <c r="M6" s="355"/>
      <c r="N6" s="355"/>
      <c r="O6" s="355"/>
      <c r="P6" s="355"/>
      <c r="Q6" s="1"/>
    </row>
    <row r="7" spans="1:17" s="263" customFormat="1" x14ac:dyDescent="0.25">
      <c r="A7" s="355" t="s">
        <v>509</v>
      </c>
      <c r="B7" s="355"/>
      <c r="C7" s="355"/>
      <c r="D7" s="355"/>
      <c r="E7" s="355"/>
      <c r="F7" s="355"/>
      <c r="G7" s="355"/>
      <c r="H7" s="355"/>
      <c r="I7" s="355"/>
      <c r="J7" s="355"/>
      <c r="K7" s="355"/>
      <c r="L7" s="355"/>
      <c r="M7" s="355"/>
      <c r="N7" s="355"/>
      <c r="O7" s="355"/>
      <c r="P7" s="355"/>
      <c r="Q7" s="1"/>
    </row>
    <row r="8" spans="1:17" s="263" customFormat="1" x14ac:dyDescent="0.25">
      <c r="A8" s="355" t="s">
        <v>510</v>
      </c>
      <c r="B8" s="355"/>
      <c r="C8" s="355"/>
      <c r="D8" s="355"/>
      <c r="E8" s="355"/>
      <c r="F8" s="355"/>
      <c r="G8" s="355"/>
      <c r="H8" s="355"/>
      <c r="I8" s="355"/>
      <c r="J8" s="355"/>
      <c r="K8" s="355"/>
      <c r="L8" s="355"/>
      <c r="M8" s="355"/>
      <c r="N8" s="355"/>
      <c r="O8" s="355"/>
      <c r="P8" s="355"/>
      <c r="Q8" s="1"/>
    </row>
    <row r="9" spans="1:17" s="263" customFormat="1" x14ac:dyDescent="0.25">
      <c r="A9" s="355" t="s">
        <v>512</v>
      </c>
      <c r="B9" s="355"/>
      <c r="C9" s="355"/>
      <c r="D9" s="355"/>
      <c r="E9" s="355"/>
      <c r="F9" s="355"/>
      <c r="G9" s="355"/>
      <c r="H9" s="355"/>
      <c r="I9" s="355"/>
      <c r="J9" s="355"/>
      <c r="K9" s="355"/>
      <c r="L9" s="355"/>
      <c r="M9" s="355"/>
      <c r="N9" s="355"/>
      <c r="O9" s="355"/>
      <c r="P9" s="355"/>
      <c r="Q9" s="1"/>
    </row>
    <row r="10" spans="1:17" s="263" customFormat="1" x14ac:dyDescent="0.25">
      <c r="A10" s="357" t="s">
        <v>513</v>
      </c>
      <c r="B10" s="355"/>
      <c r="C10" s="355"/>
      <c r="D10" s="355"/>
      <c r="E10" s="355"/>
      <c r="F10" s="355"/>
      <c r="G10" s="355"/>
      <c r="H10" s="355"/>
      <c r="I10" s="355"/>
      <c r="J10" s="355"/>
      <c r="K10" s="355"/>
      <c r="L10" s="355"/>
      <c r="M10" s="355"/>
      <c r="N10" s="355"/>
      <c r="O10" s="355"/>
      <c r="P10" s="355"/>
      <c r="Q10" s="1"/>
    </row>
    <row r="11" spans="1:17" s="263" customFormat="1" x14ac:dyDescent="0.25">
      <c r="A11" s="357"/>
      <c r="B11" s="355"/>
      <c r="C11" s="355"/>
      <c r="D11" s="355"/>
      <c r="E11" s="355"/>
      <c r="F11" s="355"/>
      <c r="G11" s="355"/>
      <c r="H11" s="355"/>
      <c r="I11" s="355"/>
      <c r="J11" s="355"/>
      <c r="K11" s="355"/>
      <c r="L11" s="355"/>
      <c r="M11" s="355"/>
      <c r="N11" s="355"/>
      <c r="O11" s="355"/>
      <c r="P11" s="355"/>
      <c r="Q11" s="1"/>
    </row>
    <row r="12" spans="1:17" s="263" customFormat="1" x14ac:dyDescent="0.25">
      <c r="A12" s="355" t="s">
        <v>516</v>
      </c>
      <c r="B12" s="355"/>
      <c r="C12" s="355"/>
      <c r="D12" s="355"/>
      <c r="E12" s="355"/>
      <c r="F12" s="355"/>
      <c r="G12" s="355"/>
      <c r="H12" s="355"/>
      <c r="I12" s="355"/>
      <c r="J12" s="355"/>
      <c r="K12" s="355"/>
      <c r="L12" s="355"/>
      <c r="M12" s="355"/>
      <c r="N12" s="355"/>
      <c r="O12" s="355"/>
      <c r="P12" s="355"/>
      <c r="Q12" s="1"/>
    </row>
    <row r="13" spans="1:17" s="263" customFormat="1" x14ac:dyDescent="0.25">
      <c r="A13" s="355" t="s">
        <v>517</v>
      </c>
      <c r="B13" s="355"/>
      <c r="C13" s="355"/>
      <c r="D13" s="355"/>
      <c r="E13" s="355"/>
      <c r="F13" s="355"/>
      <c r="G13" s="355"/>
      <c r="H13" s="355"/>
      <c r="I13" s="355"/>
      <c r="J13" s="355"/>
      <c r="K13" s="355"/>
      <c r="L13" s="355"/>
      <c r="M13" s="355"/>
      <c r="N13" s="355"/>
      <c r="O13" s="355"/>
      <c r="P13" s="355"/>
      <c r="Q13" s="1"/>
    </row>
    <row r="14" spans="1:17" x14ac:dyDescent="0.25">
      <c r="A14" s="357" t="s">
        <v>518</v>
      </c>
      <c r="B14" s="355"/>
      <c r="C14" s="355"/>
      <c r="D14" s="355"/>
      <c r="E14" s="355"/>
      <c r="F14" s="355"/>
      <c r="G14" s="355"/>
      <c r="H14" s="355"/>
      <c r="I14" s="355"/>
      <c r="J14" s="355"/>
      <c r="K14" s="355"/>
      <c r="L14" s="355"/>
      <c r="M14" s="355"/>
      <c r="N14" s="355"/>
      <c r="O14" s="355"/>
      <c r="P14" s="355"/>
      <c r="Q14" s="1"/>
    </row>
    <row r="15" spans="1:17" ht="13.8" thickBot="1" x14ac:dyDescent="0.3">
      <c r="B15" s="83"/>
      <c r="C15" s="83"/>
      <c r="J15" s="6"/>
      <c r="K15" s="1"/>
      <c r="L15" s="1"/>
      <c r="M15" s="1"/>
      <c r="N15" s="1"/>
      <c r="O15" s="6"/>
      <c r="P15" s="1"/>
      <c r="Q15" s="1"/>
    </row>
    <row r="16" spans="1:17" x14ac:dyDescent="0.25">
      <c r="B16" s="124"/>
      <c r="C16" s="211" t="s">
        <v>337</v>
      </c>
      <c r="D16" s="206">
        <f>O29</f>
        <v>45017</v>
      </c>
      <c r="E16" s="206">
        <f>D16+366</f>
        <v>45383</v>
      </c>
      <c r="F16" s="206">
        <f>E16+366</f>
        <v>45749</v>
      </c>
      <c r="G16" s="206">
        <f>F16+366</f>
        <v>46115</v>
      </c>
      <c r="H16" s="207">
        <f>G16+366</f>
        <v>46481</v>
      </c>
      <c r="J16" s="6"/>
      <c r="K16" s="1"/>
      <c r="L16" s="1"/>
      <c r="M16" s="1"/>
      <c r="N16" s="1"/>
      <c r="O16" s="6"/>
      <c r="P16" s="1"/>
      <c r="Q16" s="1"/>
    </row>
    <row r="17" spans="2:68" x14ac:dyDescent="0.25">
      <c r="B17" s="114" t="s">
        <v>308</v>
      </c>
      <c r="C17" s="150"/>
      <c r="D17" s="158">
        <f>D84+D146+D208+D270+D332+D394+D456</f>
        <v>14010184.862478241</v>
      </c>
      <c r="E17" s="158">
        <f>E84+E146+E208+E270+E332+E394+E456</f>
        <v>29602638.539930996</v>
      </c>
      <c r="F17" s="158">
        <f>F84+F146+F208+F270+F332+F394+F456</f>
        <v>36036845.553098366</v>
      </c>
      <c r="G17" s="158">
        <f>G84+G146+G208+G270+G332+G394+G456</f>
        <v>128583399.75856507</v>
      </c>
      <c r="H17" s="159">
        <f>H84+H146+H208+H270+H332+H394+H456</f>
        <v>1058249524.2510848</v>
      </c>
      <c r="J17" s="6"/>
      <c r="K17" s="1"/>
      <c r="L17" s="1"/>
      <c r="M17" s="1"/>
      <c r="N17" s="1"/>
      <c r="O17" s="6"/>
      <c r="P17" s="1"/>
      <c r="Q17" s="1"/>
    </row>
    <row r="18" spans="2:68" x14ac:dyDescent="0.25">
      <c r="B18" s="114"/>
      <c r="C18" s="150"/>
      <c r="D18" s="66" t="s">
        <v>290</v>
      </c>
      <c r="E18" s="66"/>
      <c r="F18" s="64"/>
      <c r="G18" s="65"/>
      <c r="H18" s="153"/>
      <c r="J18" s="6"/>
      <c r="K18" s="1"/>
      <c r="L18" s="1"/>
      <c r="M18" s="1"/>
      <c r="N18" s="1"/>
      <c r="O18" s="6"/>
      <c r="P18" s="1"/>
      <c r="Q18" s="1"/>
    </row>
    <row r="19" spans="2:68" x14ac:dyDescent="0.25">
      <c r="B19" s="114"/>
      <c r="C19" s="150"/>
      <c r="D19" s="158"/>
      <c r="E19" s="66"/>
      <c r="F19" s="64"/>
      <c r="G19" s="65"/>
      <c r="H19" s="153"/>
      <c r="J19" s="6"/>
      <c r="K19" s="1"/>
      <c r="L19" s="1"/>
      <c r="M19" s="1"/>
      <c r="N19" s="1"/>
      <c r="O19" s="6"/>
      <c r="P19" s="1"/>
      <c r="Q19" s="1"/>
    </row>
    <row r="20" spans="2:68" x14ac:dyDescent="0.25">
      <c r="B20" s="104"/>
      <c r="C20" s="210" t="s">
        <v>337</v>
      </c>
      <c r="D20" s="208">
        <f>D16</f>
        <v>45017</v>
      </c>
      <c r="E20" s="208">
        <f>E16</f>
        <v>45383</v>
      </c>
      <c r="F20" s="208">
        <f>F16</f>
        <v>45749</v>
      </c>
      <c r="G20" s="208">
        <f>G16</f>
        <v>46115</v>
      </c>
      <c r="H20" s="209">
        <f>H16</f>
        <v>46481</v>
      </c>
      <c r="J20" s="1"/>
      <c r="K20" s="1"/>
      <c r="L20" s="1"/>
      <c r="M20" s="1"/>
      <c r="N20" s="1"/>
      <c r="O20" s="6"/>
      <c r="P20" s="1"/>
      <c r="Q20" s="1"/>
    </row>
    <row r="21" spans="2:68" x14ac:dyDescent="0.25">
      <c r="B21" s="114" t="s">
        <v>250</v>
      </c>
      <c r="C21" s="150"/>
      <c r="D21" s="115">
        <f>D97+D159+D221+D283+D345+D407+D469</f>
        <v>1328296.9293717362</v>
      </c>
      <c r="E21" s="115">
        <f>E97+E159+E221+E283+E345+E407+E469</f>
        <v>5925107.3519793916</v>
      </c>
      <c r="F21" s="115">
        <f>F97+F159+F221+F283+F345+F407+F469</f>
        <v>11144962.284703502</v>
      </c>
      <c r="G21" s="115">
        <f>G97+G159+G221+G283+G345+G407+G469</f>
        <v>29228980.508603651</v>
      </c>
      <c r="H21" s="116">
        <f>H97+H159+H221+H283+H345+H407+H469</f>
        <v>204513401.72415698</v>
      </c>
      <c r="J21" s="6"/>
      <c r="K21" s="1"/>
      <c r="L21" s="1"/>
      <c r="M21" s="1"/>
      <c r="N21" s="1"/>
      <c r="O21" s="6"/>
      <c r="P21" s="1"/>
      <c r="Q21" s="1"/>
    </row>
    <row r="22" spans="2:68" x14ac:dyDescent="0.25">
      <c r="B22" s="104"/>
      <c r="C22" s="65"/>
      <c r="D22" s="66" t="s">
        <v>285</v>
      </c>
      <c r="E22" s="115"/>
      <c r="F22" s="64"/>
      <c r="G22" s="65"/>
      <c r="H22" s="153"/>
      <c r="J22" s="6"/>
      <c r="K22" s="1"/>
      <c r="L22" s="1"/>
      <c r="M22" s="1"/>
      <c r="N22" s="1"/>
      <c r="O22" s="6"/>
      <c r="P22" s="1"/>
      <c r="Q22" s="1"/>
    </row>
    <row r="23" spans="2:68" x14ac:dyDescent="0.25">
      <c r="B23" s="104"/>
      <c r="C23" s="65"/>
      <c r="D23" s="65"/>
      <c r="E23" s="65"/>
      <c r="F23" s="65"/>
      <c r="G23" s="65"/>
      <c r="H23" s="153"/>
      <c r="J23" s="6"/>
      <c r="K23" s="1"/>
      <c r="L23" s="1"/>
      <c r="M23" s="1"/>
      <c r="N23" s="1"/>
      <c r="O23" s="6"/>
      <c r="P23" s="1"/>
      <c r="Q23" s="1"/>
    </row>
    <row r="24" spans="2:68" x14ac:dyDescent="0.25">
      <c r="B24" s="104"/>
      <c r="C24" s="210" t="s">
        <v>337</v>
      </c>
      <c r="D24" s="208">
        <f>D20</f>
        <v>45017</v>
      </c>
      <c r="E24" s="208">
        <f>E20</f>
        <v>45383</v>
      </c>
      <c r="F24" s="208">
        <f>F20</f>
        <v>45749</v>
      </c>
      <c r="G24" s="208">
        <f>G20</f>
        <v>46115</v>
      </c>
      <c r="H24" s="209">
        <f>H20</f>
        <v>46481</v>
      </c>
      <c r="J24" s="6"/>
      <c r="K24" s="1"/>
      <c r="L24" s="1"/>
      <c r="M24" s="1"/>
      <c r="N24" s="1"/>
      <c r="O24" s="6"/>
      <c r="P24" s="1"/>
      <c r="Q24" s="1"/>
    </row>
    <row r="25" spans="2:68" x14ac:dyDescent="0.25">
      <c r="B25" s="114" t="s">
        <v>286</v>
      </c>
      <c r="C25" s="150"/>
      <c r="D25" s="115">
        <f>D21</f>
        <v>1328296.9293717362</v>
      </c>
      <c r="E25" s="115">
        <f>D25+E21</f>
        <v>7253404.2813511277</v>
      </c>
      <c r="F25" s="115">
        <f>E25+F21</f>
        <v>18398366.566054631</v>
      </c>
      <c r="G25" s="115">
        <f>F25+G21</f>
        <v>47627347.074658282</v>
      </c>
      <c r="H25" s="116">
        <f>G25+H21</f>
        <v>252140748.79881525</v>
      </c>
      <c r="J25" s="6"/>
      <c r="K25" s="1"/>
      <c r="L25" s="1"/>
      <c r="M25" s="1"/>
      <c r="N25" s="1"/>
      <c r="O25" s="6"/>
      <c r="P25" s="1"/>
      <c r="Q25" s="1"/>
    </row>
    <row r="26" spans="2:68" ht="13.8" thickBot="1" x14ac:dyDescent="0.3">
      <c r="B26" s="117"/>
      <c r="C26" s="121"/>
      <c r="D26" s="118" t="s">
        <v>287</v>
      </c>
      <c r="E26" s="119"/>
      <c r="F26" s="120"/>
      <c r="G26" s="121"/>
      <c r="H26" s="122"/>
      <c r="J26" s="6"/>
      <c r="K26" s="6"/>
      <c r="L26" s="6"/>
      <c r="M26" s="6"/>
      <c r="N26" s="1"/>
      <c r="O26" s="6"/>
      <c r="P26" s="1"/>
      <c r="Q26" s="1"/>
    </row>
    <row r="28" spans="2:68" ht="13.8" thickBot="1" x14ac:dyDescent="0.3"/>
    <row r="29" spans="2:68" x14ac:dyDescent="0.25">
      <c r="C29" s="166"/>
      <c r="D29" s="167">
        <f>D229</f>
        <v>44682</v>
      </c>
      <c r="E29" s="167">
        <f t="shared" ref="E29:O29" si="0">DATE(YEAR(D29),MONTH(D29)+1,DAY(D29))</f>
        <v>44713</v>
      </c>
      <c r="F29" s="167">
        <f t="shared" si="0"/>
        <v>44743</v>
      </c>
      <c r="G29" s="167">
        <f t="shared" si="0"/>
        <v>44774</v>
      </c>
      <c r="H29" s="167">
        <f t="shared" si="0"/>
        <v>44805</v>
      </c>
      <c r="I29" s="167">
        <f t="shared" si="0"/>
        <v>44835</v>
      </c>
      <c r="J29" s="167">
        <f t="shared" si="0"/>
        <v>44866</v>
      </c>
      <c r="K29" s="167">
        <f t="shared" si="0"/>
        <v>44896</v>
      </c>
      <c r="L29" s="167">
        <f t="shared" si="0"/>
        <v>44927</v>
      </c>
      <c r="M29" s="167">
        <f t="shared" si="0"/>
        <v>44958</v>
      </c>
      <c r="N29" s="167">
        <f t="shared" si="0"/>
        <v>44986</v>
      </c>
      <c r="O29" s="167">
        <f t="shared" si="0"/>
        <v>45017</v>
      </c>
      <c r="P29" s="168" t="s">
        <v>52</v>
      </c>
      <c r="Q29" s="167">
        <f>D29+366</f>
        <v>45048</v>
      </c>
      <c r="R29" s="167">
        <f t="shared" ref="R29:AB29" si="1">DATE(YEAR(Q29),MONTH(Q29)+1,DAY(Q29))</f>
        <v>45079</v>
      </c>
      <c r="S29" s="167">
        <f t="shared" si="1"/>
        <v>45109</v>
      </c>
      <c r="T29" s="167">
        <f t="shared" si="1"/>
        <v>45140</v>
      </c>
      <c r="U29" s="167">
        <f t="shared" si="1"/>
        <v>45171</v>
      </c>
      <c r="V29" s="167">
        <f t="shared" si="1"/>
        <v>45201</v>
      </c>
      <c r="W29" s="167">
        <f t="shared" si="1"/>
        <v>45232</v>
      </c>
      <c r="X29" s="167">
        <f t="shared" si="1"/>
        <v>45262</v>
      </c>
      <c r="Y29" s="167">
        <f t="shared" si="1"/>
        <v>45293</v>
      </c>
      <c r="Z29" s="167">
        <f t="shared" si="1"/>
        <v>45324</v>
      </c>
      <c r="AA29" s="167">
        <f t="shared" si="1"/>
        <v>45353</v>
      </c>
      <c r="AB29" s="167">
        <f t="shared" si="1"/>
        <v>45384</v>
      </c>
      <c r="AC29" s="168" t="s">
        <v>52</v>
      </c>
      <c r="AD29" s="167">
        <f>Q29+366</f>
        <v>45414</v>
      </c>
      <c r="AE29" s="167">
        <f t="shared" ref="AE29:AO29" si="2">DATE(YEAR(AD29),MONTH(AD29)+1,DAY(AD29))</f>
        <v>45445</v>
      </c>
      <c r="AF29" s="167">
        <f t="shared" si="2"/>
        <v>45475</v>
      </c>
      <c r="AG29" s="167">
        <f t="shared" si="2"/>
        <v>45506</v>
      </c>
      <c r="AH29" s="167">
        <f t="shared" si="2"/>
        <v>45537</v>
      </c>
      <c r="AI29" s="167">
        <f t="shared" si="2"/>
        <v>45567</v>
      </c>
      <c r="AJ29" s="167">
        <f t="shared" si="2"/>
        <v>45598</v>
      </c>
      <c r="AK29" s="167">
        <f t="shared" si="2"/>
        <v>45628</v>
      </c>
      <c r="AL29" s="167">
        <f t="shared" si="2"/>
        <v>45659</v>
      </c>
      <c r="AM29" s="167">
        <f t="shared" si="2"/>
        <v>45690</v>
      </c>
      <c r="AN29" s="167">
        <f t="shared" si="2"/>
        <v>45718</v>
      </c>
      <c r="AO29" s="167">
        <f t="shared" si="2"/>
        <v>45749</v>
      </c>
      <c r="AP29" s="168" t="s">
        <v>52</v>
      </c>
      <c r="AQ29" s="167">
        <f>AD29+366</f>
        <v>45780</v>
      </c>
      <c r="AR29" s="167">
        <f t="shared" ref="AR29:BB29" si="3">DATE(YEAR(AQ29),MONTH(AQ29)+1,DAY(AQ29))</f>
        <v>45811</v>
      </c>
      <c r="AS29" s="167">
        <f t="shared" si="3"/>
        <v>45841</v>
      </c>
      <c r="AT29" s="167">
        <f t="shared" si="3"/>
        <v>45872</v>
      </c>
      <c r="AU29" s="167">
        <f t="shared" si="3"/>
        <v>45903</v>
      </c>
      <c r="AV29" s="167">
        <f t="shared" si="3"/>
        <v>45933</v>
      </c>
      <c r="AW29" s="167">
        <f t="shared" si="3"/>
        <v>45964</v>
      </c>
      <c r="AX29" s="167">
        <f t="shared" si="3"/>
        <v>45994</v>
      </c>
      <c r="AY29" s="167">
        <f t="shared" si="3"/>
        <v>46025</v>
      </c>
      <c r="AZ29" s="167">
        <f t="shared" si="3"/>
        <v>46056</v>
      </c>
      <c r="BA29" s="167">
        <f t="shared" si="3"/>
        <v>46084</v>
      </c>
      <c r="BB29" s="167">
        <f t="shared" si="3"/>
        <v>46115</v>
      </c>
      <c r="BC29" s="168" t="s">
        <v>52</v>
      </c>
      <c r="BD29" s="167">
        <f>AQ29+366</f>
        <v>46146</v>
      </c>
      <c r="BE29" s="167">
        <f t="shared" ref="BE29:BO29" si="4">DATE(YEAR(BD29),MONTH(BD29)+1,DAY(BD29))</f>
        <v>46177</v>
      </c>
      <c r="BF29" s="167">
        <f t="shared" si="4"/>
        <v>46207</v>
      </c>
      <c r="BG29" s="167">
        <f t="shared" si="4"/>
        <v>46238</v>
      </c>
      <c r="BH29" s="167">
        <f t="shared" si="4"/>
        <v>46269</v>
      </c>
      <c r="BI29" s="167">
        <f t="shared" si="4"/>
        <v>46299</v>
      </c>
      <c r="BJ29" s="167">
        <f t="shared" si="4"/>
        <v>46330</v>
      </c>
      <c r="BK29" s="167">
        <f t="shared" si="4"/>
        <v>46360</v>
      </c>
      <c r="BL29" s="167">
        <f t="shared" si="4"/>
        <v>46391</v>
      </c>
      <c r="BM29" s="167">
        <f t="shared" si="4"/>
        <v>46422</v>
      </c>
      <c r="BN29" s="167">
        <f t="shared" si="4"/>
        <v>46450</v>
      </c>
      <c r="BO29" s="167">
        <f t="shared" si="4"/>
        <v>46481</v>
      </c>
      <c r="BP29" s="169" t="s">
        <v>52</v>
      </c>
    </row>
    <row r="30" spans="2:68" x14ac:dyDescent="0.25">
      <c r="C30" s="104" t="s">
        <v>313</v>
      </c>
      <c r="D30" s="10">
        <f t="shared" ref="D30:O30" si="5">D59+D121+D183+D245+D307+D369+D431</f>
        <v>1054904</v>
      </c>
      <c r="E30" s="10">
        <f t="shared" si="5"/>
        <v>1069304</v>
      </c>
      <c r="F30" s="10">
        <f t="shared" si="5"/>
        <v>1085144</v>
      </c>
      <c r="G30" s="10">
        <f t="shared" si="5"/>
        <v>1102568</v>
      </c>
      <c r="H30" s="10">
        <f t="shared" si="5"/>
        <v>1121734.4000000001</v>
      </c>
      <c r="I30" s="10">
        <f t="shared" si="5"/>
        <v>1142817.44</v>
      </c>
      <c r="J30" s="10">
        <f t="shared" si="5"/>
        <v>1166008.7840000002</v>
      </c>
      <c r="K30" s="10">
        <f t="shared" si="5"/>
        <v>1191519.2624000001</v>
      </c>
      <c r="L30" s="10">
        <f t="shared" si="5"/>
        <v>1219580.7886400002</v>
      </c>
      <c r="M30" s="10">
        <f t="shared" si="5"/>
        <v>1250448.4675040003</v>
      </c>
      <c r="N30" s="10">
        <f t="shared" si="5"/>
        <v>1284402.9142544002</v>
      </c>
      <c r="O30" s="10">
        <f t="shared" si="5"/>
        <v>1321752.8056798405</v>
      </c>
      <c r="P30" s="10">
        <f>SUM(D30:O30)</f>
        <v>14010184.862478241</v>
      </c>
      <c r="Q30" s="10">
        <f t="shared" ref="Q30:AB30" si="6">Q59+Q121+Q183+Q245+Q307+Q369+Q431</f>
        <v>1423440.0862478246</v>
      </c>
      <c r="R30" s="10">
        <f t="shared" si="6"/>
        <v>2945740.3262478244</v>
      </c>
      <c r="S30" s="10">
        <f t="shared" si="6"/>
        <v>1444614.4902478245</v>
      </c>
      <c r="T30" s="10">
        <f t="shared" si="6"/>
        <v>3119530.4506478254</v>
      </c>
      <c r="U30" s="10">
        <f t="shared" si="6"/>
        <v>1468716.3070878247</v>
      </c>
      <c r="V30" s="10">
        <f t="shared" si="6"/>
        <v>3311590.5771718249</v>
      </c>
      <c r="W30" s="10">
        <f t="shared" si="6"/>
        <v>1496208.4142642245</v>
      </c>
      <c r="X30" s="10">
        <f t="shared" si="6"/>
        <v>3523934.855865865</v>
      </c>
      <c r="Y30" s="10">
        <f t="shared" si="6"/>
        <v>1527635.7056276686</v>
      </c>
      <c r="Z30" s="10">
        <f t="shared" si="6"/>
        <v>3758818.1532456544</v>
      </c>
      <c r="AA30" s="10">
        <f t="shared" si="6"/>
        <v>1563640.7960254361</v>
      </c>
      <c r="AB30" s="10">
        <f t="shared" si="6"/>
        <v>4018768.377251198</v>
      </c>
      <c r="AC30" s="10">
        <f>SUM(Q30:AB30)</f>
        <v>29602638.539930992</v>
      </c>
      <c r="AD30" s="10">
        <f t="shared" ref="AD30:AO30" si="7">AD59+AD121+AD183+AD245+AD307+AD369+AD431</f>
        <v>2649647.6331156264</v>
      </c>
      <c r="AE30" s="10">
        <f t="shared" si="7"/>
        <v>2694841.0017404091</v>
      </c>
      <c r="AF30" s="10">
        <f t="shared" si="7"/>
        <v>2744553.7072276697</v>
      </c>
      <c r="AG30" s="10">
        <f t="shared" si="7"/>
        <v>2799237.6832636567</v>
      </c>
      <c r="AH30" s="10">
        <f t="shared" si="7"/>
        <v>2859390.0569032421</v>
      </c>
      <c r="AI30" s="10">
        <f t="shared" si="7"/>
        <v>2925557.6679067863</v>
      </c>
      <c r="AJ30" s="10">
        <f t="shared" si="7"/>
        <v>2998342.0400106846</v>
      </c>
      <c r="AK30" s="10">
        <f t="shared" si="7"/>
        <v>3078404.8493249728</v>
      </c>
      <c r="AL30" s="10">
        <f t="shared" si="7"/>
        <v>3166473.93957069</v>
      </c>
      <c r="AM30" s="10">
        <f t="shared" si="7"/>
        <v>3263349.9388409788</v>
      </c>
      <c r="AN30" s="10">
        <f t="shared" si="7"/>
        <v>3369913.5380382966</v>
      </c>
      <c r="AO30" s="10">
        <f t="shared" si="7"/>
        <v>3487133.497155346</v>
      </c>
      <c r="AP30" s="10">
        <f>SUM(AD30:AO30)</f>
        <v>36036845.553098358</v>
      </c>
      <c r="AQ30" s="10">
        <f t="shared" ref="AQ30:BB30" si="8">AQ59+AQ121+AQ183+AQ245+AQ307+AQ369+AQ431</f>
        <v>3771940.2879841011</v>
      </c>
      <c r="AR30" s="10">
        <f t="shared" si="8"/>
        <v>13902940.992421011</v>
      </c>
      <c r="AS30" s="10">
        <f t="shared" si="8"/>
        <v>3922127.8585157311</v>
      </c>
      <c r="AT30" s="10">
        <f t="shared" si="8"/>
        <v>15066228.633396335</v>
      </c>
      <c r="AU30" s="10">
        <f t="shared" si="8"/>
        <v>4087334.1861005239</v>
      </c>
      <c r="AV30" s="10">
        <f t="shared" si="8"/>
        <v>16345845.038469188</v>
      </c>
      <c r="AW30" s="10">
        <f t="shared" si="8"/>
        <v>4269061.1464437963</v>
      </c>
      <c r="AX30" s="10">
        <f t="shared" si="8"/>
        <v>17753423.084049325</v>
      </c>
      <c r="AY30" s="10">
        <f t="shared" si="8"/>
        <v>4468960.8028213959</v>
      </c>
      <c r="AZ30" s="10">
        <f t="shared" si="8"/>
        <v>19301758.934187479</v>
      </c>
      <c r="BA30" s="10">
        <f t="shared" si="8"/>
        <v>4688850.4248367557</v>
      </c>
      <c r="BB30" s="10">
        <f t="shared" si="8"/>
        <v>21004928.369339444</v>
      </c>
      <c r="BC30" s="10">
        <f>SUM(AQ30:BB30)</f>
        <v>128583399.75856507</v>
      </c>
      <c r="BD30" s="10">
        <f t="shared" ref="BD30:BO30" si="9">BD59+BD121+BD183+BD245+BD307+BD369+BD431</f>
        <v>23059321.206273392</v>
      </c>
      <c r="BE30" s="10">
        <f t="shared" si="9"/>
        <v>115138651.90944161</v>
      </c>
      <c r="BF30" s="10">
        <f t="shared" si="9"/>
        <v>25131163.437582739</v>
      </c>
      <c r="BG30" s="10">
        <f t="shared" si="9"/>
        <v>126418427.21106775</v>
      </c>
      <c r="BH30" s="10">
        <f t="shared" si="9"/>
        <v>27410189.892023012</v>
      </c>
      <c r="BI30" s="10">
        <f t="shared" si="9"/>
        <v>138826180.04285654</v>
      </c>
      <c r="BJ30" s="10">
        <f t="shared" si="9"/>
        <v>29917118.991907313</v>
      </c>
      <c r="BK30" s="10">
        <f t="shared" si="9"/>
        <v>152474708.15782422</v>
      </c>
      <c r="BL30" s="10">
        <f t="shared" si="9"/>
        <v>32674741.001780048</v>
      </c>
      <c r="BM30" s="10">
        <f t="shared" si="9"/>
        <v>167488089.0842886</v>
      </c>
      <c r="BN30" s="10">
        <f t="shared" si="9"/>
        <v>35708125.212640062</v>
      </c>
      <c r="BO30" s="10">
        <f t="shared" si="9"/>
        <v>184002808.10339952</v>
      </c>
      <c r="BP30" s="157">
        <f>SUM(BD30:BO30)</f>
        <v>1058249524.2510848</v>
      </c>
    </row>
    <row r="31" spans="2:68" x14ac:dyDescent="0.25">
      <c r="C31" s="104" t="s">
        <v>314</v>
      </c>
      <c r="D31" s="10">
        <f t="shared" ref="D31:O31" si="10">D66+D128+D190+D252+D314+D376+D438</f>
        <v>576000</v>
      </c>
      <c r="E31" s="10">
        <f t="shared" si="10"/>
        <v>576000</v>
      </c>
      <c r="F31" s="10">
        <f t="shared" si="10"/>
        <v>576000</v>
      </c>
      <c r="G31" s="10">
        <f t="shared" si="10"/>
        <v>576000</v>
      </c>
      <c r="H31" s="10">
        <f t="shared" si="10"/>
        <v>576000</v>
      </c>
      <c r="I31" s="10">
        <f t="shared" si="10"/>
        <v>576000</v>
      </c>
      <c r="J31" s="10">
        <f t="shared" si="10"/>
        <v>576000</v>
      </c>
      <c r="K31" s="10">
        <f t="shared" si="10"/>
        <v>576000</v>
      </c>
      <c r="L31" s="10">
        <f t="shared" si="10"/>
        <v>576000</v>
      </c>
      <c r="M31" s="10">
        <f t="shared" si="10"/>
        <v>576000</v>
      </c>
      <c r="N31" s="10">
        <f t="shared" si="10"/>
        <v>576000</v>
      </c>
      <c r="O31" s="10">
        <f t="shared" si="10"/>
        <v>576000</v>
      </c>
      <c r="P31" s="10">
        <f>SUM(D31:O31)</f>
        <v>6912000</v>
      </c>
      <c r="Q31" s="10">
        <f t="shared" ref="Q31:AB31" si="11">Q66+Q128+Q190+Q252+Q314+Q376+Q438</f>
        <v>556400</v>
      </c>
      <c r="R31" s="10">
        <f t="shared" si="11"/>
        <v>556400</v>
      </c>
      <c r="S31" s="10">
        <f t="shared" si="11"/>
        <v>556400</v>
      </c>
      <c r="T31" s="10">
        <f t="shared" si="11"/>
        <v>556400</v>
      </c>
      <c r="U31" s="10">
        <f t="shared" si="11"/>
        <v>556400</v>
      </c>
      <c r="V31" s="10">
        <f t="shared" si="11"/>
        <v>556400</v>
      </c>
      <c r="W31" s="10">
        <f t="shared" si="11"/>
        <v>556400</v>
      </c>
      <c r="X31" s="10">
        <f t="shared" si="11"/>
        <v>556400</v>
      </c>
      <c r="Y31" s="10">
        <f t="shared" si="11"/>
        <v>556400</v>
      </c>
      <c r="Z31" s="10">
        <f t="shared" si="11"/>
        <v>556400</v>
      </c>
      <c r="AA31" s="10">
        <f t="shared" si="11"/>
        <v>556400</v>
      </c>
      <c r="AB31" s="10">
        <f t="shared" si="11"/>
        <v>556400</v>
      </c>
      <c r="AC31" s="10">
        <f>SUM(Q31:AB31)</f>
        <v>6676800</v>
      </c>
      <c r="AD31" s="10">
        <f t="shared" ref="AD31:AO31" si="12">AD66+AD128+AD190+AD252+AD314+AD376+AD438</f>
        <v>498250</v>
      </c>
      <c r="AE31" s="10">
        <f t="shared" si="12"/>
        <v>498250</v>
      </c>
      <c r="AF31" s="10">
        <f t="shared" si="12"/>
        <v>498250</v>
      </c>
      <c r="AG31" s="10">
        <f t="shared" si="12"/>
        <v>498250</v>
      </c>
      <c r="AH31" s="10">
        <f t="shared" si="12"/>
        <v>498250</v>
      </c>
      <c r="AI31" s="10">
        <f t="shared" si="12"/>
        <v>498250</v>
      </c>
      <c r="AJ31" s="10">
        <f t="shared" si="12"/>
        <v>498250</v>
      </c>
      <c r="AK31" s="10">
        <f t="shared" si="12"/>
        <v>498250</v>
      </c>
      <c r="AL31" s="10">
        <f t="shared" si="12"/>
        <v>498250</v>
      </c>
      <c r="AM31" s="10">
        <f t="shared" si="12"/>
        <v>498250</v>
      </c>
      <c r="AN31" s="10">
        <f t="shared" si="12"/>
        <v>498250</v>
      </c>
      <c r="AO31" s="10">
        <f t="shared" si="12"/>
        <v>498250</v>
      </c>
      <c r="AP31" s="10">
        <f>SUM(AD31:AO31)</f>
        <v>5979000</v>
      </c>
      <c r="AQ31" s="10">
        <f t="shared" ref="AQ31:BB31" si="13">AQ66+AQ128+AQ190+AQ252+AQ314+AQ376+AQ438</f>
        <v>500000</v>
      </c>
      <c r="AR31" s="10">
        <f t="shared" si="13"/>
        <v>500000</v>
      </c>
      <c r="AS31" s="10">
        <f t="shared" si="13"/>
        <v>500000</v>
      </c>
      <c r="AT31" s="10">
        <f t="shared" si="13"/>
        <v>500000</v>
      </c>
      <c r="AU31" s="10">
        <f t="shared" si="13"/>
        <v>500000</v>
      </c>
      <c r="AV31" s="10">
        <f t="shared" si="13"/>
        <v>500000</v>
      </c>
      <c r="AW31" s="10">
        <f t="shared" si="13"/>
        <v>500000</v>
      </c>
      <c r="AX31" s="10">
        <f t="shared" si="13"/>
        <v>500000</v>
      </c>
      <c r="AY31" s="10">
        <f t="shared" si="13"/>
        <v>500000</v>
      </c>
      <c r="AZ31" s="10">
        <f t="shared" si="13"/>
        <v>500000</v>
      </c>
      <c r="BA31" s="10">
        <f t="shared" si="13"/>
        <v>500000</v>
      </c>
      <c r="BB31" s="10">
        <f t="shared" si="13"/>
        <v>500000</v>
      </c>
      <c r="BC31" s="10">
        <f>SUM(AQ31:BB31)</f>
        <v>6000000</v>
      </c>
      <c r="BD31" s="10">
        <f t="shared" ref="BD31:BO31" si="14">BD66+BD128+BD190+BD252+BD314+BD376+BD438</f>
        <v>390000</v>
      </c>
      <c r="BE31" s="10">
        <f t="shared" si="14"/>
        <v>390000</v>
      </c>
      <c r="BF31" s="10">
        <f t="shared" si="14"/>
        <v>390000</v>
      </c>
      <c r="BG31" s="10">
        <f t="shared" si="14"/>
        <v>390000</v>
      </c>
      <c r="BH31" s="10">
        <f t="shared" si="14"/>
        <v>390000</v>
      </c>
      <c r="BI31" s="10">
        <f t="shared" si="14"/>
        <v>390000</v>
      </c>
      <c r="BJ31" s="10">
        <f t="shared" si="14"/>
        <v>390000</v>
      </c>
      <c r="BK31" s="10">
        <f t="shared" si="14"/>
        <v>390000</v>
      </c>
      <c r="BL31" s="10">
        <f t="shared" si="14"/>
        <v>390000</v>
      </c>
      <c r="BM31" s="10">
        <f t="shared" si="14"/>
        <v>390000</v>
      </c>
      <c r="BN31" s="10">
        <f t="shared" si="14"/>
        <v>390000</v>
      </c>
      <c r="BO31" s="10">
        <f t="shared" si="14"/>
        <v>390000</v>
      </c>
      <c r="BP31" s="157">
        <f>SUM(BD31:BO31)</f>
        <v>4680000</v>
      </c>
    </row>
    <row r="32" spans="2:68" ht="13.8" thickBot="1" x14ac:dyDescent="0.3">
      <c r="C32" s="117" t="s">
        <v>315</v>
      </c>
      <c r="D32" s="170">
        <f t="shared" ref="D32:O32" si="15">D30-D31</f>
        <v>478904</v>
      </c>
      <c r="E32" s="170">
        <f t="shared" si="15"/>
        <v>493304</v>
      </c>
      <c r="F32" s="170">
        <f t="shared" si="15"/>
        <v>509144</v>
      </c>
      <c r="G32" s="170">
        <f t="shared" si="15"/>
        <v>526568</v>
      </c>
      <c r="H32" s="170">
        <f t="shared" si="15"/>
        <v>545734.40000000014</v>
      </c>
      <c r="I32" s="170">
        <f t="shared" si="15"/>
        <v>566817.43999999994</v>
      </c>
      <c r="J32" s="170">
        <f t="shared" si="15"/>
        <v>590008.78400000022</v>
      </c>
      <c r="K32" s="170">
        <f t="shared" si="15"/>
        <v>615519.26240000012</v>
      </c>
      <c r="L32" s="170">
        <f t="shared" si="15"/>
        <v>643580.78864000016</v>
      </c>
      <c r="M32" s="170">
        <f t="shared" si="15"/>
        <v>674448.46750400029</v>
      </c>
      <c r="N32" s="170">
        <f t="shared" si="15"/>
        <v>708402.91425440018</v>
      </c>
      <c r="O32" s="170">
        <f t="shared" si="15"/>
        <v>745752.8056798405</v>
      </c>
      <c r="P32" s="170">
        <f>SUM(D32:O32)</f>
        <v>7098184.8624782413</v>
      </c>
      <c r="Q32" s="170">
        <f t="shared" ref="Q32:AB32" si="16">Q30-Q31</f>
        <v>867040.0862478246</v>
      </c>
      <c r="R32" s="170">
        <f t="shared" si="16"/>
        <v>2389340.3262478244</v>
      </c>
      <c r="S32" s="170">
        <f t="shared" si="16"/>
        <v>888214.49024782446</v>
      </c>
      <c r="T32" s="170">
        <f t="shared" si="16"/>
        <v>2563130.4506478254</v>
      </c>
      <c r="U32" s="170">
        <f t="shared" si="16"/>
        <v>912316.30708782468</v>
      </c>
      <c r="V32" s="170">
        <f t="shared" si="16"/>
        <v>2755190.5771718249</v>
      </c>
      <c r="W32" s="170">
        <f t="shared" si="16"/>
        <v>939808.41426422447</v>
      </c>
      <c r="X32" s="170">
        <f t="shared" si="16"/>
        <v>2967534.855865865</v>
      </c>
      <c r="Y32" s="170">
        <f t="shared" si="16"/>
        <v>971235.70562766865</v>
      </c>
      <c r="Z32" s="170">
        <f t="shared" si="16"/>
        <v>3202418.1532456544</v>
      </c>
      <c r="AA32" s="170">
        <f t="shared" si="16"/>
        <v>1007240.7960254361</v>
      </c>
      <c r="AB32" s="170">
        <f t="shared" si="16"/>
        <v>3462368.377251198</v>
      </c>
      <c r="AC32" s="170">
        <f>SUM(Q32:AB32)</f>
        <v>22925838.539930996</v>
      </c>
      <c r="AD32" s="170">
        <f t="shared" ref="AD32:AO32" si="17">AD30-AD31</f>
        <v>2151397.6331156264</v>
      </c>
      <c r="AE32" s="170">
        <f t="shared" si="17"/>
        <v>2196591.0017404091</v>
      </c>
      <c r="AF32" s="170">
        <f t="shared" si="17"/>
        <v>2246303.7072276697</v>
      </c>
      <c r="AG32" s="170">
        <f t="shared" si="17"/>
        <v>2300987.6832636567</v>
      </c>
      <c r="AH32" s="170">
        <f t="shared" si="17"/>
        <v>2361140.0569032421</v>
      </c>
      <c r="AI32" s="170">
        <f t="shared" si="17"/>
        <v>2427307.6679067863</v>
      </c>
      <c r="AJ32" s="170">
        <f t="shared" si="17"/>
        <v>2500092.0400106846</v>
      </c>
      <c r="AK32" s="170">
        <f t="shared" si="17"/>
        <v>2580154.8493249728</v>
      </c>
      <c r="AL32" s="170">
        <f t="shared" si="17"/>
        <v>2668223.93957069</v>
      </c>
      <c r="AM32" s="170">
        <f t="shared" si="17"/>
        <v>2765099.9388409788</v>
      </c>
      <c r="AN32" s="170">
        <f t="shared" si="17"/>
        <v>2871663.5380382966</v>
      </c>
      <c r="AO32" s="170">
        <f t="shared" si="17"/>
        <v>2988883.497155346</v>
      </c>
      <c r="AP32" s="170">
        <f>SUM(AD32:AO32)</f>
        <v>30057845.553098366</v>
      </c>
      <c r="AQ32" s="170">
        <f t="shared" ref="AQ32:BB32" si="18">AQ30-AQ31</f>
        <v>3271940.2879841011</v>
      </c>
      <c r="AR32" s="170">
        <f t="shared" si="18"/>
        <v>13402940.992421011</v>
      </c>
      <c r="AS32" s="170">
        <f t="shared" si="18"/>
        <v>3422127.8585157311</v>
      </c>
      <c r="AT32" s="170">
        <f t="shared" si="18"/>
        <v>14566228.633396335</v>
      </c>
      <c r="AU32" s="170">
        <f t="shared" si="18"/>
        <v>3587334.1861005239</v>
      </c>
      <c r="AV32" s="170">
        <f t="shared" si="18"/>
        <v>15845845.038469188</v>
      </c>
      <c r="AW32" s="170">
        <f t="shared" si="18"/>
        <v>3769061.1464437963</v>
      </c>
      <c r="AX32" s="170">
        <f t="shared" si="18"/>
        <v>17253423.084049325</v>
      </c>
      <c r="AY32" s="170">
        <f t="shared" si="18"/>
        <v>3968960.8028213959</v>
      </c>
      <c r="AZ32" s="170">
        <f t="shared" si="18"/>
        <v>18801758.934187479</v>
      </c>
      <c r="BA32" s="170">
        <f t="shared" si="18"/>
        <v>4188850.4248367557</v>
      </c>
      <c r="BB32" s="170">
        <f t="shared" si="18"/>
        <v>20504928.369339444</v>
      </c>
      <c r="BC32" s="170">
        <f>SUM(AQ32:BB32)</f>
        <v>122583399.75856507</v>
      </c>
      <c r="BD32" s="170">
        <f>BD30-BD31</f>
        <v>22669321.206273392</v>
      </c>
      <c r="BE32" s="170">
        <f t="shared" ref="BE32:BO32" si="19">BE30-BE31</f>
        <v>114748651.90944161</v>
      </c>
      <c r="BF32" s="170">
        <f t="shared" si="19"/>
        <v>24741163.437582739</v>
      </c>
      <c r="BG32" s="170">
        <f t="shared" si="19"/>
        <v>126028427.21106775</v>
      </c>
      <c r="BH32" s="170">
        <f t="shared" si="19"/>
        <v>27020189.892023012</v>
      </c>
      <c r="BI32" s="170">
        <f t="shared" si="19"/>
        <v>138436180.04285654</v>
      </c>
      <c r="BJ32" s="170">
        <f t="shared" si="19"/>
        <v>29527118.991907313</v>
      </c>
      <c r="BK32" s="170">
        <f t="shared" si="19"/>
        <v>152084708.15782422</v>
      </c>
      <c r="BL32" s="170">
        <f t="shared" si="19"/>
        <v>32284741.001780048</v>
      </c>
      <c r="BM32" s="170">
        <f t="shared" si="19"/>
        <v>167098089.0842886</v>
      </c>
      <c r="BN32" s="170">
        <f t="shared" si="19"/>
        <v>35318125.212640062</v>
      </c>
      <c r="BO32" s="170">
        <f t="shared" si="19"/>
        <v>183612808.10339952</v>
      </c>
      <c r="BP32" s="171">
        <f>SUM(BD32:BO32)</f>
        <v>1053569524.2510848</v>
      </c>
    </row>
    <row r="34" spans="2:68" x14ac:dyDescent="0.25">
      <c r="B34" s="83"/>
      <c r="C34" s="83"/>
    </row>
    <row r="35" spans="2:68" x14ac:dyDescent="0.25">
      <c r="B35" s="98">
        <f>ControlPanel!B11</f>
        <v>44682</v>
      </c>
      <c r="C35" s="98"/>
    </row>
    <row r="36" spans="2:68" x14ac:dyDescent="0.25">
      <c r="B36" s="2" t="s">
        <v>310</v>
      </c>
      <c r="C36" s="2"/>
      <c r="E36" s="4"/>
      <c r="F36" s="4"/>
    </row>
    <row r="37" spans="2:68" x14ac:dyDescent="0.25">
      <c r="B37" s="75" t="str">
        <f>ControlPanel!B9</f>
        <v>Hayai Desire</v>
      </c>
      <c r="C37" s="75"/>
      <c r="E37" s="4"/>
      <c r="F37" s="4"/>
    </row>
    <row r="38" spans="2:68" ht="13.8" thickBot="1" x14ac:dyDescent="0.3">
      <c r="B38" s="4"/>
      <c r="C38" s="4"/>
      <c r="D38" s="4"/>
      <c r="E38" s="4"/>
      <c r="F38" s="4"/>
      <c r="G38" s="4"/>
      <c r="H38" s="4"/>
    </row>
    <row r="39" spans="2:68" x14ac:dyDescent="0.25">
      <c r="B39" s="101" t="s">
        <v>107</v>
      </c>
      <c r="C39" s="102">
        <v>1</v>
      </c>
      <c r="D39" s="107"/>
      <c r="E39" s="107"/>
      <c r="F39" s="107"/>
      <c r="G39" s="107"/>
      <c r="H39" s="107"/>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6"/>
    </row>
    <row r="40" spans="2:68" x14ac:dyDescent="0.25">
      <c r="B40" s="103" t="s">
        <v>109</v>
      </c>
      <c r="C40" s="100">
        <v>0.04</v>
      </c>
      <c r="D40" s="16"/>
      <c r="E40" s="16"/>
      <c r="F40" s="16"/>
      <c r="G40" s="16"/>
      <c r="H40" s="16"/>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153"/>
    </row>
    <row r="41" spans="2:68" x14ac:dyDescent="0.25">
      <c r="B41" s="103" t="s">
        <v>110</v>
      </c>
      <c r="C41" s="108" t="s">
        <v>280</v>
      </c>
      <c r="D41" s="108"/>
      <c r="E41" s="108"/>
      <c r="F41" s="108"/>
      <c r="G41" s="108"/>
      <c r="H41" s="108"/>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153"/>
    </row>
    <row r="42" spans="2:68" x14ac:dyDescent="0.25">
      <c r="B42" s="103"/>
      <c r="C42" s="64"/>
      <c r="D42" s="65"/>
      <c r="E42" s="64"/>
      <c r="F42" s="64"/>
      <c r="G42" s="64"/>
      <c r="H42" s="64"/>
      <c r="I42" s="65"/>
      <c r="J42" s="65"/>
      <c r="K42" s="65"/>
      <c r="L42" s="65"/>
      <c r="M42" s="65"/>
      <c r="N42" s="65"/>
      <c r="O42" s="65"/>
      <c r="P42" s="86">
        <f>O43</f>
        <v>45017</v>
      </c>
      <c r="Q42" s="65"/>
      <c r="R42" s="65"/>
      <c r="S42" s="65"/>
      <c r="T42" s="65"/>
      <c r="U42" s="65"/>
      <c r="V42" s="65"/>
      <c r="W42" s="65"/>
      <c r="X42" s="65"/>
      <c r="Y42" s="65"/>
      <c r="Z42" s="65"/>
      <c r="AA42" s="65"/>
      <c r="AB42" s="65"/>
      <c r="AC42" s="86">
        <f>AB43</f>
        <v>45384</v>
      </c>
      <c r="AD42" s="65"/>
      <c r="AE42" s="65"/>
      <c r="AF42" s="65"/>
      <c r="AG42" s="65"/>
      <c r="AH42" s="65"/>
      <c r="AI42" s="65"/>
      <c r="AJ42" s="65"/>
      <c r="AK42" s="65"/>
      <c r="AL42" s="65"/>
      <c r="AM42" s="65"/>
      <c r="AN42" s="65"/>
      <c r="AO42" s="65"/>
      <c r="AP42" s="86">
        <f>AO43</f>
        <v>45749</v>
      </c>
      <c r="AQ42" s="65"/>
      <c r="AR42" s="65"/>
      <c r="AS42" s="65"/>
      <c r="AT42" s="65"/>
      <c r="AU42" s="65"/>
      <c r="AV42" s="65"/>
      <c r="AW42" s="65"/>
      <c r="AX42" s="65"/>
      <c r="AY42" s="65"/>
      <c r="AZ42" s="65"/>
      <c r="BA42" s="65"/>
      <c r="BB42" s="65"/>
      <c r="BC42" s="86">
        <f>BB43</f>
        <v>46115</v>
      </c>
      <c r="BD42" s="65"/>
      <c r="BE42" s="65"/>
      <c r="BF42" s="65"/>
      <c r="BG42" s="65"/>
      <c r="BH42" s="65"/>
      <c r="BI42" s="65"/>
      <c r="BJ42" s="65"/>
      <c r="BK42" s="65"/>
      <c r="BL42" s="65"/>
      <c r="BM42" s="65"/>
      <c r="BN42" s="65"/>
      <c r="BO42" s="65"/>
      <c r="BP42" s="105">
        <f>BO43</f>
        <v>46481</v>
      </c>
    </row>
    <row r="43" spans="2:68" x14ac:dyDescent="0.25">
      <c r="B43" s="154" t="s">
        <v>308</v>
      </c>
      <c r="C43" s="65"/>
      <c r="D43" s="155">
        <f>B35</f>
        <v>44682</v>
      </c>
      <c r="E43" s="155">
        <f t="shared" ref="E43:O43" si="20">DATE(YEAR(D43),MONTH(D43)+1,DAY(D43))</f>
        <v>44713</v>
      </c>
      <c r="F43" s="155">
        <f t="shared" si="20"/>
        <v>44743</v>
      </c>
      <c r="G43" s="155">
        <f t="shared" si="20"/>
        <v>44774</v>
      </c>
      <c r="H43" s="155">
        <f t="shared" si="20"/>
        <v>44805</v>
      </c>
      <c r="I43" s="155">
        <f t="shared" si="20"/>
        <v>44835</v>
      </c>
      <c r="J43" s="155">
        <f t="shared" si="20"/>
        <v>44866</v>
      </c>
      <c r="K43" s="155">
        <f t="shared" si="20"/>
        <v>44896</v>
      </c>
      <c r="L43" s="155">
        <f t="shared" si="20"/>
        <v>44927</v>
      </c>
      <c r="M43" s="155">
        <f t="shared" si="20"/>
        <v>44958</v>
      </c>
      <c r="N43" s="155">
        <f t="shared" si="20"/>
        <v>44986</v>
      </c>
      <c r="O43" s="155">
        <f t="shared" si="20"/>
        <v>45017</v>
      </c>
      <c r="P43" s="81" t="s">
        <v>52</v>
      </c>
      <c r="Q43" s="155">
        <f>D43+366</f>
        <v>45048</v>
      </c>
      <c r="R43" s="155">
        <f t="shared" ref="R43:AB43" si="21">DATE(YEAR(Q43),MONTH(Q43)+1,DAY(Q43))</f>
        <v>45079</v>
      </c>
      <c r="S43" s="155">
        <f t="shared" si="21"/>
        <v>45109</v>
      </c>
      <c r="T43" s="155">
        <f t="shared" si="21"/>
        <v>45140</v>
      </c>
      <c r="U43" s="155">
        <f t="shared" si="21"/>
        <v>45171</v>
      </c>
      <c r="V43" s="155">
        <f t="shared" si="21"/>
        <v>45201</v>
      </c>
      <c r="W43" s="155">
        <f t="shared" si="21"/>
        <v>45232</v>
      </c>
      <c r="X43" s="155">
        <f t="shared" si="21"/>
        <v>45262</v>
      </c>
      <c r="Y43" s="155">
        <f t="shared" si="21"/>
        <v>45293</v>
      </c>
      <c r="Z43" s="155">
        <f t="shared" si="21"/>
        <v>45324</v>
      </c>
      <c r="AA43" s="155">
        <f t="shared" si="21"/>
        <v>45353</v>
      </c>
      <c r="AB43" s="155">
        <f t="shared" si="21"/>
        <v>45384</v>
      </c>
      <c r="AC43" s="81" t="s">
        <v>52</v>
      </c>
      <c r="AD43" s="155">
        <f>Q43+366</f>
        <v>45414</v>
      </c>
      <c r="AE43" s="155">
        <f t="shared" ref="AE43:AO43" si="22">DATE(YEAR(AD43),MONTH(AD43)+1,DAY(AD43))</f>
        <v>45445</v>
      </c>
      <c r="AF43" s="155">
        <f t="shared" si="22"/>
        <v>45475</v>
      </c>
      <c r="AG43" s="155">
        <f t="shared" si="22"/>
        <v>45506</v>
      </c>
      <c r="AH43" s="155">
        <f t="shared" si="22"/>
        <v>45537</v>
      </c>
      <c r="AI43" s="155">
        <f t="shared" si="22"/>
        <v>45567</v>
      </c>
      <c r="AJ43" s="155">
        <f t="shared" si="22"/>
        <v>45598</v>
      </c>
      <c r="AK43" s="155">
        <f t="shared" si="22"/>
        <v>45628</v>
      </c>
      <c r="AL43" s="155">
        <f t="shared" si="22"/>
        <v>45659</v>
      </c>
      <c r="AM43" s="155">
        <f t="shared" si="22"/>
        <v>45690</v>
      </c>
      <c r="AN43" s="155">
        <f t="shared" si="22"/>
        <v>45718</v>
      </c>
      <c r="AO43" s="155">
        <f t="shared" si="22"/>
        <v>45749</v>
      </c>
      <c r="AP43" s="81" t="s">
        <v>52</v>
      </c>
      <c r="AQ43" s="155">
        <f>AD43+366</f>
        <v>45780</v>
      </c>
      <c r="AR43" s="155">
        <f t="shared" ref="AR43:BB43" si="23">DATE(YEAR(AQ43),MONTH(AQ43)+1,DAY(AQ43))</f>
        <v>45811</v>
      </c>
      <c r="AS43" s="155">
        <f t="shared" si="23"/>
        <v>45841</v>
      </c>
      <c r="AT43" s="155">
        <f t="shared" si="23"/>
        <v>45872</v>
      </c>
      <c r="AU43" s="155">
        <f t="shared" si="23"/>
        <v>45903</v>
      </c>
      <c r="AV43" s="155">
        <f t="shared" si="23"/>
        <v>45933</v>
      </c>
      <c r="AW43" s="155">
        <f t="shared" si="23"/>
        <v>45964</v>
      </c>
      <c r="AX43" s="155">
        <f t="shared" si="23"/>
        <v>45994</v>
      </c>
      <c r="AY43" s="155">
        <f t="shared" si="23"/>
        <v>46025</v>
      </c>
      <c r="AZ43" s="155">
        <f t="shared" si="23"/>
        <v>46056</v>
      </c>
      <c r="BA43" s="155">
        <f t="shared" si="23"/>
        <v>46084</v>
      </c>
      <c r="BB43" s="155">
        <f t="shared" si="23"/>
        <v>46115</v>
      </c>
      <c r="BC43" s="81" t="s">
        <v>52</v>
      </c>
      <c r="BD43" s="155">
        <f>AQ43+366</f>
        <v>46146</v>
      </c>
      <c r="BE43" s="155">
        <f t="shared" ref="BE43:BO43" si="24">DATE(YEAR(BD43),MONTH(BD43)+1,DAY(BD43))</f>
        <v>46177</v>
      </c>
      <c r="BF43" s="155">
        <f t="shared" si="24"/>
        <v>46207</v>
      </c>
      <c r="BG43" s="155">
        <f t="shared" si="24"/>
        <v>46238</v>
      </c>
      <c r="BH43" s="155">
        <f t="shared" si="24"/>
        <v>46269</v>
      </c>
      <c r="BI43" s="155">
        <f t="shared" si="24"/>
        <v>46299</v>
      </c>
      <c r="BJ43" s="155">
        <f t="shared" si="24"/>
        <v>46330</v>
      </c>
      <c r="BK43" s="155">
        <f t="shared" si="24"/>
        <v>46360</v>
      </c>
      <c r="BL43" s="155">
        <f t="shared" si="24"/>
        <v>46391</v>
      </c>
      <c r="BM43" s="155">
        <f t="shared" si="24"/>
        <v>46422</v>
      </c>
      <c r="BN43" s="155">
        <f t="shared" si="24"/>
        <v>46450</v>
      </c>
      <c r="BO43" s="155">
        <f t="shared" si="24"/>
        <v>46481</v>
      </c>
      <c r="BP43" s="156" t="s">
        <v>52</v>
      </c>
    </row>
    <row r="44" spans="2:68" x14ac:dyDescent="0.25">
      <c r="B44" s="109" t="s">
        <v>182</v>
      </c>
      <c r="C44" s="108" t="s">
        <v>561</v>
      </c>
      <c r="D44" s="97">
        <v>300000</v>
      </c>
      <c r="E44" s="97">
        <v>300000</v>
      </c>
      <c r="F44" s="97">
        <v>300000</v>
      </c>
      <c r="G44" s="97">
        <v>300000</v>
      </c>
      <c r="H44" s="97">
        <v>300000</v>
      </c>
      <c r="I44" s="97">
        <v>300000</v>
      </c>
      <c r="J44" s="97">
        <v>300000</v>
      </c>
      <c r="K44" s="97">
        <v>300000</v>
      </c>
      <c r="L44" s="97">
        <v>300000</v>
      </c>
      <c r="M44" s="97">
        <v>300000</v>
      </c>
      <c r="N44" s="97">
        <v>300000</v>
      </c>
      <c r="O44" s="97">
        <v>300000</v>
      </c>
      <c r="P44" s="10">
        <f>SUM(D44:O44)</f>
        <v>3600000</v>
      </c>
      <c r="Q44" s="151">
        <v>320000</v>
      </c>
      <c r="R44" s="151">
        <v>320000</v>
      </c>
      <c r="S44" s="151">
        <v>320000</v>
      </c>
      <c r="T44" s="151">
        <v>320000</v>
      </c>
      <c r="U44" s="151">
        <v>320000</v>
      </c>
      <c r="V44" s="151">
        <v>320000</v>
      </c>
      <c r="W44" s="151">
        <v>320000</v>
      </c>
      <c r="X44" s="151">
        <v>320000</v>
      </c>
      <c r="Y44" s="151">
        <v>320000</v>
      </c>
      <c r="Z44" s="151">
        <v>320000</v>
      </c>
      <c r="AA44" s="151">
        <v>320000</v>
      </c>
      <c r="AB44" s="151">
        <v>320000</v>
      </c>
      <c r="AC44" s="10">
        <f>SUM(Q44:AB44)</f>
        <v>3840000</v>
      </c>
      <c r="AD44" s="151">
        <v>325000</v>
      </c>
      <c r="AE44" s="151">
        <v>325000</v>
      </c>
      <c r="AF44" s="151">
        <v>325000</v>
      </c>
      <c r="AG44" s="151">
        <v>325000</v>
      </c>
      <c r="AH44" s="151">
        <v>325000</v>
      </c>
      <c r="AI44" s="151">
        <v>325000</v>
      </c>
      <c r="AJ44" s="151">
        <v>325000</v>
      </c>
      <c r="AK44" s="151">
        <v>325000</v>
      </c>
      <c r="AL44" s="151">
        <v>325000</v>
      </c>
      <c r="AM44" s="151">
        <v>325000</v>
      </c>
      <c r="AN44" s="151">
        <v>325000</v>
      </c>
      <c r="AO44" s="151">
        <v>325000</v>
      </c>
      <c r="AP44" s="10">
        <f>SUM(AD44:AO44)</f>
        <v>3900000</v>
      </c>
      <c r="AQ44" s="151">
        <v>330000</v>
      </c>
      <c r="AR44" s="151">
        <v>330000</v>
      </c>
      <c r="AS44" s="151">
        <v>330000</v>
      </c>
      <c r="AT44" s="151">
        <v>330000</v>
      </c>
      <c r="AU44" s="151">
        <v>330000</v>
      </c>
      <c r="AV44" s="151">
        <v>330000</v>
      </c>
      <c r="AW44" s="151">
        <v>330000</v>
      </c>
      <c r="AX44" s="151">
        <v>330000</v>
      </c>
      <c r="AY44" s="151">
        <v>330000</v>
      </c>
      <c r="AZ44" s="151">
        <v>330000</v>
      </c>
      <c r="BA44" s="151">
        <v>330000</v>
      </c>
      <c r="BB44" s="151">
        <v>330000</v>
      </c>
      <c r="BC44" s="10">
        <f>SUM(AQ44:BB44)</f>
        <v>3960000</v>
      </c>
      <c r="BD44" s="151">
        <v>350000</v>
      </c>
      <c r="BE44" s="151">
        <v>350000</v>
      </c>
      <c r="BF44" s="151">
        <v>350000</v>
      </c>
      <c r="BG44" s="151">
        <v>350000</v>
      </c>
      <c r="BH44" s="151">
        <v>350000</v>
      </c>
      <c r="BI44" s="151">
        <v>350000</v>
      </c>
      <c r="BJ44" s="151">
        <v>350000</v>
      </c>
      <c r="BK44" s="151">
        <v>350000</v>
      </c>
      <c r="BL44" s="151">
        <v>350000</v>
      </c>
      <c r="BM44" s="151">
        <v>350000</v>
      </c>
      <c r="BN44" s="151">
        <v>350000</v>
      </c>
      <c r="BO44" s="151">
        <v>350000</v>
      </c>
      <c r="BP44" s="157">
        <f>SUM(BD44:BO44)</f>
        <v>4200000</v>
      </c>
    </row>
    <row r="45" spans="2:68" x14ac:dyDescent="0.25">
      <c r="B45" s="109" t="s">
        <v>182</v>
      </c>
      <c r="C45" s="108" t="s">
        <v>563</v>
      </c>
      <c r="D45" s="97">
        <v>10000</v>
      </c>
      <c r="E45" s="97">
        <v>10000</v>
      </c>
      <c r="F45" s="97">
        <v>10000</v>
      </c>
      <c r="G45" s="97">
        <v>10000</v>
      </c>
      <c r="H45" s="97">
        <v>10000</v>
      </c>
      <c r="I45" s="97">
        <v>10000</v>
      </c>
      <c r="J45" s="97">
        <v>10000</v>
      </c>
      <c r="K45" s="97">
        <v>10000</v>
      </c>
      <c r="L45" s="97">
        <v>10000</v>
      </c>
      <c r="M45" s="97">
        <v>10000</v>
      </c>
      <c r="N45" s="97">
        <v>10000</v>
      </c>
      <c r="O45" s="97">
        <v>10000</v>
      </c>
      <c r="P45" s="10">
        <f>SUM(D45:O45)</f>
        <v>120000</v>
      </c>
      <c r="Q45" s="151">
        <v>10000</v>
      </c>
      <c r="R45" s="151">
        <v>10000</v>
      </c>
      <c r="S45" s="151">
        <v>10000</v>
      </c>
      <c r="T45" s="151">
        <v>10000</v>
      </c>
      <c r="U45" s="151">
        <v>10000</v>
      </c>
      <c r="V45" s="151">
        <v>10000</v>
      </c>
      <c r="W45" s="151">
        <v>10000</v>
      </c>
      <c r="X45" s="151">
        <v>10000</v>
      </c>
      <c r="Y45" s="151">
        <v>10000</v>
      </c>
      <c r="Z45" s="151">
        <v>10000</v>
      </c>
      <c r="AA45" s="151">
        <v>10000</v>
      </c>
      <c r="AB45" s="151">
        <v>10000</v>
      </c>
      <c r="AC45" s="10">
        <f>SUM(Q45:AB45)</f>
        <v>120000</v>
      </c>
      <c r="AD45" s="151">
        <v>11000</v>
      </c>
      <c r="AE45" s="151">
        <v>11000</v>
      </c>
      <c r="AF45" s="151">
        <v>11000</v>
      </c>
      <c r="AG45" s="151">
        <v>11000</v>
      </c>
      <c r="AH45" s="151">
        <v>11000</v>
      </c>
      <c r="AI45" s="151">
        <v>11000</v>
      </c>
      <c r="AJ45" s="151">
        <v>11000</v>
      </c>
      <c r="AK45" s="151">
        <v>11000</v>
      </c>
      <c r="AL45" s="151">
        <v>11000</v>
      </c>
      <c r="AM45" s="151">
        <v>11000</v>
      </c>
      <c r="AN45" s="151">
        <v>11000</v>
      </c>
      <c r="AO45" s="151">
        <v>11000</v>
      </c>
      <c r="AP45" s="10">
        <f>SUM(AD45:AO45)</f>
        <v>132000</v>
      </c>
      <c r="AQ45" s="151">
        <v>11000</v>
      </c>
      <c r="AR45" s="151">
        <v>11000</v>
      </c>
      <c r="AS45" s="151">
        <v>11000</v>
      </c>
      <c r="AT45" s="151">
        <v>11000</v>
      </c>
      <c r="AU45" s="151">
        <v>11000</v>
      </c>
      <c r="AV45" s="151">
        <v>11000</v>
      </c>
      <c r="AW45" s="151">
        <v>11000</v>
      </c>
      <c r="AX45" s="151">
        <v>11000</v>
      </c>
      <c r="AY45" s="151">
        <v>11000</v>
      </c>
      <c r="AZ45" s="151">
        <v>11000</v>
      </c>
      <c r="BA45" s="151">
        <v>11000</v>
      </c>
      <c r="BB45" s="151">
        <v>11000</v>
      </c>
      <c r="BC45" s="10">
        <f>SUM(AQ45:BB45)</f>
        <v>132000</v>
      </c>
      <c r="BD45" s="151">
        <v>13000</v>
      </c>
      <c r="BE45" s="151">
        <v>13000</v>
      </c>
      <c r="BF45" s="151">
        <v>13000</v>
      </c>
      <c r="BG45" s="151">
        <v>13000</v>
      </c>
      <c r="BH45" s="151">
        <v>13000</v>
      </c>
      <c r="BI45" s="151">
        <v>13000</v>
      </c>
      <c r="BJ45" s="151">
        <v>13000</v>
      </c>
      <c r="BK45" s="151">
        <v>13000</v>
      </c>
      <c r="BL45" s="151">
        <v>13000</v>
      </c>
      <c r="BM45" s="151">
        <v>13000</v>
      </c>
      <c r="BN45" s="151">
        <v>13000</v>
      </c>
      <c r="BO45" s="151">
        <v>13000</v>
      </c>
      <c r="BP45" s="157">
        <f t="shared" ref="BP45:BP58" si="25">SUM(BD45:BO45)</f>
        <v>156000</v>
      </c>
    </row>
    <row r="46" spans="2:68" x14ac:dyDescent="0.25">
      <c r="B46" s="109" t="s">
        <v>182</v>
      </c>
      <c r="C46" s="108" t="s">
        <v>562</v>
      </c>
      <c r="D46" s="97">
        <v>200000</v>
      </c>
      <c r="E46" s="97">
        <v>200000</v>
      </c>
      <c r="F46" s="97">
        <v>200000</v>
      </c>
      <c r="G46" s="97">
        <v>200000</v>
      </c>
      <c r="H46" s="97">
        <v>200000</v>
      </c>
      <c r="I46" s="97">
        <v>200000</v>
      </c>
      <c r="J46" s="97">
        <v>200000</v>
      </c>
      <c r="K46" s="97">
        <v>200000</v>
      </c>
      <c r="L46" s="97">
        <v>200000</v>
      </c>
      <c r="M46" s="97">
        <v>200000</v>
      </c>
      <c r="N46" s="97">
        <v>200000</v>
      </c>
      <c r="O46" s="97">
        <v>200000</v>
      </c>
      <c r="P46" s="10">
        <f>SUM(D46:O46)</f>
        <v>2400000</v>
      </c>
      <c r="Q46" s="151">
        <v>220000</v>
      </c>
      <c r="R46" s="151">
        <v>220000</v>
      </c>
      <c r="S46" s="151">
        <v>220000</v>
      </c>
      <c r="T46" s="151">
        <v>220000</v>
      </c>
      <c r="U46" s="151">
        <v>220000</v>
      </c>
      <c r="V46" s="151">
        <v>220000</v>
      </c>
      <c r="W46" s="151">
        <v>220000</v>
      </c>
      <c r="X46" s="151">
        <v>220000</v>
      </c>
      <c r="Y46" s="151">
        <v>220000</v>
      </c>
      <c r="Z46" s="151">
        <v>220000</v>
      </c>
      <c r="AA46" s="151">
        <v>220000</v>
      </c>
      <c r="AB46" s="151">
        <v>220000</v>
      </c>
      <c r="AC46" s="10">
        <f>SUM(Q46:AB46)</f>
        <v>2640000</v>
      </c>
      <c r="AD46" s="151">
        <v>230000</v>
      </c>
      <c r="AE46" s="151">
        <v>230000</v>
      </c>
      <c r="AF46" s="151">
        <v>230000</v>
      </c>
      <c r="AG46" s="151">
        <v>230000</v>
      </c>
      <c r="AH46" s="151">
        <v>230000</v>
      </c>
      <c r="AI46" s="151">
        <v>230000</v>
      </c>
      <c r="AJ46" s="151">
        <v>230000</v>
      </c>
      <c r="AK46" s="151">
        <v>230000</v>
      </c>
      <c r="AL46" s="151">
        <v>230000</v>
      </c>
      <c r="AM46" s="151">
        <v>230000</v>
      </c>
      <c r="AN46" s="151">
        <v>230000</v>
      </c>
      <c r="AO46" s="151">
        <v>230000</v>
      </c>
      <c r="AP46" s="10">
        <f>SUM(AD46:AO46)</f>
        <v>2760000</v>
      </c>
      <c r="AQ46" s="151">
        <v>240000</v>
      </c>
      <c r="AR46" s="151">
        <v>240000</v>
      </c>
      <c r="AS46" s="151">
        <v>240000</v>
      </c>
      <c r="AT46" s="151">
        <v>240000</v>
      </c>
      <c r="AU46" s="151">
        <v>240000</v>
      </c>
      <c r="AV46" s="151">
        <v>240000</v>
      </c>
      <c r="AW46" s="151">
        <v>240000</v>
      </c>
      <c r="AX46" s="151">
        <v>240000</v>
      </c>
      <c r="AY46" s="151">
        <v>240000</v>
      </c>
      <c r="AZ46" s="151">
        <v>240000</v>
      </c>
      <c r="BA46" s="151">
        <v>240000</v>
      </c>
      <c r="BB46" s="151">
        <v>240000</v>
      </c>
      <c r="BC46" s="10">
        <f>SUM(AQ46:BB46)</f>
        <v>2880000</v>
      </c>
      <c r="BD46" s="151">
        <v>250000</v>
      </c>
      <c r="BE46" s="151">
        <v>250000</v>
      </c>
      <c r="BF46" s="151">
        <v>250000</v>
      </c>
      <c r="BG46" s="151">
        <v>250000</v>
      </c>
      <c r="BH46" s="151">
        <v>250000</v>
      </c>
      <c r="BI46" s="151">
        <v>250000</v>
      </c>
      <c r="BJ46" s="151">
        <v>250000</v>
      </c>
      <c r="BK46" s="151">
        <v>250000</v>
      </c>
      <c r="BL46" s="151">
        <v>250000</v>
      </c>
      <c r="BM46" s="151">
        <v>250000</v>
      </c>
      <c r="BN46" s="151">
        <v>250000</v>
      </c>
      <c r="BO46" s="151">
        <v>250000</v>
      </c>
      <c r="BP46" s="157">
        <f t="shared" si="25"/>
        <v>3000000</v>
      </c>
    </row>
    <row r="47" spans="2:68" x14ac:dyDescent="0.25">
      <c r="B47" s="109" t="s">
        <v>182</v>
      </c>
      <c r="C47" s="108" t="s">
        <v>277</v>
      </c>
      <c r="D47" s="97">
        <v>0</v>
      </c>
      <c r="E47" s="151">
        <v>0</v>
      </c>
      <c r="F47" s="151">
        <v>0</v>
      </c>
      <c r="G47" s="151">
        <v>0</v>
      </c>
      <c r="H47" s="151">
        <v>0</v>
      </c>
      <c r="I47" s="151">
        <v>0</v>
      </c>
      <c r="J47" s="151">
        <v>0</v>
      </c>
      <c r="K47" s="151">
        <v>0</v>
      </c>
      <c r="L47" s="151">
        <v>0</v>
      </c>
      <c r="M47" s="151">
        <v>0</v>
      </c>
      <c r="N47" s="151">
        <v>0</v>
      </c>
      <c r="O47" s="151">
        <v>0</v>
      </c>
      <c r="P47" s="10">
        <f>SUM(D47:O47)</f>
        <v>0</v>
      </c>
      <c r="Q47" s="151">
        <v>0</v>
      </c>
      <c r="R47" s="151">
        <v>0</v>
      </c>
      <c r="S47" s="151">
        <v>0</v>
      </c>
      <c r="T47" s="151">
        <v>0</v>
      </c>
      <c r="U47" s="151">
        <v>0</v>
      </c>
      <c r="V47" s="151">
        <v>0</v>
      </c>
      <c r="W47" s="151">
        <v>0</v>
      </c>
      <c r="X47" s="151">
        <v>0</v>
      </c>
      <c r="Y47" s="151">
        <v>0</v>
      </c>
      <c r="Z47" s="151">
        <v>0</v>
      </c>
      <c r="AA47" s="151">
        <v>0</v>
      </c>
      <c r="AB47" s="151">
        <v>0</v>
      </c>
      <c r="AC47" s="10">
        <f>SUM(Q47:AB47)</f>
        <v>0</v>
      </c>
      <c r="AD47" s="151">
        <v>0</v>
      </c>
      <c r="AE47" s="151">
        <v>0</v>
      </c>
      <c r="AF47" s="151">
        <v>0</v>
      </c>
      <c r="AG47" s="151">
        <v>0</v>
      </c>
      <c r="AH47" s="151">
        <v>0</v>
      </c>
      <c r="AI47" s="151">
        <v>0</v>
      </c>
      <c r="AJ47" s="151">
        <v>0</v>
      </c>
      <c r="AK47" s="151">
        <v>0</v>
      </c>
      <c r="AL47" s="151">
        <v>0</v>
      </c>
      <c r="AM47" s="151">
        <v>0</v>
      </c>
      <c r="AN47" s="151">
        <v>0</v>
      </c>
      <c r="AO47" s="151">
        <v>0</v>
      </c>
      <c r="AP47" s="10">
        <f>SUM(AD47:AO47)</f>
        <v>0</v>
      </c>
      <c r="AQ47" s="151">
        <v>0</v>
      </c>
      <c r="AR47" s="151">
        <v>0</v>
      </c>
      <c r="AS47" s="151">
        <v>0</v>
      </c>
      <c r="AT47" s="151">
        <v>0</v>
      </c>
      <c r="AU47" s="151">
        <v>0</v>
      </c>
      <c r="AV47" s="151">
        <v>0</v>
      </c>
      <c r="AW47" s="151">
        <v>0</v>
      </c>
      <c r="AX47" s="151">
        <v>0</v>
      </c>
      <c r="AY47" s="151">
        <v>0</v>
      </c>
      <c r="AZ47" s="151">
        <v>0</v>
      </c>
      <c r="BA47" s="151">
        <v>0</v>
      </c>
      <c r="BB47" s="151">
        <v>0</v>
      </c>
      <c r="BC47" s="10">
        <f>SUM(AQ47:BB47)</f>
        <v>0</v>
      </c>
      <c r="BD47" s="151">
        <v>0</v>
      </c>
      <c r="BE47" s="151">
        <v>0</v>
      </c>
      <c r="BF47" s="151">
        <v>0</v>
      </c>
      <c r="BG47" s="151">
        <v>0</v>
      </c>
      <c r="BH47" s="151">
        <v>0</v>
      </c>
      <c r="BI47" s="151">
        <v>0</v>
      </c>
      <c r="BJ47" s="151">
        <v>0</v>
      </c>
      <c r="BK47" s="151">
        <v>0</v>
      </c>
      <c r="BL47" s="151">
        <v>0</v>
      </c>
      <c r="BM47" s="151">
        <v>0</v>
      </c>
      <c r="BN47" s="151">
        <v>0</v>
      </c>
      <c r="BO47" s="151">
        <v>0</v>
      </c>
      <c r="BP47" s="157">
        <f t="shared" si="25"/>
        <v>0</v>
      </c>
    </row>
    <row r="48" spans="2:68" x14ac:dyDescent="0.25">
      <c r="B48" s="109" t="s">
        <v>182</v>
      </c>
      <c r="C48" s="108" t="s">
        <v>278</v>
      </c>
      <c r="D48" s="97">
        <v>0</v>
      </c>
      <c r="E48" s="151">
        <v>0</v>
      </c>
      <c r="F48" s="151">
        <v>0</v>
      </c>
      <c r="G48" s="151">
        <v>0</v>
      </c>
      <c r="H48" s="151">
        <v>0</v>
      </c>
      <c r="I48" s="151">
        <v>0</v>
      </c>
      <c r="J48" s="151">
        <v>0</v>
      </c>
      <c r="K48" s="151">
        <v>0</v>
      </c>
      <c r="L48" s="151">
        <v>0</v>
      </c>
      <c r="M48" s="151">
        <v>0</v>
      </c>
      <c r="N48" s="151">
        <v>0</v>
      </c>
      <c r="O48" s="151">
        <v>0</v>
      </c>
      <c r="P48" s="10">
        <f t="shared" ref="P48:P58" si="26">SUM(D48:O48)</f>
        <v>0</v>
      </c>
      <c r="Q48" s="151">
        <v>0</v>
      </c>
      <c r="R48" s="151">
        <v>0</v>
      </c>
      <c r="S48" s="151">
        <v>0</v>
      </c>
      <c r="T48" s="151">
        <v>0</v>
      </c>
      <c r="U48" s="151">
        <v>0</v>
      </c>
      <c r="V48" s="151">
        <v>0</v>
      </c>
      <c r="W48" s="151">
        <v>0</v>
      </c>
      <c r="X48" s="151">
        <v>0</v>
      </c>
      <c r="Y48" s="151">
        <v>0</v>
      </c>
      <c r="Z48" s="151">
        <v>0</v>
      </c>
      <c r="AA48" s="151">
        <v>0</v>
      </c>
      <c r="AB48" s="151">
        <v>0</v>
      </c>
      <c r="AC48" s="10">
        <f t="shared" ref="AC48:AC58" si="27">SUM(Q48:AB48)</f>
        <v>0</v>
      </c>
      <c r="AD48" s="151">
        <v>0</v>
      </c>
      <c r="AE48" s="151">
        <v>0</v>
      </c>
      <c r="AF48" s="151">
        <v>0</v>
      </c>
      <c r="AG48" s="151">
        <v>0</v>
      </c>
      <c r="AH48" s="151">
        <v>0</v>
      </c>
      <c r="AI48" s="151">
        <v>0</v>
      </c>
      <c r="AJ48" s="151">
        <v>0</v>
      </c>
      <c r="AK48" s="151">
        <v>0</v>
      </c>
      <c r="AL48" s="151">
        <v>0</v>
      </c>
      <c r="AM48" s="151">
        <v>0</v>
      </c>
      <c r="AN48" s="151">
        <v>0</v>
      </c>
      <c r="AO48" s="151">
        <v>0</v>
      </c>
      <c r="AP48" s="10">
        <f t="shared" ref="AP48:AP58" si="28">SUM(AD48:AO48)</f>
        <v>0</v>
      </c>
      <c r="AQ48" s="151">
        <v>0</v>
      </c>
      <c r="AR48" s="151">
        <v>0</v>
      </c>
      <c r="AS48" s="151">
        <v>0</v>
      </c>
      <c r="AT48" s="151">
        <v>0</v>
      </c>
      <c r="AU48" s="151">
        <v>0</v>
      </c>
      <c r="AV48" s="151">
        <v>0</v>
      </c>
      <c r="AW48" s="151">
        <v>0</v>
      </c>
      <c r="AX48" s="151">
        <v>0</v>
      </c>
      <c r="AY48" s="151">
        <v>0</v>
      </c>
      <c r="AZ48" s="151">
        <v>0</v>
      </c>
      <c r="BA48" s="151">
        <v>0</v>
      </c>
      <c r="BB48" s="151">
        <v>0</v>
      </c>
      <c r="BC48" s="10">
        <f t="shared" ref="BC48:BC58" si="29">SUM(AQ48:BB48)</f>
        <v>0</v>
      </c>
      <c r="BD48" s="151">
        <v>0</v>
      </c>
      <c r="BE48" s="151">
        <v>0</v>
      </c>
      <c r="BF48" s="151">
        <v>0</v>
      </c>
      <c r="BG48" s="151">
        <v>0</v>
      </c>
      <c r="BH48" s="151">
        <v>0</v>
      </c>
      <c r="BI48" s="151">
        <v>0</v>
      </c>
      <c r="BJ48" s="151">
        <v>0</v>
      </c>
      <c r="BK48" s="151">
        <v>0</v>
      </c>
      <c r="BL48" s="151">
        <v>0</v>
      </c>
      <c r="BM48" s="151">
        <v>0</v>
      </c>
      <c r="BN48" s="151">
        <v>0</v>
      </c>
      <c r="BO48" s="151">
        <v>0</v>
      </c>
      <c r="BP48" s="157">
        <f t="shared" si="25"/>
        <v>0</v>
      </c>
    </row>
    <row r="49" spans="2:68" x14ac:dyDescent="0.25">
      <c r="B49" s="109" t="s">
        <v>182</v>
      </c>
      <c r="C49" s="108" t="s">
        <v>279</v>
      </c>
      <c r="D49" s="97">
        <v>0</v>
      </c>
      <c r="E49" s="151">
        <v>0</v>
      </c>
      <c r="F49" s="151">
        <v>0</v>
      </c>
      <c r="G49" s="151">
        <v>0</v>
      </c>
      <c r="H49" s="151">
        <v>0</v>
      </c>
      <c r="I49" s="151">
        <v>0</v>
      </c>
      <c r="J49" s="151">
        <v>0</v>
      </c>
      <c r="K49" s="151">
        <v>0</v>
      </c>
      <c r="L49" s="151">
        <v>0</v>
      </c>
      <c r="M49" s="151">
        <v>0</v>
      </c>
      <c r="N49" s="151">
        <v>0</v>
      </c>
      <c r="O49" s="151">
        <v>0</v>
      </c>
      <c r="P49" s="10">
        <f t="shared" si="26"/>
        <v>0</v>
      </c>
      <c r="Q49" s="151">
        <v>0</v>
      </c>
      <c r="R49" s="151">
        <v>0</v>
      </c>
      <c r="S49" s="151">
        <v>0</v>
      </c>
      <c r="T49" s="151">
        <v>0</v>
      </c>
      <c r="U49" s="151">
        <v>0</v>
      </c>
      <c r="V49" s="151">
        <v>0</v>
      </c>
      <c r="W49" s="151">
        <v>0</v>
      </c>
      <c r="X49" s="151">
        <v>0</v>
      </c>
      <c r="Y49" s="151">
        <v>0</v>
      </c>
      <c r="Z49" s="151">
        <v>0</v>
      </c>
      <c r="AA49" s="151">
        <v>0</v>
      </c>
      <c r="AB49" s="151">
        <v>0</v>
      </c>
      <c r="AC49" s="10">
        <f t="shared" si="27"/>
        <v>0</v>
      </c>
      <c r="AD49" s="151">
        <v>0</v>
      </c>
      <c r="AE49" s="151">
        <v>0</v>
      </c>
      <c r="AF49" s="151">
        <v>0</v>
      </c>
      <c r="AG49" s="151">
        <v>0</v>
      </c>
      <c r="AH49" s="151">
        <v>0</v>
      </c>
      <c r="AI49" s="151">
        <v>0</v>
      </c>
      <c r="AJ49" s="151">
        <v>0</v>
      </c>
      <c r="AK49" s="151">
        <v>0</v>
      </c>
      <c r="AL49" s="151">
        <v>0</v>
      </c>
      <c r="AM49" s="151">
        <v>0</v>
      </c>
      <c r="AN49" s="151">
        <v>0</v>
      </c>
      <c r="AO49" s="151">
        <v>0</v>
      </c>
      <c r="AP49" s="10">
        <f t="shared" si="28"/>
        <v>0</v>
      </c>
      <c r="AQ49" s="151">
        <v>0</v>
      </c>
      <c r="AR49" s="151">
        <v>0</v>
      </c>
      <c r="AS49" s="151">
        <v>0</v>
      </c>
      <c r="AT49" s="151">
        <v>0</v>
      </c>
      <c r="AU49" s="151">
        <v>0</v>
      </c>
      <c r="AV49" s="151">
        <v>0</v>
      </c>
      <c r="AW49" s="151">
        <v>0</v>
      </c>
      <c r="AX49" s="151">
        <v>0</v>
      </c>
      <c r="AY49" s="151">
        <v>0</v>
      </c>
      <c r="AZ49" s="151">
        <v>0</v>
      </c>
      <c r="BA49" s="151">
        <v>0</v>
      </c>
      <c r="BB49" s="151">
        <v>0</v>
      </c>
      <c r="BC49" s="10">
        <f t="shared" si="29"/>
        <v>0</v>
      </c>
      <c r="BD49" s="151">
        <v>0</v>
      </c>
      <c r="BE49" s="151">
        <v>0</v>
      </c>
      <c r="BF49" s="151">
        <v>0</v>
      </c>
      <c r="BG49" s="151">
        <v>0</v>
      </c>
      <c r="BH49" s="151">
        <v>0</v>
      </c>
      <c r="BI49" s="151">
        <v>0</v>
      </c>
      <c r="BJ49" s="151">
        <v>0</v>
      </c>
      <c r="BK49" s="151">
        <v>0</v>
      </c>
      <c r="BL49" s="151">
        <v>0</v>
      </c>
      <c r="BM49" s="151">
        <v>0</v>
      </c>
      <c r="BN49" s="151">
        <v>0</v>
      </c>
      <c r="BO49" s="151">
        <v>0</v>
      </c>
      <c r="BP49" s="157">
        <f t="shared" si="25"/>
        <v>0</v>
      </c>
    </row>
    <row r="50" spans="2:68" x14ac:dyDescent="0.25">
      <c r="B50" s="109" t="s">
        <v>182</v>
      </c>
      <c r="C50" s="108" t="s">
        <v>299</v>
      </c>
      <c r="D50" s="97">
        <v>0</v>
      </c>
      <c r="E50" s="151">
        <v>0</v>
      </c>
      <c r="F50" s="151">
        <v>0</v>
      </c>
      <c r="G50" s="151">
        <v>0</v>
      </c>
      <c r="H50" s="151">
        <v>0</v>
      </c>
      <c r="I50" s="151">
        <v>0</v>
      </c>
      <c r="J50" s="151">
        <v>0</v>
      </c>
      <c r="K50" s="151">
        <v>0</v>
      </c>
      <c r="L50" s="151">
        <v>0</v>
      </c>
      <c r="M50" s="151">
        <v>0</v>
      </c>
      <c r="N50" s="151">
        <v>0</v>
      </c>
      <c r="O50" s="151">
        <v>0</v>
      </c>
      <c r="P50" s="10">
        <f t="shared" si="26"/>
        <v>0</v>
      </c>
      <c r="Q50" s="151">
        <v>0</v>
      </c>
      <c r="R50" s="151">
        <v>0</v>
      </c>
      <c r="S50" s="151">
        <v>0</v>
      </c>
      <c r="T50" s="151">
        <v>0</v>
      </c>
      <c r="U50" s="151">
        <v>0</v>
      </c>
      <c r="V50" s="151">
        <v>0</v>
      </c>
      <c r="W50" s="151">
        <v>0</v>
      </c>
      <c r="X50" s="151">
        <v>0</v>
      </c>
      <c r="Y50" s="151">
        <v>0</v>
      </c>
      <c r="Z50" s="151">
        <v>0</v>
      </c>
      <c r="AA50" s="151">
        <v>0</v>
      </c>
      <c r="AB50" s="151">
        <v>0</v>
      </c>
      <c r="AC50" s="10">
        <f t="shared" si="27"/>
        <v>0</v>
      </c>
      <c r="AD50" s="151">
        <v>0</v>
      </c>
      <c r="AE50" s="151">
        <v>0</v>
      </c>
      <c r="AF50" s="151">
        <v>0</v>
      </c>
      <c r="AG50" s="151">
        <v>0</v>
      </c>
      <c r="AH50" s="151">
        <v>0</v>
      </c>
      <c r="AI50" s="151">
        <v>0</v>
      </c>
      <c r="AJ50" s="151">
        <v>0</v>
      </c>
      <c r="AK50" s="151">
        <v>0</v>
      </c>
      <c r="AL50" s="151">
        <v>0</v>
      </c>
      <c r="AM50" s="151">
        <v>0</v>
      </c>
      <c r="AN50" s="151">
        <v>0</v>
      </c>
      <c r="AO50" s="151">
        <v>0</v>
      </c>
      <c r="AP50" s="10">
        <f t="shared" si="28"/>
        <v>0</v>
      </c>
      <c r="AQ50" s="151">
        <v>0</v>
      </c>
      <c r="AR50" s="151">
        <v>0</v>
      </c>
      <c r="AS50" s="151">
        <v>0</v>
      </c>
      <c r="AT50" s="151">
        <v>0</v>
      </c>
      <c r="AU50" s="151">
        <v>0</v>
      </c>
      <c r="AV50" s="151">
        <v>0</v>
      </c>
      <c r="AW50" s="151">
        <v>0</v>
      </c>
      <c r="AX50" s="151">
        <v>0</v>
      </c>
      <c r="AY50" s="151">
        <v>0</v>
      </c>
      <c r="AZ50" s="151">
        <v>0</v>
      </c>
      <c r="BA50" s="151">
        <v>0</v>
      </c>
      <c r="BB50" s="151">
        <v>0</v>
      </c>
      <c r="BC50" s="10">
        <f t="shared" si="29"/>
        <v>0</v>
      </c>
      <c r="BD50" s="151">
        <v>0</v>
      </c>
      <c r="BE50" s="151">
        <v>0</v>
      </c>
      <c r="BF50" s="151">
        <v>0</v>
      </c>
      <c r="BG50" s="151">
        <v>0</v>
      </c>
      <c r="BH50" s="151">
        <v>0</v>
      </c>
      <c r="BI50" s="151">
        <v>0</v>
      </c>
      <c r="BJ50" s="151">
        <v>0</v>
      </c>
      <c r="BK50" s="151">
        <v>0</v>
      </c>
      <c r="BL50" s="151">
        <v>0</v>
      </c>
      <c r="BM50" s="151">
        <v>0</v>
      </c>
      <c r="BN50" s="151">
        <v>0</v>
      </c>
      <c r="BO50" s="151">
        <v>0</v>
      </c>
      <c r="BP50" s="157">
        <f t="shared" si="25"/>
        <v>0</v>
      </c>
    </row>
    <row r="51" spans="2:68" x14ac:dyDescent="0.25">
      <c r="B51" s="109" t="s">
        <v>182</v>
      </c>
      <c r="C51" s="108" t="s">
        <v>300</v>
      </c>
      <c r="D51" s="97">
        <v>0</v>
      </c>
      <c r="E51" s="151">
        <v>0</v>
      </c>
      <c r="F51" s="151">
        <v>0</v>
      </c>
      <c r="G51" s="151">
        <v>0</v>
      </c>
      <c r="H51" s="151">
        <v>0</v>
      </c>
      <c r="I51" s="151">
        <v>0</v>
      </c>
      <c r="J51" s="151">
        <v>0</v>
      </c>
      <c r="K51" s="151">
        <v>0</v>
      </c>
      <c r="L51" s="151">
        <v>0</v>
      </c>
      <c r="M51" s="151">
        <v>0</v>
      </c>
      <c r="N51" s="151">
        <v>0</v>
      </c>
      <c r="O51" s="151">
        <v>0</v>
      </c>
      <c r="P51" s="10">
        <f t="shared" si="26"/>
        <v>0</v>
      </c>
      <c r="Q51" s="151">
        <v>0</v>
      </c>
      <c r="R51" s="151">
        <v>0</v>
      </c>
      <c r="S51" s="151">
        <v>0</v>
      </c>
      <c r="T51" s="151">
        <v>0</v>
      </c>
      <c r="U51" s="151">
        <v>0</v>
      </c>
      <c r="V51" s="151">
        <v>0</v>
      </c>
      <c r="W51" s="151">
        <v>0</v>
      </c>
      <c r="X51" s="151">
        <v>0</v>
      </c>
      <c r="Y51" s="151">
        <v>0</v>
      </c>
      <c r="Z51" s="151">
        <v>0</v>
      </c>
      <c r="AA51" s="151">
        <v>0</v>
      </c>
      <c r="AB51" s="151">
        <v>0</v>
      </c>
      <c r="AC51" s="10">
        <f t="shared" si="27"/>
        <v>0</v>
      </c>
      <c r="AD51" s="151">
        <v>0</v>
      </c>
      <c r="AE51" s="151">
        <v>0</v>
      </c>
      <c r="AF51" s="151">
        <v>0</v>
      </c>
      <c r="AG51" s="151">
        <v>0</v>
      </c>
      <c r="AH51" s="151">
        <v>0</v>
      </c>
      <c r="AI51" s="151">
        <v>0</v>
      </c>
      <c r="AJ51" s="151">
        <v>0</v>
      </c>
      <c r="AK51" s="151">
        <v>0</v>
      </c>
      <c r="AL51" s="151">
        <v>0</v>
      </c>
      <c r="AM51" s="151">
        <v>0</v>
      </c>
      <c r="AN51" s="151">
        <v>0</v>
      </c>
      <c r="AO51" s="151">
        <v>0</v>
      </c>
      <c r="AP51" s="10">
        <f t="shared" si="28"/>
        <v>0</v>
      </c>
      <c r="AQ51" s="151">
        <v>0</v>
      </c>
      <c r="AR51" s="151">
        <v>0</v>
      </c>
      <c r="AS51" s="151">
        <v>0</v>
      </c>
      <c r="AT51" s="151">
        <v>0</v>
      </c>
      <c r="AU51" s="151">
        <v>0</v>
      </c>
      <c r="AV51" s="151">
        <v>0</v>
      </c>
      <c r="AW51" s="151">
        <v>0</v>
      </c>
      <c r="AX51" s="151">
        <v>0</v>
      </c>
      <c r="AY51" s="151">
        <v>0</v>
      </c>
      <c r="AZ51" s="151">
        <v>0</v>
      </c>
      <c r="BA51" s="151">
        <v>0</v>
      </c>
      <c r="BB51" s="151">
        <v>0</v>
      </c>
      <c r="BC51" s="10">
        <f t="shared" si="29"/>
        <v>0</v>
      </c>
      <c r="BD51" s="151">
        <v>0</v>
      </c>
      <c r="BE51" s="151">
        <v>0</v>
      </c>
      <c r="BF51" s="151">
        <v>0</v>
      </c>
      <c r="BG51" s="151">
        <v>0</v>
      </c>
      <c r="BH51" s="151">
        <v>0</v>
      </c>
      <c r="BI51" s="151">
        <v>0</v>
      </c>
      <c r="BJ51" s="151">
        <v>0</v>
      </c>
      <c r="BK51" s="151">
        <v>0</v>
      </c>
      <c r="BL51" s="151">
        <v>0</v>
      </c>
      <c r="BM51" s="151">
        <v>0</v>
      </c>
      <c r="BN51" s="151">
        <v>0</v>
      </c>
      <c r="BO51" s="151">
        <v>0</v>
      </c>
      <c r="BP51" s="157">
        <f t="shared" si="25"/>
        <v>0</v>
      </c>
    </row>
    <row r="52" spans="2:68" x14ac:dyDescent="0.25">
      <c r="B52" s="109" t="s">
        <v>182</v>
      </c>
      <c r="C52" s="108" t="s">
        <v>301</v>
      </c>
      <c r="D52" s="97">
        <v>0</v>
      </c>
      <c r="E52" s="151">
        <v>0</v>
      </c>
      <c r="F52" s="151">
        <v>0</v>
      </c>
      <c r="G52" s="151">
        <v>0</v>
      </c>
      <c r="H52" s="151">
        <v>0</v>
      </c>
      <c r="I52" s="151">
        <v>0</v>
      </c>
      <c r="J52" s="151">
        <v>0</v>
      </c>
      <c r="K52" s="151">
        <v>0</v>
      </c>
      <c r="L52" s="151">
        <v>0</v>
      </c>
      <c r="M52" s="151">
        <v>0</v>
      </c>
      <c r="N52" s="151">
        <v>0</v>
      </c>
      <c r="O52" s="151">
        <v>0</v>
      </c>
      <c r="P52" s="10">
        <f t="shared" si="26"/>
        <v>0</v>
      </c>
      <c r="Q52" s="151">
        <v>0</v>
      </c>
      <c r="R52" s="151">
        <v>0</v>
      </c>
      <c r="S52" s="151">
        <v>0</v>
      </c>
      <c r="T52" s="151">
        <v>0</v>
      </c>
      <c r="U52" s="151">
        <v>0</v>
      </c>
      <c r="V52" s="151">
        <v>0</v>
      </c>
      <c r="W52" s="151">
        <v>0</v>
      </c>
      <c r="X52" s="151">
        <v>0</v>
      </c>
      <c r="Y52" s="151">
        <v>0</v>
      </c>
      <c r="Z52" s="151">
        <v>0</v>
      </c>
      <c r="AA52" s="151">
        <v>0</v>
      </c>
      <c r="AB52" s="151">
        <v>0</v>
      </c>
      <c r="AC52" s="10">
        <f t="shared" si="27"/>
        <v>0</v>
      </c>
      <c r="AD52" s="151">
        <v>0</v>
      </c>
      <c r="AE52" s="151">
        <v>0</v>
      </c>
      <c r="AF52" s="151">
        <v>0</v>
      </c>
      <c r="AG52" s="151">
        <v>0</v>
      </c>
      <c r="AH52" s="151">
        <v>0</v>
      </c>
      <c r="AI52" s="151">
        <v>0</v>
      </c>
      <c r="AJ52" s="151">
        <v>0</v>
      </c>
      <c r="AK52" s="151">
        <v>0</v>
      </c>
      <c r="AL52" s="151">
        <v>0</v>
      </c>
      <c r="AM52" s="151">
        <v>0</v>
      </c>
      <c r="AN52" s="151">
        <v>0</v>
      </c>
      <c r="AO52" s="151">
        <v>0</v>
      </c>
      <c r="AP52" s="10">
        <f t="shared" si="28"/>
        <v>0</v>
      </c>
      <c r="AQ52" s="151">
        <v>0</v>
      </c>
      <c r="AR52" s="151">
        <v>0</v>
      </c>
      <c r="AS52" s="151">
        <v>0</v>
      </c>
      <c r="AT52" s="151">
        <v>0</v>
      </c>
      <c r="AU52" s="151">
        <v>0</v>
      </c>
      <c r="AV52" s="151">
        <v>0</v>
      </c>
      <c r="AW52" s="151">
        <v>0</v>
      </c>
      <c r="AX52" s="151">
        <v>0</v>
      </c>
      <c r="AY52" s="151">
        <v>0</v>
      </c>
      <c r="AZ52" s="151">
        <v>0</v>
      </c>
      <c r="BA52" s="151">
        <v>0</v>
      </c>
      <c r="BB52" s="151">
        <v>0</v>
      </c>
      <c r="BC52" s="10">
        <f t="shared" si="29"/>
        <v>0</v>
      </c>
      <c r="BD52" s="151">
        <v>0</v>
      </c>
      <c r="BE52" s="151">
        <v>0</v>
      </c>
      <c r="BF52" s="151">
        <v>0</v>
      </c>
      <c r="BG52" s="151">
        <v>0</v>
      </c>
      <c r="BH52" s="151">
        <v>0</v>
      </c>
      <c r="BI52" s="151">
        <v>0</v>
      </c>
      <c r="BJ52" s="151">
        <v>0</v>
      </c>
      <c r="BK52" s="151">
        <v>0</v>
      </c>
      <c r="BL52" s="151">
        <v>0</v>
      </c>
      <c r="BM52" s="151">
        <v>0</v>
      </c>
      <c r="BN52" s="151">
        <v>0</v>
      </c>
      <c r="BO52" s="151">
        <v>0</v>
      </c>
      <c r="BP52" s="157">
        <f t="shared" si="25"/>
        <v>0</v>
      </c>
    </row>
    <row r="53" spans="2:68" x14ac:dyDescent="0.25">
      <c r="B53" s="109" t="s">
        <v>182</v>
      </c>
      <c r="C53" s="108" t="s">
        <v>302</v>
      </c>
      <c r="D53" s="97">
        <v>0</v>
      </c>
      <c r="E53" s="151">
        <v>0</v>
      </c>
      <c r="F53" s="151">
        <v>0</v>
      </c>
      <c r="G53" s="151">
        <v>0</v>
      </c>
      <c r="H53" s="151">
        <v>0</v>
      </c>
      <c r="I53" s="151">
        <v>0</v>
      </c>
      <c r="J53" s="151">
        <v>0</v>
      </c>
      <c r="K53" s="151">
        <v>0</v>
      </c>
      <c r="L53" s="151">
        <v>0</v>
      </c>
      <c r="M53" s="151">
        <v>0</v>
      </c>
      <c r="N53" s="151">
        <v>0</v>
      </c>
      <c r="O53" s="151">
        <v>0</v>
      </c>
      <c r="P53" s="10">
        <f t="shared" si="26"/>
        <v>0</v>
      </c>
      <c r="Q53" s="151">
        <v>0</v>
      </c>
      <c r="R53" s="151">
        <v>0</v>
      </c>
      <c r="S53" s="151">
        <v>0</v>
      </c>
      <c r="T53" s="151">
        <v>0</v>
      </c>
      <c r="U53" s="151">
        <v>0</v>
      </c>
      <c r="V53" s="151">
        <v>0</v>
      </c>
      <c r="W53" s="151">
        <v>0</v>
      </c>
      <c r="X53" s="151">
        <v>0</v>
      </c>
      <c r="Y53" s="151">
        <v>0</v>
      </c>
      <c r="Z53" s="151">
        <v>0</v>
      </c>
      <c r="AA53" s="151">
        <v>0</v>
      </c>
      <c r="AB53" s="151">
        <v>0</v>
      </c>
      <c r="AC53" s="10">
        <f t="shared" si="27"/>
        <v>0</v>
      </c>
      <c r="AD53" s="151">
        <v>0</v>
      </c>
      <c r="AE53" s="151">
        <v>0</v>
      </c>
      <c r="AF53" s="151">
        <v>0</v>
      </c>
      <c r="AG53" s="151">
        <v>0</v>
      </c>
      <c r="AH53" s="151">
        <v>0</v>
      </c>
      <c r="AI53" s="151">
        <v>0</v>
      </c>
      <c r="AJ53" s="151">
        <v>0</v>
      </c>
      <c r="AK53" s="151">
        <v>0</v>
      </c>
      <c r="AL53" s="151">
        <v>0</v>
      </c>
      <c r="AM53" s="151">
        <v>0</v>
      </c>
      <c r="AN53" s="151">
        <v>0</v>
      </c>
      <c r="AO53" s="151">
        <v>0</v>
      </c>
      <c r="AP53" s="10">
        <f t="shared" si="28"/>
        <v>0</v>
      </c>
      <c r="AQ53" s="151">
        <v>0</v>
      </c>
      <c r="AR53" s="151">
        <v>0</v>
      </c>
      <c r="AS53" s="151">
        <v>0</v>
      </c>
      <c r="AT53" s="151">
        <v>0</v>
      </c>
      <c r="AU53" s="151">
        <v>0</v>
      </c>
      <c r="AV53" s="151">
        <v>0</v>
      </c>
      <c r="AW53" s="151">
        <v>0</v>
      </c>
      <c r="AX53" s="151">
        <v>0</v>
      </c>
      <c r="AY53" s="151">
        <v>0</v>
      </c>
      <c r="AZ53" s="151">
        <v>0</v>
      </c>
      <c r="BA53" s="151">
        <v>0</v>
      </c>
      <c r="BB53" s="151">
        <v>0</v>
      </c>
      <c r="BC53" s="10">
        <f t="shared" si="29"/>
        <v>0</v>
      </c>
      <c r="BD53" s="151">
        <v>0</v>
      </c>
      <c r="BE53" s="151">
        <v>0</v>
      </c>
      <c r="BF53" s="151">
        <v>0</v>
      </c>
      <c r="BG53" s="151">
        <v>0</v>
      </c>
      <c r="BH53" s="151">
        <v>0</v>
      </c>
      <c r="BI53" s="151">
        <v>0</v>
      </c>
      <c r="BJ53" s="151">
        <v>0</v>
      </c>
      <c r="BK53" s="151">
        <v>0</v>
      </c>
      <c r="BL53" s="151">
        <v>0</v>
      </c>
      <c r="BM53" s="151">
        <v>0</v>
      </c>
      <c r="BN53" s="151">
        <v>0</v>
      </c>
      <c r="BO53" s="151">
        <v>0</v>
      </c>
      <c r="BP53" s="157">
        <f t="shared" si="25"/>
        <v>0</v>
      </c>
    </row>
    <row r="54" spans="2:68" x14ac:dyDescent="0.25">
      <c r="B54" s="109" t="s">
        <v>182</v>
      </c>
      <c r="C54" s="108" t="s">
        <v>303</v>
      </c>
      <c r="D54" s="97">
        <v>0</v>
      </c>
      <c r="E54" s="151">
        <v>0</v>
      </c>
      <c r="F54" s="151">
        <v>0</v>
      </c>
      <c r="G54" s="151">
        <v>0</v>
      </c>
      <c r="H54" s="151">
        <v>0</v>
      </c>
      <c r="I54" s="151">
        <v>0</v>
      </c>
      <c r="J54" s="151">
        <v>0</v>
      </c>
      <c r="K54" s="151">
        <v>0</v>
      </c>
      <c r="L54" s="151">
        <v>0</v>
      </c>
      <c r="M54" s="151">
        <v>0</v>
      </c>
      <c r="N54" s="151">
        <v>0</v>
      </c>
      <c r="O54" s="151">
        <v>0</v>
      </c>
      <c r="P54" s="10">
        <f t="shared" si="26"/>
        <v>0</v>
      </c>
      <c r="Q54" s="151">
        <v>0</v>
      </c>
      <c r="R54" s="151">
        <v>0</v>
      </c>
      <c r="S54" s="151">
        <v>0</v>
      </c>
      <c r="T54" s="151">
        <v>0</v>
      </c>
      <c r="U54" s="151">
        <v>0</v>
      </c>
      <c r="V54" s="151">
        <v>0</v>
      </c>
      <c r="W54" s="151">
        <v>0</v>
      </c>
      <c r="X54" s="151">
        <v>0</v>
      </c>
      <c r="Y54" s="151">
        <v>0</v>
      </c>
      <c r="Z54" s="151">
        <v>0</v>
      </c>
      <c r="AA54" s="151">
        <v>0</v>
      </c>
      <c r="AB54" s="151">
        <v>0</v>
      </c>
      <c r="AC54" s="10">
        <f t="shared" si="27"/>
        <v>0</v>
      </c>
      <c r="AD54" s="151">
        <v>0</v>
      </c>
      <c r="AE54" s="151">
        <v>0</v>
      </c>
      <c r="AF54" s="151">
        <v>0</v>
      </c>
      <c r="AG54" s="151">
        <v>0</v>
      </c>
      <c r="AH54" s="151">
        <v>0</v>
      </c>
      <c r="AI54" s="151">
        <v>0</v>
      </c>
      <c r="AJ54" s="151">
        <v>0</v>
      </c>
      <c r="AK54" s="151">
        <v>0</v>
      </c>
      <c r="AL54" s="151">
        <v>0</v>
      </c>
      <c r="AM54" s="151">
        <v>0</v>
      </c>
      <c r="AN54" s="151">
        <v>0</v>
      </c>
      <c r="AO54" s="151">
        <v>0</v>
      </c>
      <c r="AP54" s="10">
        <f t="shared" si="28"/>
        <v>0</v>
      </c>
      <c r="AQ54" s="151">
        <v>0</v>
      </c>
      <c r="AR54" s="151">
        <v>0</v>
      </c>
      <c r="AS54" s="151">
        <v>0</v>
      </c>
      <c r="AT54" s="151">
        <v>0</v>
      </c>
      <c r="AU54" s="151">
        <v>0</v>
      </c>
      <c r="AV54" s="151">
        <v>0</v>
      </c>
      <c r="AW54" s="151">
        <v>0</v>
      </c>
      <c r="AX54" s="151">
        <v>0</v>
      </c>
      <c r="AY54" s="151">
        <v>0</v>
      </c>
      <c r="AZ54" s="151">
        <v>0</v>
      </c>
      <c r="BA54" s="151">
        <v>0</v>
      </c>
      <c r="BB54" s="151">
        <v>0</v>
      </c>
      <c r="BC54" s="10">
        <f t="shared" si="29"/>
        <v>0</v>
      </c>
      <c r="BD54" s="151">
        <v>0</v>
      </c>
      <c r="BE54" s="151">
        <v>0</v>
      </c>
      <c r="BF54" s="151">
        <v>0</v>
      </c>
      <c r="BG54" s="151">
        <v>0</v>
      </c>
      <c r="BH54" s="151">
        <v>0</v>
      </c>
      <c r="BI54" s="151">
        <v>0</v>
      </c>
      <c r="BJ54" s="151">
        <v>0</v>
      </c>
      <c r="BK54" s="151">
        <v>0</v>
      </c>
      <c r="BL54" s="151">
        <v>0</v>
      </c>
      <c r="BM54" s="151">
        <v>0</v>
      </c>
      <c r="BN54" s="151">
        <v>0</v>
      </c>
      <c r="BO54" s="151">
        <v>0</v>
      </c>
      <c r="BP54" s="157">
        <f t="shared" si="25"/>
        <v>0</v>
      </c>
    </row>
    <row r="55" spans="2:68" x14ac:dyDescent="0.25">
      <c r="B55" s="109" t="s">
        <v>182</v>
      </c>
      <c r="C55" s="108" t="s">
        <v>304</v>
      </c>
      <c r="D55" s="97">
        <v>0</v>
      </c>
      <c r="E55" s="151">
        <v>0</v>
      </c>
      <c r="F55" s="151">
        <v>0</v>
      </c>
      <c r="G55" s="151">
        <v>0</v>
      </c>
      <c r="H55" s="151">
        <v>0</v>
      </c>
      <c r="I55" s="151">
        <v>0</v>
      </c>
      <c r="J55" s="151">
        <v>0</v>
      </c>
      <c r="K55" s="151">
        <v>0</v>
      </c>
      <c r="L55" s="151">
        <v>0</v>
      </c>
      <c r="M55" s="151">
        <v>0</v>
      </c>
      <c r="N55" s="151">
        <v>0</v>
      </c>
      <c r="O55" s="151">
        <v>0</v>
      </c>
      <c r="P55" s="10">
        <f t="shared" si="26"/>
        <v>0</v>
      </c>
      <c r="Q55" s="151">
        <v>0</v>
      </c>
      <c r="R55" s="151">
        <v>0</v>
      </c>
      <c r="S55" s="151">
        <v>0</v>
      </c>
      <c r="T55" s="151">
        <v>0</v>
      </c>
      <c r="U55" s="151">
        <v>0</v>
      </c>
      <c r="V55" s="151">
        <v>0</v>
      </c>
      <c r="W55" s="151">
        <v>0</v>
      </c>
      <c r="X55" s="151">
        <v>0</v>
      </c>
      <c r="Y55" s="151">
        <v>0</v>
      </c>
      <c r="Z55" s="151">
        <v>0</v>
      </c>
      <c r="AA55" s="151">
        <v>0</v>
      </c>
      <c r="AB55" s="151">
        <v>0</v>
      </c>
      <c r="AC55" s="10">
        <f t="shared" si="27"/>
        <v>0</v>
      </c>
      <c r="AD55" s="151">
        <v>0</v>
      </c>
      <c r="AE55" s="151">
        <v>0</v>
      </c>
      <c r="AF55" s="151">
        <v>0</v>
      </c>
      <c r="AG55" s="151">
        <v>0</v>
      </c>
      <c r="AH55" s="151">
        <v>0</v>
      </c>
      <c r="AI55" s="151">
        <v>0</v>
      </c>
      <c r="AJ55" s="151">
        <v>0</v>
      </c>
      <c r="AK55" s="151">
        <v>0</v>
      </c>
      <c r="AL55" s="151">
        <v>0</v>
      </c>
      <c r="AM55" s="151">
        <v>0</v>
      </c>
      <c r="AN55" s="151">
        <v>0</v>
      </c>
      <c r="AO55" s="151">
        <v>0</v>
      </c>
      <c r="AP55" s="10">
        <f t="shared" si="28"/>
        <v>0</v>
      </c>
      <c r="AQ55" s="151">
        <v>0</v>
      </c>
      <c r="AR55" s="151">
        <v>0</v>
      </c>
      <c r="AS55" s="151">
        <v>0</v>
      </c>
      <c r="AT55" s="151">
        <v>0</v>
      </c>
      <c r="AU55" s="151">
        <v>0</v>
      </c>
      <c r="AV55" s="151">
        <v>0</v>
      </c>
      <c r="AW55" s="151">
        <v>0</v>
      </c>
      <c r="AX55" s="151">
        <v>0</v>
      </c>
      <c r="AY55" s="151">
        <v>0</v>
      </c>
      <c r="AZ55" s="151">
        <v>0</v>
      </c>
      <c r="BA55" s="151">
        <v>0</v>
      </c>
      <c r="BB55" s="151">
        <v>0</v>
      </c>
      <c r="BC55" s="10">
        <f t="shared" si="29"/>
        <v>0</v>
      </c>
      <c r="BD55" s="151">
        <v>0</v>
      </c>
      <c r="BE55" s="151">
        <v>0</v>
      </c>
      <c r="BF55" s="151">
        <v>0</v>
      </c>
      <c r="BG55" s="151">
        <v>0</v>
      </c>
      <c r="BH55" s="151">
        <v>0</v>
      </c>
      <c r="BI55" s="151">
        <v>0</v>
      </c>
      <c r="BJ55" s="151">
        <v>0</v>
      </c>
      <c r="BK55" s="151">
        <v>0</v>
      </c>
      <c r="BL55" s="151">
        <v>0</v>
      </c>
      <c r="BM55" s="151">
        <v>0</v>
      </c>
      <c r="BN55" s="151">
        <v>0</v>
      </c>
      <c r="BO55" s="151">
        <v>0</v>
      </c>
      <c r="BP55" s="157">
        <f t="shared" si="25"/>
        <v>0</v>
      </c>
    </row>
    <row r="56" spans="2:68" x14ac:dyDescent="0.25">
      <c r="B56" s="109" t="s">
        <v>182</v>
      </c>
      <c r="C56" s="108" t="s">
        <v>305</v>
      </c>
      <c r="D56" s="97">
        <v>0</v>
      </c>
      <c r="E56" s="151">
        <v>0</v>
      </c>
      <c r="F56" s="151">
        <v>0</v>
      </c>
      <c r="G56" s="151">
        <v>0</v>
      </c>
      <c r="H56" s="151">
        <v>0</v>
      </c>
      <c r="I56" s="151">
        <v>0</v>
      </c>
      <c r="J56" s="151">
        <v>0</v>
      </c>
      <c r="K56" s="151">
        <v>0</v>
      </c>
      <c r="L56" s="151">
        <v>0</v>
      </c>
      <c r="M56" s="151">
        <v>0</v>
      </c>
      <c r="N56" s="151">
        <v>0</v>
      </c>
      <c r="O56" s="151">
        <v>0</v>
      </c>
      <c r="P56" s="10">
        <f t="shared" si="26"/>
        <v>0</v>
      </c>
      <c r="Q56" s="151">
        <v>0</v>
      </c>
      <c r="R56" s="151">
        <v>0</v>
      </c>
      <c r="S56" s="151">
        <v>0</v>
      </c>
      <c r="T56" s="151">
        <v>0</v>
      </c>
      <c r="U56" s="151">
        <v>0</v>
      </c>
      <c r="V56" s="151">
        <v>0</v>
      </c>
      <c r="W56" s="151">
        <v>0</v>
      </c>
      <c r="X56" s="151">
        <v>0</v>
      </c>
      <c r="Y56" s="151">
        <v>0</v>
      </c>
      <c r="Z56" s="151">
        <v>0</v>
      </c>
      <c r="AA56" s="151">
        <v>0</v>
      </c>
      <c r="AB56" s="151">
        <v>0</v>
      </c>
      <c r="AC56" s="10">
        <f t="shared" si="27"/>
        <v>0</v>
      </c>
      <c r="AD56" s="151">
        <v>0</v>
      </c>
      <c r="AE56" s="151">
        <v>0</v>
      </c>
      <c r="AF56" s="151">
        <v>0</v>
      </c>
      <c r="AG56" s="151">
        <v>0</v>
      </c>
      <c r="AH56" s="151">
        <v>0</v>
      </c>
      <c r="AI56" s="151">
        <v>0</v>
      </c>
      <c r="AJ56" s="151">
        <v>0</v>
      </c>
      <c r="AK56" s="151">
        <v>0</v>
      </c>
      <c r="AL56" s="151">
        <v>0</v>
      </c>
      <c r="AM56" s="151">
        <v>0</v>
      </c>
      <c r="AN56" s="151">
        <v>0</v>
      </c>
      <c r="AO56" s="151">
        <v>0</v>
      </c>
      <c r="AP56" s="10">
        <f t="shared" si="28"/>
        <v>0</v>
      </c>
      <c r="AQ56" s="151">
        <v>0</v>
      </c>
      <c r="AR56" s="151">
        <v>0</v>
      </c>
      <c r="AS56" s="151">
        <v>0</v>
      </c>
      <c r="AT56" s="151">
        <v>0</v>
      </c>
      <c r="AU56" s="151">
        <v>0</v>
      </c>
      <c r="AV56" s="151">
        <v>0</v>
      </c>
      <c r="AW56" s="151">
        <v>0</v>
      </c>
      <c r="AX56" s="151">
        <v>0</v>
      </c>
      <c r="AY56" s="151">
        <v>0</v>
      </c>
      <c r="AZ56" s="151">
        <v>0</v>
      </c>
      <c r="BA56" s="151">
        <v>0</v>
      </c>
      <c r="BB56" s="151">
        <v>0</v>
      </c>
      <c r="BC56" s="10">
        <f t="shared" si="29"/>
        <v>0</v>
      </c>
      <c r="BD56" s="151">
        <v>0</v>
      </c>
      <c r="BE56" s="151">
        <v>0</v>
      </c>
      <c r="BF56" s="151">
        <v>0</v>
      </c>
      <c r="BG56" s="151">
        <v>0</v>
      </c>
      <c r="BH56" s="151">
        <v>0</v>
      </c>
      <c r="BI56" s="151">
        <v>0</v>
      </c>
      <c r="BJ56" s="151">
        <v>0</v>
      </c>
      <c r="BK56" s="151">
        <v>0</v>
      </c>
      <c r="BL56" s="151">
        <v>0</v>
      </c>
      <c r="BM56" s="151">
        <v>0</v>
      </c>
      <c r="BN56" s="151">
        <v>0</v>
      </c>
      <c r="BO56" s="151">
        <v>0</v>
      </c>
      <c r="BP56" s="157">
        <f t="shared" si="25"/>
        <v>0</v>
      </c>
    </row>
    <row r="57" spans="2:68" x14ac:dyDescent="0.25">
      <c r="B57" s="109" t="s">
        <v>182</v>
      </c>
      <c r="C57" s="108" t="s">
        <v>306</v>
      </c>
      <c r="D57" s="97">
        <v>0</v>
      </c>
      <c r="E57" s="151">
        <v>0</v>
      </c>
      <c r="F57" s="151">
        <v>0</v>
      </c>
      <c r="G57" s="151">
        <v>0</v>
      </c>
      <c r="H57" s="151">
        <v>0</v>
      </c>
      <c r="I57" s="151">
        <v>0</v>
      </c>
      <c r="J57" s="151">
        <v>0</v>
      </c>
      <c r="K57" s="151">
        <v>0</v>
      </c>
      <c r="L57" s="151">
        <v>0</v>
      </c>
      <c r="M57" s="151">
        <v>0</v>
      </c>
      <c r="N57" s="151">
        <v>0</v>
      </c>
      <c r="O57" s="151">
        <v>0</v>
      </c>
      <c r="P57" s="10">
        <f t="shared" si="26"/>
        <v>0</v>
      </c>
      <c r="Q57" s="151">
        <v>0</v>
      </c>
      <c r="R57" s="151">
        <v>0</v>
      </c>
      <c r="S57" s="151">
        <v>0</v>
      </c>
      <c r="T57" s="151">
        <v>0</v>
      </c>
      <c r="U57" s="151">
        <v>0</v>
      </c>
      <c r="V57" s="151">
        <v>0</v>
      </c>
      <c r="W57" s="151">
        <v>0</v>
      </c>
      <c r="X57" s="151">
        <v>0</v>
      </c>
      <c r="Y57" s="151">
        <v>0</v>
      </c>
      <c r="Z57" s="151">
        <v>0</v>
      </c>
      <c r="AA57" s="151">
        <v>0</v>
      </c>
      <c r="AB57" s="151">
        <v>0</v>
      </c>
      <c r="AC57" s="10">
        <f t="shared" si="27"/>
        <v>0</v>
      </c>
      <c r="AD57" s="151">
        <v>0</v>
      </c>
      <c r="AE57" s="151">
        <v>0</v>
      </c>
      <c r="AF57" s="151">
        <v>0</v>
      </c>
      <c r="AG57" s="151">
        <v>0</v>
      </c>
      <c r="AH57" s="151">
        <v>0</v>
      </c>
      <c r="AI57" s="151">
        <v>0</v>
      </c>
      <c r="AJ57" s="151">
        <v>0</v>
      </c>
      <c r="AK57" s="151">
        <v>0</v>
      </c>
      <c r="AL57" s="151">
        <v>0</v>
      </c>
      <c r="AM57" s="151">
        <v>0</v>
      </c>
      <c r="AN57" s="151">
        <v>0</v>
      </c>
      <c r="AO57" s="151">
        <v>0</v>
      </c>
      <c r="AP57" s="10">
        <f t="shared" si="28"/>
        <v>0</v>
      </c>
      <c r="AQ57" s="151">
        <v>0</v>
      </c>
      <c r="AR57" s="151">
        <v>0</v>
      </c>
      <c r="AS57" s="151">
        <v>0</v>
      </c>
      <c r="AT57" s="151">
        <v>0</v>
      </c>
      <c r="AU57" s="151">
        <v>0</v>
      </c>
      <c r="AV57" s="151">
        <v>0</v>
      </c>
      <c r="AW57" s="151">
        <v>0</v>
      </c>
      <c r="AX57" s="151">
        <v>0</v>
      </c>
      <c r="AY57" s="151">
        <v>0</v>
      </c>
      <c r="AZ57" s="151">
        <v>0</v>
      </c>
      <c r="BA57" s="151">
        <v>0</v>
      </c>
      <c r="BB57" s="151">
        <v>0</v>
      </c>
      <c r="BC57" s="10">
        <f t="shared" si="29"/>
        <v>0</v>
      </c>
      <c r="BD57" s="151">
        <v>0</v>
      </c>
      <c r="BE57" s="151">
        <v>0</v>
      </c>
      <c r="BF57" s="151">
        <v>0</v>
      </c>
      <c r="BG57" s="151">
        <v>0</v>
      </c>
      <c r="BH57" s="151">
        <v>0</v>
      </c>
      <c r="BI57" s="151">
        <v>0</v>
      </c>
      <c r="BJ57" s="151">
        <v>0</v>
      </c>
      <c r="BK57" s="151">
        <v>0</v>
      </c>
      <c r="BL57" s="151">
        <v>0</v>
      </c>
      <c r="BM57" s="151">
        <v>0</v>
      </c>
      <c r="BN57" s="151">
        <v>0</v>
      </c>
      <c r="BO57" s="151">
        <v>0</v>
      </c>
      <c r="BP57" s="157">
        <f t="shared" si="25"/>
        <v>0</v>
      </c>
    </row>
    <row r="58" spans="2:68" x14ac:dyDescent="0.25">
      <c r="B58" s="109" t="s">
        <v>182</v>
      </c>
      <c r="C58" s="108" t="s">
        <v>307</v>
      </c>
      <c r="D58" s="160">
        <v>0</v>
      </c>
      <c r="E58" s="161">
        <v>0</v>
      </c>
      <c r="F58" s="161">
        <v>0</v>
      </c>
      <c r="G58" s="161">
        <v>0</v>
      </c>
      <c r="H58" s="161">
        <v>0</v>
      </c>
      <c r="I58" s="161">
        <v>0</v>
      </c>
      <c r="J58" s="161">
        <v>0</v>
      </c>
      <c r="K58" s="161">
        <v>0</v>
      </c>
      <c r="L58" s="161">
        <v>0</v>
      </c>
      <c r="M58" s="161">
        <v>0</v>
      </c>
      <c r="N58" s="161">
        <v>0</v>
      </c>
      <c r="O58" s="161">
        <v>0</v>
      </c>
      <c r="P58" s="162">
        <f t="shared" si="26"/>
        <v>0</v>
      </c>
      <c r="Q58" s="161">
        <v>0</v>
      </c>
      <c r="R58" s="161">
        <v>0</v>
      </c>
      <c r="S58" s="161">
        <v>0</v>
      </c>
      <c r="T58" s="161">
        <v>0</v>
      </c>
      <c r="U58" s="161">
        <v>0</v>
      </c>
      <c r="V58" s="161">
        <v>0</v>
      </c>
      <c r="W58" s="161">
        <v>0</v>
      </c>
      <c r="X58" s="161">
        <v>0</v>
      </c>
      <c r="Y58" s="161">
        <v>0</v>
      </c>
      <c r="Z58" s="161">
        <v>0</v>
      </c>
      <c r="AA58" s="161">
        <v>0</v>
      </c>
      <c r="AB58" s="161">
        <v>0</v>
      </c>
      <c r="AC58" s="162">
        <f t="shared" si="27"/>
        <v>0</v>
      </c>
      <c r="AD58" s="161">
        <v>0</v>
      </c>
      <c r="AE58" s="161">
        <v>0</v>
      </c>
      <c r="AF58" s="161">
        <v>0</v>
      </c>
      <c r="AG58" s="161">
        <v>0</v>
      </c>
      <c r="AH58" s="161">
        <v>0</v>
      </c>
      <c r="AI58" s="161">
        <v>0</v>
      </c>
      <c r="AJ58" s="161">
        <v>0</v>
      </c>
      <c r="AK58" s="161">
        <v>0</v>
      </c>
      <c r="AL58" s="161">
        <v>0</v>
      </c>
      <c r="AM58" s="161">
        <v>0</v>
      </c>
      <c r="AN58" s="161">
        <v>0</v>
      </c>
      <c r="AO58" s="161">
        <v>0</v>
      </c>
      <c r="AP58" s="162">
        <f t="shared" si="28"/>
        <v>0</v>
      </c>
      <c r="AQ58" s="161">
        <v>0</v>
      </c>
      <c r="AR58" s="161">
        <v>0</v>
      </c>
      <c r="AS58" s="161">
        <v>0</v>
      </c>
      <c r="AT58" s="161">
        <v>0</v>
      </c>
      <c r="AU58" s="161">
        <v>0</v>
      </c>
      <c r="AV58" s="161">
        <v>0</v>
      </c>
      <c r="AW58" s="161">
        <v>0</v>
      </c>
      <c r="AX58" s="161">
        <v>0</v>
      </c>
      <c r="AY58" s="161">
        <v>0</v>
      </c>
      <c r="AZ58" s="161">
        <v>0</v>
      </c>
      <c r="BA58" s="161">
        <v>0</v>
      </c>
      <c r="BB58" s="161">
        <v>0</v>
      </c>
      <c r="BC58" s="162">
        <f t="shared" si="29"/>
        <v>0</v>
      </c>
      <c r="BD58" s="161">
        <v>0</v>
      </c>
      <c r="BE58" s="161">
        <v>0</v>
      </c>
      <c r="BF58" s="161">
        <v>0</v>
      </c>
      <c r="BG58" s="161">
        <v>0</v>
      </c>
      <c r="BH58" s="161">
        <v>0</v>
      </c>
      <c r="BI58" s="161">
        <v>0</v>
      </c>
      <c r="BJ58" s="161">
        <v>0</v>
      </c>
      <c r="BK58" s="161">
        <v>0</v>
      </c>
      <c r="BL58" s="161">
        <v>0</v>
      </c>
      <c r="BM58" s="161">
        <v>0</v>
      </c>
      <c r="BN58" s="161">
        <v>0</v>
      </c>
      <c r="BO58" s="161">
        <v>0</v>
      </c>
      <c r="BP58" s="163">
        <f t="shared" si="25"/>
        <v>0</v>
      </c>
    </row>
    <row r="59" spans="2:68" x14ac:dyDescent="0.25">
      <c r="B59" s="104"/>
      <c r="C59" s="64"/>
      <c r="D59" s="128">
        <f>SUM(D44:D58)</f>
        <v>510000</v>
      </c>
      <c r="E59" s="128">
        <f t="shared" ref="E59:O59" si="30">SUM(E44:E58)</f>
        <v>510000</v>
      </c>
      <c r="F59" s="128">
        <f t="shared" si="30"/>
        <v>510000</v>
      </c>
      <c r="G59" s="128">
        <f t="shared" si="30"/>
        <v>510000</v>
      </c>
      <c r="H59" s="128">
        <f t="shared" si="30"/>
        <v>510000</v>
      </c>
      <c r="I59" s="128">
        <f t="shared" si="30"/>
        <v>510000</v>
      </c>
      <c r="J59" s="128">
        <f t="shared" si="30"/>
        <v>510000</v>
      </c>
      <c r="K59" s="128">
        <f t="shared" si="30"/>
        <v>510000</v>
      </c>
      <c r="L59" s="128">
        <f t="shared" si="30"/>
        <v>510000</v>
      </c>
      <c r="M59" s="128">
        <f t="shared" si="30"/>
        <v>510000</v>
      </c>
      <c r="N59" s="128">
        <f t="shared" si="30"/>
        <v>510000</v>
      </c>
      <c r="O59" s="128">
        <f t="shared" si="30"/>
        <v>510000</v>
      </c>
      <c r="P59" s="79">
        <f>SUM(P44:P58)</f>
        <v>6120000</v>
      </c>
      <c r="Q59" s="128">
        <f>SUM(Q44:Q58)</f>
        <v>550000</v>
      </c>
      <c r="R59" s="128">
        <f t="shared" ref="R59:AB59" si="31">SUM(R44:R58)</f>
        <v>550000</v>
      </c>
      <c r="S59" s="128">
        <f t="shared" si="31"/>
        <v>550000</v>
      </c>
      <c r="T59" s="128">
        <f t="shared" si="31"/>
        <v>550000</v>
      </c>
      <c r="U59" s="128">
        <f t="shared" si="31"/>
        <v>550000</v>
      </c>
      <c r="V59" s="128">
        <f t="shared" si="31"/>
        <v>550000</v>
      </c>
      <c r="W59" s="128">
        <f t="shared" si="31"/>
        <v>550000</v>
      </c>
      <c r="X59" s="128">
        <f t="shared" si="31"/>
        <v>550000</v>
      </c>
      <c r="Y59" s="128">
        <f t="shared" si="31"/>
        <v>550000</v>
      </c>
      <c r="Z59" s="128">
        <f t="shared" si="31"/>
        <v>550000</v>
      </c>
      <c r="AA59" s="128">
        <f t="shared" si="31"/>
        <v>550000</v>
      </c>
      <c r="AB59" s="128">
        <f t="shared" si="31"/>
        <v>550000</v>
      </c>
      <c r="AC59" s="79">
        <f>SUM(AC44:AC58)</f>
        <v>6600000</v>
      </c>
      <c r="AD59" s="128">
        <f>SUM(AD44:AD58)</f>
        <v>566000</v>
      </c>
      <c r="AE59" s="128">
        <f t="shared" ref="AE59:AO59" si="32">SUM(AE44:AE58)</f>
        <v>566000</v>
      </c>
      <c r="AF59" s="128">
        <f t="shared" si="32"/>
        <v>566000</v>
      </c>
      <c r="AG59" s="128">
        <f t="shared" si="32"/>
        <v>566000</v>
      </c>
      <c r="AH59" s="128">
        <f t="shared" si="32"/>
        <v>566000</v>
      </c>
      <c r="AI59" s="128">
        <f t="shared" si="32"/>
        <v>566000</v>
      </c>
      <c r="AJ59" s="128">
        <f t="shared" si="32"/>
        <v>566000</v>
      </c>
      <c r="AK59" s="128">
        <f t="shared" si="32"/>
        <v>566000</v>
      </c>
      <c r="AL59" s="128">
        <f t="shared" si="32"/>
        <v>566000</v>
      </c>
      <c r="AM59" s="128">
        <f t="shared" si="32"/>
        <v>566000</v>
      </c>
      <c r="AN59" s="128">
        <f t="shared" si="32"/>
        <v>566000</v>
      </c>
      <c r="AO59" s="128">
        <f t="shared" si="32"/>
        <v>566000</v>
      </c>
      <c r="AP59" s="79">
        <f>SUM(AP44:AP58)</f>
        <v>6792000</v>
      </c>
      <c r="AQ59" s="128">
        <f>SUM(AQ44:AQ58)</f>
        <v>581000</v>
      </c>
      <c r="AR59" s="128">
        <f t="shared" ref="AR59:BB59" si="33">SUM(AR44:AR58)</f>
        <v>581000</v>
      </c>
      <c r="AS59" s="128">
        <f t="shared" si="33"/>
        <v>581000</v>
      </c>
      <c r="AT59" s="128">
        <f t="shared" si="33"/>
        <v>581000</v>
      </c>
      <c r="AU59" s="128">
        <f t="shared" si="33"/>
        <v>581000</v>
      </c>
      <c r="AV59" s="128">
        <f t="shared" si="33"/>
        <v>581000</v>
      </c>
      <c r="AW59" s="128">
        <f t="shared" si="33"/>
        <v>581000</v>
      </c>
      <c r="AX59" s="128">
        <f t="shared" si="33"/>
        <v>581000</v>
      </c>
      <c r="AY59" s="128">
        <f t="shared" si="33"/>
        <v>581000</v>
      </c>
      <c r="AZ59" s="128">
        <f t="shared" si="33"/>
        <v>581000</v>
      </c>
      <c r="BA59" s="128">
        <f t="shared" si="33"/>
        <v>581000</v>
      </c>
      <c r="BB59" s="128">
        <f t="shared" si="33"/>
        <v>581000</v>
      </c>
      <c r="BC59" s="79">
        <f>SUM(BC44:BC58)</f>
        <v>6972000</v>
      </c>
      <c r="BD59" s="128">
        <f>SUM(BD44:BD58)</f>
        <v>613000</v>
      </c>
      <c r="BE59" s="128">
        <f t="shared" ref="BE59:BO59" si="34">SUM(BE44:BE58)</f>
        <v>613000</v>
      </c>
      <c r="BF59" s="128">
        <f t="shared" si="34"/>
        <v>613000</v>
      </c>
      <c r="BG59" s="128">
        <f t="shared" si="34"/>
        <v>613000</v>
      </c>
      <c r="BH59" s="128">
        <f t="shared" si="34"/>
        <v>613000</v>
      </c>
      <c r="BI59" s="128">
        <f t="shared" si="34"/>
        <v>613000</v>
      </c>
      <c r="BJ59" s="128">
        <f t="shared" si="34"/>
        <v>613000</v>
      </c>
      <c r="BK59" s="128">
        <f t="shared" si="34"/>
        <v>613000</v>
      </c>
      <c r="BL59" s="128">
        <f t="shared" si="34"/>
        <v>613000</v>
      </c>
      <c r="BM59" s="128">
        <f t="shared" si="34"/>
        <v>613000</v>
      </c>
      <c r="BN59" s="128">
        <f t="shared" si="34"/>
        <v>613000</v>
      </c>
      <c r="BO59" s="128">
        <f t="shared" si="34"/>
        <v>613000</v>
      </c>
      <c r="BP59" s="164">
        <f>SUM(BP44:BP58)</f>
        <v>7356000</v>
      </c>
    </row>
    <row r="60" spans="2:68" x14ac:dyDescent="0.25">
      <c r="B60" s="154" t="s">
        <v>309</v>
      </c>
      <c r="C60" s="64"/>
      <c r="D60" s="85"/>
      <c r="E60" s="64"/>
      <c r="F60" s="64"/>
      <c r="G60" s="64"/>
      <c r="H60" s="64"/>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153"/>
    </row>
    <row r="61" spans="2:68" x14ac:dyDescent="0.25">
      <c r="B61" s="109" t="s">
        <v>182</v>
      </c>
      <c r="C61" s="108" t="s">
        <v>274</v>
      </c>
      <c r="D61" s="97">
        <v>300000</v>
      </c>
      <c r="E61" s="97">
        <v>300000</v>
      </c>
      <c r="F61" s="97">
        <v>300000</v>
      </c>
      <c r="G61" s="97">
        <v>300000</v>
      </c>
      <c r="H61" s="97">
        <v>300000</v>
      </c>
      <c r="I61" s="97">
        <v>300000</v>
      </c>
      <c r="J61" s="97">
        <v>300000</v>
      </c>
      <c r="K61" s="97">
        <v>300000</v>
      </c>
      <c r="L61" s="97">
        <v>300000</v>
      </c>
      <c r="M61" s="97">
        <v>300000</v>
      </c>
      <c r="N61" s="97">
        <v>300000</v>
      </c>
      <c r="O61" s="97">
        <v>300000</v>
      </c>
      <c r="P61" s="10">
        <f>SUM(D61:O61)</f>
        <v>3600000</v>
      </c>
      <c r="Q61" s="151">
        <v>290000</v>
      </c>
      <c r="R61" s="151">
        <v>290000</v>
      </c>
      <c r="S61" s="151">
        <v>290000</v>
      </c>
      <c r="T61" s="151">
        <v>290000</v>
      </c>
      <c r="U61" s="151">
        <v>290000</v>
      </c>
      <c r="V61" s="151">
        <v>290000</v>
      </c>
      <c r="W61" s="151">
        <v>290000</v>
      </c>
      <c r="X61" s="151">
        <v>290000</v>
      </c>
      <c r="Y61" s="151">
        <v>290000</v>
      </c>
      <c r="Z61" s="151">
        <v>290000</v>
      </c>
      <c r="AA61" s="151">
        <v>290000</v>
      </c>
      <c r="AB61" s="151">
        <v>290000</v>
      </c>
      <c r="AC61" s="10">
        <f>SUM(Q61:AB61)</f>
        <v>3480000</v>
      </c>
      <c r="AD61" s="151">
        <v>270000</v>
      </c>
      <c r="AE61" s="151">
        <v>270000</v>
      </c>
      <c r="AF61" s="151">
        <v>270000</v>
      </c>
      <c r="AG61" s="151">
        <v>270000</v>
      </c>
      <c r="AH61" s="151">
        <v>270000</v>
      </c>
      <c r="AI61" s="151">
        <v>270000</v>
      </c>
      <c r="AJ61" s="151">
        <v>270000</v>
      </c>
      <c r="AK61" s="151">
        <v>270000</v>
      </c>
      <c r="AL61" s="151">
        <v>270000</v>
      </c>
      <c r="AM61" s="151">
        <v>270000</v>
      </c>
      <c r="AN61" s="151">
        <v>270000</v>
      </c>
      <c r="AO61" s="151">
        <v>270000</v>
      </c>
      <c r="AP61" s="10">
        <f>SUM(AD61:AO61)</f>
        <v>3240000</v>
      </c>
      <c r="AQ61" s="151">
        <v>250000</v>
      </c>
      <c r="AR61" s="151">
        <v>250000</v>
      </c>
      <c r="AS61" s="151">
        <v>250000</v>
      </c>
      <c r="AT61" s="151">
        <v>250000</v>
      </c>
      <c r="AU61" s="151">
        <v>250000</v>
      </c>
      <c r="AV61" s="151">
        <v>250000</v>
      </c>
      <c r="AW61" s="151">
        <v>250000</v>
      </c>
      <c r="AX61" s="151">
        <v>250000</v>
      </c>
      <c r="AY61" s="151">
        <v>250000</v>
      </c>
      <c r="AZ61" s="151">
        <v>250000</v>
      </c>
      <c r="BA61" s="151">
        <v>250000</v>
      </c>
      <c r="BB61" s="151">
        <v>250000</v>
      </c>
      <c r="BC61" s="10">
        <f>SUM(AQ61:BB61)</f>
        <v>3000000</v>
      </c>
      <c r="BD61" s="151">
        <v>200000</v>
      </c>
      <c r="BE61" s="151">
        <v>200000</v>
      </c>
      <c r="BF61" s="151">
        <v>200000</v>
      </c>
      <c r="BG61" s="151">
        <v>200000</v>
      </c>
      <c r="BH61" s="151">
        <v>200000</v>
      </c>
      <c r="BI61" s="151">
        <v>200000</v>
      </c>
      <c r="BJ61" s="151">
        <v>200000</v>
      </c>
      <c r="BK61" s="151">
        <v>200000</v>
      </c>
      <c r="BL61" s="151">
        <v>200000</v>
      </c>
      <c r="BM61" s="151">
        <v>200000</v>
      </c>
      <c r="BN61" s="151">
        <v>200000</v>
      </c>
      <c r="BO61" s="151">
        <v>200000</v>
      </c>
      <c r="BP61" s="157">
        <f>SUM(BD61:BO61)</f>
        <v>2400000</v>
      </c>
    </row>
    <row r="62" spans="2:68" x14ac:dyDescent="0.25">
      <c r="B62" s="109" t="s">
        <v>182</v>
      </c>
      <c r="C62" s="108" t="s">
        <v>275</v>
      </c>
      <c r="D62" s="97">
        <v>0</v>
      </c>
      <c r="E62" s="97">
        <v>0</v>
      </c>
      <c r="F62" s="97">
        <v>0</v>
      </c>
      <c r="G62" s="97">
        <v>0</v>
      </c>
      <c r="H62" s="97">
        <v>0</v>
      </c>
      <c r="I62" s="97">
        <v>0</v>
      </c>
      <c r="J62" s="97">
        <v>0</v>
      </c>
      <c r="K62" s="97">
        <v>0</v>
      </c>
      <c r="L62" s="97">
        <v>0</v>
      </c>
      <c r="M62" s="97">
        <v>0</v>
      </c>
      <c r="N62" s="97">
        <v>0</v>
      </c>
      <c r="O62" s="97">
        <v>0</v>
      </c>
      <c r="P62" s="10">
        <f>SUM(D62:O62)</f>
        <v>0</v>
      </c>
      <c r="Q62" s="151">
        <v>0</v>
      </c>
      <c r="R62" s="151">
        <v>0</v>
      </c>
      <c r="S62" s="151">
        <v>0</v>
      </c>
      <c r="T62" s="151">
        <v>0</v>
      </c>
      <c r="U62" s="151">
        <v>0</v>
      </c>
      <c r="V62" s="151">
        <v>0</v>
      </c>
      <c r="W62" s="151">
        <v>0</v>
      </c>
      <c r="X62" s="151">
        <v>0</v>
      </c>
      <c r="Y62" s="151">
        <v>0</v>
      </c>
      <c r="Z62" s="151">
        <v>0</v>
      </c>
      <c r="AA62" s="151">
        <v>0</v>
      </c>
      <c r="AB62" s="151">
        <v>0</v>
      </c>
      <c r="AC62" s="10">
        <f>SUM(Q62:AB62)</f>
        <v>0</v>
      </c>
      <c r="AD62" s="151">
        <v>0</v>
      </c>
      <c r="AE62" s="151">
        <v>0</v>
      </c>
      <c r="AF62" s="151">
        <v>0</v>
      </c>
      <c r="AG62" s="151">
        <v>0</v>
      </c>
      <c r="AH62" s="151">
        <v>0</v>
      </c>
      <c r="AI62" s="151">
        <v>0</v>
      </c>
      <c r="AJ62" s="151">
        <v>0</v>
      </c>
      <c r="AK62" s="151">
        <v>0</v>
      </c>
      <c r="AL62" s="151">
        <v>0</v>
      </c>
      <c r="AM62" s="151">
        <v>0</v>
      </c>
      <c r="AN62" s="151">
        <v>0</v>
      </c>
      <c r="AO62" s="151">
        <v>0</v>
      </c>
      <c r="AP62" s="10">
        <f>SUM(AD62:AO62)</f>
        <v>0</v>
      </c>
      <c r="AQ62" s="151">
        <v>0</v>
      </c>
      <c r="AR62" s="151">
        <v>0</v>
      </c>
      <c r="AS62" s="151">
        <v>0</v>
      </c>
      <c r="AT62" s="151">
        <v>0</v>
      </c>
      <c r="AU62" s="151">
        <v>0</v>
      </c>
      <c r="AV62" s="151">
        <v>0</v>
      </c>
      <c r="AW62" s="151">
        <v>0</v>
      </c>
      <c r="AX62" s="151">
        <v>0</v>
      </c>
      <c r="AY62" s="151">
        <v>0</v>
      </c>
      <c r="AZ62" s="151">
        <v>0</v>
      </c>
      <c r="BA62" s="151">
        <v>0</v>
      </c>
      <c r="BB62" s="151">
        <v>0</v>
      </c>
      <c r="BC62" s="10">
        <f>SUM(AQ62:BB62)</f>
        <v>0</v>
      </c>
      <c r="BD62" s="151">
        <v>0</v>
      </c>
      <c r="BE62" s="151">
        <v>0</v>
      </c>
      <c r="BF62" s="151">
        <v>0</v>
      </c>
      <c r="BG62" s="151">
        <v>0</v>
      </c>
      <c r="BH62" s="151">
        <v>0</v>
      </c>
      <c r="BI62" s="151">
        <v>0</v>
      </c>
      <c r="BJ62" s="151">
        <v>0</v>
      </c>
      <c r="BK62" s="151">
        <v>0</v>
      </c>
      <c r="BL62" s="151">
        <v>0</v>
      </c>
      <c r="BM62" s="151">
        <v>0</v>
      </c>
      <c r="BN62" s="151">
        <v>0</v>
      </c>
      <c r="BO62" s="151">
        <v>0</v>
      </c>
      <c r="BP62" s="157">
        <f>SUM(BD62:BO62)</f>
        <v>0</v>
      </c>
    </row>
    <row r="63" spans="2:68" x14ac:dyDescent="0.25">
      <c r="B63" s="109" t="s">
        <v>182</v>
      </c>
      <c r="C63" s="108" t="s">
        <v>276</v>
      </c>
      <c r="D63" s="97">
        <v>200000</v>
      </c>
      <c r="E63" s="97">
        <v>200000</v>
      </c>
      <c r="F63" s="97">
        <v>200000</v>
      </c>
      <c r="G63" s="97">
        <v>200000</v>
      </c>
      <c r="H63" s="97">
        <v>200000</v>
      </c>
      <c r="I63" s="97">
        <v>200000</v>
      </c>
      <c r="J63" s="97">
        <v>200000</v>
      </c>
      <c r="K63" s="97">
        <v>200000</v>
      </c>
      <c r="L63" s="97">
        <v>200000</v>
      </c>
      <c r="M63" s="97">
        <v>200000</v>
      </c>
      <c r="N63" s="97">
        <v>200000</v>
      </c>
      <c r="O63" s="97">
        <v>200000</v>
      </c>
      <c r="P63" s="10">
        <f>SUM(D63:O63)</f>
        <v>2400000</v>
      </c>
      <c r="Q63" s="151">
        <v>190000</v>
      </c>
      <c r="R63" s="151">
        <v>190000</v>
      </c>
      <c r="S63" s="151">
        <v>190000</v>
      </c>
      <c r="T63" s="151">
        <v>190000</v>
      </c>
      <c r="U63" s="151">
        <v>190000</v>
      </c>
      <c r="V63" s="151">
        <v>190000</v>
      </c>
      <c r="W63" s="151">
        <v>190000</v>
      </c>
      <c r="X63" s="151">
        <v>190000</v>
      </c>
      <c r="Y63" s="151">
        <v>190000</v>
      </c>
      <c r="Z63" s="151">
        <v>190000</v>
      </c>
      <c r="AA63" s="151">
        <v>190000</v>
      </c>
      <c r="AB63" s="151">
        <v>190000</v>
      </c>
      <c r="AC63" s="10">
        <f>SUM(Q63:AB63)</f>
        <v>2280000</v>
      </c>
      <c r="AD63" s="151">
        <v>180000</v>
      </c>
      <c r="AE63" s="151">
        <v>180000</v>
      </c>
      <c r="AF63" s="151">
        <v>180000</v>
      </c>
      <c r="AG63" s="151">
        <v>180000</v>
      </c>
      <c r="AH63" s="151">
        <v>180000</v>
      </c>
      <c r="AI63" s="151">
        <v>180000</v>
      </c>
      <c r="AJ63" s="151">
        <v>180000</v>
      </c>
      <c r="AK63" s="151">
        <v>180000</v>
      </c>
      <c r="AL63" s="151">
        <v>180000</v>
      </c>
      <c r="AM63" s="151">
        <v>180000</v>
      </c>
      <c r="AN63" s="151">
        <v>180000</v>
      </c>
      <c r="AO63" s="151">
        <v>180000</v>
      </c>
      <c r="AP63" s="10">
        <f>SUM(AD63:AO63)</f>
        <v>2160000</v>
      </c>
      <c r="AQ63" s="151">
        <v>160000</v>
      </c>
      <c r="AR63" s="151">
        <v>160000</v>
      </c>
      <c r="AS63" s="151">
        <v>160000</v>
      </c>
      <c r="AT63" s="151">
        <v>160000</v>
      </c>
      <c r="AU63" s="151">
        <v>160000</v>
      </c>
      <c r="AV63" s="151">
        <v>160000</v>
      </c>
      <c r="AW63" s="151">
        <v>160000</v>
      </c>
      <c r="AX63" s="151">
        <v>160000</v>
      </c>
      <c r="AY63" s="151">
        <v>160000</v>
      </c>
      <c r="AZ63" s="151">
        <v>160000</v>
      </c>
      <c r="BA63" s="151">
        <v>160000</v>
      </c>
      <c r="BB63" s="151">
        <v>160000</v>
      </c>
      <c r="BC63" s="10">
        <f>SUM(AQ63:BB63)</f>
        <v>1920000</v>
      </c>
      <c r="BD63" s="151">
        <v>150000</v>
      </c>
      <c r="BE63" s="151">
        <v>150000</v>
      </c>
      <c r="BF63" s="151">
        <v>150000</v>
      </c>
      <c r="BG63" s="151">
        <v>150000</v>
      </c>
      <c r="BH63" s="151">
        <v>150000</v>
      </c>
      <c r="BI63" s="151">
        <v>150000</v>
      </c>
      <c r="BJ63" s="151">
        <v>150000</v>
      </c>
      <c r="BK63" s="151">
        <v>150000</v>
      </c>
      <c r="BL63" s="151">
        <v>150000</v>
      </c>
      <c r="BM63" s="151">
        <v>150000</v>
      </c>
      <c r="BN63" s="151">
        <v>150000</v>
      </c>
      <c r="BO63" s="151">
        <v>150000</v>
      </c>
      <c r="BP63" s="157">
        <f>SUM(BD63:BO63)</f>
        <v>1800000</v>
      </c>
    </row>
    <row r="64" spans="2:68" x14ac:dyDescent="0.25">
      <c r="B64" s="109" t="s">
        <v>182</v>
      </c>
      <c r="C64" s="108" t="s">
        <v>277</v>
      </c>
      <c r="D64" s="97">
        <v>0</v>
      </c>
      <c r="E64" s="151">
        <v>0</v>
      </c>
      <c r="F64" s="151">
        <v>0</v>
      </c>
      <c r="G64" s="151">
        <v>0</v>
      </c>
      <c r="H64" s="151">
        <v>0</v>
      </c>
      <c r="I64" s="151">
        <v>0</v>
      </c>
      <c r="J64" s="151">
        <v>0</v>
      </c>
      <c r="K64" s="151">
        <v>0</v>
      </c>
      <c r="L64" s="151">
        <v>0</v>
      </c>
      <c r="M64" s="151">
        <v>0</v>
      </c>
      <c r="N64" s="151">
        <v>0</v>
      </c>
      <c r="O64" s="151">
        <v>0</v>
      </c>
      <c r="P64" s="10">
        <f>SUM(D64:O64)</f>
        <v>0</v>
      </c>
      <c r="Q64" s="151">
        <v>0</v>
      </c>
      <c r="R64" s="151">
        <v>0</v>
      </c>
      <c r="S64" s="151">
        <v>0</v>
      </c>
      <c r="T64" s="151">
        <v>0</v>
      </c>
      <c r="U64" s="151">
        <v>0</v>
      </c>
      <c r="V64" s="151">
        <v>0</v>
      </c>
      <c r="W64" s="151">
        <v>0</v>
      </c>
      <c r="X64" s="151">
        <v>0</v>
      </c>
      <c r="Y64" s="151">
        <v>0</v>
      </c>
      <c r="Z64" s="151">
        <v>0</v>
      </c>
      <c r="AA64" s="151">
        <v>0</v>
      </c>
      <c r="AB64" s="151">
        <v>0</v>
      </c>
      <c r="AC64" s="10">
        <f>SUM(Q64:AB64)</f>
        <v>0</v>
      </c>
      <c r="AD64" s="151">
        <v>0</v>
      </c>
      <c r="AE64" s="151">
        <v>0</v>
      </c>
      <c r="AF64" s="151">
        <v>0</v>
      </c>
      <c r="AG64" s="151">
        <v>0</v>
      </c>
      <c r="AH64" s="151">
        <v>0</v>
      </c>
      <c r="AI64" s="151">
        <v>0</v>
      </c>
      <c r="AJ64" s="151">
        <v>0</v>
      </c>
      <c r="AK64" s="151">
        <v>0</v>
      </c>
      <c r="AL64" s="151">
        <v>0</v>
      </c>
      <c r="AM64" s="151">
        <v>0</v>
      </c>
      <c r="AN64" s="151">
        <v>0</v>
      </c>
      <c r="AO64" s="151">
        <v>0</v>
      </c>
      <c r="AP64" s="10">
        <f>SUM(AD64:AO64)</f>
        <v>0</v>
      </c>
      <c r="AQ64" s="151">
        <v>0</v>
      </c>
      <c r="AR64" s="151">
        <v>0</v>
      </c>
      <c r="AS64" s="151">
        <v>0</v>
      </c>
      <c r="AT64" s="151">
        <v>0</v>
      </c>
      <c r="AU64" s="151">
        <v>0</v>
      </c>
      <c r="AV64" s="151">
        <v>0</v>
      </c>
      <c r="AW64" s="151">
        <v>0</v>
      </c>
      <c r="AX64" s="151">
        <v>0</v>
      </c>
      <c r="AY64" s="151">
        <v>0</v>
      </c>
      <c r="AZ64" s="151">
        <v>0</v>
      </c>
      <c r="BA64" s="151">
        <v>0</v>
      </c>
      <c r="BB64" s="151">
        <v>0</v>
      </c>
      <c r="BC64" s="10">
        <f>SUM(AQ64:BB64)</f>
        <v>0</v>
      </c>
      <c r="BD64" s="151">
        <v>0</v>
      </c>
      <c r="BE64" s="151">
        <v>0</v>
      </c>
      <c r="BF64" s="151">
        <v>0</v>
      </c>
      <c r="BG64" s="151">
        <v>0</v>
      </c>
      <c r="BH64" s="151">
        <v>0</v>
      </c>
      <c r="BI64" s="151">
        <v>0</v>
      </c>
      <c r="BJ64" s="151">
        <v>0</v>
      </c>
      <c r="BK64" s="151">
        <v>0</v>
      </c>
      <c r="BL64" s="151">
        <v>0</v>
      </c>
      <c r="BM64" s="151">
        <v>0</v>
      </c>
      <c r="BN64" s="151">
        <v>0</v>
      </c>
      <c r="BO64" s="151">
        <v>0</v>
      </c>
      <c r="BP64" s="157">
        <f>SUM(BD64:BO64)</f>
        <v>0</v>
      </c>
    </row>
    <row r="65" spans="2:68" x14ac:dyDescent="0.25">
      <c r="B65" s="109" t="s">
        <v>182</v>
      </c>
      <c r="C65" s="108" t="s">
        <v>278</v>
      </c>
      <c r="D65" s="97">
        <v>0</v>
      </c>
      <c r="E65" s="151">
        <v>0</v>
      </c>
      <c r="F65" s="151">
        <v>0</v>
      </c>
      <c r="G65" s="151">
        <v>0</v>
      </c>
      <c r="H65" s="151">
        <v>0</v>
      </c>
      <c r="I65" s="151">
        <v>0</v>
      </c>
      <c r="J65" s="151">
        <v>0</v>
      </c>
      <c r="K65" s="151">
        <v>0</v>
      </c>
      <c r="L65" s="151">
        <v>0</v>
      </c>
      <c r="M65" s="151">
        <v>0</v>
      </c>
      <c r="N65" s="151">
        <v>0</v>
      </c>
      <c r="O65" s="151">
        <v>0</v>
      </c>
      <c r="P65" s="10">
        <f>SUM(D65:O65)</f>
        <v>0</v>
      </c>
      <c r="Q65" s="151">
        <v>0</v>
      </c>
      <c r="R65" s="151">
        <v>0</v>
      </c>
      <c r="S65" s="151">
        <v>0</v>
      </c>
      <c r="T65" s="151">
        <v>0</v>
      </c>
      <c r="U65" s="151">
        <v>0</v>
      </c>
      <c r="V65" s="151">
        <v>0</v>
      </c>
      <c r="W65" s="151">
        <v>0</v>
      </c>
      <c r="X65" s="151">
        <v>0</v>
      </c>
      <c r="Y65" s="151">
        <v>0</v>
      </c>
      <c r="Z65" s="151">
        <v>0</v>
      </c>
      <c r="AA65" s="151">
        <v>0</v>
      </c>
      <c r="AB65" s="151">
        <v>0</v>
      </c>
      <c r="AC65" s="10">
        <f>SUM(Q65:AB65)</f>
        <v>0</v>
      </c>
      <c r="AD65" s="151">
        <v>0</v>
      </c>
      <c r="AE65" s="151">
        <v>0</v>
      </c>
      <c r="AF65" s="151">
        <v>0</v>
      </c>
      <c r="AG65" s="151">
        <v>0</v>
      </c>
      <c r="AH65" s="151">
        <v>0</v>
      </c>
      <c r="AI65" s="151">
        <v>0</v>
      </c>
      <c r="AJ65" s="151">
        <v>0</v>
      </c>
      <c r="AK65" s="151">
        <v>0</v>
      </c>
      <c r="AL65" s="151">
        <v>0</v>
      </c>
      <c r="AM65" s="151">
        <v>0</v>
      </c>
      <c r="AN65" s="151">
        <v>0</v>
      </c>
      <c r="AO65" s="151">
        <v>0</v>
      </c>
      <c r="AP65" s="10">
        <f>SUM(AD65:AO65)</f>
        <v>0</v>
      </c>
      <c r="AQ65" s="151">
        <v>0</v>
      </c>
      <c r="AR65" s="151">
        <v>0</v>
      </c>
      <c r="AS65" s="151">
        <v>0</v>
      </c>
      <c r="AT65" s="151">
        <v>0</v>
      </c>
      <c r="AU65" s="151">
        <v>0</v>
      </c>
      <c r="AV65" s="151">
        <v>0</v>
      </c>
      <c r="AW65" s="151">
        <v>0</v>
      </c>
      <c r="AX65" s="151">
        <v>0</v>
      </c>
      <c r="AY65" s="151">
        <v>0</v>
      </c>
      <c r="AZ65" s="151">
        <v>0</v>
      </c>
      <c r="BA65" s="151">
        <v>0</v>
      </c>
      <c r="BB65" s="151">
        <v>0</v>
      </c>
      <c r="BC65" s="10">
        <f>SUM(AQ65:BB65)</f>
        <v>0</v>
      </c>
      <c r="BD65" s="151">
        <v>0</v>
      </c>
      <c r="BE65" s="151">
        <v>0</v>
      </c>
      <c r="BF65" s="151">
        <v>0</v>
      </c>
      <c r="BG65" s="151">
        <v>0</v>
      </c>
      <c r="BH65" s="151">
        <v>0</v>
      </c>
      <c r="BI65" s="151">
        <v>0</v>
      </c>
      <c r="BJ65" s="151">
        <v>0</v>
      </c>
      <c r="BK65" s="151">
        <v>0</v>
      </c>
      <c r="BL65" s="151">
        <v>0</v>
      </c>
      <c r="BM65" s="151">
        <v>0</v>
      </c>
      <c r="BN65" s="151">
        <v>0</v>
      </c>
      <c r="BO65" s="151">
        <v>0</v>
      </c>
      <c r="BP65" s="157">
        <f>SUM(BD65:BO65)</f>
        <v>0</v>
      </c>
    </row>
    <row r="66" spans="2:68" x14ac:dyDescent="0.25">
      <c r="B66" s="103"/>
      <c r="C66" s="64"/>
      <c r="D66" s="79">
        <f t="shared" ref="D66:BO66" si="35">SUM(D61:D65)</f>
        <v>500000</v>
      </c>
      <c r="E66" s="79">
        <f t="shared" si="35"/>
        <v>500000</v>
      </c>
      <c r="F66" s="79">
        <f t="shared" si="35"/>
        <v>500000</v>
      </c>
      <c r="G66" s="79">
        <f t="shared" si="35"/>
        <v>500000</v>
      </c>
      <c r="H66" s="79">
        <f t="shared" si="35"/>
        <v>500000</v>
      </c>
      <c r="I66" s="79">
        <f t="shared" si="35"/>
        <v>500000</v>
      </c>
      <c r="J66" s="79">
        <f t="shared" si="35"/>
        <v>500000</v>
      </c>
      <c r="K66" s="79">
        <f t="shared" si="35"/>
        <v>500000</v>
      </c>
      <c r="L66" s="79">
        <f t="shared" si="35"/>
        <v>500000</v>
      </c>
      <c r="M66" s="79">
        <f t="shared" si="35"/>
        <v>500000</v>
      </c>
      <c r="N66" s="79">
        <f t="shared" si="35"/>
        <v>500000</v>
      </c>
      <c r="O66" s="79">
        <f t="shared" si="35"/>
        <v>500000</v>
      </c>
      <c r="P66" s="79">
        <f t="shared" si="35"/>
        <v>6000000</v>
      </c>
      <c r="Q66" s="79">
        <f t="shared" si="35"/>
        <v>480000</v>
      </c>
      <c r="R66" s="79">
        <f t="shared" si="35"/>
        <v>480000</v>
      </c>
      <c r="S66" s="79">
        <f t="shared" si="35"/>
        <v>480000</v>
      </c>
      <c r="T66" s="79">
        <f t="shared" si="35"/>
        <v>480000</v>
      </c>
      <c r="U66" s="79">
        <f t="shared" si="35"/>
        <v>480000</v>
      </c>
      <c r="V66" s="79">
        <f t="shared" si="35"/>
        <v>480000</v>
      </c>
      <c r="W66" s="79">
        <f t="shared" si="35"/>
        <v>480000</v>
      </c>
      <c r="X66" s="79">
        <f t="shared" si="35"/>
        <v>480000</v>
      </c>
      <c r="Y66" s="79">
        <f t="shared" si="35"/>
        <v>480000</v>
      </c>
      <c r="Z66" s="79">
        <f t="shared" si="35"/>
        <v>480000</v>
      </c>
      <c r="AA66" s="79">
        <f t="shared" si="35"/>
        <v>480000</v>
      </c>
      <c r="AB66" s="79">
        <f t="shared" si="35"/>
        <v>480000</v>
      </c>
      <c r="AC66" s="79">
        <f t="shared" si="35"/>
        <v>5760000</v>
      </c>
      <c r="AD66" s="79">
        <f t="shared" si="35"/>
        <v>450000</v>
      </c>
      <c r="AE66" s="79">
        <f t="shared" si="35"/>
        <v>450000</v>
      </c>
      <c r="AF66" s="79">
        <f t="shared" si="35"/>
        <v>450000</v>
      </c>
      <c r="AG66" s="79">
        <f t="shared" si="35"/>
        <v>450000</v>
      </c>
      <c r="AH66" s="79">
        <f t="shared" si="35"/>
        <v>450000</v>
      </c>
      <c r="AI66" s="79">
        <f t="shared" si="35"/>
        <v>450000</v>
      </c>
      <c r="AJ66" s="79">
        <f t="shared" si="35"/>
        <v>450000</v>
      </c>
      <c r="AK66" s="79">
        <f t="shared" si="35"/>
        <v>450000</v>
      </c>
      <c r="AL66" s="79">
        <f t="shared" si="35"/>
        <v>450000</v>
      </c>
      <c r="AM66" s="79">
        <f t="shared" si="35"/>
        <v>450000</v>
      </c>
      <c r="AN66" s="79">
        <f t="shared" si="35"/>
        <v>450000</v>
      </c>
      <c r="AO66" s="79">
        <f t="shared" si="35"/>
        <v>450000</v>
      </c>
      <c r="AP66" s="79">
        <f t="shared" si="35"/>
        <v>5400000</v>
      </c>
      <c r="AQ66" s="79">
        <f t="shared" si="35"/>
        <v>410000</v>
      </c>
      <c r="AR66" s="79">
        <f t="shared" si="35"/>
        <v>410000</v>
      </c>
      <c r="AS66" s="79">
        <f t="shared" si="35"/>
        <v>410000</v>
      </c>
      <c r="AT66" s="79">
        <f t="shared" si="35"/>
        <v>410000</v>
      </c>
      <c r="AU66" s="79">
        <f t="shared" si="35"/>
        <v>410000</v>
      </c>
      <c r="AV66" s="79">
        <f t="shared" si="35"/>
        <v>410000</v>
      </c>
      <c r="AW66" s="79">
        <f t="shared" si="35"/>
        <v>410000</v>
      </c>
      <c r="AX66" s="79">
        <f t="shared" si="35"/>
        <v>410000</v>
      </c>
      <c r="AY66" s="79">
        <f t="shared" si="35"/>
        <v>410000</v>
      </c>
      <c r="AZ66" s="79">
        <f t="shared" si="35"/>
        <v>410000</v>
      </c>
      <c r="BA66" s="79">
        <f t="shared" si="35"/>
        <v>410000</v>
      </c>
      <c r="BB66" s="79">
        <f t="shared" si="35"/>
        <v>410000</v>
      </c>
      <c r="BC66" s="79">
        <f t="shared" si="35"/>
        <v>4920000</v>
      </c>
      <c r="BD66" s="79">
        <f t="shared" si="35"/>
        <v>350000</v>
      </c>
      <c r="BE66" s="79">
        <f t="shared" si="35"/>
        <v>350000</v>
      </c>
      <c r="BF66" s="79">
        <f t="shared" si="35"/>
        <v>350000</v>
      </c>
      <c r="BG66" s="79">
        <f t="shared" si="35"/>
        <v>350000</v>
      </c>
      <c r="BH66" s="79">
        <f t="shared" si="35"/>
        <v>350000</v>
      </c>
      <c r="BI66" s="79">
        <f t="shared" si="35"/>
        <v>350000</v>
      </c>
      <c r="BJ66" s="79">
        <f t="shared" si="35"/>
        <v>350000</v>
      </c>
      <c r="BK66" s="79">
        <f t="shared" si="35"/>
        <v>350000</v>
      </c>
      <c r="BL66" s="79">
        <f t="shared" si="35"/>
        <v>350000</v>
      </c>
      <c r="BM66" s="79">
        <f t="shared" si="35"/>
        <v>350000</v>
      </c>
      <c r="BN66" s="79">
        <f t="shared" si="35"/>
        <v>350000</v>
      </c>
      <c r="BO66" s="79">
        <f t="shared" si="35"/>
        <v>350000</v>
      </c>
      <c r="BP66" s="164">
        <f>SUM(BP61:BP65)</f>
        <v>4200000</v>
      </c>
    </row>
    <row r="67" spans="2:68" x14ac:dyDescent="0.25">
      <c r="B67" s="103"/>
      <c r="C67" s="64"/>
      <c r="D67" s="85"/>
      <c r="E67" s="64"/>
      <c r="F67" s="64"/>
      <c r="G67" s="64"/>
      <c r="H67" s="6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153"/>
    </row>
    <row r="68" spans="2:68" x14ac:dyDescent="0.25">
      <c r="B68" s="103"/>
      <c r="C68" s="64" t="s">
        <v>308</v>
      </c>
      <c r="D68" s="149">
        <f>D43</f>
        <v>44682</v>
      </c>
      <c r="E68" s="86">
        <f>DATE(YEAR(D68)+1,MONTH(D68),DAY(D68))</f>
        <v>45047</v>
      </c>
      <c r="F68" s="86">
        <f>DATE(YEAR(E68)+1,MONTH(E68),DAY(E68))</f>
        <v>45413</v>
      </c>
      <c r="G68" s="86">
        <f>DATE(YEAR(F68)+1,MONTH(F68),DAY(F68))</f>
        <v>45778</v>
      </c>
      <c r="H68" s="86">
        <f>DATE(YEAR(G68)+1,MONTH(G68),DAY(G68))</f>
        <v>46143</v>
      </c>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c r="AZ68" s="65"/>
      <c r="BA68" s="65"/>
      <c r="BB68" s="65"/>
      <c r="BC68" s="65"/>
      <c r="BD68" s="65"/>
      <c r="BE68" s="65"/>
      <c r="BF68" s="65"/>
      <c r="BG68" s="65"/>
      <c r="BH68" s="65"/>
      <c r="BI68" s="65"/>
      <c r="BJ68" s="65"/>
      <c r="BK68" s="65"/>
      <c r="BL68" s="65"/>
      <c r="BM68" s="65"/>
      <c r="BN68" s="65"/>
      <c r="BO68" s="65"/>
      <c r="BP68" s="153"/>
    </row>
    <row r="69" spans="2:68" x14ac:dyDescent="0.25">
      <c r="B69" s="103" t="str">
        <f>B44</f>
        <v>Source and cost explanation</v>
      </c>
      <c r="C69" s="64" t="str">
        <f>C44</f>
        <v>Land</v>
      </c>
      <c r="D69" s="111">
        <f t="shared" ref="D69:D83" si="36">P44</f>
        <v>3600000</v>
      </c>
      <c r="E69" s="111">
        <f>AC44</f>
        <v>3840000</v>
      </c>
      <c r="F69" s="111">
        <f>AP44</f>
        <v>3900000</v>
      </c>
      <c r="G69" s="111">
        <f>BC44</f>
        <v>3960000</v>
      </c>
      <c r="H69" s="111">
        <f>BP44</f>
        <v>4200000</v>
      </c>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153"/>
    </row>
    <row r="70" spans="2:68" x14ac:dyDescent="0.25">
      <c r="B70" s="103" t="str">
        <f t="shared" ref="B70:B83" si="37">B45</f>
        <v>Source and cost explanation</v>
      </c>
      <c r="C70" s="64" t="str">
        <f t="shared" ref="C70:C83" si="38">C45</f>
        <v>Leasehold Impovement</v>
      </c>
      <c r="D70" s="111">
        <f t="shared" si="36"/>
        <v>120000</v>
      </c>
      <c r="E70" s="111">
        <f t="shared" ref="E70:E83" si="39">AC45</f>
        <v>120000</v>
      </c>
      <c r="F70" s="111">
        <f t="shared" ref="F70:F83" si="40">AP45</f>
        <v>132000</v>
      </c>
      <c r="G70" s="111">
        <f t="shared" ref="G70:G83" si="41">BC45</f>
        <v>132000</v>
      </c>
      <c r="H70" s="111">
        <f t="shared" ref="H70:H83" si="42">BP45</f>
        <v>156000</v>
      </c>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5"/>
      <c r="BJ70" s="65"/>
      <c r="BK70" s="65"/>
      <c r="BL70" s="65"/>
      <c r="BM70" s="65"/>
      <c r="BN70" s="65"/>
      <c r="BO70" s="65"/>
      <c r="BP70" s="153"/>
    </row>
    <row r="71" spans="2:68" x14ac:dyDescent="0.25">
      <c r="B71" s="103" t="str">
        <f t="shared" si="37"/>
        <v>Source and cost explanation</v>
      </c>
      <c r="C71" s="64" t="str">
        <f t="shared" si="38"/>
        <v xml:space="preserve">Buildings </v>
      </c>
      <c r="D71" s="111">
        <f t="shared" si="36"/>
        <v>2400000</v>
      </c>
      <c r="E71" s="111">
        <f t="shared" si="39"/>
        <v>2640000</v>
      </c>
      <c r="F71" s="111">
        <f t="shared" si="40"/>
        <v>2760000</v>
      </c>
      <c r="G71" s="111">
        <f t="shared" si="41"/>
        <v>2880000</v>
      </c>
      <c r="H71" s="111">
        <f t="shared" si="42"/>
        <v>3000000</v>
      </c>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c r="AZ71" s="65"/>
      <c r="BA71" s="65"/>
      <c r="BB71" s="65"/>
      <c r="BC71" s="65"/>
      <c r="BD71" s="65"/>
      <c r="BE71" s="65"/>
      <c r="BF71" s="65"/>
      <c r="BG71" s="65"/>
      <c r="BH71" s="65"/>
      <c r="BI71" s="65"/>
      <c r="BJ71" s="65"/>
      <c r="BK71" s="65"/>
      <c r="BL71" s="65"/>
      <c r="BM71" s="65"/>
      <c r="BN71" s="65"/>
      <c r="BO71" s="65"/>
      <c r="BP71" s="153"/>
    </row>
    <row r="72" spans="2:68" x14ac:dyDescent="0.25">
      <c r="B72" s="103" t="str">
        <f t="shared" si="37"/>
        <v>Source and cost explanation</v>
      </c>
      <c r="C72" s="64" t="str">
        <f t="shared" si="38"/>
        <v>Asset #4</v>
      </c>
      <c r="D72" s="111">
        <f t="shared" si="36"/>
        <v>0</v>
      </c>
      <c r="E72" s="111">
        <f t="shared" si="39"/>
        <v>0</v>
      </c>
      <c r="F72" s="111">
        <f t="shared" si="40"/>
        <v>0</v>
      </c>
      <c r="G72" s="111">
        <f t="shared" si="41"/>
        <v>0</v>
      </c>
      <c r="H72" s="111">
        <f t="shared" si="42"/>
        <v>0</v>
      </c>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c r="BK72" s="65"/>
      <c r="BL72" s="65"/>
      <c r="BM72" s="65"/>
      <c r="BN72" s="65"/>
      <c r="BO72" s="65"/>
      <c r="BP72" s="153"/>
    </row>
    <row r="73" spans="2:68" x14ac:dyDescent="0.25">
      <c r="B73" s="103" t="str">
        <f t="shared" si="37"/>
        <v>Source and cost explanation</v>
      </c>
      <c r="C73" s="64" t="str">
        <f t="shared" si="38"/>
        <v>Asset #5</v>
      </c>
      <c r="D73" s="111">
        <f t="shared" si="36"/>
        <v>0</v>
      </c>
      <c r="E73" s="111">
        <f t="shared" si="39"/>
        <v>0</v>
      </c>
      <c r="F73" s="111">
        <f t="shared" si="40"/>
        <v>0</v>
      </c>
      <c r="G73" s="111">
        <f t="shared" si="41"/>
        <v>0</v>
      </c>
      <c r="H73" s="111">
        <f t="shared" si="42"/>
        <v>0</v>
      </c>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c r="AW73" s="65"/>
      <c r="AX73" s="65"/>
      <c r="AY73" s="65"/>
      <c r="AZ73" s="65"/>
      <c r="BA73" s="65"/>
      <c r="BB73" s="65"/>
      <c r="BC73" s="65"/>
      <c r="BD73" s="65"/>
      <c r="BE73" s="65"/>
      <c r="BF73" s="65"/>
      <c r="BG73" s="65"/>
      <c r="BH73" s="65"/>
      <c r="BI73" s="65"/>
      <c r="BJ73" s="65"/>
      <c r="BK73" s="65"/>
      <c r="BL73" s="65"/>
      <c r="BM73" s="65"/>
      <c r="BN73" s="65"/>
      <c r="BO73" s="65"/>
      <c r="BP73" s="153"/>
    </row>
    <row r="74" spans="2:68" x14ac:dyDescent="0.25">
      <c r="B74" s="103" t="str">
        <f t="shared" si="37"/>
        <v>Source and cost explanation</v>
      </c>
      <c r="C74" s="64" t="str">
        <f t="shared" si="38"/>
        <v>Asset #6</v>
      </c>
      <c r="D74" s="111">
        <f t="shared" si="36"/>
        <v>0</v>
      </c>
      <c r="E74" s="111">
        <f t="shared" si="39"/>
        <v>0</v>
      </c>
      <c r="F74" s="111">
        <f t="shared" si="40"/>
        <v>0</v>
      </c>
      <c r="G74" s="111">
        <f t="shared" si="41"/>
        <v>0</v>
      </c>
      <c r="H74" s="111">
        <f t="shared" si="42"/>
        <v>0</v>
      </c>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5"/>
      <c r="BO74" s="65"/>
      <c r="BP74" s="153"/>
    </row>
    <row r="75" spans="2:68" x14ac:dyDescent="0.25">
      <c r="B75" s="103" t="str">
        <f t="shared" si="37"/>
        <v>Source and cost explanation</v>
      </c>
      <c r="C75" s="64" t="str">
        <f t="shared" si="38"/>
        <v>Asset #7</v>
      </c>
      <c r="D75" s="111">
        <f t="shared" si="36"/>
        <v>0</v>
      </c>
      <c r="E75" s="111">
        <f t="shared" si="39"/>
        <v>0</v>
      </c>
      <c r="F75" s="111">
        <f t="shared" si="40"/>
        <v>0</v>
      </c>
      <c r="G75" s="111">
        <f t="shared" si="41"/>
        <v>0</v>
      </c>
      <c r="H75" s="111">
        <f t="shared" si="42"/>
        <v>0</v>
      </c>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c r="AZ75" s="65"/>
      <c r="BA75" s="65"/>
      <c r="BB75" s="65"/>
      <c r="BC75" s="65"/>
      <c r="BD75" s="65"/>
      <c r="BE75" s="65"/>
      <c r="BF75" s="65"/>
      <c r="BG75" s="65"/>
      <c r="BH75" s="65"/>
      <c r="BI75" s="65"/>
      <c r="BJ75" s="65"/>
      <c r="BK75" s="65"/>
      <c r="BL75" s="65"/>
      <c r="BM75" s="65"/>
      <c r="BN75" s="65"/>
      <c r="BO75" s="65"/>
      <c r="BP75" s="153"/>
    </row>
    <row r="76" spans="2:68" x14ac:dyDescent="0.25">
      <c r="B76" s="103" t="str">
        <f t="shared" si="37"/>
        <v>Source and cost explanation</v>
      </c>
      <c r="C76" s="64" t="str">
        <f t="shared" si="38"/>
        <v>Asset #8</v>
      </c>
      <c r="D76" s="111">
        <f t="shared" si="36"/>
        <v>0</v>
      </c>
      <c r="E76" s="111">
        <f t="shared" si="39"/>
        <v>0</v>
      </c>
      <c r="F76" s="111">
        <f t="shared" si="40"/>
        <v>0</v>
      </c>
      <c r="G76" s="111">
        <f t="shared" si="41"/>
        <v>0</v>
      </c>
      <c r="H76" s="111">
        <f t="shared" si="42"/>
        <v>0</v>
      </c>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5"/>
      <c r="BN76" s="65"/>
      <c r="BO76" s="65"/>
      <c r="BP76" s="153"/>
    </row>
    <row r="77" spans="2:68" x14ac:dyDescent="0.25">
      <c r="B77" s="103" t="str">
        <f t="shared" si="37"/>
        <v>Source and cost explanation</v>
      </c>
      <c r="C77" s="64" t="str">
        <f t="shared" si="38"/>
        <v>Asset #9</v>
      </c>
      <c r="D77" s="111">
        <f t="shared" si="36"/>
        <v>0</v>
      </c>
      <c r="E77" s="111">
        <f t="shared" si="39"/>
        <v>0</v>
      </c>
      <c r="F77" s="111">
        <f t="shared" si="40"/>
        <v>0</v>
      </c>
      <c r="G77" s="111">
        <f t="shared" si="41"/>
        <v>0</v>
      </c>
      <c r="H77" s="111">
        <f t="shared" si="42"/>
        <v>0</v>
      </c>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153"/>
    </row>
    <row r="78" spans="2:68" x14ac:dyDescent="0.25">
      <c r="B78" s="103" t="str">
        <f t="shared" si="37"/>
        <v>Source and cost explanation</v>
      </c>
      <c r="C78" s="64" t="str">
        <f t="shared" si="38"/>
        <v>Asset #10</v>
      </c>
      <c r="D78" s="111">
        <f t="shared" si="36"/>
        <v>0</v>
      </c>
      <c r="E78" s="111">
        <f t="shared" si="39"/>
        <v>0</v>
      </c>
      <c r="F78" s="111">
        <f t="shared" si="40"/>
        <v>0</v>
      </c>
      <c r="G78" s="111">
        <f t="shared" si="41"/>
        <v>0</v>
      </c>
      <c r="H78" s="111">
        <f t="shared" si="42"/>
        <v>0</v>
      </c>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c r="BA78" s="65"/>
      <c r="BB78" s="65"/>
      <c r="BC78" s="65"/>
      <c r="BD78" s="65"/>
      <c r="BE78" s="65"/>
      <c r="BF78" s="65"/>
      <c r="BG78" s="65"/>
      <c r="BH78" s="65"/>
      <c r="BI78" s="65"/>
      <c r="BJ78" s="65"/>
      <c r="BK78" s="65"/>
      <c r="BL78" s="65"/>
      <c r="BM78" s="65"/>
      <c r="BN78" s="65"/>
      <c r="BO78" s="65"/>
      <c r="BP78" s="153"/>
    </row>
    <row r="79" spans="2:68" x14ac:dyDescent="0.25">
      <c r="B79" s="103" t="str">
        <f t="shared" si="37"/>
        <v>Source and cost explanation</v>
      </c>
      <c r="C79" s="64" t="str">
        <f t="shared" si="38"/>
        <v>Asset #11</v>
      </c>
      <c r="D79" s="111">
        <f t="shared" si="36"/>
        <v>0</v>
      </c>
      <c r="E79" s="111">
        <f t="shared" si="39"/>
        <v>0</v>
      </c>
      <c r="F79" s="111">
        <f t="shared" si="40"/>
        <v>0</v>
      </c>
      <c r="G79" s="111">
        <f t="shared" si="41"/>
        <v>0</v>
      </c>
      <c r="H79" s="111">
        <f t="shared" si="42"/>
        <v>0</v>
      </c>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c r="BA79" s="65"/>
      <c r="BB79" s="65"/>
      <c r="BC79" s="65"/>
      <c r="BD79" s="65"/>
      <c r="BE79" s="65"/>
      <c r="BF79" s="65"/>
      <c r="BG79" s="65"/>
      <c r="BH79" s="65"/>
      <c r="BI79" s="65"/>
      <c r="BJ79" s="65"/>
      <c r="BK79" s="65"/>
      <c r="BL79" s="65"/>
      <c r="BM79" s="65"/>
      <c r="BN79" s="65"/>
      <c r="BO79" s="65"/>
      <c r="BP79" s="153"/>
    </row>
    <row r="80" spans="2:68" x14ac:dyDescent="0.25">
      <c r="B80" s="103" t="str">
        <f t="shared" si="37"/>
        <v>Source and cost explanation</v>
      </c>
      <c r="C80" s="64" t="str">
        <f t="shared" si="38"/>
        <v>Asset #12</v>
      </c>
      <c r="D80" s="111">
        <f t="shared" si="36"/>
        <v>0</v>
      </c>
      <c r="E80" s="111">
        <f t="shared" si="39"/>
        <v>0</v>
      </c>
      <c r="F80" s="111">
        <f t="shared" si="40"/>
        <v>0</v>
      </c>
      <c r="G80" s="111">
        <f t="shared" si="41"/>
        <v>0</v>
      </c>
      <c r="H80" s="111">
        <f t="shared" si="42"/>
        <v>0</v>
      </c>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153"/>
    </row>
    <row r="81" spans="2:68" x14ac:dyDescent="0.25">
      <c r="B81" s="103" t="str">
        <f t="shared" si="37"/>
        <v>Source and cost explanation</v>
      </c>
      <c r="C81" s="64" t="str">
        <f t="shared" si="38"/>
        <v>Asset #13</v>
      </c>
      <c r="D81" s="111">
        <f t="shared" si="36"/>
        <v>0</v>
      </c>
      <c r="E81" s="111">
        <f t="shared" si="39"/>
        <v>0</v>
      </c>
      <c r="F81" s="111">
        <f t="shared" si="40"/>
        <v>0</v>
      </c>
      <c r="G81" s="111">
        <f t="shared" si="41"/>
        <v>0</v>
      </c>
      <c r="H81" s="111">
        <f t="shared" si="42"/>
        <v>0</v>
      </c>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65"/>
      <c r="AU81" s="65"/>
      <c r="AV81" s="65"/>
      <c r="AW81" s="65"/>
      <c r="AX81" s="65"/>
      <c r="AY81" s="65"/>
      <c r="AZ81" s="65"/>
      <c r="BA81" s="65"/>
      <c r="BB81" s="65"/>
      <c r="BC81" s="65"/>
      <c r="BD81" s="65"/>
      <c r="BE81" s="65"/>
      <c r="BF81" s="65"/>
      <c r="BG81" s="65"/>
      <c r="BH81" s="65"/>
      <c r="BI81" s="65"/>
      <c r="BJ81" s="65"/>
      <c r="BK81" s="65"/>
      <c r="BL81" s="65"/>
      <c r="BM81" s="65"/>
      <c r="BN81" s="65"/>
      <c r="BO81" s="65"/>
      <c r="BP81" s="153"/>
    </row>
    <row r="82" spans="2:68" x14ac:dyDescent="0.25">
      <c r="B82" s="103" t="str">
        <f t="shared" si="37"/>
        <v>Source and cost explanation</v>
      </c>
      <c r="C82" s="64" t="str">
        <f t="shared" si="38"/>
        <v>Asset #14</v>
      </c>
      <c r="D82" s="111">
        <f t="shared" si="36"/>
        <v>0</v>
      </c>
      <c r="E82" s="111">
        <f t="shared" si="39"/>
        <v>0</v>
      </c>
      <c r="F82" s="111">
        <f t="shared" si="40"/>
        <v>0</v>
      </c>
      <c r="G82" s="111">
        <f t="shared" si="41"/>
        <v>0</v>
      </c>
      <c r="H82" s="111">
        <f t="shared" si="42"/>
        <v>0</v>
      </c>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153"/>
    </row>
    <row r="83" spans="2:68" x14ac:dyDescent="0.25">
      <c r="B83" s="103" t="str">
        <f t="shared" si="37"/>
        <v>Source and cost explanation</v>
      </c>
      <c r="C83" s="64" t="str">
        <f t="shared" si="38"/>
        <v>Asset #15</v>
      </c>
      <c r="D83" s="111">
        <f t="shared" si="36"/>
        <v>0</v>
      </c>
      <c r="E83" s="111">
        <f t="shared" si="39"/>
        <v>0</v>
      </c>
      <c r="F83" s="111">
        <f t="shared" si="40"/>
        <v>0</v>
      </c>
      <c r="G83" s="111">
        <f t="shared" si="41"/>
        <v>0</v>
      </c>
      <c r="H83" s="111">
        <f t="shared" si="42"/>
        <v>0</v>
      </c>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5"/>
      <c r="BO83" s="65"/>
      <c r="BP83" s="153"/>
    </row>
    <row r="84" spans="2:68" x14ac:dyDescent="0.25">
      <c r="B84" s="103"/>
      <c r="C84" s="64"/>
      <c r="D84" s="152">
        <f>SUM(D69:D83)</f>
        <v>6120000</v>
      </c>
      <c r="E84" s="152">
        <f>SUM(E69:E83)</f>
        <v>6600000</v>
      </c>
      <c r="F84" s="152">
        <f>SUM(F69:F83)</f>
        <v>6792000</v>
      </c>
      <c r="G84" s="152">
        <f>SUM(G69:G83)</f>
        <v>6972000</v>
      </c>
      <c r="H84" s="152">
        <f>SUM(H69:H83)</f>
        <v>7356000</v>
      </c>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c r="BJ84" s="65"/>
      <c r="BK84" s="65"/>
      <c r="BL84" s="65"/>
      <c r="BM84" s="65"/>
      <c r="BN84" s="65"/>
      <c r="BO84" s="65"/>
      <c r="BP84" s="153"/>
    </row>
    <row r="85" spans="2:68" x14ac:dyDescent="0.25">
      <c r="B85" s="103"/>
      <c r="C85" s="64"/>
      <c r="D85" s="152"/>
      <c r="E85" s="152"/>
      <c r="F85" s="152"/>
      <c r="G85" s="152"/>
      <c r="H85" s="152"/>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5"/>
      <c r="BJ85" s="65"/>
      <c r="BK85" s="65"/>
      <c r="BL85" s="65"/>
      <c r="BM85" s="65"/>
      <c r="BN85" s="65"/>
      <c r="BO85" s="65"/>
      <c r="BP85" s="153"/>
    </row>
    <row r="86" spans="2:68" x14ac:dyDescent="0.25">
      <c r="B86" s="103"/>
      <c r="C86" s="64" t="s">
        <v>309</v>
      </c>
      <c r="D86" s="149">
        <f>D43</f>
        <v>44682</v>
      </c>
      <c r="E86" s="86">
        <f>DATE(YEAR(D86)+1,MONTH(D86),DAY(D86))</f>
        <v>45047</v>
      </c>
      <c r="F86" s="86">
        <f>DATE(YEAR(E86)+1,MONTH(E86),DAY(E86))</f>
        <v>45413</v>
      </c>
      <c r="G86" s="86">
        <f>DATE(YEAR(F86)+1,MONTH(F86),DAY(F86))</f>
        <v>45778</v>
      </c>
      <c r="H86" s="86">
        <f>DATE(YEAR(G86)+1,MONTH(G86),DAY(G86))</f>
        <v>46143</v>
      </c>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c r="AT86" s="65"/>
      <c r="AU86" s="65"/>
      <c r="AV86" s="65"/>
      <c r="AW86" s="65"/>
      <c r="AX86" s="65"/>
      <c r="AY86" s="65"/>
      <c r="AZ86" s="65"/>
      <c r="BA86" s="65"/>
      <c r="BB86" s="65"/>
      <c r="BC86" s="65"/>
      <c r="BD86" s="65"/>
      <c r="BE86" s="65"/>
      <c r="BF86" s="65"/>
      <c r="BG86" s="65"/>
      <c r="BH86" s="65"/>
      <c r="BI86" s="65"/>
      <c r="BJ86" s="65"/>
      <c r="BK86" s="65"/>
      <c r="BL86" s="65"/>
      <c r="BM86" s="65"/>
      <c r="BN86" s="65"/>
      <c r="BO86" s="65"/>
      <c r="BP86" s="153"/>
    </row>
    <row r="87" spans="2:68" x14ac:dyDescent="0.25">
      <c r="B87" s="103" t="str">
        <f t="shared" ref="B87:C90" si="43">B61</f>
        <v>Source and cost explanation</v>
      </c>
      <c r="C87" s="64" t="str">
        <f t="shared" si="43"/>
        <v>Asset #1</v>
      </c>
      <c r="D87" s="111">
        <f>P61</f>
        <v>3600000</v>
      </c>
      <c r="E87" s="111">
        <f>AC61</f>
        <v>3480000</v>
      </c>
      <c r="F87" s="111">
        <f>AP61</f>
        <v>3240000</v>
      </c>
      <c r="G87" s="111">
        <f>BC61</f>
        <v>3000000</v>
      </c>
      <c r="H87" s="111">
        <f>BP61</f>
        <v>2400000</v>
      </c>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153"/>
    </row>
    <row r="88" spans="2:68" x14ac:dyDescent="0.25">
      <c r="B88" s="103" t="str">
        <f t="shared" si="43"/>
        <v>Source and cost explanation</v>
      </c>
      <c r="C88" s="64" t="str">
        <f t="shared" si="43"/>
        <v>Asset #2</v>
      </c>
      <c r="D88" s="111">
        <f>P62</f>
        <v>0</v>
      </c>
      <c r="E88" s="111">
        <f>AC62</f>
        <v>0</v>
      </c>
      <c r="F88" s="111">
        <f>AP62</f>
        <v>0</v>
      </c>
      <c r="G88" s="111">
        <f>BC62</f>
        <v>0</v>
      </c>
      <c r="H88" s="111">
        <f>BP62</f>
        <v>0</v>
      </c>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153"/>
    </row>
    <row r="89" spans="2:68" x14ac:dyDescent="0.25">
      <c r="B89" s="103" t="str">
        <f t="shared" si="43"/>
        <v>Source and cost explanation</v>
      </c>
      <c r="C89" s="64" t="str">
        <f t="shared" si="43"/>
        <v>Asset #3</v>
      </c>
      <c r="D89" s="111">
        <f>P63</f>
        <v>2400000</v>
      </c>
      <c r="E89" s="111">
        <f>AC63</f>
        <v>2280000</v>
      </c>
      <c r="F89" s="111">
        <f>AP63</f>
        <v>2160000</v>
      </c>
      <c r="G89" s="111">
        <f>BC63</f>
        <v>1920000</v>
      </c>
      <c r="H89" s="111">
        <f>BP63</f>
        <v>1800000</v>
      </c>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153"/>
    </row>
    <row r="90" spans="2:68" x14ac:dyDescent="0.25">
      <c r="B90" s="103" t="str">
        <f t="shared" si="43"/>
        <v>Source and cost explanation</v>
      </c>
      <c r="C90" s="64" t="str">
        <f t="shared" si="43"/>
        <v>Asset #4</v>
      </c>
      <c r="D90" s="111">
        <f>P64</f>
        <v>0</v>
      </c>
      <c r="E90" s="111">
        <f>AC64</f>
        <v>0</v>
      </c>
      <c r="F90" s="111">
        <f>AP64</f>
        <v>0</v>
      </c>
      <c r="G90" s="111">
        <f>BC64</f>
        <v>0</v>
      </c>
      <c r="H90" s="111">
        <f>BP64</f>
        <v>0</v>
      </c>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153"/>
    </row>
    <row r="91" spans="2:68" x14ac:dyDescent="0.25">
      <c r="B91" s="103"/>
      <c r="C91" s="65"/>
      <c r="D91" s="111">
        <f>SUM(D87:D90)</f>
        <v>6000000</v>
      </c>
      <c r="E91" s="111">
        <f>SUM(E87:E90)</f>
        <v>5760000</v>
      </c>
      <c r="F91" s="111">
        <f>SUM(F87:F90)</f>
        <v>5400000</v>
      </c>
      <c r="G91" s="111">
        <f>SUM(G87:G90)</f>
        <v>4920000</v>
      </c>
      <c r="H91" s="111">
        <f>SUM(H87:H90)</f>
        <v>4200000</v>
      </c>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5"/>
      <c r="BJ91" s="65"/>
      <c r="BK91" s="65"/>
      <c r="BL91" s="65"/>
      <c r="BM91" s="65"/>
      <c r="BN91" s="65"/>
      <c r="BO91" s="65"/>
      <c r="BP91" s="153"/>
    </row>
    <row r="92" spans="2:68" x14ac:dyDescent="0.25">
      <c r="B92" s="103"/>
      <c r="C92" s="64"/>
      <c r="D92" s="85"/>
      <c r="E92" s="85"/>
      <c r="F92" s="85"/>
      <c r="G92" s="85"/>
      <c r="H92" s="8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153"/>
    </row>
    <row r="93" spans="2:68" x14ac:dyDescent="0.25">
      <c r="B93" s="103" t="s">
        <v>108</v>
      </c>
      <c r="C93" s="64"/>
      <c r="D93" s="86">
        <f>D43</f>
        <v>44682</v>
      </c>
      <c r="E93" s="86">
        <f>DATE(YEAR(D93)+1,MONTH(D93),DAY(D93))</f>
        <v>45047</v>
      </c>
      <c r="F93" s="86">
        <f>DATE(YEAR(E93)+1,MONTH(E93),DAY(E93))</f>
        <v>45413</v>
      </c>
      <c r="G93" s="86">
        <f>DATE(YEAR(F93)+1,MONTH(F93),DAY(F93))</f>
        <v>45778</v>
      </c>
      <c r="H93" s="86">
        <f>DATE(YEAR(G93)+1,MONTH(G93),DAY(G93))</f>
        <v>46143</v>
      </c>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c r="AT93" s="65"/>
      <c r="AU93" s="65"/>
      <c r="AV93" s="65"/>
      <c r="AW93" s="65"/>
      <c r="AX93" s="65"/>
      <c r="AY93" s="65"/>
      <c r="AZ93" s="65"/>
      <c r="BA93" s="65"/>
      <c r="BB93" s="65"/>
      <c r="BC93" s="65"/>
      <c r="BD93" s="65"/>
      <c r="BE93" s="65"/>
      <c r="BF93" s="65"/>
      <c r="BG93" s="65"/>
      <c r="BH93" s="65"/>
      <c r="BI93" s="65"/>
      <c r="BJ93" s="65"/>
      <c r="BK93" s="65"/>
      <c r="BL93" s="65"/>
      <c r="BM93" s="65"/>
      <c r="BN93" s="65"/>
      <c r="BO93" s="65"/>
      <c r="BP93" s="153"/>
    </row>
    <row r="94" spans="2:68" x14ac:dyDescent="0.25">
      <c r="B94" s="103" t="s">
        <v>6</v>
      </c>
      <c r="C94" s="64"/>
      <c r="D94" s="111">
        <v>0</v>
      </c>
      <c r="E94" s="87">
        <f>D98</f>
        <v>-2400</v>
      </c>
      <c r="F94" s="87">
        <f>E98</f>
        <v>705696</v>
      </c>
      <c r="G94" s="87">
        <f>F98</f>
        <v>1933628.16</v>
      </c>
      <c r="H94" s="87">
        <f>G98</f>
        <v>3768843.0336000002</v>
      </c>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65"/>
      <c r="AZ94" s="65"/>
      <c r="BA94" s="65"/>
      <c r="BB94" s="65"/>
      <c r="BC94" s="65"/>
      <c r="BD94" s="65"/>
      <c r="BE94" s="65"/>
      <c r="BF94" s="65"/>
      <c r="BG94" s="65"/>
      <c r="BH94" s="65"/>
      <c r="BI94" s="65"/>
      <c r="BJ94" s="65"/>
      <c r="BK94" s="65"/>
      <c r="BL94" s="65"/>
      <c r="BM94" s="65"/>
      <c r="BN94" s="65"/>
      <c r="BO94" s="65"/>
      <c r="BP94" s="153"/>
    </row>
    <row r="95" spans="2:68" x14ac:dyDescent="0.25">
      <c r="B95" s="103" t="s">
        <v>7</v>
      </c>
      <c r="C95" s="64"/>
      <c r="D95" s="111">
        <f>D84</f>
        <v>6120000</v>
      </c>
      <c r="E95" s="111">
        <f>E84</f>
        <v>6600000</v>
      </c>
      <c r="F95" s="111">
        <f>F84</f>
        <v>6792000</v>
      </c>
      <c r="G95" s="111">
        <f>G84</f>
        <v>6972000</v>
      </c>
      <c r="H95" s="111">
        <f>H84</f>
        <v>7356000</v>
      </c>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c r="AT95" s="65"/>
      <c r="AU95" s="65"/>
      <c r="AV95" s="65"/>
      <c r="AW95" s="65"/>
      <c r="AX95" s="65"/>
      <c r="AY95" s="65"/>
      <c r="AZ95" s="65"/>
      <c r="BA95" s="65"/>
      <c r="BB95" s="65"/>
      <c r="BC95" s="65"/>
      <c r="BD95" s="65"/>
      <c r="BE95" s="65"/>
      <c r="BF95" s="65"/>
      <c r="BG95" s="65"/>
      <c r="BH95" s="65"/>
      <c r="BI95" s="65"/>
      <c r="BJ95" s="65"/>
      <c r="BK95" s="65"/>
      <c r="BL95" s="65"/>
      <c r="BM95" s="65"/>
      <c r="BN95" s="65"/>
      <c r="BO95" s="65"/>
      <c r="BP95" s="153"/>
    </row>
    <row r="96" spans="2:68" x14ac:dyDescent="0.25">
      <c r="B96" s="103" t="s">
        <v>17</v>
      </c>
      <c r="C96" s="64"/>
      <c r="D96" s="111">
        <f>D91</f>
        <v>6000000</v>
      </c>
      <c r="E96" s="111">
        <f>E91</f>
        <v>5760000</v>
      </c>
      <c r="F96" s="111">
        <f>F91</f>
        <v>5400000</v>
      </c>
      <c r="G96" s="111">
        <f>G91</f>
        <v>4920000</v>
      </c>
      <c r="H96" s="111">
        <f>H91</f>
        <v>4200000</v>
      </c>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c r="BM96" s="65"/>
      <c r="BN96" s="65"/>
      <c r="BO96" s="65"/>
      <c r="BP96" s="153"/>
    </row>
    <row r="97" spans="2:68" x14ac:dyDescent="0.25">
      <c r="B97" s="103" t="s">
        <v>5</v>
      </c>
      <c r="C97" s="64"/>
      <c r="D97" s="111">
        <f>(D94*$C40)+(D95*$C40/2)</f>
        <v>122400</v>
      </c>
      <c r="E97" s="111">
        <f>(E94*$C40)+(E95*$C40/2)</f>
        <v>131904</v>
      </c>
      <c r="F97" s="111">
        <f>(F94*$C40)+(F95*$C40/2)</f>
        <v>164067.84</v>
      </c>
      <c r="G97" s="111">
        <f>(G94*$C40)+(G95*$C40/2)</f>
        <v>216785.12640000001</v>
      </c>
      <c r="H97" s="111">
        <f>(H94*$C40)+(H95*$C40/2)</f>
        <v>297873.72134400002</v>
      </c>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65"/>
      <c r="AZ97" s="65"/>
      <c r="BA97" s="65"/>
      <c r="BB97" s="65"/>
      <c r="BC97" s="65"/>
      <c r="BD97" s="65"/>
      <c r="BE97" s="65"/>
      <c r="BF97" s="65"/>
      <c r="BG97" s="65"/>
      <c r="BH97" s="65"/>
      <c r="BI97" s="65"/>
      <c r="BJ97" s="65"/>
      <c r="BK97" s="65"/>
      <c r="BL97" s="65"/>
      <c r="BM97" s="65"/>
      <c r="BN97" s="65"/>
      <c r="BO97" s="65"/>
      <c r="BP97" s="153"/>
    </row>
    <row r="98" spans="2:68" ht="13.8" thickBot="1" x14ac:dyDescent="0.3">
      <c r="B98" s="106" t="s">
        <v>8</v>
      </c>
      <c r="C98" s="120"/>
      <c r="D98" s="165">
        <f>D94+D95-D96-D97</f>
        <v>-2400</v>
      </c>
      <c r="E98" s="165">
        <f>E94+E95-E96-E97</f>
        <v>705696</v>
      </c>
      <c r="F98" s="165">
        <f>F94+F95-F96-F97</f>
        <v>1933628.16</v>
      </c>
      <c r="G98" s="165">
        <f>G94+G95-G96-G97</f>
        <v>3768843.0336000002</v>
      </c>
      <c r="H98" s="165">
        <f>H94+H95-H96-H97</f>
        <v>6626969.3122560009</v>
      </c>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121"/>
      <c r="AK98" s="121"/>
      <c r="AL98" s="121"/>
      <c r="AM98" s="121"/>
      <c r="AN98" s="121"/>
      <c r="AO98" s="121"/>
      <c r="AP98" s="121"/>
      <c r="AQ98" s="121"/>
      <c r="AR98" s="121"/>
      <c r="AS98" s="121"/>
      <c r="AT98" s="121"/>
      <c r="AU98" s="121"/>
      <c r="AV98" s="121"/>
      <c r="AW98" s="121"/>
      <c r="AX98" s="121"/>
      <c r="AY98" s="121"/>
      <c r="AZ98" s="121"/>
      <c r="BA98" s="121"/>
      <c r="BB98" s="121"/>
      <c r="BC98" s="121"/>
      <c r="BD98" s="121"/>
      <c r="BE98" s="121"/>
      <c r="BF98" s="121"/>
      <c r="BG98" s="121"/>
      <c r="BH98" s="121"/>
      <c r="BI98" s="121"/>
      <c r="BJ98" s="121"/>
      <c r="BK98" s="121"/>
      <c r="BL98" s="121"/>
      <c r="BM98" s="121"/>
      <c r="BN98" s="121"/>
      <c r="BO98" s="121"/>
      <c r="BP98" s="122"/>
    </row>
    <row r="100" spans="2:68" ht="13.8" thickBot="1" x14ac:dyDescent="0.3"/>
    <row r="101" spans="2:68" x14ac:dyDescent="0.25">
      <c r="B101" s="101" t="s">
        <v>107</v>
      </c>
      <c r="C101" s="102">
        <v>6</v>
      </c>
      <c r="D101" s="107"/>
      <c r="E101" s="107"/>
      <c r="F101" s="107"/>
      <c r="G101" s="107"/>
      <c r="H101" s="107"/>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6"/>
    </row>
    <row r="102" spans="2:68" x14ac:dyDescent="0.25">
      <c r="B102" s="103" t="s">
        <v>109</v>
      </c>
      <c r="C102" s="100">
        <v>0.1</v>
      </c>
      <c r="D102" s="16"/>
      <c r="E102" s="16"/>
      <c r="F102" s="16"/>
      <c r="G102" s="16"/>
      <c r="H102" s="16"/>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5"/>
      <c r="BN102" s="65"/>
      <c r="BO102" s="65"/>
      <c r="BP102" s="153"/>
    </row>
    <row r="103" spans="2:68" x14ac:dyDescent="0.25">
      <c r="B103" s="103" t="s">
        <v>110</v>
      </c>
      <c r="C103" s="108" t="s">
        <v>311</v>
      </c>
      <c r="D103" s="108"/>
      <c r="E103" s="108"/>
      <c r="F103" s="108"/>
      <c r="G103" s="108"/>
      <c r="H103" s="108"/>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153"/>
    </row>
    <row r="104" spans="2:68" x14ac:dyDescent="0.25">
      <c r="B104" s="103"/>
      <c r="C104" s="64"/>
      <c r="D104" s="65"/>
      <c r="E104" s="64"/>
      <c r="F104" s="64"/>
      <c r="G104" s="64"/>
      <c r="H104" s="64"/>
      <c r="I104" s="65"/>
      <c r="J104" s="65"/>
      <c r="K104" s="65"/>
      <c r="L104" s="65"/>
      <c r="M104" s="65"/>
      <c r="N104" s="65"/>
      <c r="O104" s="65"/>
      <c r="P104" s="86">
        <f>O105</f>
        <v>45017</v>
      </c>
      <c r="Q104" s="65"/>
      <c r="R104" s="65"/>
      <c r="S104" s="65"/>
      <c r="T104" s="65"/>
      <c r="U104" s="65"/>
      <c r="V104" s="65"/>
      <c r="W104" s="65"/>
      <c r="X104" s="65"/>
      <c r="Y104" s="65"/>
      <c r="Z104" s="65"/>
      <c r="AA104" s="65"/>
      <c r="AB104" s="65"/>
      <c r="AC104" s="86">
        <f>AB105</f>
        <v>45384</v>
      </c>
      <c r="AD104" s="65"/>
      <c r="AE104" s="65"/>
      <c r="AF104" s="65"/>
      <c r="AG104" s="65"/>
      <c r="AH104" s="65"/>
      <c r="AI104" s="65"/>
      <c r="AJ104" s="65"/>
      <c r="AK104" s="65"/>
      <c r="AL104" s="65"/>
      <c r="AM104" s="65"/>
      <c r="AN104" s="65"/>
      <c r="AO104" s="65"/>
      <c r="AP104" s="86">
        <f>AO105</f>
        <v>45749</v>
      </c>
      <c r="AQ104" s="65"/>
      <c r="AR104" s="65"/>
      <c r="AS104" s="65"/>
      <c r="AT104" s="65"/>
      <c r="AU104" s="65"/>
      <c r="AV104" s="65"/>
      <c r="AW104" s="65"/>
      <c r="AX104" s="65"/>
      <c r="AY104" s="65"/>
      <c r="AZ104" s="65"/>
      <c r="BA104" s="65"/>
      <c r="BB104" s="65"/>
      <c r="BC104" s="86">
        <f>BB105</f>
        <v>46115</v>
      </c>
      <c r="BD104" s="65"/>
      <c r="BE104" s="65"/>
      <c r="BF104" s="65"/>
      <c r="BG104" s="65"/>
      <c r="BH104" s="65"/>
      <c r="BI104" s="65"/>
      <c r="BJ104" s="65"/>
      <c r="BK104" s="65"/>
      <c r="BL104" s="65"/>
      <c r="BM104" s="65"/>
      <c r="BN104" s="65"/>
      <c r="BO104" s="65"/>
      <c r="BP104" s="105">
        <f>BO105</f>
        <v>46481</v>
      </c>
    </row>
    <row r="105" spans="2:68" x14ac:dyDescent="0.25">
      <c r="B105" s="154" t="s">
        <v>308</v>
      </c>
      <c r="C105" s="65"/>
      <c r="D105" s="155">
        <f>D43</f>
        <v>44682</v>
      </c>
      <c r="E105" s="155">
        <f t="shared" ref="E105:O105" si="44">DATE(YEAR(D105),MONTH(D105)+1,DAY(D105))</f>
        <v>44713</v>
      </c>
      <c r="F105" s="155">
        <f t="shared" si="44"/>
        <v>44743</v>
      </c>
      <c r="G105" s="155">
        <f t="shared" si="44"/>
        <v>44774</v>
      </c>
      <c r="H105" s="155">
        <f t="shared" si="44"/>
        <v>44805</v>
      </c>
      <c r="I105" s="155">
        <f t="shared" si="44"/>
        <v>44835</v>
      </c>
      <c r="J105" s="155">
        <f t="shared" si="44"/>
        <v>44866</v>
      </c>
      <c r="K105" s="155">
        <f t="shared" si="44"/>
        <v>44896</v>
      </c>
      <c r="L105" s="155">
        <f t="shared" si="44"/>
        <v>44927</v>
      </c>
      <c r="M105" s="155">
        <f t="shared" si="44"/>
        <v>44958</v>
      </c>
      <c r="N105" s="155">
        <f t="shared" si="44"/>
        <v>44986</v>
      </c>
      <c r="O105" s="155">
        <f t="shared" si="44"/>
        <v>45017</v>
      </c>
      <c r="P105" s="81" t="s">
        <v>52</v>
      </c>
      <c r="Q105" s="155">
        <f>D105+366</f>
        <v>45048</v>
      </c>
      <c r="R105" s="155">
        <f t="shared" ref="R105:AB105" si="45">DATE(YEAR(Q105),MONTH(Q105)+1,DAY(Q105))</f>
        <v>45079</v>
      </c>
      <c r="S105" s="155">
        <f t="shared" si="45"/>
        <v>45109</v>
      </c>
      <c r="T105" s="155">
        <f t="shared" si="45"/>
        <v>45140</v>
      </c>
      <c r="U105" s="155">
        <f t="shared" si="45"/>
        <v>45171</v>
      </c>
      <c r="V105" s="155">
        <f t="shared" si="45"/>
        <v>45201</v>
      </c>
      <c r="W105" s="155">
        <f t="shared" si="45"/>
        <v>45232</v>
      </c>
      <c r="X105" s="155">
        <f t="shared" si="45"/>
        <v>45262</v>
      </c>
      <c r="Y105" s="155">
        <f t="shared" si="45"/>
        <v>45293</v>
      </c>
      <c r="Z105" s="155">
        <f t="shared" si="45"/>
        <v>45324</v>
      </c>
      <c r="AA105" s="155">
        <f t="shared" si="45"/>
        <v>45353</v>
      </c>
      <c r="AB105" s="155">
        <f t="shared" si="45"/>
        <v>45384</v>
      </c>
      <c r="AC105" s="81" t="s">
        <v>52</v>
      </c>
      <c r="AD105" s="155">
        <f>Q105+366</f>
        <v>45414</v>
      </c>
      <c r="AE105" s="155">
        <f t="shared" ref="AE105:AO105" si="46">DATE(YEAR(AD105),MONTH(AD105)+1,DAY(AD105))</f>
        <v>45445</v>
      </c>
      <c r="AF105" s="155">
        <f t="shared" si="46"/>
        <v>45475</v>
      </c>
      <c r="AG105" s="155">
        <f t="shared" si="46"/>
        <v>45506</v>
      </c>
      <c r="AH105" s="155">
        <f t="shared" si="46"/>
        <v>45537</v>
      </c>
      <c r="AI105" s="155">
        <f t="shared" si="46"/>
        <v>45567</v>
      </c>
      <c r="AJ105" s="155">
        <f t="shared" si="46"/>
        <v>45598</v>
      </c>
      <c r="AK105" s="155">
        <f t="shared" si="46"/>
        <v>45628</v>
      </c>
      <c r="AL105" s="155">
        <f t="shared" si="46"/>
        <v>45659</v>
      </c>
      <c r="AM105" s="155">
        <f t="shared" si="46"/>
        <v>45690</v>
      </c>
      <c r="AN105" s="155">
        <f t="shared" si="46"/>
        <v>45718</v>
      </c>
      <c r="AO105" s="155">
        <f t="shared" si="46"/>
        <v>45749</v>
      </c>
      <c r="AP105" s="81" t="s">
        <v>52</v>
      </c>
      <c r="AQ105" s="155">
        <f>AD105+366</f>
        <v>45780</v>
      </c>
      <c r="AR105" s="155">
        <f t="shared" ref="AR105:BB105" si="47">DATE(YEAR(AQ105),MONTH(AQ105)+1,DAY(AQ105))</f>
        <v>45811</v>
      </c>
      <c r="AS105" s="155">
        <f t="shared" si="47"/>
        <v>45841</v>
      </c>
      <c r="AT105" s="155">
        <f t="shared" si="47"/>
        <v>45872</v>
      </c>
      <c r="AU105" s="155">
        <f t="shared" si="47"/>
        <v>45903</v>
      </c>
      <c r="AV105" s="155">
        <f t="shared" si="47"/>
        <v>45933</v>
      </c>
      <c r="AW105" s="155">
        <f t="shared" si="47"/>
        <v>45964</v>
      </c>
      <c r="AX105" s="155">
        <f t="shared" si="47"/>
        <v>45994</v>
      </c>
      <c r="AY105" s="155">
        <f t="shared" si="47"/>
        <v>46025</v>
      </c>
      <c r="AZ105" s="155">
        <f t="shared" si="47"/>
        <v>46056</v>
      </c>
      <c r="BA105" s="155">
        <f t="shared" si="47"/>
        <v>46084</v>
      </c>
      <c r="BB105" s="155">
        <f t="shared" si="47"/>
        <v>46115</v>
      </c>
      <c r="BC105" s="81" t="s">
        <v>52</v>
      </c>
      <c r="BD105" s="155">
        <f>AQ105+366</f>
        <v>46146</v>
      </c>
      <c r="BE105" s="155">
        <f t="shared" ref="BE105:BO105" si="48">DATE(YEAR(BD105),MONTH(BD105)+1,DAY(BD105))</f>
        <v>46177</v>
      </c>
      <c r="BF105" s="155">
        <f t="shared" si="48"/>
        <v>46207</v>
      </c>
      <c r="BG105" s="155">
        <f t="shared" si="48"/>
        <v>46238</v>
      </c>
      <c r="BH105" s="155">
        <f t="shared" si="48"/>
        <v>46269</v>
      </c>
      <c r="BI105" s="155">
        <f t="shared" si="48"/>
        <v>46299</v>
      </c>
      <c r="BJ105" s="155">
        <f t="shared" si="48"/>
        <v>46330</v>
      </c>
      <c r="BK105" s="155">
        <f t="shared" si="48"/>
        <v>46360</v>
      </c>
      <c r="BL105" s="155">
        <f t="shared" si="48"/>
        <v>46391</v>
      </c>
      <c r="BM105" s="155">
        <f t="shared" si="48"/>
        <v>46422</v>
      </c>
      <c r="BN105" s="155">
        <f t="shared" si="48"/>
        <v>46450</v>
      </c>
      <c r="BO105" s="155">
        <f t="shared" si="48"/>
        <v>46481</v>
      </c>
      <c r="BP105" s="156" t="s">
        <v>52</v>
      </c>
    </row>
    <row r="106" spans="2:68" x14ac:dyDescent="0.25">
      <c r="B106" s="109" t="s">
        <v>182</v>
      </c>
      <c r="C106" s="108" t="s">
        <v>604</v>
      </c>
      <c r="D106" s="97">
        <v>1857</v>
      </c>
      <c r="E106" s="97">
        <v>1857</v>
      </c>
      <c r="F106" s="97">
        <v>1857</v>
      </c>
      <c r="G106" s="97">
        <v>1857</v>
      </c>
      <c r="H106" s="97">
        <v>1857</v>
      </c>
      <c r="I106" s="97">
        <v>1857</v>
      </c>
      <c r="J106" s="97">
        <v>1857</v>
      </c>
      <c r="K106" s="97">
        <v>1857</v>
      </c>
      <c r="L106" s="97">
        <v>1857</v>
      </c>
      <c r="M106" s="97">
        <v>1857</v>
      </c>
      <c r="N106" s="97">
        <v>1857</v>
      </c>
      <c r="O106" s="97">
        <v>1857</v>
      </c>
      <c r="P106" s="10">
        <f>SUM(D106:O106)</f>
        <v>22284</v>
      </c>
      <c r="Q106" s="151">
        <f>O106*(1+0.1)</f>
        <v>2042.7000000000003</v>
      </c>
      <c r="R106" s="151">
        <f>Q106*(1+0.1)</f>
        <v>2246.9700000000003</v>
      </c>
      <c r="S106" s="151">
        <f t="shared" ref="S106:AD121" si="49">R106*(1+0.1)</f>
        <v>2471.6670000000004</v>
      </c>
      <c r="T106" s="151">
        <f t="shared" si="49"/>
        <v>2718.8337000000006</v>
      </c>
      <c r="U106" s="151">
        <f t="shared" si="49"/>
        <v>2990.7170700000011</v>
      </c>
      <c r="V106" s="151">
        <f t="shared" si="49"/>
        <v>3289.7887770000016</v>
      </c>
      <c r="W106" s="151">
        <f t="shared" si="49"/>
        <v>3618.7676547000019</v>
      </c>
      <c r="X106" s="151">
        <f t="shared" si="49"/>
        <v>3980.6444201700024</v>
      </c>
      <c r="Y106" s="151">
        <f t="shared" si="49"/>
        <v>4378.7088621870025</v>
      </c>
      <c r="Z106" s="151">
        <f t="shared" si="49"/>
        <v>4816.579748405703</v>
      </c>
      <c r="AA106" s="151">
        <f t="shared" si="49"/>
        <v>5298.2377232462741</v>
      </c>
      <c r="AB106" s="151">
        <f t="shared" si="49"/>
        <v>5828.0614955709016</v>
      </c>
      <c r="AC106" s="10">
        <f>SUM(Q106:AB106)</f>
        <v>43681.676451279891</v>
      </c>
      <c r="AD106" s="151">
        <v>3285.9345104268891</v>
      </c>
      <c r="AE106" s="151">
        <v>3285.9345104268891</v>
      </c>
      <c r="AF106" s="151">
        <v>3285.9345104268891</v>
      </c>
      <c r="AG106" s="151">
        <v>3285.9345104268891</v>
      </c>
      <c r="AH106" s="151">
        <v>3285.9345104268891</v>
      </c>
      <c r="AI106" s="151">
        <v>3285.9345104268891</v>
      </c>
      <c r="AJ106" s="151">
        <v>3285.9345104268891</v>
      </c>
      <c r="AK106" s="151">
        <v>3285.9345104268891</v>
      </c>
      <c r="AL106" s="151">
        <v>3285.9345104268891</v>
      </c>
      <c r="AM106" s="151">
        <v>3285.9345104268891</v>
      </c>
      <c r="AN106" s="151">
        <v>3285.9345104268891</v>
      </c>
      <c r="AO106" s="151">
        <v>3285.9345104268891</v>
      </c>
      <c r="AP106" s="10">
        <f>SUM(AD106:AO106)</f>
        <v>39431.214125122671</v>
      </c>
      <c r="AQ106" s="151">
        <v>3285.9345104268891</v>
      </c>
      <c r="AR106" s="151">
        <v>3285.9345104268891</v>
      </c>
      <c r="AS106" s="151">
        <v>3285.9345104268891</v>
      </c>
      <c r="AT106" s="151">
        <v>3285.9345104268891</v>
      </c>
      <c r="AU106" s="151">
        <v>3285.9345104268891</v>
      </c>
      <c r="AV106" s="151">
        <v>3285.9345104268891</v>
      </c>
      <c r="AW106" s="151">
        <v>3285.9345104268891</v>
      </c>
      <c r="AX106" s="151">
        <v>3285.9345104268891</v>
      </c>
      <c r="AY106" s="151">
        <v>3285.9345104268891</v>
      </c>
      <c r="AZ106" s="151">
        <v>3285.9345104268891</v>
      </c>
      <c r="BA106" s="151">
        <v>3285.9345104268891</v>
      </c>
      <c r="BB106" s="151">
        <v>3285.9345104268891</v>
      </c>
      <c r="BC106" s="10">
        <f>SUM(AQ106:BB106)</f>
        <v>39431.214125122671</v>
      </c>
      <c r="BD106" s="151">
        <f>BB106*(1+0.1)</f>
        <v>3614.5279614695783</v>
      </c>
      <c r="BE106" s="151">
        <f t="shared" ref="BE106:BO116" si="50">BC106*(1+0.1)</f>
        <v>43374.335537634943</v>
      </c>
      <c r="BF106" s="151">
        <f t="shared" si="50"/>
        <v>3975.9807576165363</v>
      </c>
      <c r="BG106" s="151">
        <f t="shared" si="50"/>
        <v>47711.769091398441</v>
      </c>
      <c r="BH106" s="151">
        <f t="shared" si="50"/>
        <v>4373.5788333781902</v>
      </c>
      <c r="BI106" s="151">
        <f t="shared" si="50"/>
        <v>52482.946000538286</v>
      </c>
      <c r="BJ106" s="151">
        <f t="shared" si="50"/>
        <v>4810.9367167160099</v>
      </c>
      <c r="BK106" s="151">
        <f t="shared" si="50"/>
        <v>57731.240600592122</v>
      </c>
      <c r="BL106" s="151">
        <f t="shared" si="50"/>
        <v>5292.0303883876113</v>
      </c>
      <c r="BM106" s="151">
        <f t="shared" si="50"/>
        <v>63504.364660651343</v>
      </c>
      <c r="BN106" s="151">
        <f t="shared" si="50"/>
        <v>5821.2334272263734</v>
      </c>
      <c r="BO106" s="151">
        <f t="shared" si="50"/>
        <v>69854.801126716484</v>
      </c>
      <c r="BP106" s="157">
        <f>SUM(BD106:BO106)</f>
        <v>362547.74510232592</v>
      </c>
    </row>
    <row r="107" spans="2:68" x14ac:dyDescent="0.25">
      <c r="B107" s="109" t="s">
        <v>182</v>
      </c>
      <c r="C107" s="108" t="s">
        <v>605</v>
      </c>
      <c r="D107" s="97">
        <v>1047</v>
      </c>
      <c r="E107" s="97">
        <v>1047</v>
      </c>
      <c r="F107" s="97">
        <v>1047</v>
      </c>
      <c r="G107" s="97">
        <v>1047</v>
      </c>
      <c r="H107" s="97">
        <v>1047</v>
      </c>
      <c r="I107" s="97">
        <v>1047</v>
      </c>
      <c r="J107" s="97">
        <v>1047</v>
      </c>
      <c r="K107" s="97">
        <v>1047</v>
      </c>
      <c r="L107" s="97">
        <v>1047</v>
      </c>
      <c r="M107" s="97">
        <v>1047</v>
      </c>
      <c r="N107" s="97">
        <v>1047</v>
      </c>
      <c r="O107" s="97">
        <v>1047</v>
      </c>
      <c r="P107" s="10">
        <f>SUM(D107:O107)</f>
        <v>12564</v>
      </c>
      <c r="Q107" s="151">
        <f t="shared" ref="Q107:Q121" si="51">O107*(1+0.1)</f>
        <v>1151.7</v>
      </c>
      <c r="R107" s="151">
        <f t="shared" ref="R107:AA121" si="52">Q107*(1+0.1)</f>
        <v>1266.8700000000001</v>
      </c>
      <c r="S107" s="151">
        <f t="shared" si="52"/>
        <v>1393.5570000000002</v>
      </c>
      <c r="T107" s="151">
        <f t="shared" si="52"/>
        <v>1532.9127000000003</v>
      </c>
      <c r="U107" s="151">
        <f t="shared" si="52"/>
        <v>1686.2039700000005</v>
      </c>
      <c r="V107" s="151">
        <f t="shared" si="52"/>
        <v>1854.8243670000006</v>
      </c>
      <c r="W107" s="151">
        <f t="shared" si="52"/>
        <v>2040.306803700001</v>
      </c>
      <c r="X107" s="151">
        <f t="shared" si="52"/>
        <v>2244.3374840700012</v>
      </c>
      <c r="Y107" s="151">
        <f t="shared" si="52"/>
        <v>2468.7712324770014</v>
      </c>
      <c r="Z107" s="151">
        <f t="shared" si="52"/>
        <v>2715.6483557247016</v>
      </c>
      <c r="AA107" s="151">
        <f t="shared" si="52"/>
        <v>2987.2131912971718</v>
      </c>
      <c r="AB107" s="151">
        <f t="shared" si="49"/>
        <v>3285.9345104268891</v>
      </c>
      <c r="AC107" s="10">
        <f>SUM(Q107:AB107)</f>
        <v>24628.27961469577</v>
      </c>
      <c r="AD107" s="151">
        <v>10137.123656808841</v>
      </c>
      <c r="AE107" s="151">
        <v>10137.123656808841</v>
      </c>
      <c r="AF107" s="151">
        <v>10137.123656808841</v>
      </c>
      <c r="AG107" s="151">
        <v>10137.123656808841</v>
      </c>
      <c r="AH107" s="151">
        <v>10137.123656808841</v>
      </c>
      <c r="AI107" s="151">
        <v>10137.123656808841</v>
      </c>
      <c r="AJ107" s="151">
        <v>10137.123656808841</v>
      </c>
      <c r="AK107" s="151">
        <v>10137.123656808841</v>
      </c>
      <c r="AL107" s="151">
        <v>10137.123656808841</v>
      </c>
      <c r="AM107" s="151">
        <v>10137.123656808841</v>
      </c>
      <c r="AN107" s="151">
        <v>10137.123656808841</v>
      </c>
      <c r="AO107" s="151">
        <v>10137.123656808841</v>
      </c>
      <c r="AP107" s="10">
        <f>SUM(AD107:AO107)</f>
        <v>121645.48388170607</v>
      </c>
      <c r="AQ107" s="151">
        <v>10137.123656808841</v>
      </c>
      <c r="AR107" s="151">
        <v>10137.123656808841</v>
      </c>
      <c r="AS107" s="151">
        <v>10137.123656808841</v>
      </c>
      <c r="AT107" s="151">
        <v>10137.123656808841</v>
      </c>
      <c r="AU107" s="151">
        <v>10137.123656808841</v>
      </c>
      <c r="AV107" s="151">
        <v>10137.123656808841</v>
      </c>
      <c r="AW107" s="151">
        <v>10137.123656808841</v>
      </c>
      <c r="AX107" s="151">
        <v>10137.123656808841</v>
      </c>
      <c r="AY107" s="151">
        <v>10137.123656808841</v>
      </c>
      <c r="AZ107" s="151">
        <v>10137.123656808841</v>
      </c>
      <c r="BA107" s="151">
        <v>10137.123656808841</v>
      </c>
      <c r="BB107" s="151">
        <v>10137.123656808841</v>
      </c>
      <c r="BC107" s="10">
        <f>SUM(AQ107:BB107)</f>
        <v>121645.48388170607</v>
      </c>
      <c r="BD107" s="151">
        <f t="shared" ref="BD107:BD121" si="53">BB107*(1+0.1)</f>
        <v>11150.836022489726</v>
      </c>
      <c r="BE107" s="151">
        <f t="shared" si="50"/>
        <v>133810.03226987668</v>
      </c>
      <c r="BF107" s="151">
        <f t="shared" si="50"/>
        <v>12265.919624738699</v>
      </c>
      <c r="BG107" s="151">
        <f t="shared" si="50"/>
        <v>147191.03549686435</v>
      </c>
      <c r="BH107" s="151">
        <f t="shared" si="50"/>
        <v>13492.51158721257</v>
      </c>
      <c r="BI107" s="151">
        <f t="shared" si="50"/>
        <v>161910.13904655079</v>
      </c>
      <c r="BJ107" s="151">
        <f t="shared" si="50"/>
        <v>14841.762745933827</v>
      </c>
      <c r="BK107" s="151">
        <f t="shared" si="50"/>
        <v>178101.15295120588</v>
      </c>
      <c r="BL107" s="151">
        <f t="shared" si="50"/>
        <v>16325.939020527212</v>
      </c>
      <c r="BM107" s="151">
        <f t="shared" si="50"/>
        <v>195911.26824632648</v>
      </c>
      <c r="BN107" s="151">
        <f t="shared" si="50"/>
        <v>17958.532922579936</v>
      </c>
      <c r="BO107" s="151">
        <f t="shared" si="50"/>
        <v>215502.39507095914</v>
      </c>
      <c r="BP107" s="157">
        <f t="shared" ref="BP107:BP120" si="54">SUM(BD107:BO107)</f>
        <v>1118461.5250052654</v>
      </c>
    </row>
    <row r="108" spans="2:68" x14ac:dyDescent="0.25">
      <c r="B108" s="109" t="s">
        <v>182</v>
      </c>
      <c r="C108" s="108" t="s">
        <v>606</v>
      </c>
      <c r="D108" s="97">
        <v>3230</v>
      </c>
      <c r="E108" s="97">
        <v>3230</v>
      </c>
      <c r="F108" s="97">
        <v>3230</v>
      </c>
      <c r="G108" s="97">
        <v>3230</v>
      </c>
      <c r="H108" s="97">
        <v>3230</v>
      </c>
      <c r="I108" s="97">
        <v>3230</v>
      </c>
      <c r="J108" s="97">
        <v>3230</v>
      </c>
      <c r="K108" s="97">
        <v>3230</v>
      </c>
      <c r="L108" s="97">
        <v>3230</v>
      </c>
      <c r="M108" s="97">
        <v>3230</v>
      </c>
      <c r="N108" s="97">
        <v>3230</v>
      </c>
      <c r="O108" s="97">
        <v>3230</v>
      </c>
      <c r="P108" s="10">
        <f>SUM(D108:O108)</f>
        <v>38760</v>
      </c>
      <c r="Q108" s="151">
        <f t="shared" si="51"/>
        <v>3553.0000000000005</v>
      </c>
      <c r="R108" s="151">
        <f t="shared" si="52"/>
        <v>3908.3000000000006</v>
      </c>
      <c r="S108" s="151">
        <f t="shared" si="52"/>
        <v>4299.130000000001</v>
      </c>
      <c r="T108" s="151">
        <f t="shared" si="52"/>
        <v>4729.0430000000015</v>
      </c>
      <c r="U108" s="151">
        <f t="shared" si="52"/>
        <v>5201.9473000000016</v>
      </c>
      <c r="V108" s="151">
        <f t="shared" si="52"/>
        <v>5722.1420300000027</v>
      </c>
      <c r="W108" s="151">
        <f t="shared" si="52"/>
        <v>6294.3562330000032</v>
      </c>
      <c r="X108" s="151">
        <f t="shared" si="52"/>
        <v>6923.7918563000039</v>
      </c>
      <c r="Y108" s="151">
        <f t="shared" si="52"/>
        <v>7616.1710419300052</v>
      </c>
      <c r="Z108" s="151">
        <f t="shared" si="52"/>
        <v>8377.7881461230063</v>
      </c>
      <c r="AA108" s="151">
        <f t="shared" si="52"/>
        <v>9215.5669607353084</v>
      </c>
      <c r="AB108" s="151">
        <f t="shared" si="49"/>
        <v>10137.123656808841</v>
      </c>
      <c r="AC108" s="10">
        <f>SUM(Q108:AB108)</f>
        <v>75978.360224897173</v>
      </c>
      <c r="AD108" s="151">
        <v>25107.427013768014</v>
      </c>
      <c r="AE108" s="151">
        <v>25107.427013768014</v>
      </c>
      <c r="AF108" s="151">
        <v>25107.427013768014</v>
      </c>
      <c r="AG108" s="151">
        <v>25107.427013768014</v>
      </c>
      <c r="AH108" s="151">
        <v>25107.427013768014</v>
      </c>
      <c r="AI108" s="151">
        <v>25107.427013768014</v>
      </c>
      <c r="AJ108" s="151">
        <v>25107.427013768014</v>
      </c>
      <c r="AK108" s="151">
        <v>25107.427013768014</v>
      </c>
      <c r="AL108" s="151">
        <v>25107.427013768014</v>
      </c>
      <c r="AM108" s="151">
        <v>25107.427013768014</v>
      </c>
      <c r="AN108" s="151">
        <v>25107.427013768014</v>
      </c>
      <c r="AO108" s="151">
        <v>25107.427013768014</v>
      </c>
      <c r="AP108" s="10">
        <f>SUM(AD108:AO108)</f>
        <v>301289.12416521611</v>
      </c>
      <c r="AQ108" s="151">
        <v>25107.427013768014</v>
      </c>
      <c r="AR108" s="151">
        <v>25107.427013768014</v>
      </c>
      <c r="AS108" s="151">
        <v>25107.427013768014</v>
      </c>
      <c r="AT108" s="151">
        <v>25107.427013768014</v>
      </c>
      <c r="AU108" s="151">
        <v>25107.427013768014</v>
      </c>
      <c r="AV108" s="151">
        <v>25107.427013768014</v>
      </c>
      <c r="AW108" s="151">
        <v>25107.427013768014</v>
      </c>
      <c r="AX108" s="151">
        <v>25107.427013768014</v>
      </c>
      <c r="AY108" s="151">
        <v>25107.427013768014</v>
      </c>
      <c r="AZ108" s="151">
        <v>25107.427013768014</v>
      </c>
      <c r="BA108" s="151">
        <v>25107.427013768014</v>
      </c>
      <c r="BB108" s="151">
        <v>25107.427013768014</v>
      </c>
      <c r="BC108" s="10">
        <f>SUM(AQ108:BB108)</f>
        <v>301289.12416521611</v>
      </c>
      <c r="BD108" s="151">
        <f t="shared" si="53"/>
        <v>27618.169715144817</v>
      </c>
      <c r="BE108" s="151">
        <f t="shared" si="50"/>
        <v>331418.03658173775</v>
      </c>
      <c r="BF108" s="151">
        <f t="shared" si="50"/>
        <v>30379.9866866593</v>
      </c>
      <c r="BG108" s="151">
        <f t="shared" si="50"/>
        <v>364559.84023991157</v>
      </c>
      <c r="BH108" s="151">
        <f t="shared" si="50"/>
        <v>33417.985355325232</v>
      </c>
      <c r="BI108" s="151">
        <f t="shared" si="50"/>
        <v>401015.82426390279</v>
      </c>
      <c r="BJ108" s="151">
        <f t="shared" si="50"/>
        <v>36759.783890857761</v>
      </c>
      <c r="BK108" s="151">
        <f t="shared" si="50"/>
        <v>441117.40669029311</v>
      </c>
      <c r="BL108" s="151">
        <f t="shared" si="50"/>
        <v>40435.762279943541</v>
      </c>
      <c r="BM108" s="151">
        <f t="shared" si="50"/>
        <v>485229.14735932247</v>
      </c>
      <c r="BN108" s="151">
        <f t="shared" si="50"/>
        <v>44479.3385079379</v>
      </c>
      <c r="BO108" s="151">
        <f t="shared" si="50"/>
        <v>533752.06209525478</v>
      </c>
      <c r="BP108" s="157">
        <f t="shared" si="54"/>
        <v>2770183.3436662909</v>
      </c>
    </row>
    <row r="109" spans="2:68" x14ac:dyDescent="0.25">
      <c r="B109" s="109" t="s">
        <v>182</v>
      </c>
      <c r="C109" s="108" t="s">
        <v>607</v>
      </c>
      <c r="D109" s="97">
        <v>8000</v>
      </c>
      <c r="E109" s="97">
        <v>8000</v>
      </c>
      <c r="F109" s="97">
        <v>8000</v>
      </c>
      <c r="G109" s="97">
        <v>8000</v>
      </c>
      <c r="H109" s="97">
        <v>8000</v>
      </c>
      <c r="I109" s="97">
        <v>8000</v>
      </c>
      <c r="J109" s="97">
        <v>8000</v>
      </c>
      <c r="K109" s="97">
        <v>8000</v>
      </c>
      <c r="L109" s="97">
        <v>8000</v>
      </c>
      <c r="M109" s="97">
        <v>8000</v>
      </c>
      <c r="N109" s="97">
        <v>8000</v>
      </c>
      <c r="O109" s="97">
        <v>8000</v>
      </c>
      <c r="P109" s="10">
        <f>SUM(D109:O109)</f>
        <v>96000</v>
      </c>
      <c r="Q109" s="151">
        <f t="shared" si="51"/>
        <v>8800</v>
      </c>
      <c r="R109" s="151">
        <f t="shared" si="52"/>
        <v>9680</v>
      </c>
      <c r="S109" s="151">
        <f t="shared" si="52"/>
        <v>10648</v>
      </c>
      <c r="T109" s="151">
        <f t="shared" si="52"/>
        <v>11712.800000000001</v>
      </c>
      <c r="U109" s="151">
        <f t="shared" si="52"/>
        <v>12884.080000000002</v>
      </c>
      <c r="V109" s="151">
        <f t="shared" si="52"/>
        <v>14172.488000000003</v>
      </c>
      <c r="W109" s="151">
        <f t="shared" si="52"/>
        <v>15589.736800000004</v>
      </c>
      <c r="X109" s="151">
        <f t="shared" si="52"/>
        <v>17148.710480000005</v>
      </c>
      <c r="Y109" s="151">
        <f t="shared" si="52"/>
        <v>18863.581528000006</v>
      </c>
      <c r="Z109" s="151">
        <f t="shared" si="52"/>
        <v>20749.939680800009</v>
      </c>
      <c r="AA109" s="151">
        <f t="shared" si="52"/>
        <v>22824.933648880011</v>
      </c>
      <c r="AB109" s="151">
        <f t="shared" si="49"/>
        <v>25107.427013768014</v>
      </c>
      <c r="AC109" s="10">
        <f>SUM(Q109:AB109)</f>
        <v>188181.69715144805</v>
      </c>
      <c r="AD109" s="151">
        <v>12553.713506884007</v>
      </c>
      <c r="AE109" s="151">
        <v>12553.713506884007</v>
      </c>
      <c r="AF109" s="151">
        <v>12553.713506884007</v>
      </c>
      <c r="AG109" s="151">
        <v>12553.713506884007</v>
      </c>
      <c r="AH109" s="151">
        <v>12553.713506884007</v>
      </c>
      <c r="AI109" s="151">
        <v>12553.713506884007</v>
      </c>
      <c r="AJ109" s="151">
        <v>12553.713506884007</v>
      </c>
      <c r="AK109" s="151">
        <v>12553.713506884007</v>
      </c>
      <c r="AL109" s="151">
        <v>12553.713506884007</v>
      </c>
      <c r="AM109" s="151">
        <v>12553.713506884007</v>
      </c>
      <c r="AN109" s="151">
        <v>12553.713506884007</v>
      </c>
      <c r="AO109" s="151">
        <v>12553.713506884007</v>
      </c>
      <c r="AP109" s="10">
        <f>SUM(AD109:AO109)</f>
        <v>150644.56208260806</v>
      </c>
      <c r="AQ109" s="151">
        <v>12553.713506884007</v>
      </c>
      <c r="AR109" s="151">
        <v>12553.713506884007</v>
      </c>
      <c r="AS109" s="151">
        <v>12553.713506884007</v>
      </c>
      <c r="AT109" s="151">
        <v>12553.713506884007</v>
      </c>
      <c r="AU109" s="151">
        <v>12553.713506884007</v>
      </c>
      <c r="AV109" s="151">
        <v>12553.713506884007</v>
      </c>
      <c r="AW109" s="151">
        <v>12553.713506884007</v>
      </c>
      <c r="AX109" s="151">
        <v>12553.713506884007</v>
      </c>
      <c r="AY109" s="151">
        <v>12553.713506884007</v>
      </c>
      <c r="AZ109" s="151">
        <v>12553.713506884007</v>
      </c>
      <c r="BA109" s="151">
        <v>12553.713506884007</v>
      </c>
      <c r="BB109" s="151">
        <v>12553.713506884007</v>
      </c>
      <c r="BC109" s="10">
        <f>SUM(AQ109:BB109)</f>
        <v>150644.56208260806</v>
      </c>
      <c r="BD109" s="151">
        <f t="shared" si="53"/>
        <v>13809.084857572409</v>
      </c>
      <c r="BE109" s="151">
        <f t="shared" si="50"/>
        <v>165709.01829086887</v>
      </c>
      <c r="BF109" s="151">
        <f t="shared" si="50"/>
        <v>15189.99334332965</v>
      </c>
      <c r="BG109" s="151">
        <f t="shared" si="50"/>
        <v>182279.92011995579</v>
      </c>
      <c r="BH109" s="151">
        <f t="shared" si="50"/>
        <v>16708.992677662616</v>
      </c>
      <c r="BI109" s="151">
        <f t="shared" si="50"/>
        <v>200507.91213195139</v>
      </c>
      <c r="BJ109" s="151">
        <f t="shared" si="50"/>
        <v>18379.891945428881</v>
      </c>
      <c r="BK109" s="151">
        <f t="shared" si="50"/>
        <v>220558.70334514655</v>
      </c>
      <c r="BL109" s="151">
        <f t="shared" si="50"/>
        <v>20217.881139971771</v>
      </c>
      <c r="BM109" s="151">
        <f t="shared" si="50"/>
        <v>242614.57367966123</v>
      </c>
      <c r="BN109" s="151">
        <f t="shared" si="50"/>
        <v>22239.66925396895</v>
      </c>
      <c r="BO109" s="151">
        <f t="shared" si="50"/>
        <v>266876.03104762739</v>
      </c>
      <c r="BP109" s="157">
        <f t="shared" si="54"/>
        <v>1385091.6718331454</v>
      </c>
    </row>
    <row r="110" spans="2:68" x14ac:dyDescent="0.25">
      <c r="B110" s="109" t="s">
        <v>182</v>
      </c>
      <c r="C110" s="108" t="s">
        <v>608</v>
      </c>
      <c r="D110" s="97">
        <v>4000</v>
      </c>
      <c r="E110" s="97">
        <v>4000</v>
      </c>
      <c r="F110" s="97">
        <v>4000</v>
      </c>
      <c r="G110" s="97">
        <v>4000</v>
      </c>
      <c r="H110" s="97">
        <v>4000</v>
      </c>
      <c r="I110" s="97">
        <v>4000</v>
      </c>
      <c r="J110" s="97">
        <v>4000</v>
      </c>
      <c r="K110" s="97">
        <v>4000</v>
      </c>
      <c r="L110" s="97">
        <v>4000</v>
      </c>
      <c r="M110" s="97">
        <v>4000</v>
      </c>
      <c r="N110" s="97">
        <v>4000</v>
      </c>
      <c r="O110" s="97">
        <v>4000</v>
      </c>
      <c r="P110" s="10">
        <f t="shared" ref="P110:P120" si="55">SUM(D110:O110)</f>
        <v>48000</v>
      </c>
      <c r="Q110" s="151">
        <f t="shared" si="51"/>
        <v>4400</v>
      </c>
      <c r="R110" s="151">
        <f t="shared" si="52"/>
        <v>4840</v>
      </c>
      <c r="S110" s="151">
        <f t="shared" si="52"/>
        <v>5324</v>
      </c>
      <c r="T110" s="151">
        <f t="shared" si="52"/>
        <v>5856.4000000000005</v>
      </c>
      <c r="U110" s="151">
        <f t="shared" si="52"/>
        <v>6442.0400000000009</v>
      </c>
      <c r="V110" s="151">
        <f t="shared" si="52"/>
        <v>7086.2440000000015</v>
      </c>
      <c r="W110" s="151">
        <f t="shared" si="52"/>
        <v>7794.8684000000021</v>
      </c>
      <c r="X110" s="151">
        <f t="shared" si="52"/>
        <v>8574.3552400000026</v>
      </c>
      <c r="Y110" s="151">
        <f t="shared" si="52"/>
        <v>9431.790764000003</v>
      </c>
      <c r="Z110" s="151">
        <f t="shared" si="52"/>
        <v>10374.969840400005</v>
      </c>
      <c r="AA110" s="151">
        <f t="shared" si="52"/>
        <v>11412.466824440005</v>
      </c>
      <c r="AB110" s="151">
        <f t="shared" si="49"/>
        <v>12553.713506884007</v>
      </c>
      <c r="AC110" s="10">
        <f t="shared" ref="AC110:AC120" si="56">SUM(Q110:AB110)</f>
        <v>94090.848575724027</v>
      </c>
      <c r="AD110" s="151">
        <v>9415.2851301630089</v>
      </c>
      <c r="AE110" s="151">
        <v>9415.2851301630089</v>
      </c>
      <c r="AF110" s="151">
        <v>9415.2851301630089</v>
      </c>
      <c r="AG110" s="151">
        <v>9415.2851301630089</v>
      </c>
      <c r="AH110" s="151">
        <v>9415.2851301630089</v>
      </c>
      <c r="AI110" s="151">
        <v>9415.2851301630089</v>
      </c>
      <c r="AJ110" s="151">
        <v>9415.2851301630089</v>
      </c>
      <c r="AK110" s="151">
        <v>9415.2851301630089</v>
      </c>
      <c r="AL110" s="151">
        <v>9415.2851301630089</v>
      </c>
      <c r="AM110" s="151">
        <v>9415.2851301630089</v>
      </c>
      <c r="AN110" s="151">
        <v>9415.2851301630089</v>
      </c>
      <c r="AO110" s="151">
        <v>9415.2851301630089</v>
      </c>
      <c r="AP110" s="10">
        <f t="shared" ref="AP110:AP120" si="57">SUM(AD110:AO110)</f>
        <v>112983.42156195613</v>
      </c>
      <c r="AQ110" s="151">
        <v>9415.2851301630089</v>
      </c>
      <c r="AR110" s="151">
        <v>9415.2851301630089</v>
      </c>
      <c r="AS110" s="151">
        <v>9415.2851301630089</v>
      </c>
      <c r="AT110" s="151">
        <v>9415.2851301630089</v>
      </c>
      <c r="AU110" s="151">
        <v>9415.2851301630089</v>
      </c>
      <c r="AV110" s="151">
        <v>9415.2851301630089</v>
      </c>
      <c r="AW110" s="151">
        <v>9415.2851301630089</v>
      </c>
      <c r="AX110" s="151">
        <v>9415.2851301630089</v>
      </c>
      <c r="AY110" s="151">
        <v>9415.2851301630089</v>
      </c>
      <c r="AZ110" s="151">
        <v>9415.2851301630089</v>
      </c>
      <c r="BA110" s="151">
        <v>9415.2851301630089</v>
      </c>
      <c r="BB110" s="151">
        <v>9415.2851301630089</v>
      </c>
      <c r="BC110" s="10">
        <f t="shared" ref="BC110:BC120" si="58">SUM(AQ110:BB110)</f>
        <v>112983.42156195613</v>
      </c>
      <c r="BD110" s="151">
        <f t="shared" si="53"/>
        <v>10356.81364317931</v>
      </c>
      <c r="BE110" s="151">
        <f t="shared" si="50"/>
        <v>124281.76371815175</v>
      </c>
      <c r="BF110" s="151">
        <f t="shared" si="50"/>
        <v>11392.495007497242</v>
      </c>
      <c r="BG110" s="151">
        <f t="shared" si="50"/>
        <v>136709.94008996693</v>
      </c>
      <c r="BH110" s="151">
        <f t="shared" si="50"/>
        <v>12531.744508246968</v>
      </c>
      <c r="BI110" s="151">
        <f t="shared" si="50"/>
        <v>150380.93409896363</v>
      </c>
      <c r="BJ110" s="151">
        <f t="shared" si="50"/>
        <v>13784.918959071665</v>
      </c>
      <c r="BK110" s="151">
        <f t="shared" si="50"/>
        <v>165419.02750885999</v>
      </c>
      <c r="BL110" s="151">
        <f t="shared" si="50"/>
        <v>15163.410854978833</v>
      </c>
      <c r="BM110" s="151">
        <f t="shared" si="50"/>
        <v>181960.930259746</v>
      </c>
      <c r="BN110" s="151">
        <f t="shared" si="50"/>
        <v>16679.751940476715</v>
      </c>
      <c r="BO110" s="151">
        <f t="shared" si="50"/>
        <v>200157.02328572061</v>
      </c>
      <c r="BP110" s="157">
        <f t="shared" si="54"/>
        <v>1038818.7538748597</v>
      </c>
    </row>
    <row r="111" spans="2:68" x14ac:dyDescent="0.25">
      <c r="B111" s="109" t="s">
        <v>182</v>
      </c>
      <c r="C111" s="108" t="s">
        <v>609</v>
      </c>
      <c r="D111" s="97">
        <v>3000</v>
      </c>
      <c r="E111" s="97">
        <v>3000</v>
      </c>
      <c r="F111" s="97">
        <v>3000</v>
      </c>
      <c r="G111" s="97">
        <v>3000</v>
      </c>
      <c r="H111" s="97">
        <v>3000</v>
      </c>
      <c r="I111" s="97">
        <v>3000</v>
      </c>
      <c r="J111" s="97">
        <v>3000</v>
      </c>
      <c r="K111" s="97">
        <v>3000</v>
      </c>
      <c r="L111" s="97">
        <v>3000</v>
      </c>
      <c r="M111" s="97">
        <v>3000</v>
      </c>
      <c r="N111" s="97">
        <v>3000</v>
      </c>
      <c r="O111" s="97">
        <v>3000</v>
      </c>
      <c r="P111" s="10">
        <f t="shared" si="55"/>
        <v>36000</v>
      </c>
      <c r="Q111" s="151">
        <f t="shared" si="51"/>
        <v>3300.0000000000005</v>
      </c>
      <c r="R111" s="151">
        <f t="shared" si="52"/>
        <v>3630.0000000000009</v>
      </c>
      <c r="S111" s="151">
        <f t="shared" si="52"/>
        <v>3993.0000000000014</v>
      </c>
      <c r="T111" s="151">
        <f t="shared" si="52"/>
        <v>4392.300000000002</v>
      </c>
      <c r="U111" s="151">
        <f t="shared" si="52"/>
        <v>4831.5300000000025</v>
      </c>
      <c r="V111" s="151">
        <f t="shared" si="52"/>
        <v>5314.6830000000027</v>
      </c>
      <c r="W111" s="151">
        <f t="shared" si="52"/>
        <v>5846.1513000000032</v>
      </c>
      <c r="X111" s="151">
        <f t="shared" si="52"/>
        <v>6430.7664300000042</v>
      </c>
      <c r="Y111" s="151">
        <f t="shared" si="52"/>
        <v>7073.8430730000055</v>
      </c>
      <c r="Z111" s="151">
        <f t="shared" si="52"/>
        <v>7781.2273803000062</v>
      </c>
      <c r="AA111" s="151">
        <f t="shared" si="52"/>
        <v>8559.3501183300068</v>
      </c>
      <c r="AB111" s="151">
        <f t="shared" si="49"/>
        <v>9415.2851301630089</v>
      </c>
      <c r="AC111" s="10">
        <f t="shared" si="56"/>
        <v>70568.136431793057</v>
      </c>
      <c r="AD111" s="151">
        <v>6276.8567534420035</v>
      </c>
      <c r="AE111" s="151">
        <v>6276.8567534420035</v>
      </c>
      <c r="AF111" s="151">
        <v>6276.8567534420035</v>
      </c>
      <c r="AG111" s="151">
        <v>6276.8567534420035</v>
      </c>
      <c r="AH111" s="151">
        <v>6276.8567534420035</v>
      </c>
      <c r="AI111" s="151">
        <v>6276.8567534420035</v>
      </c>
      <c r="AJ111" s="151">
        <v>6276.8567534420035</v>
      </c>
      <c r="AK111" s="151">
        <v>6276.8567534420035</v>
      </c>
      <c r="AL111" s="151">
        <v>6276.8567534420035</v>
      </c>
      <c r="AM111" s="151">
        <v>6276.8567534420035</v>
      </c>
      <c r="AN111" s="151">
        <v>6276.8567534420035</v>
      </c>
      <c r="AO111" s="151">
        <v>6276.8567534420035</v>
      </c>
      <c r="AP111" s="10">
        <f t="shared" si="57"/>
        <v>75322.281041304028</v>
      </c>
      <c r="AQ111" s="151">
        <v>6276.8567534420035</v>
      </c>
      <c r="AR111" s="151">
        <v>6276.8567534420035</v>
      </c>
      <c r="AS111" s="151">
        <v>6276.8567534420035</v>
      </c>
      <c r="AT111" s="151">
        <v>6276.8567534420035</v>
      </c>
      <c r="AU111" s="151">
        <v>6276.8567534420035</v>
      </c>
      <c r="AV111" s="151">
        <v>6276.8567534420035</v>
      </c>
      <c r="AW111" s="151">
        <v>6276.8567534420035</v>
      </c>
      <c r="AX111" s="151">
        <v>6276.8567534420035</v>
      </c>
      <c r="AY111" s="151">
        <v>6276.8567534420035</v>
      </c>
      <c r="AZ111" s="151">
        <v>6276.8567534420035</v>
      </c>
      <c r="BA111" s="151">
        <v>6276.8567534420035</v>
      </c>
      <c r="BB111" s="151">
        <v>6276.8567534420035</v>
      </c>
      <c r="BC111" s="10">
        <f t="shared" si="58"/>
        <v>75322.281041304028</v>
      </c>
      <c r="BD111" s="151">
        <f t="shared" si="53"/>
        <v>6904.5424287862043</v>
      </c>
      <c r="BE111" s="151">
        <f t="shared" si="50"/>
        <v>82854.509145434437</v>
      </c>
      <c r="BF111" s="151">
        <f t="shared" si="50"/>
        <v>7594.996671664825</v>
      </c>
      <c r="BG111" s="151">
        <f t="shared" si="50"/>
        <v>91139.960059977893</v>
      </c>
      <c r="BH111" s="151">
        <f t="shared" si="50"/>
        <v>8354.4963388313081</v>
      </c>
      <c r="BI111" s="151">
        <f t="shared" si="50"/>
        <v>100253.9560659757</v>
      </c>
      <c r="BJ111" s="151">
        <f t="shared" si="50"/>
        <v>9189.9459727144404</v>
      </c>
      <c r="BK111" s="151">
        <f t="shared" si="50"/>
        <v>110279.35167257328</v>
      </c>
      <c r="BL111" s="151">
        <f t="shared" si="50"/>
        <v>10108.940569985885</v>
      </c>
      <c r="BM111" s="151">
        <f t="shared" si="50"/>
        <v>121307.28683983062</v>
      </c>
      <c r="BN111" s="151">
        <f t="shared" si="50"/>
        <v>11119.834626984475</v>
      </c>
      <c r="BO111" s="151">
        <f t="shared" si="50"/>
        <v>133438.01552381369</v>
      </c>
      <c r="BP111" s="157">
        <f t="shared" si="54"/>
        <v>692545.83591657272</v>
      </c>
    </row>
    <row r="112" spans="2:68" x14ac:dyDescent="0.25">
      <c r="B112" s="109" t="s">
        <v>182</v>
      </c>
      <c r="C112" s="108" t="s">
        <v>610</v>
      </c>
      <c r="D112" s="97">
        <v>2000</v>
      </c>
      <c r="E112" s="97">
        <v>2000</v>
      </c>
      <c r="F112" s="97">
        <v>2000</v>
      </c>
      <c r="G112" s="97">
        <v>2000</v>
      </c>
      <c r="H112" s="97">
        <v>2000</v>
      </c>
      <c r="I112" s="97">
        <v>2000</v>
      </c>
      <c r="J112" s="97">
        <v>2000</v>
      </c>
      <c r="K112" s="97">
        <v>2000</v>
      </c>
      <c r="L112" s="97">
        <v>2000</v>
      </c>
      <c r="M112" s="97">
        <v>2000</v>
      </c>
      <c r="N112" s="97">
        <v>2000</v>
      </c>
      <c r="O112" s="97">
        <v>2000</v>
      </c>
      <c r="P112" s="10">
        <f t="shared" si="55"/>
        <v>24000</v>
      </c>
      <c r="Q112" s="151">
        <f t="shared" si="51"/>
        <v>2200</v>
      </c>
      <c r="R112" s="151">
        <f t="shared" si="52"/>
        <v>2420</v>
      </c>
      <c r="S112" s="151">
        <f t="shared" si="52"/>
        <v>2662</v>
      </c>
      <c r="T112" s="151">
        <f t="shared" si="52"/>
        <v>2928.2000000000003</v>
      </c>
      <c r="U112" s="151">
        <f t="shared" si="52"/>
        <v>3221.0200000000004</v>
      </c>
      <c r="V112" s="151">
        <f t="shared" si="52"/>
        <v>3543.1220000000008</v>
      </c>
      <c r="W112" s="151">
        <f t="shared" si="52"/>
        <v>3897.4342000000011</v>
      </c>
      <c r="X112" s="151">
        <f t="shared" si="52"/>
        <v>4287.1776200000013</v>
      </c>
      <c r="Y112" s="151">
        <f t="shared" si="52"/>
        <v>4715.8953820000015</v>
      </c>
      <c r="Z112" s="151">
        <f t="shared" si="52"/>
        <v>5187.4849202000023</v>
      </c>
      <c r="AA112" s="151">
        <f t="shared" si="52"/>
        <v>5706.2334122200027</v>
      </c>
      <c r="AB112" s="151">
        <f t="shared" si="49"/>
        <v>6276.8567534420035</v>
      </c>
      <c r="AC112" s="10">
        <f t="shared" si="56"/>
        <v>47045.424287862013</v>
      </c>
      <c r="AD112" s="151">
        <v>9415.2851301630089</v>
      </c>
      <c r="AE112" s="151">
        <v>9415.2851301630089</v>
      </c>
      <c r="AF112" s="151">
        <v>9415.2851301630089</v>
      </c>
      <c r="AG112" s="151">
        <v>9415.2851301630089</v>
      </c>
      <c r="AH112" s="151">
        <v>9415.2851301630089</v>
      </c>
      <c r="AI112" s="151">
        <v>9415.2851301630089</v>
      </c>
      <c r="AJ112" s="151">
        <v>9415.2851301630089</v>
      </c>
      <c r="AK112" s="151">
        <v>9415.2851301630089</v>
      </c>
      <c r="AL112" s="151">
        <v>9415.2851301630089</v>
      </c>
      <c r="AM112" s="151">
        <v>9415.2851301630089</v>
      </c>
      <c r="AN112" s="151">
        <v>9415.2851301630089</v>
      </c>
      <c r="AO112" s="151">
        <v>9415.2851301630089</v>
      </c>
      <c r="AP112" s="10">
        <f t="shared" si="57"/>
        <v>112983.42156195613</v>
      </c>
      <c r="AQ112" s="151">
        <v>9415.2851301630089</v>
      </c>
      <c r="AR112" s="151">
        <v>9415.2851301630089</v>
      </c>
      <c r="AS112" s="151">
        <v>9415.2851301630089</v>
      </c>
      <c r="AT112" s="151">
        <v>9415.2851301630089</v>
      </c>
      <c r="AU112" s="151">
        <v>9415.2851301630089</v>
      </c>
      <c r="AV112" s="151">
        <v>9415.2851301630089</v>
      </c>
      <c r="AW112" s="151">
        <v>9415.2851301630089</v>
      </c>
      <c r="AX112" s="151">
        <v>9415.2851301630089</v>
      </c>
      <c r="AY112" s="151">
        <v>9415.2851301630089</v>
      </c>
      <c r="AZ112" s="151">
        <v>9415.2851301630089</v>
      </c>
      <c r="BA112" s="151">
        <v>9415.2851301630089</v>
      </c>
      <c r="BB112" s="151">
        <v>9415.2851301630089</v>
      </c>
      <c r="BC112" s="10">
        <f t="shared" si="58"/>
        <v>112983.42156195613</v>
      </c>
      <c r="BD112" s="151">
        <f t="shared" si="53"/>
        <v>10356.81364317931</v>
      </c>
      <c r="BE112" s="151">
        <f t="shared" si="50"/>
        <v>124281.76371815175</v>
      </c>
      <c r="BF112" s="151">
        <f t="shared" si="50"/>
        <v>11392.495007497242</v>
      </c>
      <c r="BG112" s="151">
        <f t="shared" si="50"/>
        <v>136709.94008996693</v>
      </c>
      <c r="BH112" s="151">
        <f t="shared" si="50"/>
        <v>12531.744508246968</v>
      </c>
      <c r="BI112" s="151">
        <f t="shared" si="50"/>
        <v>150380.93409896363</v>
      </c>
      <c r="BJ112" s="151">
        <f t="shared" si="50"/>
        <v>13784.918959071665</v>
      </c>
      <c r="BK112" s="151">
        <f t="shared" si="50"/>
        <v>165419.02750885999</v>
      </c>
      <c r="BL112" s="151">
        <f t="shared" si="50"/>
        <v>15163.410854978833</v>
      </c>
      <c r="BM112" s="151">
        <f t="shared" si="50"/>
        <v>181960.930259746</v>
      </c>
      <c r="BN112" s="151">
        <f t="shared" si="50"/>
        <v>16679.751940476715</v>
      </c>
      <c r="BO112" s="151">
        <f t="shared" si="50"/>
        <v>200157.02328572061</v>
      </c>
      <c r="BP112" s="157">
        <f t="shared" si="54"/>
        <v>1038818.7538748597</v>
      </c>
    </row>
    <row r="113" spans="2:68" x14ac:dyDescent="0.25">
      <c r="B113" s="109" t="s">
        <v>182</v>
      </c>
      <c r="C113" s="108" t="s">
        <v>611</v>
      </c>
      <c r="D113" s="97">
        <v>3000</v>
      </c>
      <c r="E113" s="97">
        <v>3000</v>
      </c>
      <c r="F113" s="97">
        <v>3000</v>
      </c>
      <c r="G113" s="97">
        <v>3000</v>
      </c>
      <c r="H113" s="97">
        <v>3000</v>
      </c>
      <c r="I113" s="97">
        <v>3000</v>
      </c>
      <c r="J113" s="97">
        <v>3000</v>
      </c>
      <c r="K113" s="97">
        <v>3000</v>
      </c>
      <c r="L113" s="97">
        <v>3000</v>
      </c>
      <c r="M113" s="97">
        <v>3000</v>
      </c>
      <c r="N113" s="97">
        <v>3000</v>
      </c>
      <c r="O113" s="97">
        <v>3000</v>
      </c>
      <c r="P113" s="10">
        <f t="shared" si="55"/>
        <v>36000</v>
      </c>
      <c r="Q113" s="151">
        <f t="shared" si="51"/>
        <v>3300.0000000000005</v>
      </c>
      <c r="R113" s="151">
        <f t="shared" si="52"/>
        <v>3630.0000000000009</v>
      </c>
      <c r="S113" s="151">
        <f t="shared" si="52"/>
        <v>3993.0000000000014</v>
      </c>
      <c r="T113" s="151">
        <f t="shared" si="52"/>
        <v>4392.300000000002</v>
      </c>
      <c r="U113" s="151">
        <f t="shared" si="52"/>
        <v>4831.5300000000025</v>
      </c>
      <c r="V113" s="151">
        <f t="shared" si="52"/>
        <v>5314.6830000000027</v>
      </c>
      <c r="W113" s="151">
        <f t="shared" si="52"/>
        <v>5846.1513000000032</v>
      </c>
      <c r="X113" s="151">
        <f t="shared" si="52"/>
        <v>6430.7664300000042</v>
      </c>
      <c r="Y113" s="151">
        <f t="shared" si="52"/>
        <v>7073.8430730000055</v>
      </c>
      <c r="Z113" s="151">
        <f t="shared" si="52"/>
        <v>7781.2273803000062</v>
      </c>
      <c r="AA113" s="151">
        <f t="shared" si="52"/>
        <v>8559.3501183300068</v>
      </c>
      <c r="AB113" s="151">
        <f t="shared" si="49"/>
        <v>9415.2851301630089</v>
      </c>
      <c r="AC113" s="10">
        <f t="shared" si="56"/>
        <v>70568.136431793057</v>
      </c>
      <c r="AD113" s="151">
        <v>784.60709418025044</v>
      </c>
      <c r="AE113" s="151">
        <v>784.60709418025044</v>
      </c>
      <c r="AF113" s="151">
        <v>784.60709418025044</v>
      </c>
      <c r="AG113" s="151">
        <v>784.60709418025044</v>
      </c>
      <c r="AH113" s="151">
        <v>784.60709418025044</v>
      </c>
      <c r="AI113" s="151">
        <v>784.60709418025044</v>
      </c>
      <c r="AJ113" s="151">
        <v>784.60709418025044</v>
      </c>
      <c r="AK113" s="151">
        <v>784.60709418025044</v>
      </c>
      <c r="AL113" s="151">
        <v>784.60709418025044</v>
      </c>
      <c r="AM113" s="151">
        <v>784.60709418025044</v>
      </c>
      <c r="AN113" s="151">
        <v>784.60709418025044</v>
      </c>
      <c r="AO113" s="151">
        <v>784.60709418025044</v>
      </c>
      <c r="AP113" s="10">
        <f t="shared" si="57"/>
        <v>9415.2851301630035</v>
      </c>
      <c r="AQ113" s="151">
        <v>784.60709418025044</v>
      </c>
      <c r="AR113" s="151">
        <v>784.60709418025044</v>
      </c>
      <c r="AS113" s="151">
        <v>784.60709418025044</v>
      </c>
      <c r="AT113" s="151">
        <v>784.60709418025044</v>
      </c>
      <c r="AU113" s="151">
        <v>784.60709418025044</v>
      </c>
      <c r="AV113" s="151">
        <v>784.60709418025044</v>
      </c>
      <c r="AW113" s="151">
        <v>784.60709418025044</v>
      </c>
      <c r="AX113" s="151">
        <v>784.60709418025044</v>
      </c>
      <c r="AY113" s="151">
        <v>784.60709418025044</v>
      </c>
      <c r="AZ113" s="151">
        <v>784.60709418025044</v>
      </c>
      <c r="BA113" s="151">
        <v>784.60709418025044</v>
      </c>
      <c r="BB113" s="151">
        <v>784.60709418025044</v>
      </c>
      <c r="BC113" s="10">
        <f t="shared" si="58"/>
        <v>9415.2851301630035</v>
      </c>
      <c r="BD113" s="151">
        <f t="shared" si="53"/>
        <v>863.06780359827553</v>
      </c>
      <c r="BE113" s="151">
        <f t="shared" si="50"/>
        <v>10356.813643179305</v>
      </c>
      <c r="BF113" s="151">
        <f t="shared" si="50"/>
        <v>949.37458395810313</v>
      </c>
      <c r="BG113" s="151">
        <f t="shared" si="50"/>
        <v>11392.495007497237</v>
      </c>
      <c r="BH113" s="151">
        <f t="shared" si="50"/>
        <v>1044.3120423539135</v>
      </c>
      <c r="BI113" s="151">
        <f t="shared" si="50"/>
        <v>12531.744508246962</v>
      </c>
      <c r="BJ113" s="151">
        <f t="shared" si="50"/>
        <v>1148.743246589305</v>
      </c>
      <c r="BK113" s="151">
        <f t="shared" si="50"/>
        <v>13784.91895907166</v>
      </c>
      <c r="BL113" s="151">
        <f t="shared" si="50"/>
        <v>1263.6175712482357</v>
      </c>
      <c r="BM113" s="151">
        <f t="shared" si="50"/>
        <v>15163.410854978827</v>
      </c>
      <c r="BN113" s="151">
        <f t="shared" si="50"/>
        <v>1389.9793283730594</v>
      </c>
      <c r="BO113" s="151">
        <f t="shared" si="50"/>
        <v>16679.751940476712</v>
      </c>
      <c r="BP113" s="157">
        <f t="shared" si="54"/>
        <v>86568.22948957159</v>
      </c>
    </row>
    <row r="114" spans="2:68" x14ac:dyDescent="0.25">
      <c r="B114" s="109" t="s">
        <v>182</v>
      </c>
      <c r="C114" s="108" t="s">
        <v>612</v>
      </c>
      <c r="D114" s="97">
        <v>250</v>
      </c>
      <c r="E114" s="97">
        <v>250</v>
      </c>
      <c r="F114" s="97">
        <v>250</v>
      </c>
      <c r="G114" s="97">
        <v>250</v>
      </c>
      <c r="H114" s="97">
        <v>250</v>
      </c>
      <c r="I114" s="97">
        <v>250</v>
      </c>
      <c r="J114" s="97">
        <v>250</v>
      </c>
      <c r="K114" s="97">
        <v>250</v>
      </c>
      <c r="L114" s="97">
        <v>250</v>
      </c>
      <c r="M114" s="97">
        <v>250</v>
      </c>
      <c r="N114" s="97">
        <v>250</v>
      </c>
      <c r="O114" s="97">
        <v>250</v>
      </c>
      <c r="P114" s="10">
        <f t="shared" si="55"/>
        <v>3000</v>
      </c>
      <c r="Q114" s="151">
        <f t="shared" si="51"/>
        <v>275</v>
      </c>
      <c r="R114" s="151">
        <f t="shared" si="52"/>
        <v>302.5</v>
      </c>
      <c r="S114" s="151">
        <f t="shared" si="52"/>
        <v>332.75</v>
      </c>
      <c r="T114" s="151">
        <f t="shared" si="52"/>
        <v>366.02500000000003</v>
      </c>
      <c r="U114" s="151">
        <f t="shared" si="52"/>
        <v>402.62750000000005</v>
      </c>
      <c r="V114" s="151">
        <f t="shared" si="52"/>
        <v>442.89025000000009</v>
      </c>
      <c r="W114" s="151">
        <f t="shared" si="52"/>
        <v>487.17927500000013</v>
      </c>
      <c r="X114" s="151">
        <f t="shared" si="52"/>
        <v>535.89720250000016</v>
      </c>
      <c r="Y114" s="151">
        <f t="shared" si="52"/>
        <v>589.48692275000019</v>
      </c>
      <c r="Z114" s="151">
        <f t="shared" si="52"/>
        <v>648.43561502500029</v>
      </c>
      <c r="AA114" s="151">
        <f t="shared" si="52"/>
        <v>713.27917652750034</v>
      </c>
      <c r="AB114" s="151">
        <f t="shared" si="49"/>
        <v>784.60709418025044</v>
      </c>
      <c r="AC114" s="10">
        <f t="shared" si="56"/>
        <v>5880.6780359827517</v>
      </c>
      <c r="AD114" s="151">
        <v>12553.713506884007</v>
      </c>
      <c r="AE114" s="151">
        <v>12553.713506884007</v>
      </c>
      <c r="AF114" s="151">
        <v>12553.713506884007</v>
      </c>
      <c r="AG114" s="151">
        <v>12553.713506884007</v>
      </c>
      <c r="AH114" s="151">
        <v>12553.713506884007</v>
      </c>
      <c r="AI114" s="151">
        <v>12553.713506884007</v>
      </c>
      <c r="AJ114" s="151">
        <v>12553.713506884007</v>
      </c>
      <c r="AK114" s="151">
        <v>12553.713506884007</v>
      </c>
      <c r="AL114" s="151">
        <v>12553.713506884007</v>
      </c>
      <c r="AM114" s="151">
        <v>12553.713506884007</v>
      </c>
      <c r="AN114" s="151">
        <v>12553.713506884007</v>
      </c>
      <c r="AO114" s="151">
        <v>12553.713506884007</v>
      </c>
      <c r="AP114" s="10">
        <f t="shared" si="57"/>
        <v>150644.56208260806</v>
      </c>
      <c r="AQ114" s="151">
        <v>12553.713506884007</v>
      </c>
      <c r="AR114" s="151">
        <v>12553.713506884007</v>
      </c>
      <c r="AS114" s="151">
        <v>12553.713506884007</v>
      </c>
      <c r="AT114" s="151">
        <v>12553.713506884007</v>
      </c>
      <c r="AU114" s="151">
        <v>12553.713506884007</v>
      </c>
      <c r="AV114" s="151">
        <v>12553.713506884007</v>
      </c>
      <c r="AW114" s="151">
        <v>12553.713506884007</v>
      </c>
      <c r="AX114" s="151">
        <v>12553.713506884007</v>
      </c>
      <c r="AY114" s="151">
        <v>12553.713506884007</v>
      </c>
      <c r="AZ114" s="151">
        <v>12553.713506884007</v>
      </c>
      <c r="BA114" s="151">
        <v>12553.713506884007</v>
      </c>
      <c r="BB114" s="151">
        <v>12553.713506884007</v>
      </c>
      <c r="BC114" s="10">
        <f t="shared" si="58"/>
        <v>150644.56208260806</v>
      </c>
      <c r="BD114" s="151">
        <f t="shared" si="53"/>
        <v>13809.084857572409</v>
      </c>
      <c r="BE114" s="151">
        <f t="shared" si="50"/>
        <v>165709.01829086887</v>
      </c>
      <c r="BF114" s="151">
        <f t="shared" si="50"/>
        <v>15189.99334332965</v>
      </c>
      <c r="BG114" s="151">
        <f t="shared" si="50"/>
        <v>182279.92011995579</v>
      </c>
      <c r="BH114" s="151">
        <f t="shared" si="50"/>
        <v>16708.992677662616</v>
      </c>
      <c r="BI114" s="151">
        <f t="shared" si="50"/>
        <v>200507.91213195139</v>
      </c>
      <c r="BJ114" s="151">
        <f t="shared" si="50"/>
        <v>18379.891945428881</v>
      </c>
      <c r="BK114" s="151">
        <f t="shared" si="50"/>
        <v>220558.70334514655</v>
      </c>
      <c r="BL114" s="151">
        <f t="shared" si="50"/>
        <v>20217.881139971771</v>
      </c>
      <c r="BM114" s="151">
        <f t="shared" si="50"/>
        <v>242614.57367966123</v>
      </c>
      <c r="BN114" s="151">
        <f t="shared" si="50"/>
        <v>22239.66925396895</v>
      </c>
      <c r="BO114" s="151">
        <f t="shared" si="50"/>
        <v>266876.03104762739</v>
      </c>
      <c r="BP114" s="157">
        <f t="shared" si="54"/>
        <v>1385091.6718331454</v>
      </c>
    </row>
    <row r="115" spans="2:68" x14ac:dyDescent="0.25">
      <c r="B115" s="109" t="s">
        <v>182</v>
      </c>
      <c r="C115" s="108" t="s">
        <v>613</v>
      </c>
      <c r="D115" s="97">
        <v>4000</v>
      </c>
      <c r="E115" s="97">
        <v>4000</v>
      </c>
      <c r="F115" s="97">
        <v>4000</v>
      </c>
      <c r="G115" s="97">
        <v>4000</v>
      </c>
      <c r="H115" s="97">
        <v>4000</v>
      </c>
      <c r="I115" s="97">
        <v>4000</v>
      </c>
      <c r="J115" s="97">
        <v>4000</v>
      </c>
      <c r="K115" s="97">
        <v>4000</v>
      </c>
      <c r="L115" s="97">
        <v>4000</v>
      </c>
      <c r="M115" s="97">
        <v>4000</v>
      </c>
      <c r="N115" s="97">
        <v>4000</v>
      </c>
      <c r="O115" s="97">
        <v>4000</v>
      </c>
      <c r="P115" s="10">
        <f t="shared" si="55"/>
        <v>48000</v>
      </c>
      <c r="Q115" s="151">
        <f t="shared" si="51"/>
        <v>4400</v>
      </c>
      <c r="R115" s="151">
        <f t="shared" si="52"/>
        <v>4840</v>
      </c>
      <c r="S115" s="151">
        <f t="shared" si="52"/>
        <v>5324</v>
      </c>
      <c r="T115" s="151">
        <f t="shared" si="52"/>
        <v>5856.4000000000005</v>
      </c>
      <c r="U115" s="151">
        <f t="shared" si="52"/>
        <v>6442.0400000000009</v>
      </c>
      <c r="V115" s="151">
        <f t="shared" si="52"/>
        <v>7086.2440000000015</v>
      </c>
      <c r="W115" s="151">
        <f t="shared" si="52"/>
        <v>7794.8684000000021</v>
      </c>
      <c r="X115" s="151">
        <f t="shared" si="52"/>
        <v>8574.3552400000026</v>
      </c>
      <c r="Y115" s="151">
        <f t="shared" si="52"/>
        <v>9431.790764000003</v>
      </c>
      <c r="Z115" s="151">
        <f t="shared" si="52"/>
        <v>10374.969840400005</v>
      </c>
      <c r="AA115" s="151">
        <f t="shared" si="52"/>
        <v>11412.466824440005</v>
      </c>
      <c r="AB115" s="151">
        <f t="shared" si="49"/>
        <v>12553.713506884007</v>
      </c>
      <c r="AC115" s="10">
        <f t="shared" si="56"/>
        <v>94090.848575724027</v>
      </c>
      <c r="AD115" s="151">
        <v>4707.6425650815045</v>
      </c>
      <c r="AE115" s="151">
        <v>4707.6425650815045</v>
      </c>
      <c r="AF115" s="151">
        <v>4707.6425650815045</v>
      </c>
      <c r="AG115" s="151">
        <v>4707.6425650815045</v>
      </c>
      <c r="AH115" s="151">
        <v>4707.6425650815045</v>
      </c>
      <c r="AI115" s="151">
        <v>4707.6425650815045</v>
      </c>
      <c r="AJ115" s="151">
        <v>4707.6425650815045</v>
      </c>
      <c r="AK115" s="151">
        <v>4707.6425650815045</v>
      </c>
      <c r="AL115" s="151">
        <v>4707.6425650815045</v>
      </c>
      <c r="AM115" s="151">
        <v>4707.6425650815045</v>
      </c>
      <c r="AN115" s="151">
        <v>4707.6425650815045</v>
      </c>
      <c r="AO115" s="151">
        <v>4707.6425650815045</v>
      </c>
      <c r="AP115" s="10">
        <f t="shared" si="57"/>
        <v>56491.710780978065</v>
      </c>
      <c r="AQ115" s="151">
        <v>4707.6425650815045</v>
      </c>
      <c r="AR115" s="151">
        <v>4707.6425650815045</v>
      </c>
      <c r="AS115" s="151">
        <v>4707.6425650815045</v>
      </c>
      <c r="AT115" s="151">
        <v>4707.6425650815045</v>
      </c>
      <c r="AU115" s="151">
        <v>4707.6425650815045</v>
      </c>
      <c r="AV115" s="151">
        <v>4707.6425650815045</v>
      </c>
      <c r="AW115" s="151">
        <v>4707.6425650815045</v>
      </c>
      <c r="AX115" s="151">
        <v>4707.6425650815045</v>
      </c>
      <c r="AY115" s="151">
        <v>4707.6425650815045</v>
      </c>
      <c r="AZ115" s="151">
        <v>4707.6425650815045</v>
      </c>
      <c r="BA115" s="151">
        <v>4707.6425650815045</v>
      </c>
      <c r="BB115" s="151">
        <v>4707.6425650815045</v>
      </c>
      <c r="BC115" s="10">
        <f t="shared" si="58"/>
        <v>56491.710780978065</v>
      </c>
      <c r="BD115" s="151">
        <f t="shared" si="53"/>
        <v>5178.406821589655</v>
      </c>
      <c r="BE115" s="151">
        <f t="shared" si="50"/>
        <v>62140.881859075875</v>
      </c>
      <c r="BF115" s="151">
        <f t="shared" si="50"/>
        <v>5696.2475037486211</v>
      </c>
      <c r="BG115" s="151">
        <f t="shared" si="50"/>
        <v>68354.970044983464</v>
      </c>
      <c r="BH115" s="151">
        <f t="shared" si="50"/>
        <v>6265.8722541234838</v>
      </c>
      <c r="BI115" s="151">
        <f t="shared" si="50"/>
        <v>75190.467049481813</v>
      </c>
      <c r="BJ115" s="151">
        <f t="shared" si="50"/>
        <v>6892.4594795358325</v>
      </c>
      <c r="BK115" s="151">
        <f t="shared" si="50"/>
        <v>82709.513754429994</v>
      </c>
      <c r="BL115" s="151">
        <f t="shared" si="50"/>
        <v>7581.7054274894163</v>
      </c>
      <c r="BM115" s="151">
        <f t="shared" si="50"/>
        <v>90980.465129873002</v>
      </c>
      <c r="BN115" s="151">
        <f t="shared" si="50"/>
        <v>8339.8759702383577</v>
      </c>
      <c r="BO115" s="151">
        <f t="shared" si="50"/>
        <v>100078.51164286031</v>
      </c>
      <c r="BP115" s="157">
        <f t="shared" si="54"/>
        <v>519409.37693742983</v>
      </c>
    </row>
    <row r="116" spans="2:68" x14ac:dyDescent="0.25">
      <c r="B116" s="109" t="s">
        <v>182</v>
      </c>
      <c r="C116" s="108" t="s">
        <v>614</v>
      </c>
      <c r="D116" s="97">
        <v>1500</v>
      </c>
      <c r="E116" s="97">
        <v>1500</v>
      </c>
      <c r="F116" s="97">
        <v>1500</v>
      </c>
      <c r="G116" s="97">
        <v>1500</v>
      </c>
      <c r="H116" s="97">
        <v>1500</v>
      </c>
      <c r="I116" s="97">
        <v>1500</v>
      </c>
      <c r="J116" s="97">
        <v>1500</v>
      </c>
      <c r="K116" s="97">
        <v>1500</v>
      </c>
      <c r="L116" s="97">
        <v>1500</v>
      </c>
      <c r="M116" s="97">
        <v>1500</v>
      </c>
      <c r="N116" s="97">
        <v>1500</v>
      </c>
      <c r="O116" s="97">
        <v>1500</v>
      </c>
      <c r="P116" s="10">
        <f t="shared" si="55"/>
        <v>18000</v>
      </c>
      <c r="Q116" s="151">
        <f t="shared" si="51"/>
        <v>1650.0000000000002</v>
      </c>
      <c r="R116" s="151">
        <f t="shared" si="52"/>
        <v>1815.0000000000005</v>
      </c>
      <c r="S116" s="151">
        <f t="shared" si="52"/>
        <v>1996.5000000000007</v>
      </c>
      <c r="T116" s="151">
        <f t="shared" si="52"/>
        <v>2196.150000000001</v>
      </c>
      <c r="U116" s="151">
        <f t="shared" si="52"/>
        <v>2415.7650000000012</v>
      </c>
      <c r="V116" s="151">
        <f t="shared" si="52"/>
        <v>2657.3415000000014</v>
      </c>
      <c r="W116" s="151">
        <f t="shared" si="52"/>
        <v>2923.0756500000016</v>
      </c>
      <c r="X116" s="151">
        <f t="shared" si="52"/>
        <v>3215.3832150000021</v>
      </c>
      <c r="Y116" s="151">
        <f t="shared" si="52"/>
        <v>3536.9215365000027</v>
      </c>
      <c r="Z116" s="151">
        <f t="shared" si="52"/>
        <v>3890.6136901500031</v>
      </c>
      <c r="AA116" s="151">
        <f t="shared" si="52"/>
        <v>4279.6750591650034</v>
      </c>
      <c r="AB116" s="151">
        <f t="shared" si="49"/>
        <v>4707.6425650815045</v>
      </c>
      <c r="AC116" s="10">
        <f t="shared" si="56"/>
        <v>35284.068215896528</v>
      </c>
      <c r="AD116" s="151">
        <v>5828</v>
      </c>
      <c r="AE116" s="151">
        <v>5828</v>
      </c>
      <c r="AF116" s="151">
        <v>5828</v>
      </c>
      <c r="AG116" s="151">
        <v>5828</v>
      </c>
      <c r="AH116" s="151">
        <v>5828</v>
      </c>
      <c r="AI116" s="151">
        <v>5828</v>
      </c>
      <c r="AJ116" s="151">
        <v>5828</v>
      </c>
      <c r="AK116" s="151">
        <v>5828</v>
      </c>
      <c r="AL116" s="151">
        <v>5828</v>
      </c>
      <c r="AM116" s="151">
        <v>5828</v>
      </c>
      <c r="AN116" s="151">
        <v>5828</v>
      </c>
      <c r="AO116" s="151">
        <v>5828</v>
      </c>
      <c r="AP116" s="10">
        <f t="shared" si="57"/>
        <v>69936</v>
      </c>
      <c r="AQ116" s="151">
        <v>5828</v>
      </c>
      <c r="AR116" s="151">
        <v>5828</v>
      </c>
      <c r="AS116" s="151">
        <v>5828</v>
      </c>
      <c r="AT116" s="151">
        <v>5828</v>
      </c>
      <c r="AU116" s="151">
        <v>5828</v>
      </c>
      <c r="AV116" s="151">
        <v>5828</v>
      </c>
      <c r="AW116" s="151">
        <v>5828</v>
      </c>
      <c r="AX116" s="151">
        <v>5828</v>
      </c>
      <c r="AY116" s="151">
        <v>5828</v>
      </c>
      <c r="AZ116" s="151">
        <v>5828</v>
      </c>
      <c r="BA116" s="151">
        <v>5828</v>
      </c>
      <c r="BB116" s="151">
        <v>5828</v>
      </c>
      <c r="BC116" s="10">
        <f t="shared" si="58"/>
        <v>69936</v>
      </c>
      <c r="BD116" s="151">
        <f t="shared" si="53"/>
        <v>6410.8</v>
      </c>
      <c r="BE116" s="151">
        <f t="shared" si="50"/>
        <v>76929.600000000006</v>
      </c>
      <c r="BF116" s="151">
        <f t="shared" si="50"/>
        <v>7051.880000000001</v>
      </c>
      <c r="BG116" s="151">
        <f t="shared" si="50"/>
        <v>84622.560000000012</v>
      </c>
      <c r="BH116" s="151">
        <f t="shared" si="50"/>
        <v>7757.068000000002</v>
      </c>
      <c r="BI116" s="151">
        <f t="shared" si="50"/>
        <v>93084.816000000021</v>
      </c>
      <c r="BJ116" s="151">
        <f t="shared" si="50"/>
        <v>8532.7748000000029</v>
      </c>
      <c r="BK116" s="151">
        <f t="shared" si="50"/>
        <v>102393.29760000003</v>
      </c>
      <c r="BL116" s="151">
        <f t="shared" si="50"/>
        <v>9386.0522800000035</v>
      </c>
      <c r="BM116" s="151">
        <f t="shared" si="50"/>
        <v>112632.62736000004</v>
      </c>
      <c r="BN116" s="151">
        <f t="shared" si="50"/>
        <v>10324.657508000004</v>
      </c>
      <c r="BO116" s="151">
        <f t="shared" si="50"/>
        <v>123895.89009600006</v>
      </c>
      <c r="BP116" s="157">
        <f t="shared" si="54"/>
        <v>643022.02364400018</v>
      </c>
    </row>
    <row r="117" spans="2:68" x14ac:dyDescent="0.25">
      <c r="B117" s="109" t="s">
        <v>182</v>
      </c>
      <c r="C117" s="108" t="s">
        <v>304</v>
      </c>
      <c r="D117" s="97">
        <v>0</v>
      </c>
      <c r="E117" s="151">
        <v>0</v>
      </c>
      <c r="F117" s="151">
        <v>0</v>
      </c>
      <c r="G117" s="151">
        <v>0</v>
      </c>
      <c r="H117" s="151">
        <v>0</v>
      </c>
      <c r="I117" s="151">
        <v>0</v>
      </c>
      <c r="J117" s="151">
        <v>0</v>
      </c>
      <c r="K117" s="151">
        <v>0</v>
      </c>
      <c r="L117" s="151">
        <v>0</v>
      </c>
      <c r="M117" s="151">
        <v>0</v>
      </c>
      <c r="N117" s="151">
        <v>0</v>
      </c>
      <c r="O117" s="151">
        <v>0</v>
      </c>
      <c r="P117" s="10">
        <f t="shared" si="55"/>
        <v>0</v>
      </c>
      <c r="Q117" s="151">
        <f t="shared" si="51"/>
        <v>0</v>
      </c>
      <c r="R117" s="151">
        <f t="shared" si="52"/>
        <v>0</v>
      </c>
      <c r="S117" s="151">
        <f t="shared" si="52"/>
        <v>0</v>
      </c>
      <c r="T117" s="151">
        <f t="shared" si="52"/>
        <v>0</v>
      </c>
      <c r="U117" s="151">
        <f t="shared" si="52"/>
        <v>0</v>
      </c>
      <c r="V117" s="151">
        <f t="shared" si="52"/>
        <v>0</v>
      </c>
      <c r="W117" s="151">
        <f t="shared" si="52"/>
        <v>0</v>
      </c>
      <c r="X117" s="151">
        <f t="shared" si="52"/>
        <v>0</v>
      </c>
      <c r="Y117" s="151">
        <f t="shared" si="52"/>
        <v>0</v>
      </c>
      <c r="Z117" s="151">
        <f t="shared" si="52"/>
        <v>0</v>
      </c>
      <c r="AA117" s="151">
        <f t="shared" si="52"/>
        <v>0</v>
      </c>
      <c r="AB117" s="151">
        <f t="shared" si="49"/>
        <v>0</v>
      </c>
      <c r="AC117" s="10">
        <f t="shared" si="56"/>
        <v>0</v>
      </c>
      <c r="AD117" s="151">
        <v>0</v>
      </c>
      <c r="AE117" s="151">
        <v>0</v>
      </c>
      <c r="AF117" s="151">
        <v>0</v>
      </c>
      <c r="AG117" s="151">
        <v>0</v>
      </c>
      <c r="AH117" s="151">
        <v>0</v>
      </c>
      <c r="AI117" s="151">
        <v>0</v>
      </c>
      <c r="AJ117" s="151">
        <v>0</v>
      </c>
      <c r="AK117" s="151">
        <v>0</v>
      </c>
      <c r="AL117" s="151">
        <v>0</v>
      </c>
      <c r="AM117" s="151">
        <v>0</v>
      </c>
      <c r="AN117" s="151">
        <v>0</v>
      </c>
      <c r="AO117" s="151">
        <v>0</v>
      </c>
      <c r="AP117" s="10">
        <f t="shared" si="57"/>
        <v>0</v>
      </c>
      <c r="AQ117" s="151">
        <v>0</v>
      </c>
      <c r="AR117" s="151">
        <v>0</v>
      </c>
      <c r="AS117" s="151">
        <v>0</v>
      </c>
      <c r="AT117" s="151">
        <v>0</v>
      </c>
      <c r="AU117" s="151">
        <v>0</v>
      </c>
      <c r="AV117" s="151">
        <v>0</v>
      </c>
      <c r="AW117" s="151">
        <v>0</v>
      </c>
      <c r="AX117" s="151">
        <v>0</v>
      </c>
      <c r="AY117" s="151">
        <v>0</v>
      </c>
      <c r="AZ117" s="151">
        <v>0</v>
      </c>
      <c r="BA117" s="151">
        <v>0</v>
      </c>
      <c r="BB117" s="151">
        <v>0</v>
      </c>
      <c r="BC117" s="10">
        <f t="shared" si="58"/>
        <v>0</v>
      </c>
      <c r="BD117" s="151">
        <f t="shared" si="53"/>
        <v>0</v>
      </c>
      <c r="BE117" s="151">
        <v>0</v>
      </c>
      <c r="BF117" s="151">
        <v>0</v>
      </c>
      <c r="BG117" s="151">
        <v>0</v>
      </c>
      <c r="BH117" s="151">
        <v>0</v>
      </c>
      <c r="BI117" s="151">
        <v>0</v>
      </c>
      <c r="BJ117" s="151">
        <v>0</v>
      </c>
      <c r="BK117" s="151">
        <v>0</v>
      </c>
      <c r="BL117" s="151">
        <v>0</v>
      </c>
      <c r="BM117" s="151">
        <v>0</v>
      </c>
      <c r="BN117" s="151">
        <v>0</v>
      </c>
      <c r="BO117" s="151">
        <v>0</v>
      </c>
      <c r="BP117" s="157">
        <f t="shared" si="54"/>
        <v>0</v>
      </c>
    </row>
    <row r="118" spans="2:68" x14ac:dyDescent="0.25">
      <c r="B118" s="109" t="s">
        <v>182</v>
      </c>
      <c r="C118" s="108" t="s">
        <v>305</v>
      </c>
      <c r="D118" s="97">
        <v>0</v>
      </c>
      <c r="E118" s="151">
        <v>0</v>
      </c>
      <c r="F118" s="151">
        <v>0</v>
      </c>
      <c r="G118" s="151">
        <v>0</v>
      </c>
      <c r="H118" s="151">
        <v>0</v>
      </c>
      <c r="I118" s="151">
        <v>0</v>
      </c>
      <c r="J118" s="151">
        <v>0</v>
      </c>
      <c r="K118" s="151">
        <v>0</v>
      </c>
      <c r="L118" s="151">
        <v>0</v>
      </c>
      <c r="M118" s="151">
        <v>0</v>
      </c>
      <c r="N118" s="151">
        <v>0</v>
      </c>
      <c r="O118" s="151">
        <v>0</v>
      </c>
      <c r="P118" s="10">
        <f t="shared" si="55"/>
        <v>0</v>
      </c>
      <c r="Q118" s="151">
        <f t="shared" si="51"/>
        <v>0</v>
      </c>
      <c r="R118" s="151">
        <f t="shared" si="52"/>
        <v>0</v>
      </c>
      <c r="S118" s="151">
        <f t="shared" si="52"/>
        <v>0</v>
      </c>
      <c r="T118" s="151">
        <f t="shared" si="52"/>
        <v>0</v>
      </c>
      <c r="U118" s="151">
        <f t="shared" si="52"/>
        <v>0</v>
      </c>
      <c r="V118" s="151">
        <f t="shared" si="52"/>
        <v>0</v>
      </c>
      <c r="W118" s="151">
        <f t="shared" si="52"/>
        <v>0</v>
      </c>
      <c r="X118" s="151">
        <f t="shared" si="52"/>
        <v>0</v>
      </c>
      <c r="Y118" s="151">
        <f t="shared" si="52"/>
        <v>0</v>
      </c>
      <c r="Z118" s="151">
        <f t="shared" si="52"/>
        <v>0</v>
      </c>
      <c r="AA118" s="151">
        <f t="shared" si="52"/>
        <v>0</v>
      </c>
      <c r="AB118" s="151">
        <f t="shared" si="49"/>
        <v>0</v>
      </c>
      <c r="AC118" s="10">
        <f t="shared" si="56"/>
        <v>0</v>
      </c>
      <c r="AD118" s="151">
        <v>0</v>
      </c>
      <c r="AE118" s="151">
        <v>0</v>
      </c>
      <c r="AF118" s="151">
        <v>0</v>
      </c>
      <c r="AG118" s="151">
        <v>0</v>
      </c>
      <c r="AH118" s="151">
        <v>0</v>
      </c>
      <c r="AI118" s="151">
        <v>0</v>
      </c>
      <c r="AJ118" s="151">
        <v>0</v>
      </c>
      <c r="AK118" s="151">
        <v>0</v>
      </c>
      <c r="AL118" s="151">
        <v>0</v>
      </c>
      <c r="AM118" s="151">
        <v>0</v>
      </c>
      <c r="AN118" s="151">
        <v>0</v>
      </c>
      <c r="AO118" s="151">
        <v>0</v>
      </c>
      <c r="AP118" s="10">
        <f t="shared" si="57"/>
        <v>0</v>
      </c>
      <c r="AQ118" s="151">
        <v>0</v>
      </c>
      <c r="AR118" s="151">
        <v>0</v>
      </c>
      <c r="AS118" s="151">
        <v>0</v>
      </c>
      <c r="AT118" s="151">
        <v>0</v>
      </c>
      <c r="AU118" s="151">
        <v>0</v>
      </c>
      <c r="AV118" s="151">
        <v>0</v>
      </c>
      <c r="AW118" s="151">
        <v>0</v>
      </c>
      <c r="AX118" s="151">
        <v>0</v>
      </c>
      <c r="AY118" s="151">
        <v>0</v>
      </c>
      <c r="AZ118" s="151">
        <v>0</v>
      </c>
      <c r="BA118" s="151">
        <v>0</v>
      </c>
      <c r="BB118" s="151">
        <v>0</v>
      </c>
      <c r="BC118" s="10">
        <f t="shared" si="58"/>
        <v>0</v>
      </c>
      <c r="BD118" s="151">
        <f t="shared" si="53"/>
        <v>0</v>
      </c>
      <c r="BE118" s="151">
        <v>0</v>
      </c>
      <c r="BF118" s="151">
        <v>0</v>
      </c>
      <c r="BG118" s="151">
        <v>0</v>
      </c>
      <c r="BH118" s="151">
        <v>0</v>
      </c>
      <c r="BI118" s="151">
        <v>0</v>
      </c>
      <c r="BJ118" s="151">
        <v>0</v>
      </c>
      <c r="BK118" s="151">
        <v>0</v>
      </c>
      <c r="BL118" s="151">
        <v>0</v>
      </c>
      <c r="BM118" s="151">
        <v>0</v>
      </c>
      <c r="BN118" s="151">
        <v>0</v>
      </c>
      <c r="BO118" s="151">
        <v>0</v>
      </c>
      <c r="BP118" s="157">
        <f t="shared" si="54"/>
        <v>0</v>
      </c>
    </row>
    <row r="119" spans="2:68" x14ac:dyDescent="0.25">
      <c r="B119" s="109" t="s">
        <v>182</v>
      </c>
      <c r="C119" s="108" t="s">
        <v>306</v>
      </c>
      <c r="D119" s="97">
        <v>0</v>
      </c>
      <c r="E119" s="151">
        <v>0</v>
      </c>
      <c r="F119" s="151">
        <v>0</v>
      </c>
      <c r="G119" s="151">
        <v>0</v>
      </c>
      <c r="H119" s="151">
        <v>0</v>
      </c>
      <c r="I119" s="151">
        <v>0</v>
      </c>
      <c r="J119" s="151">
        <v>0</v>
      </c>
      <c r="K119" s="151">
        <v>0</v>
      </c>
      <c r="L119" s="151">
        <v>0</v>
      </c>
      <c r="M119" s="151">
        <v>0</v>
      </c>
      <c r="N119" s="151">
        <v>0</v>
      </c>
      <c r="O119" s="151">
        <v>0</v>
      </c>
      <c r="P119" s="10">
        <f t="shared" si="55"/>
        <v>0</v>
      </c>
      <c r="Q119" s="151">
        <f t="shared" si="51"/>
        <v>0</v>
      </c>
      <c r="R119" s="151">
        <f t="shared" si="52"/>
        <v>0</v>
      </c>
      <c r="S119" s="151">
        <f t="shared" si="52"/>
        <v>0</v>
      </c>
      <c r="T119" s="151">
        <f t="shared" si="52"/>
        <v>0</v>
      </c>
      <c r="U119" s="151">
        <f t="shared" si="52"/>
        <v>0</v>
      </c>
      <c r="V119" s="151">
        <f t="shared" si="52"/>
        <v>0</v>
      </c>
      <c r="W119" s="151">
        <f t="shared" si="52"/>
        <v>0</v>
      </c>
      <c r="X119" s="151">
        <f t="shared" si="52"/>
        <v>0</v>
      </c>
      <c r="Y119" s="151">
        <f t="shared" si="52"/>
        <v>0</v>
      </c>
      <c r="Z119" s="151">
        <f t="shared" si="52"/>
        <v>0</v>
      </c>
      <c r="AA119" s="151">
        <f t="shared" si="52"/>
        <v>0</v>
      </c>
      <c r="AB119" s="151">
        <f t="shared" si="49"/>
        <v>0</v>
      </c>
      <c r="AC119" s="10">
        <f t="shared" si="56"/>
        <v>0</v>
      </c>
      <c r="AD119" s="151">
        <v>0</v>
      </c>
      <c r="AE119" s="151">
        <v>0</v>
      </c>
      <c r="AF119" s="151">
        <v>0</v>
      </c>
      <c r="AG119" s="151">
        <v>0</v>
      </c>
      <c r="AH119" s="151">
        <v>0</v>
      </c>
      <c r="AI119" s="151">
        <v>0</v>
      </c>
      <c r="AJ119" s="151">
        <v>0</v>
      </c>
      <c r="AK119" s="151">
        <v>0</v>
      </c>
      <c r="AL119" s="151">
        <v>0</v>
      </c>
      <c r="AM119" s="151">
        <v>0</v>
      </c>
      <c r="AN119" s="151">
        <v>0</v>
      </c>
      <c r="AO119" s="151">
        <v>0</v>
      </c>
      <c r="AP119" s="10">
        <f t="shared" si="57"/>
        <v>0</v>
      </c>
      <c r="AQ119" s="151">
        <v>0</v>
      </c>
      <c r="AR119" s="151">
        <v>0</v>
      </c>
      <c r="AS119" s="151">
        <v>0</v>
      </c>
      <c r="AT119" s="151">
        <v>0</v>
      </c>
      <c r="AU119" s="151">
        <v>0</v>
      </c>
      <c r="AV119" s="151">
        <v>0</v>
      </c>
      <c r="AW119" s="151">
        <v>0</v>
      </c>
      <c r="AX119" s="151">
        <v>0</v>
      </c>
      <c r="AY119" s="151">
        <v>0</v>
      </c>
      <c r="AZ119" s="151">
        <v>0</v>
      </c>
      <c r="BA119" s="151">
        <v>0</v>
      </c>
      <c r="BB119" s="151">
        <v>0</v>
      </c>
      <c r="BC119" s="10">
        <f t="shared" si="58"/>
        <v>0</v>
      </c>
      <c r="BD119" s="151">
        <f t="shared" si="53"/>
        <v>0</v>
      </c>
      <c r="BE119" s="151">
        <v>0</v>
      </c>
      <c r="BF119" s="151">
        <v>0</v>
      </c>
      <c r="BG119" s="151">
        <v>0</v>
      </c>
      <c r="BH119" s="151">
        <v>0</v>
      </c>
      <c r="BI119" s="151">
        <v>0</v>
      </c>
      <c r="BJ119" s="151">
        <v>0</v>
      </c>
      <c r="BK119" s="151">
        <v>0</v>
      </c>
      <c r="BL119" s="151">
        <v>0</v>
      </c>
      <c r="BM119" s="151">
        <v>0</v>
      </c>
      <c r="BN119" s="151">
        <v>0</v>
      </c>
      <c r="BO119" s="151">
        <v>0</v>
      </c>
      <c r="BP119" s="157">
        <f t="shared" si="54"/>
        <v>0</v>
      </c>
    </row>
    <row r="120" spans="2:68" x14ac:dyDescent="0.25">
      <c r="B120" s="109" t="s">
        <v>182</v>
      </c>
      <c r="C120" s="108" t="s">
        <v>307</v>
      </c>
      <c r="D120" s="160">
        <v>0</v>
      </c>
      <c r="E120" s="161">
        <v>0</v>
      </c>
      <c r="F120" s="161">
        <v>0</v>
      </c>
      <c r="G120" s="161">
        <v>0</v>
      </c>
      <c r="H120" s="161">
        <v>0</v>
      </c>
      <c r="I120" s="161">
        <v>0</v>
      </c>
      <c r="J120" s="161">
        <v>0</v>
      </c>
      <c r="K120" s="161">
        <v>0</v>
      </c>
      <c r="L120" s="161">
        <v>0</v>
      </c>
      <c r="M120" s="161">
        <v>0</v>
      </c>
      <c r="N120" s="161">
        <v>0</v>
      </c>
      <c r="O120" s="161">
        <v>0</v>
      </c>
      <c r="P120" s="162">
        <f t="shared" si="55"/>
        <v>0</v>
      </c>
      <c r="Q120" s="151">
        <f t="shared" si="51"/>
        <v>0</v>
      </c>
      <c r="R120" s="151">
        <f t="shared" si="52"/>
        <v>0</v>
      </c>
      <c r="S120" s="151">
        <f t="shared" si="52"/>
        <v>0</v>
      </c>
      <c r="T120" s="151">
        <f t="shared" si="52"/>
        <v>0</v>
      </c>
      <c r="U120" s="151">
        <f t="shared" si="52"/>
        <v>0</v>
      </c>
      <c r="V120" s="151">
        <f t="shared" si="52"/>
        <v>0</v>
      </c>
      <c r="W120" s="151">
        <f t="shared" si="52"/>
        <v>0</v>
      </c>
      <c r="X120" s="151">
        <f t="shared" si="52"/>
        <v>0</v>
      </c>
      <c r="Y120" s="151">
        <f t="shared" si="52"/>
        <v>0</v>
      </c>
      <c r="Z120" s="151">
        <f t="shared" si="52"/>
        <v>0</v>
      </c>
      <c r="AA120" s="151">
        <f t="shared" si="52"/>
        <v>0</v>
      </c>
      <c r="AB120" s="151">
        <f t="shared" si="49"/>
        <v>0</v>
      </c>
      <c r="AC120" s="162">
        <f t="shared" si="56"/>
        <v>0</v>
      </c>
      <c r="AD120" s="161">
        <v>0</v>
      </c>
      <c r="AE120" s="161">
        <v>0</v>
      </c>
      <c r="AF120" s="161">
        <v>0</v>
      </c>
      <c r="AG120" s="161">
        <v>0</v>
      </c>
      <c r="AH120" s="161">
        <v>0</v>
      </c>
      <c r="AI120" s="161">
        <v>0</v>
      </c>
      <c r="AJ120" s="161">
        <v>0</v>
      </c>
      <c r="AK120" s="161">
        <v>0</v>
      </c>
      <c r="AL120" s="161">
        <v>0</v>
      </c>
      <c r="AM120" s="161">
        <v>0</v>
      </c>
      <c r="AN120" s="161">
        <v>0</v>
      </c>
      <c r="AO120" s="161">
        <v>0</v>
      </c>
      <c r="AP120" s="162">
        <f t="shared" si="57"/>
        <v>0</v>
      </c>
      <c r="AQ120" s="161">
        <v>0</v>
      </c>
      <c r="AR120" s="161">
        <v>0</v>
      </c>
      <c r="AS120" s="161">
        <v>0</v>
      </c>
      <c r="AT120" s="161">
        <v>0</v>
      </c>
      <c r="AU120" s="161">
        <v>0</v>
      </c>
      <c r="AV120" s="161">
        <v>0</v>
      </c>
      <c r="AW120" s="161">
        <v>0</v>
      </c>
      <c r="AX120" s="161">
        <v>0</v>
      </c>
      <c r="AY120" s="161">
        <v>0</v>
      </c>
      <c r="AZ120" s="161">
        <v>0</v>
      </c>
      <c r="BA120" s="161">
        <v>0</v>
      </c>
      <c r="BB120" s="161">
        <v>0</v>
      </c>
      <c r="BC120" s="162">
        <f t="shared" si="58"/>
        <v>0</v>
      </c>
      <c r="BD120" s="151">
        <f t="shared" si="53"/>
        <v>0</v>
      </c>
      <c r="BE120" s="161">
        <v>0</v>
      </c>
      <c r="BF120" s="161">
        <v>0</v>
      </c>
      <c r="BG120" s="161">
        <v>0</v>
      </c>
      <c r="BH120" s="161">
        <v>0</v>
      </c>
      <c r="BI120" s="161">
        <v>0</v>
      </c>
      <c r="BJ120" s="161">
        <v>0</v>
      </c>
      <c r="BK120" s="161">
        <v>0</v>
      </c>
      <c r="BL120" s="161">
        <v>0</v>
      </c>
      <c r="BM120" s="161">
        <v>0</v>
      </c>
      <c r="BN120" s="161">
        <v>0</v>
      </c>
      <c r="BO120" s="161">
        <v>0</v>
      </c>
      <c r="BP120" s="163">
        <f t="shared" si="54"/>
        <v>0</v>
      </c>
    </row>
    <row r="121" spans="2:68" x14ac:dyDescent="0.25">
      <c r="B121" s="104"/>
      <c r="C121" s="64"/>
      <c r="D121" s="128">
        <f t="shared" ref="D121:P121" si="59">SUM(D106:D120)</f>
        <v>31884</v>
      </c>
      <c r="E121" s="128">
        <f t="shared" si="59"/>
        <v>31884</v>
      </c>
      <c r="F121" s="128">
        <f t="shared" si="59"/>
        <v>31884</v>
      </c>
      <c r="G121" s="128">
        <f t="shared" si="59"/>
        <v>31884</v>
      </c>
      <c r="H121" s="128">
        <f t="shared" si="59"/>
        <v>31884</v>
      </c>
      <c r="I121" s="128">
        <f t="shared" si="59"/>
        <v>31884</v>
      </c>
      <c r="J121" s="128">
        <f t="shared" si="59"/>
        <v>31884</v>
      </c>
      <c r="K121" s="128">
        <f t="shared" si="59"/>
        <v>31884</v>
      </c>
      <c r="L121" s="128">
        <f t="shared" si="59"/>
        <v>31884</v>
      </c>
      <c r="M121" s="128">
        <f t="shared" si="59"/>
        <v>31884</v>
      </c>
      <c r="N121" s="128">
        <f t="shared" si="59"/>
        <v>31884</v>
      </c>
      <c r="O121" s="128">
        <f t="shared" si="59"/>
        <v>31884</v>
      </c>
      <c r="P121" s="79">
        <f t="shared" si="59"/>
        <v>382608</v>
      </c>
      <c r="Q121" s="151">
        <f t="shared" si="51"/>
        <v>35072.400000000001</v>
      </c>
      <c r="R121" s="151">
        <f t="shared" si="52"/>
        <v>38579.640000000007</v>
      </c>
      <c r="S121" s="151">
        <f t="shared" si="52"/>
        <v>42437.604000000014</v>
      </c>
      <c r="T121" s="151">
        <f t="shared" si="52"/>
        <v>46681.36440000002</v>
      </c>
      <c r="U121" s="151">
        <f t="shared" si="52"/>
        <v>51349.50084000003</v>
      </c>
      <c r="V121" s="151">
        <f t="shared" si="52"/>
        <v>56484.450924000041</v>
      </c>
      <c r="W121" s="151">
        <f t="shared" si="52"/>
        <v>62132.896016400053</v>
      </c>
      <c r="X121" s="151">
        <f t="shared" si="52"/>
        <v>68346.185618040065</v>
      </c>
      <c r="Y121" s="151">
        <f t="shared" si="52"/>
        <v>75180.804179844083</v>
      </c>
      <c r="Z121" s="151">
        <f t="shared" si="52"/>
        <v>82698.884597828495</v>
      </c>
      <c r="AA121" s="151">
        <f t="shared" si="52"/>
        <v>90968.773057611354</v>
      </c>
      <c r="AB121" s="151">
        <f t="shared" si="49"/>
        <v>100065.65036337249</v>
      </c>
      <c r="AC121" s="79">
        <f t="shared" ref="AB121:BP121" si="60">SUM(AC106:AC120)</f>
        <v>749998.15399709635</v>
      </c>
      <c r="AD121" s="128">
        <f t="shared" si="60"/>
        <v>100065.58886780153</v>
      </c>
      <c r="AE121" s="128">
        <f t="shared" si="60"/>
        <v>100065.58886780153</v>
      </c>
      <c r="AF121" s="128">
        <f t="shared" si="60"/>
        <v>100065.58886780153</v>
      </c>
      <c r="AG121" s="128">
        <f t="shared" si="60"/>
        <v>100065.58886780153</v>
      </c>
      <c r="AH121" s="128">
        <f t="shared" si="60"/>
        <v>100065.58886780153</v>
      </c>
      <c r="AI121" s="128">
        <f t="shared" si="60"/>
        <v>100065.58886780153</v>
      </c>
      <c r="AJ121" s="128">
        <f t="shared" si="60"/>
        <v>100065.58886780153</v>
      </c>
      <c r="AK121" s="128">
        <f t="shared" si="60"/>
        <v>100065.58886780153</v>
      </c>
      <c r="AL121" s="128">
        <f t="shared" si="60"/>
        <v>100065.58886780153</v>
      </c>
      <c r="AM121" s="128">
        <f t="shared" si="60"/>
        <v>100065.58886780153</v>
      </c>
      <c r="AN121" s="128">
        <f t="shared" si="60"/>
        <v>100065.58886780153</v>
      </c>
      <c r="AO121" s="128">
        <f t="shared" si="60"/>
        <v>100065.58886780153</v>
      </c>
      <c r="AP121" s="79">
        <f t="shared" si="60"/>
        <v>1200787.0664136182</v>
      </c>
      <c r="AQ121" s="128">
        <f t="shared" si="60"/>
        <v>100065.58886780153</v>
      </c>
      <c r="AR121" s="128">
        <f t="shared" si="60"/>
        <v>100065.58886780153</v>
      </c>
      <c r="AS121" s="128">
        <f t="shared" si="60"/>
        <v>100065.58886780153</v>
      </c>
      <c r="AT121" s="128">
        <f t="shared" si="60"/>
        <v>100065.58886780153</v>
      </c>
      <c r="AU121" s="128">
        <f t="shared" si="60"/>
        <v>100065.58886780153</v>
      </c>
      <c r="AV121" s="128">
        <f t="shared" si="60"/>
        <v>100065.58886780153</v>
      </c>
      <c r="AW121" s="128">
        <f t="shared" si="60"/>
        <v>100065.58886780153</v>
      </c>
      <c r="AX121" s="128">
        <f t="shared" si="60"/>
        <v>100065.58886780153</v>
      </c>
      <c r="AY121" s="128">
        <f t="shared" si="60"/>
        <v>100065.58886780153</v>
      </c>
      <c r="AZ121" s="128">
        <f t="shared" si="60"/>
        <v>100065.58886780153</v>
      </c>
      <c r="BA121" s="128">
        <f t="shared" si="60"/>
        <v>100065.58886780153</v>
      </c>
      <c r="BB121" s="128">
        <f t="shared" si="60"/>
        <v>100065.58886780153</v>
      </c>
      <c r="BC121" s="79">
        <f t="shared" si="60"/>
        <v>1200787.0664136182</v>
      </c>
      <c r="BD121" s="151">
        <f t="shared" si="53"/>
        <v>110072.14775458169</v>
      </c>
      <c r="BE121" s="128">
        <f t="shared" si="60"/>
        <v>1320865.7730549804</v>
      </c>
      <c r="BF121" s="128">
        <f t="shared" si="60"/>
        <v>121079.36253003987</v>
      </c>
      <c r="BG121" s="128">
        <f t="shared" si="60"/>
        <v>1452952.3503604783</v>
      </c>
      <c r="BH121" s="128">
        <f t="shared" si="60"/>
        <v>133187.29878304387</v>
      </c>
      <c r="BI121" s="128">
        <f t="shared" si="60"/>
        <v>1598247.5853965264</v>
      </c>
      <c r="BJ121" s="128">
        <f t="shared" si="60"/>
        <v>146506.0286613483</v>
      </c>
      <c r="BK121" s="128">
        <f t="shared" si="60"/>
        <v>1758072.3439361788</v>
      </c>
      <c r="BL121" s="128">
        <f t="shared" si="60"/>
        <v>161156.63152748314</v>
      </c>
      <c r="BM121" s="128">
        <f t="shared" si="60"/>
        <v>1933879.5783297971</v>
      </c>
      <c r="BN121" s="128">
        <f t="shared" si="60"/>
        <v>177272.29468023145</v>
      </c>
      <c r="BO121" s="128">
        <f t="shared" si="60"/>
        <v>2127267.5361627769</v>
      </c>
      <c r="BP121" s="164">
        <f t="shared" si="60"/>
        <v>11040558.931177467</v>
      </c>
    </row>
    <row r="122" spans="2:68" x14ac:dyDescent="0.25">
      <c r="B122" s="154" t="s">
        <v>309</v>
      </c>
      <c r="C122" s="64"/>
      <c r="D122" s="85"/>
      <c r="E122" s="64"/>
      <c r="F122" s="64"/>
      <c r="G122" s="64"/>
      <c r="H122" s="64"/>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5"/>
      <c r="BJ122" s="65"/>
      <c r="BK122" s="65"/>
      <c r="BL122" s="65"/>
      <c r="BM122" s="65"/>
      <c r="BN122" s="65"/>
      <c r="BO122" s="65"/>
      <c r="BP122" s="153"/>
    </row>
    <row r="123" spans="2:68" x14ac:dyDescent="0.25">
      <c r="B123" s="109" t="s">
        <v>182</v>
      </c>
      <c r="C123" s="108" t="s">
        <v>274</v>
      </c>
      <c r="D123" s="97">
        <v>0</v>
      </c>
      <c r="E123" s="151">
        <v>0</v>
      </c>
      <c r="F123" s="151">
        <v>0</v>
      </c>
      <c r="G123" s="151">
        <v>0</v>
      </c>
      <c r="H123" s="151">
        <v>0</v>
      </c>
      <c r="I123" s="151">
        <v>0</v>
      </c>
      <c r="J123" s="151">
        <v>0</v>
      </c>
      <c r="K123" s="151">
        <v>0</v>
      </c>
      <c r="L123" s="151">
        <v>0</v>
      </c>
      <c r="M123" s="151">
        <v>0</v>
      </c>
      <c r="N123" s="151">
        <v>0</v>
      </c>
      <c r="O123" s="151">
        <v>0</v>
      </c>
      <c r="P123" s="10">
        <f>SUM(D123:O123)</f>
        <v>0</v>
      </c>
      <c r="Q123" s="151">
        <v>0</v>
      </c>
      <c r="R123" s="151">
        <v>0</v>
      </c>
      <c r="S123" s="151">
        <v>0</v>
      </c>
      <c r="T123" s="151">
        <v>0</v>
      </c>
      <c r="U123" s="151">
        <v>0</v>
      </c>
      <c r="V123" s="151">
        <v>0</v>
      </c>
      <c r="W123" s="151">
        <v>0</v>
      </c>
      <c r="X123" s="151">
        <v>0</v>
      </c>
      <c r="Y123" s="151">
        <v>0</v>
      </c>
      <c r="Z123" s="151">
        <v>0</v>
      </c>
      <c r="AA123" s="151">
        <v>0</v>
      </c>
      <c r="AB123" s="151">
        <v>0</v>
      </c>
      <c r="AC123" s="10">
        <f>SUM(Q123:AB123)</f>
        <v>0</v>
      </c>
      <c r="AD123" s="151">
        <v>0</v>
      </c>
      <c r="AE123" s="151">
        <v>0</v>
      </c>
      <c r="AF123" s="151">
        <v>0</v>
      </c>
      <c r="AG123" s="151">
        <v>0</v>
      </c>
      <c r="AH123" s="151">
        <v>0</v>
      </c>
      <c r="AI123" s="151">
        <v>0</v>
      </c>
      <c r="AJ123" s="151">
        <v>0</v>
      </c>
      <c r="AK123" s="151">
        <v>0</v>
      </c>
      <c r="AL123" s="151">
        <v>0</v>
      </c>
      <c r="AM123" s="151">
        <v>0</v>
      </c>
      <c r="AN123" s="151">
        <v>0</v>
      </c>
      <c r="AO123" s="151">
        <v>0</v>
      </c>
      <c r="AP123" s="10">
        <f>SUM(AD123:AO123)</f>
        <v>0</v>
      </c>
      <c r="AQ123" s="151">
        <v>0</v>
      </c>
      <c r="AR123" s="151">
        <v>0</v>
      </c>
      <c r="AS123" s="151">
        <v>0</v>
      </c>
      <c r="AT123" s="151">
        <v>0</v>
      </c>
      <c r="AU123" s="151">
        <v>0</v>
      </c>
      <c r="AV123" s="151">
        <v>0</v>
      </c>
      <c r="AW123" s="151">
        <v>0</v>
      </c>
      <c r="AX123" s="151">
        <v>0</v>
      </c>
      <c r="AY123" s="151">
        <v>0</v>
      </c>
      <c r="AZ123" s="151">
        <v>0</v>
      </c>
      <c r="BA123" s="151">
        <v>0</v>
      </c>
      <c r="BB123" s="151">
        <v>0</v>
      </c>
      <c r="BC123" s="10">
        <f>SUM(AQ123:BB123)</f>
        <v>0</v>
      </c>
      <c r="BD123" s="151">
        <v>0</v>
      </c>
      <c r="BE123" s="151">
        <v>0</v>
      </c>
      <c r="BF123" s="151">
        <v>0</v>
      </c>
      <c r="BG123" s="151">
        <v>0</v>
      </c>
      <c r="BH123" s="151">
        <v>0</v>
      </c>
      <c r="BI123" s="151">
        <v>0</v>
      </c>
      <c r="BJ123" s="151">
        <v>0</v>
      </c>
      <c r="BK123" s="151">
        <v>0</v>
      </c>
      <c r="BL123" s="151">
        <v>0</v>
      </c>
      <c r="BM123" s="151">
        <v>0</v>
      </c>
      <c r="BN123" s="151">
        <v>0</v>
      </c>
      <c r="BO123" s="151">
        <v>0</v>
      </c>
      <c r="BP123" s="157">
        <f>SUM(BD123:BO123)</f>
        <v>0</v>
      </c>
    </row>
    <row r="124" spans="2:68" x14ac:dyDescent="0.25">
      <c r="B124" s="109" t="s">
        <v>182</v>
      </c>
      <c r="C124" s="108" t="s">
        <v>275</v>
      </c>
      <c r="D124" s="97">
        <v>0</v>
      </c>
      <c r="E124" s="151">
        <v>0</v>
      </c>
      <c r="F124" s="151">
        <v>0</v>
      </c>
      <c r="G124" s="151">
        <v>0</v>
      </c>
      <c r="H124" s="151">
        <v>0</v>
      </c>
      <c r="I124" s="151">
        <v>0</v>
      </c>
      <c r="J124" s="151">
        <v>0</v>
      </c>
      <c r="K124" s="151">
        <v>0</v>
      </c>
      <c r="L124" s="151">
        <v>0</v>
      </c>
      <c r="M124" s="151">
        <v>0</v>
      </c>
      <c r="N124" s="151">
        <v>0</v>
      </c>
      <c r="O124" s="151">
        <v>0</v>
      </c>
      <c r="P124" s="10">
        <f>SUM(D124:O124)</f>
        <v>0</v>
      </c>
      <c r="Q124" s="151">
        <v>0</v>
      </c>
      <c r="R124" s="151">
        <v>0</v>
      </c>
      <c r="S124" s="151">
        <v>0</v>
      </c>
      <c r="T124" s="151">
        <v>0</v>
      </c>
      <c r="U124" s="151">
        <v>0</v>
      </c>
      <c r="V124" s="151">
        <v>0</v>
      </c>
      <c r="W124" s="151">
        <v>0</v>
      </c>
      <c r="X124" s="151">
        <v>0</v>
      </c>
      <c r="Y124" s="151">
        <v>0</v>
      </c>
      <c r="Z124" s="151">
        <v>0</v>
      </c>
      <c r="AA124" s="151">
        <v>0</v>
      </c>
      <c r="AB124" s="151">
        <v>0</v>
      </c>
      <c r="AC124" s="10">
        <f>SUM(Q124:AB124)</f>
        <v>0</v>
      </c>
      <c r="AD124" s="151">
        <v>0</v>
      </c>
      <c r="AE124" s="151">
        <v>0</v>
      </c>
      <c r="AF124" s="151">
        <v>0</v>
      </c>
      <c r="AG124" s="151">
        <v>0</v>
      </c>
      <c r="AH124" s="151">
        <v>0</v>
      </c>
      <c r="AI124" s="151">
        <v>0</v>
      </c>
      <c r="AJ124" s="151">
        <v>0</v>
      </c>
      <c r="AK124" s="151">
        <v>0</v>
      </c>
      <c r="AL124" s="151">
        <v>0</v>
      </c>
      <c r="AM124" s="151">
        <v>0</v>
      </c>
      <c r="AN124" s="151">
        <v>0</v>
      </c>
      <c r="AO124" s="151">
        <v>0</v>
      </c>
      <c r="AP124" s="10">
        <f>SUM(AD124:AO124)</f>
        <v>0</v>
      </c>
      <c r="AQ124" s="151">
        <v>0</v>
      </c>
      <c r="AR124" s="151">
        <v>0</v>
      </c>
      <c r="AS124" s="151">
        <v>0</v>
      </c>
      <c r="AT124" s="151">
        <v>0</v>
      </c>
      <c r="AU124" s="151">
        <v>0</v>
      </c>
      <c r="AV124" s="151">
        <v>0</v>
      </c>
      <c r="AW124" s="151">
        <v>0</v>
      </c>
      <c r="AX124" s="151">
        <v>0</v>
      </c>
      <c r="AY124" s="151">
        <v>0</v>
      </c>
      <c r="AZ124" s="151">
        <v>0</v>
      </c>
      <c r="BA124" s="151">
        <v>0</v>
      </c>
      <c r="BB124" s="151">
        <v>0</v>
      </c>
      <c r="BC124" s="10">
        <f>SUM(AQ124:BB124)</f>
        <v>0</v>
      </c>
      <c r="BD124" s="151">
        <v>0</v>
      </c>
      <c r="BE124" s="151">
        <v>0</v>
      </c>
      <c r="BF124" s="151">
        <v>0</v>
      </c>
      <c r="BG124" s="151">
        <v>0</v>
      </c>
      <c r="BH124" s="151">
        <v>0</v>
      </c>
      <c r="BI124" s="151">
        <v>0</v>
      </c>
      <c r="BJ124" s="151">
        <v>0</v>
      </c>
      <c r="BK124" s="151">
        <v>0</v>
      </c>
      <c r="BL124" s="151">
        <v>0</v>
      </c>
      <c r="BM124" s="151">
        <v>0</v>
      </c>
      <c r="BN124" s="151">
        <v>0</v>
      </c>
      <c r="BO124" s="151">
        <v>0</v>
      </c>
      <c r="BP124" s="157">
        <f>SUM(BD124:BO124)</f>
        <v>0</v>
      </c>
    </row>
    <row r="125" spans="2:68" x14ac:dyDescent="0.25">
      <c r="B125" s="109" t="s">
        <v>182</v>
      </c>
      <c r="C125" s="108" t="s">
        <v>276</v>
      </c>
      <c r="D125" s="97">
        <v>0</v>
      </c>
      <c r="E125" s="151">
        <v>0</v>
      </c>
      <c r="F125" s="151">
        <v>0</v>
      </c>
      <c r="G125" s="151">
        <v>0</v>
      </c>
      <c r="H125" s="151">
        <v>0</v>
      </c>
      <c r="I125" s="151">
        <v>0</v>
      </c>
      <c r="J125" s="151">
        <v>0</v>
      </c>
      <c r="K125" s="151">
        <v>0</v>
      </c>
      <c r="L125" s="151">
        <v>0</v>
      </c>
      <c r="M125" s="151">
        <v>0</v>
      </c>
      <c r="N125" s="151">
        <v>0</v>
      </c>
      <c r="O125" s="151">
        <v>0</v>
      </c>
      <c r="P125" s="10">
        <f>SUM(D125:O125)</f>
        <v>0</v>
      </c>
      <c r="Q125" s="151">
        <v>0</v>
      </c>
      <c r="R125" s="151">
        <v>0</v>
      </c>
      <c r="S125" s="151">
        <v>0</v>
      </c>
      <c r="T125" s="151">
        <v>0</v>
      </c>
      <c r="U125" s="151">
        <v>0</v>
      </c>
      <c r="V125" s="151">
        <v>0</v>
      </c>
      <c r="W125" s="151">
        <v>0</v>
      </c>
      <c r="X125" s="151">
        <v>0</v>
      </c>
      <c r="Y125" s="151">
        <v>0</v>
      </c>
      <c r="Z125" s="151">
        <v>0</v>
      </c>
      <c r="AA125" s="151">
        <v>0</v>
      </c>
      <c r="AB125" s="151">
        <v>0</v>
      </c>
      <c r="AC125" s="10">
        <f>SUM(Q125:AB125)</f>
        <v>0</v>
      </c>
      <c r="AD125" s="151">
        <v>0</v>
      </c>
      <c r="AE125" s="151">
        <v>0</v>
      </c>
      <c r="AF125" s="151">
        <v>0</v>
      </c>
      <c r="AG125" s="151">
        <v>0</v>
      </c>
      <c r="AH125" s="151">
        <v>0</v>
      </c>
      <c r="AI125" s="151">
        <v>0</v>
      </c>
      <c r="AJ125" s="151">
        <v>0</v>
      </c>
      <c r="AK125" s="151">
        <v>0</v>
      </c>
      <c r="AL125" s="151">
        <v>0</v>
      </c>
      <c r="AM125" s="151">
        <v>0</v>
      </c>
      <c r="AN125" s="151">
        <v>0</v>
      </c>
      <c r="AO125" s="151">
        <v>0</v>
      </c>
      <c r="AP125" s="10">
        <f>SUM(AD125:AO125)</f>
        <v>0</v>
      </c>
      <c r="AQ125" s="151">
        <v>0</v>
      </c>
      <c r="AR125" s="151">
        <v>0</v>
      </c>
      <c r="AS125" s="151">
        <v>0</v>
      </c>
      <c r="AT125" s="151">
        <v>0</v>
      </c>
      <c r="AU125" s="151">
        <v>0</v>
      </c>
      <c r="AV125" s="151">
        <v>0</v>
      </c>
      <c r="AW125" s="151">
        <v>0</v>
      </c>
      <c r="AX125" s="151">
        <v>0</v>
      </c>
      <c r="AY125" s="151">
        <v>0</v>
      </c>
      <c r="AZ125" s="151">
        <v>0</v>
      </c>
      <c r="BA125" s="151">
        <v>0</v>
      </c>
      <c r="BB125" s="151">
        <v>0</v>
      </c>
      <c r="BC125" s="10">
        <f>SUM(AQ125:BB125)</f>
        <v>0</v>
      </c>
      <c r="BD125" s="151">
        <v>0</v>
      </c>
      <c r="BE125" s="151">
        <v>0</v>
      </c>
      <c r="BF125" s="151">
        <v>0</v>
      </c>
      <c r="BG125" s="151">
        <v>0</v>
      </c>
      <c r="BH125" s="151">
        <v>0</v>
      </c>
      <c r="BI125" s="151">
        <v>0</v>
      </c>
      <c r="BJ125" s="151">
        <v>0</v>
      </c>
      <c r="BK125" s="151">
        <v>0</v>
      </c>
      <c r="BL125" s="151">
        <v>0</v>
      </c>
      <c r="BM125" s="151">
        <v>0</v>
      </c>
      <c r="BN125" s="151">
        <v>0</v>
      </c>
      <c r="BO125" s="151">
        <v>0</v>
      </c>
      <c r="BP125" s="157">
        <f>SUM(BD125:BO125)</f>
        <v>0</v>
      </c>
    </row>
    <row r="126" spans="2:68" x14ac:dyDescent="0.25">
      <c r="B126" s="109" t="s">
        <v>182</v>
      </c>
      <c r="C126" s="108" t="s">
        <v>277</v>
      </c>
      <c r="D126" s="97">
        <v>0</v>
      </c>
      <c r="E126" s="151">
        <v>0</v>
      </c>
      <c r="F126" s="151">
        <v>0</v>
      </c>
      <c r="G126" s="151">
        <v>0</v>
      </c>
      <c r="H126" s="151">
        <v>0</v>
      </c>
      <c r="I126" s="151">
        <v>0</v>
      </c>
      <c r="J126" s="151">
        <v>0</v>
      </c>
      <c r="K126" s="151">
        <v>0</v>
      </c>
      <c r="L126" s="151">
        <v>0</v>
      </c>
      <c r="M126" s="151">
        <v>0</v>
      </c>
      <c r="N126" s="151">
        <v>0</v>
      </c>
      <c r="O126" s="151">
        <v>0</v>
      </c>
      <c r="P126" s="10">
        <f>SUM(D126:O126)</f>
        <v>0</v>
      </c>
      <c r="Q126" s="151">
        <v>0</v>
      </c>
      <c r="R126" s="151">
        <v>0</v>
      </c>
      <c r="S126" s="151">
        <v>0</v>
      </c>
      <c r="T126" s="151">
        <v>0</v>
      </c>
      <c r="U126" s="151">
        <v>0</v>
      </c>
      <c r="V126" s="151">
        <v>0</v>
      </c>
      <c r="W126" s="151">
        <v>0</v>
      </c>
      <c r="X126" s="151">
        <v>0</v>
      </c>
      <c r="Y126" s="151">
        <v>0</v>
      </c>
      <c r="Z126" s="151">
        <v>0</v>
      </c>
      <c r="AA126" s="151">
        <v>0</v>
      </c>
      <c r="AB126" s="151">
        <v>0</v>
      </c>
      <c r="AC126" s="10">
        <f>SUM(Q126:AB126)</f>
        <v>0</v>
      </c>
      <c r="AD126" s="151">
        <v>0</v>
      </c>
      <c r="AE126" s="151">
        <v>0</v>
      </c>
      <c r="AF126" s="151">
        <v>0</v>
      </c>
      <c r="AG126" s="151">
        <v>0</v>
      </c>
      <c r="AH126" s="151">
        <v>0</v>
      </c>
      <c r="AI126" s="151">
        <v>0</v>
      </c>
      <c r="AJ126" s="151">
        <v>0</v>
      </c>
      <c r="AK126" s="151">
        <v>0</v>
      </c>
      <c r="AL126" s="151">
        <v>0</v>
      </c>
      <c r="AM126" s="151">
        <v>0</v>
      </c>
      <c r="AN126" s="151">
        <v>0</v>
      </c>
      <c r="AO126" s="151">
        <v>0</v>
      </c>
      <c r="AP126" s="10">
        <f>SUM(AD126:AO126)</f>
        <v>0</v>
      </c>
      <c r="AQ126" s="151">
        <v>0</v>
      </c>
      <c r="AR126" s="151">
        <v>0</v>
      </c>
      <c r="AS126" s="151">
        <v>0</v>
      </c>
      <c r="AT126" s="151">
        <v>0</v>
      </c>
      <c r="AU126" s="151">
        <v>0</v>
      </c>
      <c r="AV126" s="151">
        <v>0</v>
      </c>
      <c r="AW126" s="151">
        <v>0</v>
      </c>
      <c r="AX126" s="151">
        <v>0</v>
      </c>
      <c r="AY126" s="151">
        <v>0</v>
      </c>
      <c r="AZ126" s="151">
        <v>0</v>
      </c>
      <c r="BA126" s="151">
        <v>0</v>
      </c>
      <c r="BB126" s="151">
        <v>0</v>
      </c>
      <c r="BC126" s="10">
        <f>SUM(AQ126:BB126)</f>
        <v>0</v>
      </c>
      <c r="BD126" s="151">
        <v>0</v>
      </c>
      <c r="BE126" s="151">
        <v>0</v>
      </c>
      <c r="BF126" s="151">
        <v>0</v>
      </c>
      <c r="BG126" s="151">
        <v>0</v>
      </c>
      <c r="BH126" s="151">
        <v>0</v>
      </c>
      <c r="BI126" s="151">
        <v>0</v>
      </c>
      <c r="BJ126" s="151">
        <v>0</v>
      </c>
      <c r="BK126" s="151">
        <v>0</v>
      </c>
      <c r="BL126" s="151">
        <v>0</v>
      </c>
      <c r="BM126" s="151">
        <v>0</v>
      </c>
      <c r="BN126" s="151">
        <v>0</v>
      </c>
      <c r="BO126" s="151">
        <v>0</v>
      </c>
      <c r="BP126" s="157">
        <f>SUM(BD126:BO126)</f>
        <v>0</v>
      </c>
    </row>
    <row r="127" spans="2:68" x14ac:dyDescent="0.25">
      <c r="B127" s="109" t="s">
        <v>182</v>
      </c>
      <c r="C127" s="108" t="s">
        <v>278</v>
      </c>
      <c r="D127" s="97">
        <v>0</v>
      </c>
      <c r="E127" s="151">
        <v>0</v>
      </c>
      <c r="F127" s="151">
        <v>0</v>
      </c>
      <c r="G127" s="151">
        <v>0</v>
      </c>
      <c r="H127" s="151">
        <v>0</v>
      </c>
      <c r="I127" s="151">
        <v>0</v>
      </c>
      <c r="J127" s="151">
        <v>0</v>
      </c>
      <c r="K127" s="151">
        <v>0</v>
      </c>
      <c r="L127" s="151">
        <v>0</v>
      </c>
      <c r="M127" s="151">
        <v>0</v>
      </c>
      <c r="N127" s="151">
        <v>0</v>
      </c>
      <c r="O127" s="151">
        <v>0</v>
      </c>
      <c r="P127" s="10">
        <f>SUM(D127:O127)</f>
        <v>0</v>
      </c>
      <c r="Q127" s="151">
        <v>0</v>
      </c>
      <c r="R127" s="151">
        <v>0</v>
      </c>
      <c r="S127" s="151">
        <v>0</v>
      </c>
      <c r="T127" s="151">
        <v>0</v>
      </c>
      <c r="U127" s="151">
        <v>0</v>
      </c>
      <c r="V127" s="151">
        <v>0</v>
      </c>
      <c r="W127" s="151">
        <v>0</v>
      </c>
      <c r="X127" s="151">
        <v>0</v>
      </c>
      <c r="Y127" s="151">
        <v>0</v>
      </c>
      <c r="Z127" s="151">
        <v>0</v>
      </c>
      <c r="AA127" s="151">
        <v>0</v>
      </c>
      <c r="AB127" s="151">
        <v>0</v>
      </c>
      <c r="AC127" s="10">
        <f>SUM(Q127:AB127)</f>
        <v>0</v>
      </c>
      <c r="AD127" s="151">
        <v>0</v>
      </c>
      <c r="AE127" s="151">
        <v>0</v>
      </c>
      <c r="AF127" s="151">
        <v>0</v>
      </c>
      <c r="AG127" s="151">
        <v>0</v>
      </c>
      <c r="AH127" s="151">
        <v>0</v>
      </c>
      <c r="AI127" s="151">
        <v>0</v>
      </c>
      <c r="AJ127" s="151">
        <v>0</v>
      </c>
      <c r="AK127" s="151">
        <v>0</v>
      </c>
      <c r="AL127" s="151">
        <v>0</v>
      </c>
      <c r="AM127" s="151">
        <v>0</v>
      </c>
      <c r="AN127" s="151">
        <v>0</v>
      </c>
      <c r="AO127" s="151">
        <v>0</v>
      </c>
      <c r="AP127" s="10">
        <f>SUM(AD127:AO127)</f>
        <v>0</v>
      </c>
      <c r="AQ127" s="151">
        <v>0</v>
      </c>
      <c r="AR127" s="151">
        <v>0</v>
      </c>
      <c r="AS127" s="151">
        <v>0</v>
      </c>
      <c r="AT127" s="151">
        <v>0</v>
      </c>
      <c r="AU127" s="151">
        <v>0</v>
      </c>
      <c r="AV127" s="151">
        <v>0</v>
      </c>
      <c r="AW127" s="151">
        <v>0</v>
      </c>
      <c r="AX127" s="151">
        <v>0</v>
      </c>
      <c r="AY127" s="151">
        <v>0</v>
      </c>
      <c r="AZ127" s="151">
        <v>0</v>
      </c>
      <c r="BA127" s="151">
        <v>0</v>
      </c>
      <c r="BB127" s="151">
        <v>0</v>
      </c>
      <c r="BC127" s="10">
        <f>SUM(AQ127:BB127)</f>
        <v>0</v>
      </c>
      <c r="BD127" s="151">
        <v>0</v>
      </c>
      <c r="BE127" s="151">
        <v>0</v>
      </c>
      <c r="BF127" s="151">
        <v>0</v>
      </c>
      <c r="BG127" s="151">
        <v>0</v>
      </c>
      <c r="BH127" s="151">
        <v>0</v>
      </c>
      <c r="BI127" s="151">
        <v>0</v>
      </c>
      <c r="BJ127" s="151">
        <v>0</v>
      </c>
      <c r="BK127" s="151">
        <v>0</v>
      </c>
      <c r="BL127" s="151">
        <v>0</v>
      </c>
      <c r="BM127" s="151">
        <v>0</v>
      </c>
      <c r="BN127" s="151">
        <v>0</v>
      </c>
      <c r="BO127" s="151">
        <v>0</v>
      </c>
      <c r="BP127" s="157">
        <f>SUM(BD127:BO127)</f>
        <v>0</v>
      </c>
    </row>
    <row r="128" spans="2:68" x14ac:dyDescent="0.25">
      <c r="B128" s="103"/>
      <c r="C128" s="64"/>
      <c r="D128" s="79">
        <f t="shared" ref="D128:AI128" si="61">SUM(D123:D127)</f>
        <v>0</v>
      </c>
      <c r="E128" s="79">
        <f t="shared" si="61"/>
        <v>0</v>
      </c>
      <c r="F128" s="79">
        <f t="shared" si="61"/>
        <v>0</v>
      </c>
      <c r="G128" s="79">
        <f t="shared" si="61"/>
        <v>0</v>
      </c>
      <c r="H128" s="79">
        <f t="shared" si="61"/>
        <v>0</v>
      </c>
      <c r="I128" s="79">
        <f t="shared" si="61"/>
        <v>0</v>
      </c>
      <c r="J128" s="79">
        <f t="shared" si="61"/>
        <v>0</v>
      </c>
      <c r="K128" s="79">
        <f t="shared" si="61"/>
        <v>0</v>
      </c>
      <c r="L128" s="79">
        <f t="shared" si="61"/>
        <v>0</v>
      </c>
      <c r="M128" s="79">
        <f t="shared" si="61"/>
        <v>0</v>
      </c>
      <c r="N128" s="79">
        <f t="shared" si="61"/>
        <v>0</v>
      </c>
      <c r="O128" s="79">
        <f t="shared" si="61"/>
        <v>0</v>
      </c>
      <c r="P128" s="79">
        <f t="shared" si="61"/>
        <v>0</v>
      </c>
      <c r="Q128" s="79">
        <f t="shared" si="61"/>
        <v>0</v>
      </c>
      <c r="R128" s="79">
        <f t="shared" si="61"/>
        <v>0</v>
      </c>
      <c r="S128" s="79">
        <f t="shared" si="61"/>
        <v>0</v>
      </c>
      <c r="T128" s="79">
        <f t="shared" si="61"/>
        <v>0</v>
      </c>
      <c r="U128" s="79">
        <f t="shared" si="61"/>
        <v>0</v>
      </c>
      <c r="V128" s="79">
        <f t="shared" si="61"/>
        <v>0</v>
      </c>
      <c r="W128" s="79">
        <f t="shared" si="61"/>
        <v>0</v>
      </c>
      <c r="X128" s="79">
        <f t="shared" si="61"/>
        <v>0</v>
      </c>
      <c r="Y128" s="79">
        <f t="shared" si="61"/>
        <v>0</v>
      </c>
      <c r="Z128" s="79">
        <f t="shared" si="61"/>
        <v>0</v>
      </c>
      <c r="AA128" s="79">
        <f t="shared" si="61"/>
        <v>0</v>
      </c>
      <c r="AB128" s="79">
        <f t="shared" si="61"/>
        <v>0</v>
      </c>
      <c r="AC128" s="79">
        <f t="shared" si="61"/>
        <v>0</v>
      </c>
      <c r="AD128" s="79">
        <f t="shared" si="61"/>
        <v>0</v>
      </c>
      <c r="AE128" s="79">
        <f t="shared" si="61"/>
        <v>0</v>
      </c>
      <c r="AF128" s="79">
        <f t="shared" si="61"/>
        <v>0</v>
      </c>
      <c r="AG128" s="79">
        <f t="shared" si="61"/>
        <v>0</v>
      </c>
      <c r="AH128" s="79">
        <f t="shared" si="61"/>
        <v>0</v>
      </c>
      <c r="AI128" s="79">
        <f t="shared" si="61"/>
        <v>0</v>
      </c>
      <c r="AJ128" s="79">
        <f t="shared" ref="AJ128:BO128" si="62">SUM(AJ123:AJ127)</f>
        <v>0</v>
      </c>
      <c r="AK128" s="79">
        <f t="shared" si="62"/>
        <v>0</v>
      </c>
      <c r="AL128" s="79">
        <f t="shared" si="62"/>
        <v>0</v>
      </c>
      <c r="AM128" s="79">
        <f t="shared" si="62"/>
        <v>0</v>
      </c>
      <c r="AN128" s="79">
        <f t="shared" si="62"/>
        <v>0</v>
      </c>
      <c r="AO128" s="79">
        <f t="shared" si="62"/>
        <v>0</v>
      </c>
      <c r="AP128" s="79">
        <f t="shared" si="62"/>
        <v>0</v>
      </c>
      <c r="AQ128" s="79">
        <f t="shared" si="62"/>
        <v>0</v>
      </c>
      <c r="AR128" s="79">
        <f t="shared" si="62"/>
        <v>0</v>
      </c>
      <c r="AS128" s="79">
        <f t="shared" si="62"/>
        <v>0</v>
      </c>
      <c r="AT128" s="79">
        <f t="shared" si="62"/>
        <v>0</v>
      </c>
      <c r="AU128" s="79">
        <f t="shared" si="62"/>
        <v>0</v>
      </c>
      <c r="AV128" s="79">
        <f t="shared" si="62"/>
        <v>0</v>
      </c>
      <c r="AW128" s="79">
        <f t="shared" si="62"/>
        <v>0</v>
      </c>
      <c r="AX128" s="79">
        <f t="shared" si="62"/>
        <v>0</v>
      </c>
      <c r="AY128" s="79">
        <f t="shared" si="62"/>
        <v>0</v>
      </c>
      <c r="AZ128" s="79">
        <f t="shared" si="62"/>
        <v>0</v>
      </c>
      <c r="BA128" s="79">
        <f t="shared" si="62"/>
        <v>0</v>
      </c>
      <c r="BB128" s="79">
        <f t="shared" si="62"/>
        <v>0</v>
      </c>
      <c r="BC128" s="79">
        <f t="shared" si="62"/>
        <v>0</v>
      </c>
      <c r="BD128" s="79">
        <f t="shared" si="62"/>
        <v>0</v>
      </c>
      <c r="BE128" s="79">
        <f t="shared" si="62"/>
        <v>0</v>
      </c>
      <c r="BF128" s="79">
        <f t="shared" si="62"/>
        <v>0</v>
      </c>
      <c r="BG128" s="79">
        <f t="shared" si="62"/>
        <v>0</v>
      </c>
      <c r="BH128" s="79">
        <f t="shared" si="62"/>
        <v>0</v>
      </c>
      <c r="BI128" s="79">
        <f t="shared" si="62"/>
        <v>0</v>
      </c>
      <c r="BJ128" s="79">
        <f t="shared" si="62"/>
        <v>0</v>
      </c>
      <c r="BK128" s="79">
        <f t="shared" si="62"/>
        <v>0</v>
      </c>
      <c r="BL128" s="79">
        <f t="shared" si="62"/>
        <v>0</v>
      </c>
      <c r="BM128" s="79">
        <f t="shared" si="62"/>
        <v>0</v>
      </c>
      <c r="BN128" s="79">
        <f t="shared" si="62"/>
        <v>0</v>
      </c>
      <c r="BO128" s="79">
        <f t="shared" si="62"/>
        <v>0</v>
      </c>
      <c r="BP128" s="164">
        <f t="shared" ref="BP128:CU128" si="63">SUM(BP123:BP127)</f>
        <v>0</v>
      </c>
    </row>
    <row r="129" spans="2:68" x14ac:dyDescent="0.25">
      <c r="B129" s="103"/>
      <c r="C129" s="64"/>
      <c r="D129" s="85"/>
      <c r="E129" s="64"/>
      <c r="F129" s="64"/>
      <c r="G129" s="64"/>
      <c r="H129" s="64"/>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c r="BK129" s="65"/>
      <c r="BL129" s="65"/>
      <c r="BM129" s="65"/>
      <c r="BN129" s="65"/>
      <c r="BO129" s="65"/>
      <c r="BP129" s="153"/>
    </row>
    <row r="130" spans="2:68" x14ac:dyDescent="0.25">
      <c r="B130" s="103"/>
      <c r="C130" s="64" t="s">
        <v>308</v>
      </c>
      <c r="D130" s="149">
        <f>D105</f>
        <v>44682</v>
      </c>
      <c r="E130" s="86">
        <f>DATE(YEAR(D130)+1,MONTH(D130),DAY(D130))</f>
        <v>45047</v>
      </c>
      <c r="F130" s="86">
        <f>DATE(YEAR(E130)+1,MONTH(E130),DAY(E130))</f>
        <v>45413</v>
      </c>
      <c r="G130" s="86">
        <f>DATE(YEAR(F130)+1,MONTH(F130),DAY(F130))</f>
        <v>45778</v>
      </c>
      <c r="H130" s="86">
        <f>DATE(YEAR(G130)+1,MONTH(G130),DAY(G130))</f>
        <v>46143</v>
      </c>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c r="BK130" s="65"/>
      <c r="BL130" s="65"/>
      <c r="BM130" s="65"/>
      <c r="BN130" s="65"/>
      <c r="BO130" s="65"/>
      <c r="BP130" s="153"/>
    </row>
    <row r="131" spans="2:68" x14ac:dyDescent="0.25">
      <c r="B131" s="103" t="str">
        <f>B106</f>
        <v>Source and cost explanation</v>
      </c>
      <c r="C131" s="64" t="str">
        <f>C106</f>
        <v>Plumbing materials</v>
      </c>
      <c r="D131" s="111">
        <f t="shared" ref="D131:D145" si="64">P106</f>
        <v>22284</v>
      </c>
      <c r="E131" s="111">
        <f>AC106</f>
        <v>43681.676451279891</v>
      </c>
      <c r="F131" s="111">
        <f>AP106</f>
        <v>39431.214125122671</v>
      </c>
      <c r="G131" s="111">
        <f>BC106</f>
        <v>39431.214125122671</v>
      </c>
      <c r="H131" s="111">
        <f>BP106</f>
        <v>362547.74510232592</v>
      </c>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c r="BK131" s="65"/>
      <c r="BL131" s="65"/>
      <c r="BM131" s="65"/>
      <c r="BN131" s="65"/>
      <c r="BO131" s="65"/>
      <c r="BP131" s="153"/>
    </row>
    <row r="132" spans="2:68" x14ac:dyDescent="0.25">
      <c r="B132" s="103" t="str">
        <f t="shared" ref="B132:B145" si="65">B107</f>
        <v>Source and cost explanation</v>
      </c>
      <c r="C132" s="64" t="str">
        <f t="shared" ref="C132:C145" si="66">C107</f>
        <v>Buliding materials</v>
      </c>
      <c r="D132" s="111">
        <f t="shared" si="64"/>
        <v>12564</v>
      </c>
      <c r="E132" s="111">
        <f t="shared" ref="E132:E145" si="67">AC107</f>
        <v>24628.27961469577</v>
      </c>
      <c r="F132" s="111">
        <f t="shared" ref="F132:F145" si="68">AP107</f>
        <v>121645.48388170607</v>
      </c>
      <c r="G132" s="111">
        <f t="shared" ref="G132:G145" si="69">BC107</f>
        <v>121645.48388170607</v>
      </c>
      <c r="H132" s="111">
        <f t="shared" ref="H132:H145" si="70">BP107</f>
        <v>1118461.5250052654</v>
      </c>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153"/>
    </row>
    <row r="133" spans="2:68" x14ac:dyDescent="0.25">
      <c r="B133" s="103" t="str">
        <f t="shared" si="65"/>
        <v>Source and cost explanation</v>
      </c>
      <c r="C133" s="64" t="str">
        <f t="shared" si="66"/>
        <v>Flooring</v>
      </c>
      <c r="D133" s="111">
        <f t="shared" si="64"/>
        <v>38760</v>
      </c>
      <c r="E133" s="111">
        <f t="shared" si="67"/>
        <v>75978.360224897173</v>
      </c>
      <c r="F133" s="111">
        <f t="shared" si="68"/>
        <v>301289.12416521611</v>
      </c>
      <c r="G133" s="111">
        <f t="shared" si="69"/>
        <v>301289.12416521611</v>
      </c>
      <c r="H133" s="111">
        <f t="shared" si="70"/>
        <v>2770183.3436662909</v>
      </c>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153"/>
    </row>
    <row r="134" spans="2:68" x14ac:dyDescent="0.25">
      <c r="B134" s="103" t="str">
        <f t="shared" si="65"/>
        <v>Source and cost explanation</v>
      </c>
      <c r="C134" s="64" t="str">
        <f t="shared" si="66"/>
        <v>Facility services</v>
      </c>
      <c r="D134" s="111">
        <f t="shared" si="64"/>
        <v>96000</v>
      </c>
      <c r="E134" s="111">
        <f t="shared" si="67"/>
        <v>188181.69715144805</v>
      </c>
      <c r="F134" s="111">
        <f t="shared" si="68"/>
        <v>150644.56208260806</v>
      </c>
      <c r="G134" s="111">
        <f t="shared" si="69"/>
        <v>150644.56208260806</v>
      </c>
      <c r="H134" s="111">
        <f t="shared" si="70"/>
        <v>1385091.6718331454</v>
      </c>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153"/>
    </row>
    <row r="135" spans="2:68" x14ac:dyDescent="0.25">
      <c r="B135" s="103" t="str">
        <f t="shared" si="65"/>
        <v>Source and cost explanation</v>
      </c>
      <c r="C135" s="64" t="str">
        <f t="shared" si="66"/>
        <v xml:space="preserve">Emergency mangaement </v>
      </c>
      <c r="D135" s="111">
        <f t="shared" si="64"/>
        <v>48000</v>
      </c>
      <c r="E135" s="111">
        <f t="shared" si="67"/>
        <v>94090.848575724027</v>
      </c>
      <c r="F135" s="111">
        <f t="shared" si="68"/>
        <v>112983.42156195613</v>
      </c>
      <c r="G135" s="111">
        <f t="shared" si="69"/>
        <v>112983.42156195613</v>
      </c>
      <c r="H135" s="111">
        <f t="shared" si="70"/>
        <v>1038818.7538748597</v>
      </c>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153"/>
    </row>
    <row r="136" spans="2:68" x14ac:dyDescent="0.25">
      <c r="B136" s="103" t="str">
        <f t="shared" si="65"/>
        <v>Source and cost explanation</v>
      </c>
      <c r="C136" s="64" t="str">
        <f t="shared" si="66"/>
        <v xml:space="preserve">Sheriffs department </v>
      </c>
      <c r="D136" s="111">
        <f t="shared" si="64"/>
        <v>36000</v>
      </c>
      <c r="E136" s="111">
        <f t="shared" si="67"/>
        <v>70568.136431793057</v>
      </c>
      <c r="F136" s="111">
        <f t="shared" si="68"/>
        <v>75322.281041304028</v>
      </c>
      <c r="G136" s="111">
        <f t="shared" si="69"/>
        <v>75322.281041304028</v>
      </c>
      <c r="H136" s="111">
        <f t="shared" si="70"/>
        <v>692545.83591657272</v>
      </c>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153"/>
    </row>
    <row r="137" spans="2:68" x14ac:dyDescent="0.25">
      <c r="B137" s="103" t="str">
        <f t="shared" si="65"/>
        <v>Source and cost explanation</v>
      </c>
      <c r="C137" s="64" t="str">
        <f t="shared" si="66"/>
        <v>Disposition expense</v>
      </c>
      <c r="D137" s="111">
        <f t="shared" si="64"/>
        <v>24000</v>
      </c>
      <c r="E137" s="111">
        <f t="shared" si="67"/>
        <v>47045.424287862013</v>
      </c>
      <c r="F137" s="111">
        <f t="shared" si="68"/>
        <v>112983.42156195613</v>
      </c>
      <c r="G137" s="111">
        <f t="shared" si="69"/>
        <v>112983.42156195613</v>
      </c>
      <c r="H137" s="111">
        <f t="shared" si="70"/>
        <v>1038818.7538748597</v>
      </c>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153"/>
    </row>
    <row r="138" spans="2:68" x14ac:dyDescent="0.25">
      <c r="B138" s="103" t="str">
        <f t="shared" si="65"/>
        <v>Source and cost explanation</v>
      </c>
      <c r="C138" s="64" t="str">
        <f t="shared" si="66"/>
        <v>Litigation expenses</v>
      </c>
      <c r="D138" s="111">
        <f t="shared" si="64"/>
        <v>36000</v>
      </c>
      <c r="E138" s="111">
        <f t="shared" si="67"/>
        <v>70568.136431793057</v>
      </c>
      <c r="F138" s="111">
        <f t="shared" si="68"/>
        <v>9415.2851301630035</v>
      </c>
      <c r="G138" s="111">
        <f t="shared" si="69"/>
        <v>9415.2851301630035</v>
      </c>
      <c r="H138" s="111">
        <f t="shared" si="70"/>
        <v>86568.22948957159</v>
      </c>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153"/>
    </row>
    <row r="139" spans="2:68" x14ac:dyDescent="0.25">
      <c r="B139" s="103" t="str">
        <f t="shared" si="65"/>
        <v>Source and cost explanation</v>
      </c>
      <c r="C139" s="64" t="str">
        <f t="shared" si="66"/>
        <v>common expenses</v>
      </c>
      <c r="D139" s="111">
        <f t="shared" si="64"/>
        <v>3000</v>
      </c>
      <c r="E139" s="111">
        <f t="shared" si="67"/>
        <v>5880.6780359827517</v>
      </c>
      <c r="F139" s="111">
        <f t="shared" si="68"/>
        <v>150644.56208260806</v>
      </c>
      <c r="G139" s="111">
        <f t="shared" si="69"/>
        <v>150644.56208260806</v>
      </c>
      <c r="H139" s="111">
        <f t="shared" si="70"/>
        <v>1385091.6718331454</v>
      </c>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153"/>
    </row>
    <row r="140" spans="2:68" x14ac:dyDescent="0.25">
      <c r="B140" s="103" t="str">
        <f t="shared" si="65"/>
        <v>Source and cost explanation</v>
      </c>
      <c r="C140" s="64" t="str">
        <f t="shared" si="66"/>
        <v>Property Protection expenses</v>
      </c>
      <c r="D140" s="111">
        <f t="shared" si="64"/>
        <v>48000</v>
      </c>
      <c r="E140" s="111">
        <f t="shared" si="67"/>
        <v>94090.848575724027</v>
      </c>
      <c r="F140" s="111">
        <f t="shared" si="68"/>
        <v>56491.710780978065</v>
      </c>
      <c r="G140" s="111">
        <f t="shared" si="69"/>
        <v>56491.710780978065</v>
      </c>
      <c r="H140" s="111">
        <f t="shared" si="70"/>
        <v>519409.37693742983</v>
      </c>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153"/>
    </row>
    <row r="141" spans="2:68" x14ac:dyDescent="0.25">
      <c r="B141" s="103" t="str">
        <f t="shared" si="65"/>
        <v>Source and cost explanation</v>
      </c>
      <c r="C141" s="64" t="str">
        <f t="shared" si="66"/>
        <v>Administration expenses</v>
      </c>
      <c r="D141" s="111">
        <f t="shared" si="64"/>
        <v>18000</v>
      </c>
      <c r="E141" s="111">
        <f t="shared" si="67"/>
        <v>35284.068215896528</v>
      </c>
      <c r="F141" s="111">
        <f t="shared" si="68"/>
        <v>69936</v>
      </c>
      <c r="G141" s="111">
        <f t="shared" si="69"/>
        <v>69936</v>
      </c>
      <c r="H141" s="111">
        <f t="shared" si="70"/>
        <v>643022.02364400018</v>
      </c>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153"/>
    </row>
    <row r="142" spans="2:68" x14ac:dyDescent="0.25">
      <c r="B142" s="103" t="str">
        <f t="shared" si="65"/>
        <v>Source and cost explanation</v>
      </c>
      <c r="C142" s="64" t="str">
        <f t="shared" si="66"/>
        <v>Asset #12</v>
      </c>
      <c r="D142" s="111">
        <f t="shared" si="64"/>
        <v>0</v>
      </c>
      <c r="E142" s="111">
        <f t="shared" si="67"/>
        <v>0</v>
      </c>
      <c r="F142" s="111">
        <f t="shared" si="68"/>
        <v>0</v>
      </c>
      <c r="G142" s="111">
        <f t="shared" si="69"/>
        <v>0</v>
      </c>
      <c r="H142" s="111">
        <f t="shared" si="70"/>
        <v>0</v>
      </c>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153"/>
    </row>
    <row r="143" spans="2:68" x14ac:dyDescent="0.25">
      <c r="B143" s="103" t="str">
        <f t="shared" si="65"/>
        <v>Source and cost explanation</v>
      </c>
      <c r="C143" s="64" t="str">
        <f t="shared" si="66"/>
        <v>Asset #13</v>
      </c>
      <c r="D143" s="111">
        <f t="shared" si="64"/>
        <v>0</v>
      </c>
      <c r="E143" s="111">
        <f t="shared" si="67"/>
        <v>0</v>
      </c>
      <c r="F143" s="111">
        <f t="shared" si="68"/>
        <v>0</v>
      </c>
      <c r="G143" s="111">
        <f t="shared" si="69"/>
        <v>0</v>
      </c>
      <c r="H143" s="111">
        <f t="shared" si="70"/>
        <v>0</v>
      </c>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153"/>
    </row>
    <row r="144" spans="2:68" x14ac:dyDescent="0.25">
      <c r="B144" s="103" t="str">
        <f t="shared" si="65"/>
        <v>Source and cost explanation</v>
      </c>
      <c r="C144" s="64" t="str">
        <f t="shared" si="66"/>
        <v>Asset #14</v>
      </c>
      <c r="D144" s="111">
        <f t="shared" si="64"/>
        <v>0</v>
      </c>
      <c r="E144" s="111">
        <f t="shared" si="67"/>
        <v>0</v>
      </c>
      <c r="F144" s="111">
        <f t="shared" si="68"/>
        <v>0</v>
      </c>
      <c r="G144" s="111">
        <f t="shared" si="69"/>
        <v>0</v>
      </c>
      <c r="H144" s="111">
        <f t="shared" si="70"/>
        <v>0</v>
      </c>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153"/>
    </row>
    <row r="145" spans="2:68" x14ac:dyDescent="0.25">
      <c r="B145" s="103" t="str">
        <f t="shared" si="65"/>
        <v>Source and cost explanation</v>
      </c>
      <c r="C145" s="64" t="str">
        <f t="shared" si="66"/>
        <v>Asset #15</v>
      </c>
      <c r="D145" s="111">
        <f t="shared" si="64"/>
        <v>0</v>
      </c>
      <c r="E145" s="111">
        <f t="shared" si="67"/>
        <v>0</v>
      </c>
      <c r="F145" s="111">
        <f t="shared" si="68"/>
        <v>0</v>
      </c>
      <c r="G145" s="111">
        <f t="shared" si="69"/>
        <v>0</v>
      </c>
      <c r="H145" s="111">
        <f t="shared" si="70"/>
        <v>0</v>
      </c>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153"/>
    </row>
    <row r="146" spans="2:68" x14ac:dyDescent="0.25">
      <c r="B146" s="103"/>
      <c r="C146" s="64"/>
      <c r="D146" s="152">
        <f>SUM(D131:D145)</f>
        <v>382608</v>
      </c>
      <c r="E146" s="152">
        <f>SUM(E131:E145)</f>
        <v>749998.15399709635</v>
      </c>
      <c r="F146" s="152">
        <f>SUM(F131:F145)</f>
        <v>1200787.0664136182</v>
      </c>
      <c r="G146" s="152">
        <f>SUM(G131:G145)</f>
        <v>1200787.0664136182</v>
      </c>
      <c r="H146" s="152">
        <f>SUM(H131:H145)</f>
        <v>11040558.931177467</v>
      </c>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153"/>
    </row>
    <row r="147" spans="2:68" x14ac:dyDescent="0.25">
      <c r="B147" s="103"/>
      <c r="C147" s="64"/>
      <c r="D147" s="152"/>
      <c r="E147" s="152"/>
      <c r="F147" s="152"/>
      <c r="G147" s="152"/>
      <c r="H147" s="152"/>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153"/>
    </row>
    <row r="148" spans="2:68" x14ac:dyDescent="0.25">
      <c r="B148" s="103"/>
      <c r="C148" s="64" t="s">
        <v>309</v>
      </c>
      <c r="D148" s="149">
        <f>D130</f>
        <v>44682</v>
      </c>
      <c r="E148" s="86">
        <f>DATE(YEAR(D148)+1,MONTH(D148),DAY(D148))</f>
        <v>45047</v>
      </c>
      <c r="F148" s="86">
        <f>DATE(YEAR(E148)+1,MONTH(E148),DAY(E148))</f>
        <v>45413</v>
      </c>
      <c r="G148" s="86">
        <f>DATE(YEAR(F148)+1,MONTH(F148),DAY(F148))</f>
        <v>45778</v>
      </c>
      <c r="H148" s="86">
        <f>DATE(YEAR(G148)+1,MONTH(G148),DAY(G148))</f>
        <v>46143</v>
      </c>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153"/>
    </row>
    <row r="149" spans="2:68" x14ac:dyDescent="0.25">
      <c r="B149" s="103" t="str">
        <f t="shared" ref="B149:C152" si="71">B123</f>
        <v>Source and cost explanation</v>
      </c>
      <c r="C149" s="64" t="str">
        <f t="shared" si="71"/>
        <v>Asset #1</v>
      </c>
      <c r="D149" s="111">
        <f>P123</f>
        <v>0</v>
      </c>
      <c r="E149" s="111">
        <f>AC123</f>
        <v>0</v>
      </c>
      <c r="F149" s="111">
        <f>AP123</f>
        <v>0</v>
      </c>
      <c r="G149" s="111">
        <f>BC123</f>
        <v>0</v>
      </c>
      <c r="H149" s="111">
        <f>BP123</f>
        <v>0</v>
      </c>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c r="BK149" s="65"/>
      <c r="BL149" s="65"/>
      <c r="BM149" s="65"/>
      <c r="BN149" s="65"/>
      <c r="BO149" s="65"/>
      <c r="BP149" s="153"/>
    </row>
    <row r="150" spans="2:68" x14ac:dyDescent="0.25">
      <c r="B150" s="103" t="str">
        <f t="shared" si="71"/>
        <v>Source and cost explanation</v>
      </c>
      <c r="C150" s="64" t="str">
        <f t="shared" si="71"/>
        <v>Asset #2</v>
      </c>
      <c r="D150" s="111">
        <f>P124</f>
        <v>0</v>
      </c>
      <c r="E150" s="111">
        <f>AC124</f>
        <v>0</v>
      </c>
      <c r="F150" s="111">
        <f>AP124</f>
        <v>0</v>
      </c>
      <c r="G150" s="111">
        <f>BC124</f>
        <v>0</v>
      </c>
      <c r="H150" s="111">
        <f>BP124</f>
        <v>0</v>
      </c>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153"/>
    </row>
    <row r="151" spans="2:68" x14ac:dyDescent="0.25">
      <c r="B151" s="103" t="str">
        <f t="shared" si="71"/>
        <v>Source and cost explanation</v>
      </c>
      <c r="C151" s="64" t="str">
        <f t="shared" si="71"/>
        <v>Asset #3</v>
      </c>
      <c r="D151" s="111">
        <f>P125</f>
        <v>0</v>
      </c>
      <c r="E151" s="111">
        <f>AC125</f>
        <v>0</v>
      </c>
      <c r="F151" s="111">
        <f>AP125</f>
        <v>0</v>
      </c>
      <c r="G151" s="111">
        <f>BC125</f>
        <v>0</v>
      </c>
      <c r="H151" s="111">
        <f>BP125</f>
        <v>0</v>
      </c>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153"/>
    </row>
    <row r="152" spans="2:68" x14ac:dyDescent="0.25">
      <c r="B152" s="103" t="str">
        <f t="shared" si="71"/>
        <v>Source and cost explanation</v>
      </c>
      <c r="C152" s="64" t="str">
        <f t="shared" si="71"/>
        <v>Asset #4</v>
      </c>
      <c r="D152" s="111">
        <f>P126</f>
        <v>0</v>
      </c>
      <c r="E152" s="111">
        <f>AC126</f>
        <v>0</v>
      </c>
      <c r="F152" s="111">
        <f>AP126</f>
        <v>0</v>
      </c>
      <c r="G152" s="111">
        <f>BC126</f>
        <v>0</v>
      </c>
      <c r="H152" s="111">
        <f>BP126</f>
        <v>0</v>
      </c>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153"/>
    </row>
    <row r="153" spans="2:68" x14ac:dyDescent="0.25">
      <c r="B153" s="103"/>
      <c r="C153" s="65"/>
      <c r="D153" s="111">
        <f>SUM(D149:D152)</f>
        <v>0</v>
      </c>
      <c r="E153" s="111">
        <f>SUM(E149:E152)</f>
        <v>0</v>
      </c>
      <c r="F153" s="111">
        <f>SUM(F149:F152)</f>
        <v>0</v>
      </c>
      <c r="G153" s="111">
        <f>SUM(G149:G152)</f>
        <v>0</v>
      </c>
      <c r="H153" s="111">
        <f>SUM(H149:H152)</f>
        <v>0</v>
      </c>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153"/>
    </row>
    <row r="154" spans="2:68" x14ac:dyDescent="0.25">
      <c r="B154" s="103"/>
      <c r="C154" s="64"/>
      <c r="D154" s="85"/>
      <c r="E154" s="85"/>
      <c r="F154" s="85"/>
      <c r="G154" s="85"/>
      <c r="H154" s="8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c r="BK154" s="65"/>
      <c r="BL154" s="65"/>
      <c r="BM154" s="65"/>
      <c r="BN154" s="65"/>
      <c r="BO154" s="65"/>
      <c r="BP154" s="153"/>
    </row>
    <row r="155" spans="2:68" x14ac:dyDescent="0.25">
      <c r="B155" s="103" t="s">
        <v>108</v>
      </c>
      <c r="C155" s="64"/>
      <c r="D155" s="86">
        <f>D105</f>
        <v>44682</v>
      </c>
      <c r="E155" s="86">
        <f>DATE(YEAR(D155)+1,MONTH(D155),DAY(D155))</f>
        <v>45047</v>
      </c>
      <c r="F155" s="86">
        <f>DATE(YEAR(E155)+1,MONTH(E155),DAY(E155))</f>
        <v>45413</v>
      </c>
      <c r="G155" s="86">
        <f>DATE(YEAR(F155)+1,MONTH(F155),DAY(F155))</f>
        <v>45778</v>
      </c>
      <c r="H155" s="86">
        <f>DATE(YEAR(G155)+1,MONTH(G155),DAY(G155))</f>
        <v>46143</v>
      </c>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c r="BK155" s="65"/>
      <c r="BL155" s="65"/>
      <c r="BM155" s="65"/>
      <c r="BN155" s="65"/>
      <c r="BO155" s="65"/>
      <c r="BP155" s="153"/>
    </row>
    <row r="156" spans="2:68" x14ac:dyDescent="0.25">
      <c r="B156" s="103" t="s">
        <v>6</v>
      </c>
      <c r="C156" s="64"/>
      <c r="D156" s="111">
        <v>0</v>
      </c>
      <c r="E156" s="87">
        <f>D160</f>
        <v>363477.6</v>
      </c>
      <c r="F156" s="87">
        <f>E160</f>
        <v>1039628.0862972415</v>
      </c>
      <c r="G156" s="87">
        <f>F160</f>
        <v>2076412.9907604547</v>
      </c>
      <c r="H156" s="87">
        <f>G160</f>
        <v>3009519.4047773462</v>
      </c>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c r="BK156" s="65"/>
      <c r="BL156" s="65"/>
      <c r="BM156" s="65"/>
      <c r="BN156" s="65"/>
      <c r="BO156" s="65"/>
      <c r="BP156" s="153"/>
    </row>
    <row r="157" spans="2:68" x14ac:dyDescent="0.25">
      <c r="B157" s="103" t="s">
        <v>7</v>
      </c>
      <c r="C157" s="64"/>
      <c r="D157" s="111">
        <f>D146</f>
        <v>382608</v>
      </c>
      <c r="E157" s="111">
        <f>E146</f>
        <v>749998.15399709635</v>
      </c>
      <c r="F157" s="111">
        <f>F146</f>
        <v>1200787.0664136182</v>
      </c>
      <c r="G157" s="111">
        <f>G146</f>
        <v>1200787.0664136182</v>
      </c>
      <c r="H157" s="111">
        <f>H146</f>
        <v>11040558.931177467</v>
      </c>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c r="BK157" s="65"/>
      <c r="BL157" s="65"/>
      <c r="BM157" s="65"/>
      <c r="BN157" s="65"/>
      <c r="BO157" s="65"/>
      <c r="BP157" s="153"/>
    </row>
    <row r="158" spans="2:68" x14ac:dyDescent="0.25">
      <c r="B158" s="103" t="s">
        <v>17</v>
      </c>
      <c r="C158" s="64"/>
      <c r="D158" s="111">
        <f>D153</f>
        <v>0</v>
      </c>
      <c r="E158" s="111">
        <f>E153</f>
        <v>0</v>
      </c>
      <c r="F158" s="111">
        <f>F153</f>
        <v>0</v>
      </c>
      <c r="G158" s="111">
        <f>G153</f>
        <v>0</v>
      </c>
      <c r="H158" s="111">
        <f>H153</f>
        <v>0</v>
      </c>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c r="BK158" s="65"/>
      <c r="BL158" s="65"/>
      <c r="BM158" s="65"/>
      <c r="BN158" s="65"/>
      <c r="BO158" s="65"/>
      <c r="BP158" s="153"/>
    </row>
    <row r="159" spans="2:68" x14ac:dyDescent="0.25">
      <c r="B159" s="103" t="s">
        <v>5</v>
      </c>
      <c r="C159" s="64"/>
      <c r="D159" s="111">
        <f>(D156*$C102)+(D157*$C102/2)</f>
        <v>19130.400000000001</v>
      </c>
      <c r="E159" s="111">
        <f>(E156*$C102)+(E157*$C102/2)</f>
        <v>73847.667699854821</v>
      </c>
      <c r="F159" s="111">
        <f>(F156*$C102)+(F157*$C102/2)</f>
        <v>164002.16195040505</v>
      </c>
      <c r="G159" s="111">
        <f>(G156*$C102)+(G157*$C102/2)</f>
        <v>267680.65239672642</v>
      </c>
      <c r="H159" s="111">
        <f>(H156*$C102)+(H157*$C102/2)</f>
        <v>852979.88703660807</v>
      </c>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c r="BK159" s="65"/>
      <c r="BL159" s="65"/>
      <c r="BM159" s="65"/>
      <c r="BN159" s="65"/>
      <c r="BO159" s="65"/>
      <c r="BP159" s="153"/>
    </row>
    <row r="160" spans="2:68" ht="13.8" thickBot="1" x14ac:dyDescent="0.3">
      <c r="B160" s="106" t="s">
        <v>8</v>
      </c>
      <c r="C160" s="120"/>
      <c r="D160" s="165">
        <f>D156+D157-D158-D159</f>
        <v>363477.6</v>
      </c>
      <c r="E160" s="165">
        <f>E156+E157-E158-E159</f>
        <v>1039628.0862972415</v>
      </c>
      <c r="F160" s="165">
        <f>F156+F157-F158-F159</f>
        <v>2076412.9907604547</v>
      </c>
      <c r="G160" s="165">
        <f>G156+G157-G158-G159</f>
        <v>3009519.4047773462</v>
      </c>
      <c r="H160" s="165">
        <f>H156+H157-H158-H159</f>
        <v>13197098.448918205</v>
      </c>
      <c r="I160" s="12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c r="AK160" s="121"/>
      <c r="AL160" s="121"/>
      <c r="AM160" s="121"/>
      <c r="AN160" s="121"/>
      <c r="AO160" s="121"/>
      <c r="AP160" s="121"/>
      <c r="AQ160" s="121"/>
      <c r="AR160" s="121"/>
      <c r="AS160" s="121"/>
      <c r="AT160" s="121"/>
      <c r="AU160" s="121"/>
      <c r="AV160" s="121"/>
      <c r="AW160" s="121"/>
      <c r="AX160" s="121"/>
      <c r="AY160" s="121"/>
      <c r="AZ160" s="121"/>
      <c r="BA160" s="121"/>
      <c r="BB160" s="121"/>
      <c r="BC160" s="121"/>
      <c r="BD160" s="121"/>
      <c r="BE160" s="121"/>
      <c r="BF160" s="121"/>
      <c r="BG160" s="121"/>
      <c r="BH160" s="121"/>
      <c r="BI160" s="121"/>
      <c r="BJ160" s="121"/>
      <c r="BK160" s="121"/>
      <c r="BL160" s="121"/>
      <c r="BM160" s="121"/>
      <c r="BN160" s="121"/>
      <c r="BO160" s="121"/>
      <c r="BP160" s="122"/>
    </row>
    <row r="162" spans="2:68" ht="13.8" thickBot="1" x14ac:dyDescent="0.3"/>
    <row r="163" spans="2:68" x14ac:dyDescent="0.25">
      <c r="B163" s="101" t="s">
        <v>107</v>
      </c>
      <c r="C163" s="102">
        <v>8</v>
      </c>
      <c r="D163" s="107"/>
      <c r="E163" s="107"/>
      <c r="F163" s="107"/>
      <c r="G163" s="107"/>
      <c r="H163" s="107"/>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c r="BP163" s="126"/>
    </row>
    <row r="164" spans="2:68" x14ac:dyDescent="0.25">
      <c r="B164" s="103" t="s">
        <v>109</v>
      </c>
      <c r="C164" s="100">
        <v>0.2</v>
      </c>
      <c r="D164" s="16"/>
      <c r="E164" s="16"/>
      <c r="F164" s="16"/>
      <c r="G164" s="16"/>
      <c r="H164" s="16"/>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153"/>
    </row>
    <row r="165" spans="2:68" x14ac:dyDescent="0.25">
      <c r="B165" s="103" t="s">
        <v>110</v>
      </c>
      <c r="C165" s="108" t="s">
        <v>281</v>
      </c>
      <c r="D165" s="108"/>
      <c r="E165" s="108"/>
      <c r="F165" s="108"/>
      <c r="G165" s="108"/>
      <c r="H165" s="108"/>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153"/>
    </row>
    <row r="166" spans="2:68" x14ac:dyDescent="0.25">
      <c r="B166" s="103"/>
      <c r="C166" s="64"/>
      <c r="D166" s="65"/>
      <c r="E166" s="64"/>
      <c r="F166" s="64"/>
      <c r="G166" s="64"/>
      <c r="H166" s="64"/>
      <c r="I166" s="65"/>
      <c r="J166" s="65"/>
      <c r="K166" s="65"/>
      <c r="L166" s="65"/>
      <c r="M166" s="65"/>
      <c r="N166" s="65"/>
      <c r="O166" s="65"/>
      <c r="P166" s="86">
        <f>O167</f>
        <v>45017</v>
      </c>
      <c r="Q166" s="65"/>
      <c r="R166" s="65"/>
      <c r="S166" s="65"/>
      <c r="T166" s="65"/>
      <c r="U166" s="65"/>
      <c r="V166" s="65"/>
      <c r="W166" s="65"/>
      <c r="X166" s="65"/>
      <c r="Y166" s="65"/>
      <c r="Z166" s="65"/>
      <c r="AA166" s="65"/>
      <c r="AB166" s="65"/>
      <c r="AC166" s="86">
        <f>AB167</f>
        <v>45384</v>
      </c>
      <c r="AD166" s="65"/>
      <c r="AE166" s="65"/>
      <c r="AF166" s="65"/>
      <c r="AG166" s="65"/>
      <c r="AH166" s="65"/>
      <c r="AI166" s="65"/>
      <c r="AJ166" s="65"/>
      <c r="AK166" s="65"/>
      <c r="AL166" s="65"/>
      <c r="AM166" s="65"/>
      <c r="AN166" s="65"/>
      <c r="AO166" s="65"/>
      <c r="AP166" s="86">
        <f>AO167</f>
        <v>45749</v>
      </c>
      <c r="AQ166" s="65"/>
      <c r="AR166" s="65"/>
      <c r="AS166" s="65"/>
      <c r="AT166" s="65"/>
      <c r="AU166" s="65"/>
      <c r="AV166" s="65"/>
      <c r="AW166" s="65"/>
      <c r="AX166" s="65"/>
      <c r="AY166" s="65"/>
      <c r="AZ166" s="65"/>
      <c r="BA166" s="65"/>
      <c r="BB166" s="65"/>
      <c r="BC166" s="86">
        <f>BB167</f>
        <v>46115</v>
      </c>
      <c r="BD166" s="65"/>
      <c r="BE166" s="65"/>
      <c r="BF166" s="65"/>
      <c r="BG166" s="65"/>
      <c r="BH166" s="65"/>
      <c r="BI166" s="65"/>
      <c r="BJ166" s="65"/>
      <c r="BK166" s="65"/>
      <c r="BL166" s="65"/>
      <c r="BM166" s="65"/>
      <c r="BN166" s="65"/>
      <c r="BO166" s="65"/>
      <c r="BP166" s="105">
        <f>BO167</f>
        <v>46481</v>
      </c>
    </row>
    <row r="167" spans="2:68" x14ac:dyDescent="0.25">
      <c r="B167" s="154" t="s">
        <v>308</v>
      </c>
      <c r="C167" s="65"/>
      <c r="D167" s="155">
        <f>D105</f>
        <v>44682</v>
      </c>
      <c r="E167" s="155">
        <f t="shared" ref="E167:O167" si="72">DATE(YEAR(D167),MONTH(D167)+1,DAY(D167))</f>
        <v>44713</v>
      </c>
      <c r="F167" s="155">
        <f t="shared" si="72"/>
        <v>44743</v>
      </c>
      <c r="G167" s="155">
        <f t="shared" si="72"/>
        <v>44774</v>
      </c>
      <c r="H167" s="155">
        <f t="shared" si="72"/>
        <v>44805</v>
      </c>
      <c r="I167" s="155">
        <f t="shared" si="72"/>
        <v>44835</v>
      </c>
      <c r="J167" s="155">
        <f t="shared" si="72"/>
        <v>44866</v>
      </c>
      <c r="K167" s="155">
        <f t="shared" si="72"/>
        <v>44896</v>
      </c>
      <c r="L167" s="155">
        <f t="shared" si="72"/>
        <v>44927</v>
      </c>
      <c r="M167" s="155">
        <f t="shared" si="72"/>
        <v>44958</v>
      </c>
      <c r="N167" s="155">
        <f t="shared" si="72"/>
        <v>44986</v>
      </c>
      <c r="O167" s="155">
        <f t="shared" si="72"/>
        <v>45017</v>
      </c>
      <c r="P167" s="81" t="s">
        <v>52</v>
      </c>
      <c r="Q167" s="155">
        <f>D167+366</f>
        <v>45048</v>
      </c>
      <c r="R167" s="155">
        <f t="shared" ref="R167:AB167" si="73">DATE(YEAR(Q167),MONTH(Q167)+1,DAY(Q167))</f>
        <v>45079</v>
      </c>
      <c r="S167" s="155">
        <f t="shared" si="73"/>
        <v>45109</v>
      </c>
      <c r="T167" s="155">
        <f t="shared" si="73"/>
        <v>45140</v>
      </c>
      <c r="U167" s="155">
        <f t="shared" si="73"/>
        <v>45171</v>
      </c>
      <c r="V167" s="155">
        <f t="shared" si="73"/>
        <v>45201</v>
      </c>
      <c r="W167" s="155">
        <f t="shared" si="73"/>
        <v>45232</v>
      </c>
      <c r="X167" s="155">
        <f t="shared" si="73"/>
        <v>45262</v>
      </c>
      <c r="Y167" s="155">
        <f t="shared" si="73"/>
        <v>45293</v>
      </c>
      <c r="Z167" s="155">
        <f t="shared" si="73"/>
        <v>45324</v>
      </c>
      <c r="AA167" s="155">
        <f t="shared" si="73"/>
        <v>45353</v>
      </c>
      <c r="AB167" s="155">
        <f t="shared" si="73"/>
        <v>45384</v>
      </c>
      <c r="AC167" s="81" t="s">
        <v>52</v>
      </c>
      <c r="AD167" s="155">
        <f>Q167+366</f>
        <v>45414</v>
      </c>
      <c r="AE167" s="155">
        <f t="shared" ref="AE167:AO167" si="74">DATE(YEAR(AD167),MONTH(AD167)+1,DAY(AD167))</f>
        <v>45445</v>
      </c>
      <c r="AF167" s="155">
        <f t="shared" si="74"/>
        <v>45475</v>
      </c>
      <c r="AG167" s="155">
        <f t="shared" si="74"/>
        <v>45506</v>
      </c>
      <c r="AH167" s="155">
        <f t="shared" si="74"/>
        <v>45537</v>
      </c>
      <c r="AI167" s="155">
        <f t="shared" si="74"/>
        <v>45567</v>
      </c>
      <c r="AJ167" s="155">
        <f t="shared" si="74"/>
        <v>45598</v>
      </c>
      <c r="AK167" s="155">
        <f t="shared" si="74"/>
        <v>45628</v>
      </c>
      <c r="AL167" s="155">
        <f t="shared" si="74"/>
        <v>45659</v>
      </c>
      <c r="AM167" s="155">
        <f t="shared" si="74"/>
        <v>45690</v>
      </c>
      <c r="AN167" s="155">
        <f t="shared" si="74"/>
        <v>45718</v>
      </c>
      <c r="AO167" s="155">
        <f t="shared" si="74"/>
        <v>45749</v>
      </c>
      <c r="AP167" s="81" t="s">
        <v>52</v>
      </c>
      <c r="AQ167" s="155">
        <f>AD167+366</f>
        <v>45780</v>
      </c>
      <c r="AR167" s="155">
        <f t="shared" ref="AR167:BB167" si="75">DATE(YEAR(AQ167),MONTH(AQ167)+1,DAY(AQ167))</f>
        <v>45811</v>
      </c>
      <c r="AS167" s="155">
        <f t="shared" si="75"/>
        <v>45841</v>
      </c>
      <c r="AT167" s="155">
        <f t="shared" si="75"/>
        <v>45872</v>
      </c>
      <c r="AU167" s="155">
        <f t="shared" si="75"/>
        <v>45903</v>
      </c>
      <c r="AV167" s="155">
        <f t="shared" si="75"/>
        <v>45933</v>
      </c>
      <c r="AW167" s="155">
        <f t="shared" si="75"/>
        <v>45964</v>
      </c>
      <c r="AX167" s="155">
        <f t="shared" si="75"/>
        <v>45994</v>
      </c>
      <c r="AY167" s="155">
        <f t="shared" si="75"/>
        <v>46025</v>
      </c>
      <c r="AZ167" s="155">
        <f t="shared" si="75"/>
        <v>46056</v>
      </c>
      <c r="BA167" s="155">
        <f t="shared" si="75"/>
        <v>46084</v>
      </c>
      <c r="BB167" s="155">
        <f t="shared" si="75"/>
        <v>46115</v>
      </c>
      <c r="BC167" s="81" t="s">
        <v>52</v>
      </c>
      <c r="BD167" s="155">
        <f>AQ167+366</f>
        <v>46146</v>
      </c>
      <c r="BE167" s="155">
        <f t="shared" ref="BE167:BO167" si="76">DATE(YEAR(BD167),MONTH(BD167)+1,DAY(BD167))</f>
        <v>46177</v>
      </c>
      <c r="BF167" s="155">
        <f t="shared" si="76"/>
        <v>46207</v>
      </c>
      <c r="BG167" s="155">
        <f t="shared" si="76"/>
        <v>46238</v>
      </c>
      <c r="BH167" s="155">
        <f t="shared" si="76"/>
        <v>46269</v>
      </c>
      <c r="BI167" s="155">
        <f t="shared" si="76"/>
        <v>46299</v>
      </c>
      <c r="BJ167" s="155">
        <f t="shared" si="76"/>
        <v>46330</v>
      </c>
      <c r="BK167" s="155">
        <f t="shared" si="76"/>
        <v>46360</v>
      </c>
      <c r="BL167" s="155">
        <f t="shared" si="76"/>
        <v>46391</v>
      </c>
      <c r="BM167" s="155">
        <f t="shared" si="76"/>
        <v>46422</v>
      </c>
      <c r="BN167" s="155">
        <f t="shared" si="76"/>
        <v>46450</v>
      </c>
      <c r="BO167" s="155">
        <f t="shared" si="76"/>
        <v>46481</v>
      </c>
      <c r="BP167" s="156" t="s">
        <v>52</v>
      </c>
    </row>
    <row r="168" spans="2:68" x14ac:dyDescent="0.25">
      <c r="B168" s="109" t="s">
        <v>182</v>
      </c>
      <c r="C168" s="108" t="s">
        <v>615</v>
      </c>
      <c r="D168" s="97">
        <v>15000</v>
      </c>
      <c r="E168" s="97">
        <v>15000</v>
      </c>
      <c r="F168" s="97">
        <v>15000</v>
      </c>
      <c r="G168" s="97">
        <v>15000</v>
      </c>
      <c r="H168" s="97">
        <v>15000</v>
      </c>
      <c r="I168" s="97">
        <v>15000</v>
      </c>
      <c r="J168" s="97">
        <v>15000</v>
      </c>
      <c r="K168" s="97">
        <v>15000</v>
      </c>
      <c r="L168" s="97">
        <v>15000</v>
      </c>
      <c r="M168" s="97">
        <v>15000</v>
      </c>
      <c r="N168" s="97">
        <v>15000</v>
      </c>
      <c r="O168" s="97">
        <v>15000</v>
      </c>
      <c r="P168" s="10">
        <f>SUM(D168:O168)</f>
        <v>180000</v>
      </c>
      <c r="Q168" s="151">
        <v>15012</v>
      </c>
      <c r="R168" s="151">
        <v>15013</v>
      </c>
      <c r="S168" s="151">
        <v>15014</v>
      </c>
      <c r="T168" s="151">
        <v>15015</v>
      </c>
      <c r="U168" s="151">
        <v>15016</v>
      </c>
      <c r="V168" s="151">
        <v>15017</v>
      </c>
      <c r="W168" s="151">
        <v>15018</v>
      </c>
      <c r="X168" s="151">
        <v>15019</v>
      </c>
      <c r="Y168" s="151">
        <v>15020</v>
      </c>
      <c r="Z168" s="151">
        <v>15021</v>
      </c>
      <c r="AA168" s="151">
        <v>15022</v>
      </c>
      <c r="AB168" s="151">
        <v>15023</v>
      </c>
      <c r="AC168" s="10">
        <f>SUM(Q168:AB168)</f>
        <v>180210</v>
      </c>
      <c r="AD168" s="151">
        <v>15023</v>
      </c>
      <c r="AE168" s="151">
        <v>15023</v>
      </c>
      <c r="AF168" s="151">
        <v>15023</v>
      </c>
      <c r="AG168" s="151">
        <v>15023</v>
      </c>
      <c r="AH168" s="151">
        <v>15023</v>
      </c>
      <c r="AI168" s="151">
        <v>15023</v>
      </c>
      <c r="AJ168" s="151">
        <v>15023</v>
      </c>
      <c r="AK168" s="151">
        <v>15023</v>
      </c>
      <c r="AL168" s="151">
        <v>15023</v>
      </c>
      <c r="AM168" s="151">
        <v>15023</v>
      </c>
      <c r="AN168" s="151">
        <v>15023</v>
      </c>
      <c r="AO168" s="151">
        <v>15023</v>
      </c>
      <c r="AP168" s="10">
        <f>SUM(AD168:AO168)</f>
        <v>180276</v>
      </c>
      <c r="AQ168" s="151">
        <f>AO168*(1+0.1)</f>
        <v>16525.300000000003</v>
      </c>
      <c r="AR168" s="151">
        <v>16525.300000000003</v>
      </c>
      <c r="AS168" s="151">
        <v>16525.300000000003</v>
      </c>
      <c r="AT168" s="151">
        <v>16525.300000000003</v>
      </c>
      <c r="AU168" s="151">
        <v>16525.300000000003</v>
      </c>
      <c r="AV168" s="151">
        <v>16525.300000000003</v>
      </c>
      <c r="AW168" s="151">
        <v>16525.300000000003</v>
      </c>
      <c r="AX168" s="151">
        <v>16525.300000000003</v>
      </c>
      <c r="AY168" s="151">
        <v>16525.300000000003</v>
      </c>
      <c r="AZ168" s="151">
        <v>16525.300000000003</v>
      </c>
      <c r="BA168" s="151">
        <v>16525.300000000003</v>
      </c>
      <c r="BB168" s="151">
        <v>16525.300000000003</v>
      </c>
      <c r="BC168" s="10">
        <f>SUM(AQ168:BB168)</f>
        <v>198303.59999999998</v>
      </c>
      <c r="BD168" s="151">
        <f>BB168*(1+0.1)</f>
        <v>18177.830000000005</v>
      </c>
      <c r="BE168" s="151">
        <v>18177.830000000005</v>
      </c>
      <c r="BF168" s="151">
        <v>18177.830000000005</v>
      </c>
      <c r="BG168" s="151">
        <v>18177.830000000005</v>
      </c>
      <c r="BH168" s="151">
        <v>18177.830000000005</v>
      </c>
      <c r="BI168" s="151">
        <v>18177.830000000005</v>
      </c>
      <c r="BJ168" s="151">
        <v>18177.830000000005</v>
      </c>
      <c r="BK168" s="151">
        <v>18177.830000000005</v>
      </c>
      <c r="BL168" s="151">
        <v>18177.830000000005</v>
      </c>
      <c r="BM168" s="151">
        <v>18177.830000000005</v>
      </c>
      <c r="BN168" s="151">
        <v>18177.830000000005</v>
      </c>
      <c r="BO168" s="151">
        <v>18177.830000000005</v>
      </c>
      <c r="BP168" s="157">
        <f>SUM(BD168:BO168)</f>
        <v>218133.96000000011</v>
      </c>
    </row>
    <row r="169" spans="2:68" x14ac:dyDescent="0.25">
      <c r="B169" s="109" t="s">
        <v>182</v>
      </c>
      <c r="C169" s="108" t="s">
        <v>616</v>
      </c>
      <c r="D169" s="97">
        <v>30000</v>
      </c>
      <c r="E169" s="97">
        <v>30000</v>
      </c>
      <c r="F169" s="97">
        <v>30000</v>
      </c>
      <c r="G169" s="97">
        <v>30000</v>
      </c>
      <c r="H169" s="97">
        <v>30000</v>
      </c>
      <c r="I169" s="97">
        <v>30000</v>
      </c>
      <c r="J169" s="97">
        <v>30000</v>
      </c>
      <c r="K169" s="97">
        <v>30000</v>
      </c>
      <c r="L169" s="97">
        <v>30000</v>
      </c>
      <c r="M169" s="97">
        <v>30000</v>
      </c>
      <c r="N169" s="97">
        <v>30000</v>
      </c>
      <c r="O169" s="97">
        <v>30000</v>
      </c>
      <c r="P169" s="10">
        <f>SUM(D169:O169)</f>
        <v>360000</v>
      </c>
      <c r="Q169" s="151">
        <f>O169*(1+0.1)</f>
        <v>33000</v>
      </c>
      <c r="R169" s="151">
        <f t="shared" ref="R169:AD173" si="77">P169*(1+0.1)</f>
        <v>396000.00000000006</v>
      </c>
      <c r="S169" s="151">
        <f t="shared" si="77"/>
        <v>36300</v>
      </c>
      <c r="T169" s="151">
        <f t="shared" si="77"/>
        <v>435600.00000000012</v>
      </c>
      <c r="U169" s="151">
        <f t="shared" si="77"/>
        <v>39930</v>
      </c>
      <c r="V169" s="151">
        <f t="shared" si="77"/>
        <v>479160.00000000017</v>
      </c>
      <c r="W169" s="151">
        <f t="shared" si="77"/>
        <v>43923</v>
      </c>
      <c r="X169" s="151">
        <f t="shared" si="77"/>
        <v>527076.00000000023</v>
      </c>
      <c r="Y169" s="151">
        <f t="shared" si="77"/>
        <v>48315.3</v>
      </c>
      <c r="Z169" s="151">
        <f t="shared" si="77"/>
        <v>579783.60000000033</v>
      </c>
      <c r="AA169" s="151">
        <f t="shared" si="77"/>
        <v>53146.830000000009</v>
      </c>
      <c r="AB169" s="151">
        <f t="shared" si="77"/>
        <v>637761.96000000043</v>
      </c>
      <c r="AC169" s="10">
        <f>SUM(Q169:AB169)</f>
        <v>3309996.6900000018</v>
      </c>
      <c r="AD169" s="151">
        <v>637761.96000000043</v>
      </c>
      <c r="AE169" s="151">
        <v>637761.96000000043</v>
      </c>
      <c r="AF169" s="151">
        <v>637761.96000000043</v>
      </c>
      <c r="AG169" s="151">
        <v>637761.96000000043</v>
      </c>
      <c r="AH169" s="151">
        <v>637761.96000000043</v>
      </c>
      <c r="AI169" s="151">
        <v>637761.96000000043</v>
      </c>
      <c r="AJ169" s="151">
        <v>637761.96000000043</v>
      </c>
      <c r="AK169" s="151">
        <v>637761.96000000043</v>
      </c>
      <c r="AL169" s="151">
        <v>637761.96000000043</v>
      </c>
      <c r="AM169" s="151">
        <v>637761.96000000043</v>
      </c>
      <c r="AN169" s="151">
        <v>637761.96000000043</v>
      </c>
      <c r="AO169" s="151">
        <v>637761.96000000043</v>
      </c>
      <c r="AP169" s="10">
        <f>SUM(AD169:AO169)</f>
        <v>7653143.520000007</v>
      </c>
      <c r="AQ169" s="151">
        <f t="shared" ref="AQ169:AR173" si="78">AO169*(1+0.1)</f>
        <v>701538.15600000054</v>
      </c>
      <c r="AR169" s="151">
        <v>701538.15600000054</v>
      </c>
      <c r="AS169" s="151">
        <v>701538.15600000054</v>
      </c>
      <c r="AT169" s="151">
        <v>701538.15600000054</v>
      </c>
      <c r="AU169" s="151">
        <v>701538.15600000054</v>
      </c>
      <c r="AV169" s="151">
        <v>701538.15600000054</v>
      </c>
      <c r="AW169" s="151">
        <v>701538.15600000054</v>
      </c>
      <c r="AX169" s="151">
        <v>701538.15600000054</v>
      </c>
      <c r="AY169" s="151">
        <v>701538.15600000054</v>
      </c>
      <c r="AZ169" s="151">
        <v>701538.15600000054</v>
      </c>
      <c r="BA169" s="151">
        <v>701538.15600000054</v>
      </c>
      <c r="BB169" s="151">
        <v>701538.15600000054</v>
      </c>
      <c r="BC169" s="10">
        <f>SUM(AQ169:BB169)</f>
        <v>8418457.872000007</v>
      </c>
      <c r="BD169" s="151">
        <f t="shared" ref="BD169:BE173" si="79">BB169*(1+0.1)</f>
        <v>771691.97160000063</v>
      </c>
      <c r="BE169" s="151">
        <v>771691.97160000063</v>
      </c>
      <c r="BF169" s="151">
        <v>771691.97160000063</v>
      </c>
      <c r="BG169" s="151">
        <v>771691.97160000063</v>
      </c>
      <c r="BH169" s="151">
        <v>771691.97160000063</v>
      </c>
      <c r="BI169" s="151">
        <v>771691.97160000063</v>
      </c>
      <c r="BJ169" s="151">
        <v>771691.97160000063</v>
      </c>
      <c r="BK169" s="151">
        <v>771691.97160000063</v>
      </c>
      <c r="BL169" s="151">
        <v>771691.97160000063</v>
      </c>
      <c r="BM169" s="151">
        <v>771691.97160000063</v>
      </c>
      <c r="BN169" s="151">
        <v>771691.97160000063</v>
      </c>
      <c r="BO169" s="151">
        <v>771691.97160000063</v>
      </c>
      <c r="BP169" s="157">
        <f t="shared" ref="BP169:BP182" si="80">SUM(BD169:BO169)</f>
        <v>9260303.6592000071</v>
      </c>
    </row>
    <row r="170" spans="2:68" x14ac:dyDescent="0.25">
      <c r="B170" s="109" t="s">
        <v>182</v>
      </c>
      <c r="C170" s="108" t="s">
        <v>618</v>
      </c>
      <c r="D170" s="97">
        <v>19000</v>
      </c>
      <c r="E170" s="97">
        <v>19000</v>
      </c>
      <c r="F170" s="97">
        <v>19000</v>
      </c>
      <c r="G170" s="97">
        <v>19000</v>
      </c>
      <c r="H170" s="97">
        <v>19000</v>
      </c>
      <c r="I170" s="97">
        <v>19000</v>
      </c>
      <c r="J170" s="97">
        <v>19000</v>
      </c>
      <c r="K170" s="97">
        <v>19000</v>
      </c>
      <c r="L170" s="97">
        <v>19000</v>
      </c>
      <c r="M170" s="97">
        <v>19000</v>
      </c>
      <c r="N170" s="97">
        <v>19000</v>
      </c>
      <c r="O170" s="97">
        <v>19000</v>
      </c>
      <c r="P170" s="10">
        <f>SUM(D170:O170)</f>
        <v>228000</v>
      </c>
      <c r="Q170" s="151">
        <f t="shared" ref="Q170:Q173" si="81">O170*(1+0.1)</f>
        <v>20900</v>
      </c>
      <c r="R170" s="151">
        <f t="shared" si="77"/>
        <v>250800.00000000003</v>
      </c>
      <c r="S170" s="151">
        <f t="shared" si="77"/>
        <v>22990.000000000004</v>
      </c>
      <c r="T170" s="151">
        <f t="shared" si="77"/>
        <v>275880.00000000006</v>
      </c>
      <c r="U170" s="151">
        <f t="shared" si="77"/>
        <v>25289.000000000007</v>
      </c>
      <c r="V170" s="151">
        <f t="shared" si="77"/>
        <v>303468.00000000012</v>
      </c>
      <c r="W170" s="151">
        <f t="shared" si="77"/>
        <v>27817.900000000009</v>
      </c>
      <c r="X170" s="151">
        <f t="shared" si="77"/>
        <v>333814.80000000016</v>
      </c>
      <c r="Y170" s="151">
        <f t="shared" si="77"/>
        <v>30599.690000000013</v>
      </c>
      <c r="Z170" s="151">
        <f t="shared" si="77"/>
        <v>367196.2800000002</v>
      </c>
      <c r="AA170" s="151">
        <f t="shared" si="77"/>
        <v>33659.659000000014</v>
      </c>
      <c r="AB170" s="151">
        <f t="shared" si="77"/>
        <v>403915.90800000023</v>
      </c>
      <c r="AC170" s="10">
        <f>SUM(Q170:AB170)</f>
        <v>2096331.2370000007</v>
      </c>
      <c r="AD170" s="151">
        <v>403915.90800000023</v>
      </c>
      <c r="AE170" s="151">
        <v>403915.90800000023</v>
      </c>
      <c r="AF170" s="151">
        <v>403915.90800000023</v>
      </c>
      <c r="AG170" s="151">
        <v>403915.90800000023</v>
      </c>
      <c r="AH170" s="151">
        <v>403915.90800000023</v>
      </c>
      <c r="AI170" s="151">
        <v>403915.90800000023</v>
      </c>
      <c r="AJ170" s="151">
        <v>403915.90800000023</v>
      </c>
      <c r="AK170" s="151">
        <v>403915.90800000023</v>
      </c>
      <c r="AL170" s="151">
        <v>403915.90800000023</v>
      </c>
      <c r="AM170" s="151">
        <v>403915.90800000023</v>
      </c>
      <c r="AN170" s="151">
        <v>403915.90800000023</v>
      </c>
      <c r="AO170" s="151">
        <v>403915.90800000023</v>
      </c>
      <c r="AP170" s="10">
        <f>SUM(AD170:AO170)</f>
        <v>4846990.8960000025</v>
      </c>
      <c r="AQ170" s="151">
        <f t="shared" si="78"/>
        <v>444307.49880000029</v>
      </c>
      <c r="AR170" s="151">
        <v>444307.49880000029</v>
      </c>
      <c r="AS170" s="151">
        <v>444307.49880000029</v>
      </c>
      <c r="AT170" s="151">
        <v>444307.49880000029</v>
      </c>
      <c r="AU170" s="151">
        <v>444307.49880000029</v>
      </c>
      <c r="AV170" s="151">
        <v>444307.49880000029</v>
      </c>
      <c r="AW170" s="151">
        <v>444307.49880000029</v>
      </c>
      <c r="AX170" s="151">
        <v>444307.49880000029</v>
      </c>
      <c r="AY170" s="151">
        <v>444307.49880000029</v>
      </c>
      <c r="AZ170" s="151">
        <v>444307.49880000029</v>
      </c>
      <c r="BA170" s="151">
        <v>444307.49880000029</v>
      </c>
      <c r="BB170" s="151">
        <v>444307.49880000029</v>
      </c>
      <c r="BC170" s="10">
        <f>SUM(AQ170:BB170)</f>
        <v>5331689.985600003</v>
      </c>
      <c r="BD170" s="151">
        <f t="shared" si="79"/>
        <v>488738.24868000037</v>
      </c>
      <c r="BE170" s="151">
        <v>488738.24868000037</v>
      </c>
      <c r="BF170" s="151">
        <v>488738.24868000037</v>
      </c>
      <c r="BG170" s="151">
        <v>488738.24868000037</v>
      </c>
      <c r="BH170" s="151">
        <v>488738.24868000037</v>
      </c>
      <c r="BI170" s="151">
        <v>488738.24868000037</v>
      </c>
      <c r="BJ170" s="151">
        <v>488738.24868000037</v>
      </c>
      <c r="BK170" s="151">
        <v>488738.24868000037</v>
      </c>
      <c r="BL170" s="151">
        <v>488738.24868000037</v>
      </c>
      <c r="BM170" s="151">
        <v>488738.24868000037</v>
      </c>
      <c r="BN170" s="151">
        <v>488738.24868000037</v>
      </c>
      <c r="BO170" s="151">
        <v>488738.24868000037</v>
      </c>
      <c r="BP170" s="157">
        <f t="shared" si="80"/>
        <v>5864858.9841600033</v>
      </c>
    </row>
    <row r="171" spans="2:68" x14ac:dyDescent="0.25">
      <c r="B171" s="109" t="s">
        <v>182</v>
      </c>
      <c r="C171" s="108" t="s">
        <v>617</v>
      </c>
      <c r="D171" s="97">
        <v>2000</v>
      </c>
      <c r="E171" s="97">
        <v>2000</v>
      </c>
      <c r="F171" s="97">
        <v>2000</v>
      </c>
      <c r="G171" s="97">
        <v>2000</v>
      </c>
      <c r="H171" s="97">
        <v>2000</v>
      </c>
      <c r="I171" s="97">
        <v>2000</v>
      </c>
      <c r="J171" s="97">
        <v>2000</v>
      </c>
      <c r="K171" s="97">
        <v>2000</v>
      </c>
      <c r="L171" s="97">
        <v>2000</v>
      </c>
      <c r="M171" s="97">
        <v>2000</v>
      </c>
      <c r="N171" s="97">
        <v>2000</v>
      </c>
      <c r="O171" s="97">
        <v>2000</v>
      </c>
      <c r="P171" s="10">
        <f>SUM(D171:O171)</f>
        <v>24000</v>
      </c>
      <c r="Q171" s="151">
        <f t="shared" si="81"/>
        <v>2200</v>
      </c>
      <c r="R171" s="151">
        <f t="shared" si="77"/>
        <v>26400.000000000004</v>
      </c>
      <c r="S171" s="151">
        <f t="shared" si="77"/>
        <v>2420</v>
      </c>
      <c r="T171" s="151">
        <f t="shared" si="77"/>
        <v>29040.000000000007</v>
      </c>
      <c r="U171" s="151">
        <f t="shared" si="77"/>
        <v>2662</v>
      </c>
      <c r="V171" s="151">
        <f t="shared" si="77"/>
        <v>31944.000000000011</v>
      </c>
      <c r="W171" s="151">
        <f t="shared" si="77"/>
        <v>2928.2000000000003</v>
      </c>
      <c r="X171" s="151">
        <f t="shared" si="77"/>
        <v>35138.400000000016</v>
      </c>
      <c r="Y171" s="151">
        <f t="shared" si="77"/>
        <v>3221.0200000000004</v>
      </c>
      <c r="Z171" s="151">
        <f t="shared" si="77"/>
        <v>38652.24000000002</v>
      </c>
      <c r="AA171" s="151">
        <f t="shared" si="77"/>
        <v>3543.1220000000008</v>
      </c>
      <c r="AB171" s="151">
        <f t="shared" si="77"/>
        <v>42517.464000000022</v>
      </c>
      <c r="AC171" s="10">
        <f>SUM(Q171:AB171)</f>
        <v>220666.44600000005</v>
      </c>
      <c r="AD171" s="151">
        <v>42517.464000000022</v>
      </c>
      <c r="AE171" s="151">
        <v>42517.464000000022</v>
      </c>
      <c r="AF171" s="151">
        <v>42517.464000000022</v>
      </c>
      <c r="AG171" s="151">
        <v>42517.464000000022</v>
      </c>
      <c r="AH171" s="151">
        <v>42517.464000000022</v>
      </c>
      <c r="AI171" s="151">
        <v>42517.464000000022</v>
      </c>
      <c r="AJ171" s="151">
        <v>42517.464000000022</v>
      </c>
      <c r="AK171" s="151">
        <v>42517.464000000022</v>
      </c>
      <c r="AL171" s="151">
        <v>42517.464000000022</v>
      </c>
      <c r="AM171" s="151">
        <v>42517.464000000022</v>
      </c>
      <c r="AN171" s="151">
        <v>42517.464000000022</v>
      </c>
      <c r="AO171" s="151">
        <v>42517.464000000022</v>
      </c>
      <c r="AP171" s="10">
        <f>SUM(AD171:AO171)</f>
        <v>510209.56800000038</v>
      </c>
      <c r="AQ171" s="151">
        <f t="shared" si="78"/>
        <v>46769.210400000025</v>
      </c>
      <c r="AR171" s="151">
        <v>46769.210400000025</v>
      </c>
      <c r="AS171" s="151">
        <v>46769.210400000025</v>
      </c>
      <c r="AT171" s="151">
        <v>46769.210400000025</v>
      </c>
      <c r="AU171" s="151">
        <v>46769.210400000025</v>
      </c>
      <c r="AV171" s="151">
        <v>46769.210400000025</v>
      </c>
      <c r="AW171" s="151">
        <v>46769.210400000025</v>
      </c>
      <c r="AX171" s="151">
        <v>46769.210400000025</v>
      </c>
      <c r="AY171" s="151">
        <v>46769.210400000025</v>
      </c>
      <c r="AZ171" s="151">
        <v>46769.210400000025</v>
      </c>
      <c r="BA171" s="151">
        <v>46769.210400000025</v>
      </c>
      <c r="BB171" s="151">
        <v>46769.210400000025</v>
      </c>
      <c r="BC171" s="10">
        <f>SUM(AQ171:BB171)</f>
        <v>561230.52480000036</v>
      </c>
      <c r="BD171" s="151">
        <f t="shared" si="79"/>
        <v>51446.131440000034</v>
      </c>
      <c r="BE171" s="151">
        <v>51446.131440000034</v>
      </c>
      <c r="BF171" s="151">
        <v>51446.131440000034</v>
      </c>
      <c r="BG171" s="151">
        <v>51446.131440000034</v>
      </c>
      <c r="BH171" s="151">
        <v>51446.131440000034</v>
      </c>
      <c r="BI171" s="151">
        <v>51446.131440000034</v>
      </c>
      <c r="BJ171" s="151">
        <v>51446.131440000034</v>
      </c>
      <c r="BK171" s="151">
        <v>51446.131440000034</v>
      </c>
      <c r="BL171" s="151">
        <v>51446.131440000034</v>
      </c>
      <c r="BM171" s="151">
        <v>51446.131440000034</v>
      </c>
      <c r="BN171" s="151">
        <v>51446.131440000034</v>
      </c>
      <c r="BO171" s="151">
        <v>51446.131440000034</v>
      </c>
      <c r="BP171" s="157">
        <f t="shared" si="80"/>
        <v>617353.57728000043</v>
      </c>
    </row>
    <row r="172" spans="2:68" x14ac:dyDescent="0.25">
      <c r="B172" s="109" t="s">
        <v>182</v>
      </c>
      <c r="C172" s="108" t="s">
        <v>619</v>
      </c>
      <c r="D172" s="97">
        <v>2500</v>
      </c>
      <c r="E172" s="97">
        <v>2500</v>
      </c>
      <c r="F172" s="97">
        <v>2500</v>
      </c>
      <c r="G172" s="97">
        <v>2500</v>
      </c>
      <c r="H172" s="97">
        <v>2500</v>
      </c>
      <c r="I172" s="97">
        <v>2500</v>
      </c>
      <c r="J172" s="97">
        <v>2500</v>
      </c>
      <c r="K172" s="97">
        <v>2500</v>
      </c>
      <c r="L172" s="97">
        <v>2500</v>
      </c>
      <c r="M172" s="97">
        <v>2500</v>
      </c>
      <c r="N172" s="97">
        <v>2500</v>
      </c>
      <c r="O172" s="97">
        <v>2500</v>
      </c>
      <c r="P172" s="10">
        <f t="shared" ref="P172:P182" si="82">SUM(D172:O172)</f>
        <v>30000</v>
      </c>
      <c r="Q172" s="151">
        <f t="shared" si="81"/>
        <v>2750</v>
      </c>
      <c r="R172" s="151">
        <f t="shared" si="77"/>
        <v>33000</v>
      </c>
      <c r="S172" s="151">
        <f t="shared" si="77"/>
        <v>3025.0000000000005</v>
      </c>
      <c r="T172" s="151">
        <f t="shared" si="77"/>
        <v>36300</v>
      </c>
      <c r="U172" s="151">
        <f t="shared" si="77"/>
        <v>3327.5000000000009</v>
      </c>
      <c r="V172" s="151">
        <f t="shared" si="77"/>
        <v>39930</v>
      </c>
      <c r="W172" s="151">
        <f t="shared" si="77"/>
        <v>3660.2500000000014</v>
      </c>
      <c r="X172" s="151">
        <f t="shared" si="77"/>
        <v>43923</v>
      </c>
      <c r="Y172" s="151">
        <f t="shared" si="77"/>
        <v>4026.2750000000019</v>
      </c>
      <c r="Z172" s="151">
        <f t="shared" si="77"/>
        <v>48315.3</v>
      </c>
      <c r="AA172" s="151">
        <f t="shared" si="77"/>
        <v>4428.9025000000029</v>
      </c>
      <c r="AB172" s="151">
        <f t="shared" si="77"/>
        <v>53146.830000000009</v>
      </c>
      <c r="AC172" s="10">
        <f t="shared" ref="AC172:AC182" si="83">SUM(Q172:AB172)</f>
        <v>275833.0575</v>
      </c>
      <c r="AD172" s="151">
        <v>53146.830000000009</v>
      </c>
      <c r="AE172" s="151">
        <v>53146.830000000009</v>
      </c>
      <c r="AF172" s="151">
        <v>53146.830000000009</v>
      </c>
      <c r="AG172" s="151">
        <v>53146.830000000009</v>
      </c>
      <c r="AH172" s="151">
        <v>53146.830000000009</v>
      </c>
      <c r="AI172" s="151">
        <v>53146.830000000009</v>
      </c>
      <c r="AJ172" s="151">
        <v>53146.830000000009</v>
      </c>
      <c r="AK172" s="151">
        <v>53146.830000000009</v>
      </c>
      <c r="AL172" s="151">
        <v>53146.830000000009</v>
      </c>
      <c r="AM172" s="151">
        <v>53146.830000000009</v>
      </c>
      <c r="AN172" s="151">
        <v>53146.830000000009</v>
      </c>
      <c r="AO172" s="151">
        <v>53146.830000000009</v>
      </c>
      <c r="AP172" s="10">
        <f t="shared" ref="AP172:AP182" si="84">SUM(AD172:AO172)</f>
        <v>637761.96</v>
      </c>
      <c r="AQ172" s="151">
        <f t="shared" si="78"/>
        <v>58461.513000000014</v>
      </c>
      <c r="AR172" s="151">
        <v>58461.513000000014</v>
      </c>
      <c r="AS172" s="151">
        <v>58461.513000000014</v>
      </c>
      <c r="AT172" s="151">
        <v>58461.513000000014</v>
      </c>
      <c r="AU172" s="151">
        <v>58461.513000000014</v>
      </c>
      <c r="AV172" s="151">
        <v>58461.513000000014</v>
      </c>
      <c r="AW172" s="151">
        <v>58461.513000000014</v>
      </c>
      <c r="AX172" s="151">
        <v>58461.513000000014</v>
      </c>
      <c r="AY172" s="151">
        <v>58461.513000000014</v>
      </c>
      <c r="AZ172" s="151">
        <v>58461.513000000014</v>
      </c>
      <c r="BA172" s="151">
        <v>58461.513000000014</v>
      </c>
      <c r="BB172" s="151">
        <v>58461.513000000014</v>
      </c>
      <c r="BC172" s="10">
        <f t="shared" ref="BC172:BC182" si="85">SUM(AQ172:BB172)</f>
        <v>701538.15600000031</v>
      </c>
      <c r="BD172" s="151">
        <f t="shared" si="79"/>
        <v>64307.664300000019</v>
      </c>
      <c r="BE172" s="151">
        <v>64307.664300000019</v>
      </c>
      <c r="BF172" s="151">
        <v>64307.664300000019</v>
      </c>
      <c r="BG172" s="151">
        <v>64307.664300000019</v>
      </c>
      <c r="BH172" s="151">
        <v>64307.664300000019</v>
      </c>
      <c r="BI172" s="151">
        <v>64307.664300000019</v>
      </c>
      <c r="BJ172" s="151">
        <v>64307.664300000019</v>
      </c>
      <c r="BK172" s="151">
        <v>64307.664300000019</v>
      </c>
      <c r="BL172" s="151">
        <v>64307.664300000019</v>
      </c>
      <c r="BM172" s="151">
        <v>64307.664300000019</v>
      </c>
      <c r="BN172" s="151">
        <v>64307.664300000019</v>
      </c>
      <c r="BO172" s="151">
        <v>64307.664300000019</v>
      </c>
      <c r="BP172" s="157">
        <f t="shared" si="80"/>
        <v>771691.97160000028</v>
      </c>
    </row>
    <row r="173" spans="2:68" x14ac:dyDescent="0.25">
      <c r="B173" s="109" t="s">
        <v>182</v>
      </c>
      <c r="C173" s="108" t="s">
        <v>356</v>
      </c>
      <c r="D173" s="97">
        <v>3000</v>
      </c>
      <c r="E173" s="97">
        <v>3000</v>
      </c>
      <c r="F173" s="97">
        <v>3000</v>
      </c>
      <c r="G173" s="97">
        <v>3000</v>
      </c>
      <c r="H173" s="97">
        <v>3000</v>
      </c>
      <c r="I173" s="97">
        <v>3000</v>
      </c>
      <c r="J173" s="97">
        <v>3000</v>
      </c>
      <c r="K173" s="97">
        <v>3000</v>
      </c>
      <c r="L173" s="97">
        <v>3000</v>
      </c>
      <c r="M173" s="97">
        <v>3000</v>
      </c>
      <c r="N173" s="97">
        <v>3000</v>
      </c>
      <c r="O173" s="97">
        <v>3000</v>
      </c>
      <c r="P173" s="10">
        <f t="shared" si="82"/>
        <v>36000</v>
      </c>
      <c r="Q173" s="151">
        <f t="shared" si="81"/>
        <v>3300.0000000000005</v>
      </c>
      <c r="R173" s="151">
        <f t="shared" si="77"/>
        <v>39600</v>
      </c>
      <c r="S173" s="151">
        <f t="shared" si="77"/>
        <v>3630.0000000000009</v>
      </c>
      <c r="T173" s="151">
        <f t="shared" si="77"/>
        <v>43560</v>
      </c>
      <c r="U173" s="151">
        <f t="shared" si="77"/>
        <v>3993.0000000000014</v>
      </c>
      <c r="V173" s="151">
        <f t="shared" si="77"/>
        <v>47916.000000000007</v>
      </c>
      <c r="W173" s="151">
        <f t="shared" si="77"/>
        <v>4392.300000000002</v>
      </c>
      <c r="X173" s="151">
        <f t="shared" si="77"/>
        <v>52707.600000000013</v>
      </c>
      <c r="Y173" s="151">
        <f t="shared" si="77"/>
        <v>4831.5300000000025</v>
      </c>
      <c r="Z173" s="151">
        <f t="shared" si="77"/>
        <v>57978.360000000022</v>
      </c>
      <c r="AA173" s="151">
        <f t="shared" si="77"/>
        <v>5314.6830000000027</v>
      </c>
      <c r="AB173" s="151">
        <f t="shared" si="77"/>
        <v>63776.196000000033</v>
      </c>
      <c r="AC173" s="10">
        <f t="shared" si="83"/>
        <v>330999.66900000005</v>
      </c>
      <c r="AD173" s="151">
        <v>63776.196000000033</v>
      </c>
      <c r="AE173" s="151">
        <v>63776.196000000033</v>
      </c>
      <c r="AF173" s="151">
        <v>63776.196000000033</v>
      </c>
      <c r="AG173" s="151">
        <v>63776.196000000033</v>
      </c>
      <c r="AH173" s="151">
        <v>63776.196000000033</v>
      </c>
      <c r="AI173" s="151">
        <v>63776.196000000033</v>
      </c>
      <c r="AJ173" s="151">
        <v>63776.196000000033</v>
      </c>
      <c r="AK173" s="151">
        <v>63776.196000000033</v>
      </c>
      <c r="AL173" s="151">
        <v>63776.196000000033</v>
      </c>
      <c r="AM173" s="151">
        <v>63776.196000000033</v>
      </c>
      <c r="AN173" s="151">
        <v>63776.196000000033</v>
      </c>
      <c r="AO173" s="151">
        <v>63776.196000000033</v>
      </c>
      <c r="AP173" s="10">
        <f t="shared" si="84"/>
        <v>765314.3520000003</v>
      </c>
      <c r="AQ173" s="151">
        <f t="shared" si="78"/>
        <v>70153.815600000045</v>
      </c>
      <c r="AR173" s="151">
        <v>70153.815600000045</v>
      </c>
      <c r="AS173" s="151">
        <v>70153.815600000045</v>
      </c>
      <c r="AT173" s="151">
        <v>70153.815600000045</v>
      </c>
      <c r="AU173" s="151">
        <v>70153.815600000045</v>
      </c>
      <c r="AV173" s="151">
        <v>70153.815600000045</v>
      </c>
      <c r="AW173" s="151">
        <v>70153.815600000045</v>
      </c>
      <c r="AX173" s="151">
        <v>70153.815600000045</v>
      </c>
      <c r="AY173" s="151">
        <v>70153.815600000045</v>
      </c>
      <c r="AZ173" s="151">
        <v>70153.815600000045</v>
      </c>
      <c r="BA173" s="151">
        <v>70153.815600000045</v>
      </c>
      <c r="BB173" s="151">
        <v>70153.815600000045</v>
      </c>
      <c r="BC173" s="10">
        <f t="shared" si="85"/>
        <v>841845.78720000072</v>
      </c>
      <c r="BD173" s="151">
        <f t="shared" si="79"/>
        <v>77169.197160000054</v>
      </c>
      <c r="BE173" s="151">
        <v>77169.197160000054</v>
      </c>
      <c r="BF173" s="151">
        <v>77169.197160000054</v>
      </c>
      <c r="BG173" s="151">
        <v>77169.197160000054</v>
      </c>
      <c r="BH173" s="151">
        <v>77169.197160000054</v>
      </c>
      <c r="BI173" s="151">
        <v>77169.197160000054</v>
      </c>
      <c r="BJ173" s="151">
        <v>77169.197160000054</v>
      </c>
      <c r="BK173" s="151">
        <v>77169.197160000054</v>
      </c>
      <c r="BL173" s="151">
        <v>77169.197160000054</v>
      </c>
      <c r="BM173" s="151">
        <v>77169.197160000054</v>
      </c>
      <c r="BN173" s="151">
        <v>77169.197160000054</v>
      </c>
      <c r="BO173" s="151">
        <v>77169.197160000054</v>
      </c>
      <c r="BP173" s="157">
        <f t="shared" si="80"/>
        <v>926030.36592000083</v>
      </c>
    </row>
    <row r="174" spans="2:68" x14ac:dyDescent="0.25">
      <c r="B174" s="109" t="s">
        <v>182</v>
      </c>
      <c r="C174" s="108" t="s">
        <v>299</v>
      </c>
      <c r="D174" s="97">
        <v>0</v>
      </c>
      <c r="E174" s="151">
        <v>0</v>
      </c>
      <c r="F174" s="151">
        <v>0</v>
      </c>
      <c r="G174" s="151">
        <v>0</v>
      </c>
      <c r="H174" s="151">
        <v>0</v>
      </c>
      <c r="I174" s="151">
        <v>0</v>
      </c>
      <c r="J174" s="151">
        <v>0</v>
      </c>
      <c r="K174" s="151">
        <v>0</v>
      </c>
      <c r="L174" s="151">
        <v>0</v>
      </c>
      <c r="M174" s="151">
        <v>0</v>
      </c>
      <c r="N174" s="151">
        <v>0</v>
      </c>
      <c r="O174" s="151">
        <v>0</v>
      </c>
      <c r="P174" s="10">
        <f t="shared" si="82"/>
        <v>0</v>
      </c>
      <c r="Q174" s="151">
        <v>0</v>
      </c>
      <c r="R174" s="151">
        <v>0</v>
      </c>
      <c r="S174" s="151">
        <v>0</v>
      </c>
      <c r="T174" s="151">
        <v>0</v>
      </c>
      <c r="U174" s="151">
        <v>0</v>
      </c>
      <c r="V174" s="151">
        <v>0</v>
      </c>
      <c r="W174" s="151">
        <v>0</v>
      </c>
      <c r="X174" s="151">
        <v>0</v>
      </c>
      <c r="Y174" s="151">
        <v>0</v>
      </c>
      <c r="Z174" s="151">
        <v>0</v>
      </c>
      <c r="AA174" s="151">
        <v>0</v>
      </c>
      <c r="AB174" s="151">
        <v>0</v>
      </c>
      <c r="AC174" s="10">
        <f t="shared" si="83"/>
        <v>0</v>
      </c>
      <c r="AD174" s="151">
        <v>0</v>
      </c>
      <c r="AE174" s="151">
        <v>0</v>
      </c>
      <c r="AF174" s="151">
        <v>0</v>
      </c>
      <c r="AG174" s="151">
        <v>0</v>
      </c>
      <c r="AH174" s="151">
        <v>0</v>
      </c>
      <c r="AI174" s="151">
        <v>0</v>
      </c>
      <c r="AJ174" s="151">
        <v>0</v>
      </c>
      <c r="AK174" s="151">
        <v>0</v>
      </c>
      <c r="AL174" s="151">
        <v>0</v>
      </c>
      <c r="AM174" s="151">
        <v>0</v>
      </c>
      <c r="AN174" s="151">
        <v>0</v>
      </c>
      <c r="AO174" s="151">
        <v>0</v>
      </c>
      <c r="AP174" s="10">
        <f t="shared" si="84"/>
        <v>0</v>
      </c>
      <c r="AQ174" s="151">
        <v>0</v>
      </c>
      <c r="AR174" s="151">
        <v>0</v>
      </c>
      <c r="AS174" s="151">
        <v>0</v>
      </c>
      <c r="AT174" s="151">
        <v>0</v>
      </c>
      <c r="AU174" s="151">
        <v>0</v>
      </c>
      <c r="AV174" s="151">
        <v>0</v>
      </c>
      <c r="AW174" s="151">
        <v>0</v>
      </c>
      <c r="AX174" s="151">
        <v>0</v>
      </c>
      <c r="AY174" s="151">
        <v>0</v>
      </c>
      <c r="AZ174" s="151">
        <v>0</v>
      </c>
      <c r="BA174" s="151">
        <v>0</v>
      </c>
      <c r="BB174" s="151">
        <v>0</v>
      </c>
      <c r="BC174" s="10">
        <f t="shared" si="85"/>
        <v>0</v>
      </c>
      <c r="BD174" s="151">
        <v>0</v>
      </c>
      <c r="BE174" s="151">
        <v>0</v>
      </c>
      <c r="BF174" s="151">
        <v>0</v>
      </c>
      <c r="BG174" s="151">
        <v>0</v>
      </c>
      <c r="BH174" s="151">
        <v>0</v>
      </c>
      <c r="BI174" s="151">
        <v>0</v>
      </c>
      <c r="BJ174" s="151">
        <v>0</v>
      </c>
      <c r="BK174" s="151">
        <v>0</v>
      </c>
      <c r="BL174" s="151">
        <v>0</v>
      </c>
      <c r="BM174" s="151">
        <v>0</v>
      </c>
      <c r="BN174" s="151">
        <v>0</v>
      </c>
      <c r="BO174" s="151">
        <v>0</v>
      </c>
      <c r="BP174" s="157">
        <f t="shared" si="80"/>
        <v>0</v>
      </c>
    </row>
    <row r="175" spans="2:68" x14ac:dyDescent="0.25">
      <c r="B175" s="109" t="s">
        <v>182</v>
      </c>
      <c r="C175" s="108" t="s">
        <v>300</v>
      </c>
      <c r="D175" s="97">
        <v>0</v>
      </c>
      <c r="E175" s="151">
        <v>0</v>
      </c>
      <c r="F175" s="151">
        <v>0</v>
      </c>
      <c r="G175" s="151">
        <v>0</v>
      </c>
      <c r="H175" s="151">
        <v>0</v>
      </c>
      <c r="I175" s="151">
        <v>0</v>
      </c>
      <c r="J175" s="151">
        <v>0</v>
      </c>
      <c r="K175" s="151">
        <v>0</v>
      </c>
      <c r="L175" s="151">
        <v>0</v>
      </c>
      <c r="M175" s="151">
        <v>0</v>
      </c>
      <c r="N175" s="151">
        <v>0</v>
      </c>
      <c r="O175" s="151">
        <v>0</v>
      </c>
      <c r="P175" s="10">
        <f t="shared" si="82"/>
        <v>0</v>
      </c>
      <c r="Q175" s="151">
        <v>0</v>
      </c>
      <c r="R175" s="151">
        <v>0</v>
      </c>
      <c r="S175" s="151">
        <v>0</v>
      </c>
      <c r="T175" s="151">
        <v>0</v>
      </c>
      <c r="U175" s="151">
        <v>0</v>
      </c>
      <c r="V175" s="151">
        <v>0</v>
      </c>
      <c r="W175" s="151">
        <v>0</v>
      </c>
      <c r="X175" s="151">
        <v>0</v>
      </c>
      <c r="Y175" s="151">
        <v>0</v>
      </c>
      <c r="Z175" s="151">
        <v>0</v>
      </c>
      <c r="AA175" s="151">
        <v>0</v>
      </c>
      <c r="AB175" s="151">
        <v>0</v>
      </c>
      <c r="AC175" s="10">
        <f t="shared" si="83"/>
        <v>0</v>
      </c>
      <c r="AD175" s="151">
        <v>0</v>
      </c>
      <c r="AE175" s="151">
        <v>0</v>
      </c>
      <c r="AF175" s="151">
        <v>0</v>
      </c>
      <c r="AG175" s="151">
        <v>0</v>
      </c>
      <c r="AH175" s="151">
        <v>0</v>
      </c>
      <c r="AI175" s="151">
        <v>0</v>
      </c>
      <c r="AJ175" s="151">
        <v>0</v>
      </c>
      <c r="AK175" s="151">
        <v>0</v>
      </c>
      <c r="AL175" s="151">
        <v>0</v>
      </c>
      <c r="AM175" s="151">
        <v>0</v>
      </c>
      <c r="AN175" s="151">
        <v>0</v>
      </c>
      <c r="AO175" s="151">
        <v>0</v>
      </c>
      <c r="AP175" s="10">
        <f t="shared" si="84"/>
        <v>0</v>
      </c>
      <c r="AQ175" s="151">
        <v>0</v>
      </c>
      <c r="AR175" s="151">
        <v>0</v>
      </c>
      <c r="AS175" s="151">
        <v>0</v>
      </c>
      <c r="AT175" s="151">
        <v>0</v>
      </c>
      <c r="AU175" s="151">
        <v>0</v>
      </c>
      <c r="AV175" s="151">
        <v>0</v>
      </c>
      <c r="AW175" s="151">
        <v>0</v>
      </c>
      <c r="AX175" s="151">
        <v>0</v>
      </c>
      <c r="AY175" s="151">
        <v>0</v>
      </c>
      <c r="AZ175" s="151">
        <v>0</v>
      </c>
      <c r="BA175" s="151">
        <v>0</v>
      </c>
      <c r="BB175" s="151">
        <v>0</v>
      </c>
      <c r="BC175" s="10">
        <f t="shared" si="85"/>
        <v>0</v>
      </c>
      <c r="BD175" s="151">
        <v>0</v>
      </c>
      <c r="BE175" s="151">
        <v>0</v>
      </c>
      <c r="BF175" s="151">
        <v>0</v>
      </c>
      <c r="BG175" s="151">
        <v>0</v>
      </c>
      <c r="BH175" s="151">
        <v>0</v>
      </c>
      <c r="BI175" s="151">
        <v>0</v>
      </c>
      <c r="BJ175" s="151">
        <v>0</v>
      </c>
      <c r="BK175" s="151">
        <v>0</v>
      </c>
      <c r="BL175" s="151">
        <v>0</v>
      </c>
      <c r="BM175" s="151">
        <v>0</v>
      </c>
      <c r="BN175" s="151">
        <v>0</v>
      </c>
      <c r="BO175" s="151">
        <v>0</v>
      </c>
      <c r="BP175" s="157">
        <f t="shared" si="80"/>
        <v>0</v>
      </c>
    </row>
    <row r="176" spans="2:68" x14ac:dyDescent="0.25">
      <c r="B176" s="109" t="s">
        <v>182</v>
      </c>
      <c r="C176" s="108" t="s">
        <v>301</v>
      </c>
      <c r="D176" s="97">
        <v>0</v>
      </c>
      <c r="E176" s="151">
        <v>0</v>
      </c>
      <c r="F176" s="151">
        <v>0</v>
      </c>
      <c r="G176" s="151">
        <v>0</v>
      </c>
      <c r="H176" s="151">
        <v>0</v>
      </c>
      <c r="I176" s="151">
        <v>0</v>
      </c>
      <c r="J176" s="151">
        <v>0</v>
      </c>
      <c r="K176" s="151">
        <v>0</v>
      </c>
      <c r="L176" s="151">
        <v>0</v>
      </c>
      <c r="M176" s="151">
        <v>0</v>
      </c>
      <c r="N176" s="151">
        <v>0</v>
      </c>
      <c r="O176" s="151">
        <v>0</v>
      </c>
      <c r="P176" s="10">
        <f t="shared" si="82"/>
        <v>0</v>
      </c>
      <c r="Q176" s="151">
        <v>0</v>
      </c>
      <c r="R176" s="151">
        <v>0</v>
      </c>
      <c r="S176" s="151">
        <v>0</v>
      </c>
      <c r="T176" s="151">
        <v>0</v>
      </c>
      <c r="U176" s="151">
        <v>0</v>
      </c>
      <c r="V176" s="151">
        <v>0</v>
      </c>
      <c r="W176" s="151">
        <v>0</v>
      </c>
      <c r="X176" s="151">
        <v>0</v>
      </c>
      <c r="Y176" s="151">
        <v>0</v>
      </c>
      <c r="Z176" s="151">
        <v>0</v>
      </c>
      <c r="AA176" s="151">
        <v>0</v>
      </c>
      <c r="AB176" s="151">
        <v>0</v>
      </c>
      <c r="AC176" s="10">
        <f t="shared" si="83"/>
        <v>0</v>
      </c>
      <c r="AD176" s="151">
        <v>0</v>
      </c>
      <c r="AE176" s="151">
        <v>0</v>
      </c>
      <c r="AF176" s="151">
        <v>0</v>
      </c>
      <c r="AG176" s="151">
        <v>0</v>
      </c>
      <c r="AH176" s="151">
        <v>0</v>
      </c>
      <c r="AI176" s="151">
        <v>0</v>
      </c>
      <c r="AJ176" s="151">
        <v>0</v>
      </c>
      <c r="AK176" s="151">
        <v>0</v>
      </c>
      <c r="AL176" s="151">
        <v>0</v>
      </c>
      <c r="AM176" s="151">
        <v>0</v>
      </c>
      <c r="AN176" s="151">
        <v>0</v>
      </c>
      <c r="AO176" s="151">
        <v>0</v>
      </c>
      <c r="AP176" s="10">
        <f t="shared" si="84"/>
        <v>0</v>
      </c>
      <c r="AQ176" s="151">
        <v>0</v>
      </c>
      <c r="AR176" s="151">
        <v>0</v>
      </c>
      <c r="AS176" s="151">
        <v>0</v>
      </c>
      <c r="AT176" s="151">
        <v>0</v>
      </c>
      <c r="AU176" s="151">
        <v>0</v>
      </c>
      <c r="AV176" s="151">
        <v>0</v>
      </c>
      <c r="AW176" s="151">
        <v>0</v>
      </c>
      <c r="AX176" s="151">
        <v>0</v>
      </c>
      <c r="AY176" s="151">
        <v>0</v>
      </c>
      <c r="AZ176" s="151">
        <v>0</v>
      </c>
      <c r="BA176" s="151">
        <v>0</v>
      </c>
      <c r="BB176" s="151">
        <v>0</v>
      </c>
      <c r="BC176" s="10">
        <f t="shared" si="85"/>
        <v>0</v>
      </c>
      <c r="BD176" s="151">
        <v>0</v>
      </c>
      <c r="BE176" s="151">
        <v>0</v>
      </c>
      <c r="BF176" s="151">
        <v>0</v>
      </c>
      <c r="BG176" s="151">
        <v>0</v>
      </c>
      <c r="BH176" s="151">
        <v>0</v>
      </c>
      <c r="BI176" s="151">
        <v>0</v>
      </c>
      <c r="BJ176" s="151">
        <v>0</v>
      </c>
      <c r="BK176" s="151">
        <v>0</v>
      </c>
      <c r="BL176" s="151">
        <v>0</v>
      </c>
      <c r="BM176" s="151">
        <v>0</v>
      </c>
      <c r="BN176" s="151">
        <v>0</v>
      </c>
      <c r="BO176" s="151">
        <v>0</v>
      </c>
      <c r="BP176" s="157">
        <f t="shared" si="80"/>
        <v>0</v>
      </c>
    </row>
    <row r="177" spans="2:68" x14ac:dyDescent="0.25">
      <c r="B177" s="109" t="s">
        <v>182</v>
      </c>
      <c r="C177" s="108" t="s">
        <v>302</v>
      </c>
      <c r="D177" s="97">
        <v>0</v>
      </c>
      <c r="E177" s="151">
        <v>0</v>
      </c>
      <c r="F177" s="151">
        <v>0</v>
      </c>
      <c r="G177" s="151">
        <v>0</v>
      </c>
      <c r="H177" s="151">
        <v>0</v>
      </c>
      <c r="I177" s="151">
        <v>0</v>
      </c>
      <c r="J177" s="151">
        <v>0</v>
      </c>
      <c r="K177" s="151">
        <v>0</v>
      </c>
      <c r="L177" s="151">
        <v>0</v>
      </c>
      <c r="M177" s="151">
        <v>0</v>
      </c>
      <c r="N177" s="151">
        <v>0</v>
      </c>
      <c r="O177" s="151">
        <v>0</v>
      </c>
      <c r="P177" s="10">
        <f t="shared" si="82"/>
        <v>0</v>
      </c>
      <c r="Q177" s="151">
        <v>0</v>
      </c>
      <c r="R177" s="151">
        <v>0</v>
      </c>
      <c r="S177" s="151">
        <v>0</v>
      </c>
      <c r="T177" s="151">
        <v>0</v>
      </c>
      <c r="U177" s="151">
        <v>0</v>
      </c>
      <c r="V177" s="151">
        <v>0</v>
      </c>
      <c r="W177" s="151">
        <v>0</v>
      </c>
      <c r="X177" s="151">
        <v>0</v>
      </c>
      <c r="Y177" s="151">
        <v>0</v>
      </c>
      <c r="Z177" s="151">
        <v>0</v>
      </c>
      <c r="AA177" s="151">
        <v>0</v>
      </c>
      <c r="AB177" s="151">
        <v>0</v>
      </c>
      <c r="AC177" s="10">
        <f t="shared" si="83"/>
        <v>0</v>
      </c>
      <c r="AD177" s="151">
        <v>0</v>
      </c>
      <c r="AE177" s="151">
        <v>0</v>
      </c>
      <c r="AF177" s="151">
        <v>0</v>
      </c>
      <c r="AG177" s="151">
        <v>0</v>
      </c>
      <c r="AH177" s="151">
        <v>0</v>
      </c>
      <c r="AI177" s="151">
        <v>0</v>
      </c>
      <c r="AJ177" s="151">
        <v>0</v>
      </c>
      <c r="AK177" s="151">
        <v>0</v>
      </c>
      <c r="AL177" s="151">
        <v>0</v>
      </c>
      <c r="AM177" s="151">
        <v>0</v>
      </c>
      <c r="AN177" s="151">
        <v>0</v>
      </c>
      <c r="AO177" s="151">
        <v>0</v>
      </c>
      <c r="AP177" s="10">
        <f t="shared" si="84"/>
        <v>0</v>
      </c>
      <c r="AQ177" s="151">
        <v>0</v>
      </c>
      <c r="AR177" s="151">
        <v>0</v>
      </c>
      <c r="AS177" s="151">
        <v>0</v>
      </c>
      <c r="AT177" s="151">
        <v>0</v>
      </c>
      <c r="AU177" s="151">
        <v>0</v>
      </c>
      <c r="AV177" s="151">
        <v>0</v>
      </c>
      <c r="AW177" s="151">
        <v>0</v>
      </c>
      <c r="AX177" s="151">
        <v>0</v>
      </c>
      <c r="AY177" s="151">
        <v>0</v>
      </c>
      <c r="AZ177" s="151">
        <v>0</v>
      </c>
      <c r="BA177" s="151">
        <v>0</v>
      </c>
      <c r="BB177" s="151">
        <v>0</v>
      </c>
      <c r="BC177" s="10">
        <f t="shared" si="85"/>
        <v>0</v>
      </c>
      <c r="BD177" s="151">
        <v>0</v>
      </c>
      <c r="BE177" s="151">
        <v>0</v>
      </c>
      <c r="BF177" s="151">
        <v>0</v>
      </c>
      <c r="BG177" s="151">
        <v>0</v>
      </c>
      <c r="BH177" s="151">
        <v>0</v>
      </c>
      <c r="BI177" s="151">
        <v>0</v>
      </c>
      <c r="BJ177" s="151">
        <v>0</v>
      </c>
      <c r="BK177" s="151">
        <v>0</v>
      </c>
      <c r="BL177" s="151">
        <v>0</v>
      </c>
      <c r="BM177" s="151">
        <v>0</v>
      </c>
      <c r="BN177" s="151">
        <v>0</v>
      </c>
      <c r="BO177" s="151">
        <v>0</v>
      </c>
      <c r="BP177" s="157">
        <f t="shared" si="80"/>
        <v>0</v>
      </c>
    </row>
    <row r="178" spans="2:68" x14ac:dyDescent="0.25">
      <c r="B178" s="109" t="s">
        <v>182</v>
      </c>
      <c r="C178" s="108" t="s">
        <v>303</v>
      </c>
      <c r="D178" s="97">
        <v>0</v>
      </c>
      <c r="E178" s="151">
        <v>0</v>
      </c>
      <c r="F178" s="151">
        <v>0</v>
      </c>
      <c r="G178" s="151">
        <v>0</v>
      </c>
      <c r="H178" s="151">
        <v>0</v>
      </c>
      <c r="I178" s="151">
        <v>0</v>
      </c>
      <c r="J178" s="151">
        <v>0</v>
      </c>
      <c r="K178" s="151">
        <v>0</v>
      </c>
      <c r="L178" s="151">
        <v>0</v>
      </c>
      <c r="M178" s="151">
        <v>0</v>
      </c>
      <c r="N178" s="151">
        <v>0</v>
      </c>
      <c r="O178" s="151">
        <v>0</v>
      </c>
      <c r="P178" s="10">
        <f t="shared" si="82"/>
        <v>0</v>
      </c>
      <c r="Q178" s="151">
        <v>0</v>
      </c>
      <c r="R178" s="151">
        <v>0</v>
      </c>
      <c r="S178" s="151">
        <v>0</v>
      </c>
      <c r="T178" s="151">
        <v>0</v>
      </c>
      <c r="U178" s="151">
        <v>0</v>
      </c>
      <c r="V178" s="151">
        <v>0</v>
      </c>
      <c r="W178" s="151">
        <v>0</v>
      </c>
      <c r="X178" s="151">
        <v>0</v>
      </c>
      <c r="Y178" s="151">
        <v>0</v>
      </c>
      <c r="Z178" s="151">
        <v>0</v>
      </c>
      <c r="AA178" s="151">
        <v>0</v>
      </c>
      <c r="AB178" s="151">
        <v>0</v>
      </c>
      <c r="AC178" s="10">
        <f t="shared" si="83"/>
        <v>0</v>
      </c>
      <c r="AD178" s="151">
        <v>0</v>
      </c>
      <c r="AE178" s="151">
        <v>0</v>
      </c>
      <c r="AF178" s="151">
        <v>0</v>
      </c>
      <c r="AG178" s="151">
        <v>0</v>
      </c>
      <c r="AH178" s="151">
        <v>0</v>
      </c>
      <c r="AI178" s="151">
        <v>0</v>
      </c>
      <c r="AJ178" s="151">
        <v>0</v>
      </c>
      <c r="AK178" s="151">
        <v>0</v>
      </c>
      <c r="AL178" s="151">
        <v>0</v>
      </c>
      <c r="AM178" s="151">
        <v>0</v>
      </c>
      <c r="AN178" s="151">
        <v>0</v>
      </c>
      <c r="AO178" s="151">
        <v>0</v>
      </c>
      <c r="AP178" s="10">
        <f t="shared" si="84"/>
        <v>0</v>
      </c>
      <c r="AQ178" s="151">
        <v>0</v>
      </c>
      <c r="AR178" s="151">
        <v>0</v>
      </c>
      <c r="AS178" s="151">
        <v>0</v>
      </c>
      <c r="AT178" s="151">
        <v>0</v>
      </c>
      <c r="AU178" s="151">
        <v>0</v>
      </c>
      <c r="AV178" s="151">
        <v>0</v>
      </c>
      <c r="AW178" s="151">
        <v>0</v>
      </c>
      <c r="AX178" s="151">
        <v>0</v>
      </c>
      <c r="AY178" s="151">
        <v>0</v>
      </c>
      <c r="AZ178" s="151">
        <v>0</v>
      </c>
      <c r="BA178" s="151">
        <v>0</v>
      </c>
      <c r="BB178" s="151">
        <v>0</v>
      </c>
      <c r="BC178" s="10">
        <f t="shared" si="85"/>
        <v>0</v>
      </c>
      <c r="BD178" s="151">
        <v>0</v>
      </c>
      <c r="BE178" s="151">
        <v>0</v>
      </c>
      <c r="BF178" s="151">
        <v>0</v>
      </c>
      <c r="BG178" s="151">
        <v>0</v>
      </c>
      <c r="BH178" s="151">
        <v>0</v>
      </c>
      <c r="BI178" s="151">
        <v>0</v>
      </c>
      <c r="BJ178" s="151">
        <v>0</v>
      </c>
      <c r="BK178" s="151">
        <v>0</v>
      </c>
      <c r="BL178" s="151">
        <v>0</v>
      </c>
      <c r="BM178" s="151">
        <v>0</v>
      </c>
      <c r="BN178" s="151">
        <v>0</v>
      </c>
      <c r="BO178" s="151">
        <v>0</v>
      </c>
      <c r="BP178" s="157">
        <f t="shared" si="80"/>
        <v>0</v>
      </c>
    </row>
    <row r="179" spans="2:68" x14ac:dyDescent="0.25">
      <c r="B179" s="109" t="s">
        <v>182</v>
      </c>
      <c r="C179" s="108" t="s">
        <v>304</v>
      </c>
      <c r="D179" s="97">
        <v>0</v>
      </c>
      <c r="E179" s="151">
        <v>0</v>
      </c>
      <c r="F179" s="151">
        <v>0</v>
      </c>
      <c r="G179" s="151">
        <v>0</v>
      </c>
      <c r="H179" s="151">
        <v>0</v>
      </c>
      <c r="I179" s="151">
        <v>0</v>
      </c>
      <c r="J179" s="151">
        <v>0</v>
      </c>
      <c r="K179" s="151">
        <v>0</v>
      </c>
      <c r="L179" s="151">
        <v>0</v>
      </c>
      <c r="M179" s="151">
        <v>0</v>
      </c>
      <c r="N179" s="151">
        <v>0</v>
      </c>
      <c r="O179" s="151">
        <v>0</v>
      </c>
      <c r="P179" s="10">
        <f t="shared" si="82"/>
        <v>0</v>
      </c>
      <c r="Q179" s="151">
        <v>0</v>
      </c>
      <c r="R179" s="151">
        <v>0</v>
      </c>
      <c r="S179" s="151">
        <v>0</v>
      </c>
      <c r="T179" s="151">
        <v>0</v>
      </c>
      <c r="U179" s="151">
        <v>0</v>
      </c>
      <c r="V179" s="151">
        <v>0</v>
      </c>
      <c r="W179" s="151">
        <v>0</v>
      </c>
      <c r="X179" s="151">
        <v>0</v>
      </c>
      <c r="Y179" s="151">
        <v>0</v>
      </c>
      <c r="Z179" s="151">
        <v>0</v>
      </c>
      <c r="AA179" s="151">
        <v>0</v>
      </c>
      <c r="AB179" s="151">
        <v>0</v>
      </c>
      <c r="AC179" s="10">
        <f t="shared" si="83"/>
        <v>0</v>
      </c>
      <c r="AD179" s="151">
        <v>0</v>
      </c>
      <c r="AE179" s="151">
        <v>0</v>
      </c>
      <c r="AF179" s="151">
        <v>0</v>
      </c>
      <c r="AG179" s="151">
        <v>0</v>
      </c>
      <c r="AH179" s="151">
        <v>0</v>
      </c>
      <c r="AI179" s="151">
        <v>0</v>
      </c>
      <c r="AJ179" s="151">
        <v>0</v>
      </c>
      <c r="AK179" s="151">
        <v>0</v>
      </c>
      <c r="AL179" s="151">
        <v>0</v>
      </c>
      <c r="AM179" s="151">
        <v>0</v>
      </c>
      <c r="AN179" s="151">
        <v>0</v>
      </c>
      <c r="AO179" s="151">
        <v>0</v>
      </c>
      <c r="AP179" s="10">
        <f t="shared" si="84"/>
        <v>0</v>
      </c>
      <c r="AQ179" s="151">
        <v>0</v>
      </c>
      <c r="AR179" s="151">
        <v>0</v>
      </c>
      <c r="AS179" s="151">
        <v>0</v>
      </c>
      <c r="AT179" s="151">
        <v>0</v>
      </c>
      <c r="AU179" s="151">
        <v>0</v>
      </c>
      <c r="AV179" s="151">
        <v>0</v>
      </c>
      <c r="AW179" s="151">
        <v>0</v>
      </c>
      <c r="AX179" s="151">
        <v>0</v>
      </c>
      <c r="AY179" s="151">
        <v>0</v>
      </c>
      <c r="AZ179" s="151">
        <v>0</v>
      </c>
      <c r="BA179" s="151">
        <v>0</v>
      </c>
      <c r="BB179" s="151">
        <v>0</v>
      </c>
      <c r="BC179" s="10">
        <f t="shared" si="85"/>
        <v>0</v>
      </c>
      <c r="BD179" s="151">
        <v>0</v>
      </c>
      <c r="BE179" s="151">
        <v>0</v>
      </c>
      <c r="BF179" s="151">
        <v>0</v>
      </c>
      <c r="BG179" s="151">
        <v>0</v>
      </c>
      <c r="BH179" s="151">
        <v>0</v>
      </c>
      <c r="BI179" s="151">
        <v>0</v>
      </c>
      <c r="BJ179" s="151">
        <v>0</v>
      </c>
      <c r="BK179" s="151">
        <v>0</v>
      </c>
      <c r="BL179" s="151">
        <v>0</v>
      </c>
      <c r="BM179" s="151">
        <v>0</v>
      </c>
      <c r="BN179" s="151">
        <v>0</v>
      </c>
      <c r="BO179" s="151">
        <v>0</v>
      </c>
      <c r="BP179" s="157">
        <f t="shared" si="80"/>
        <v>0</v>
      </c>
    </row>
    <row r="180" spans="2:68" x14ac:dyDescent="0.25">
      <c r="B180" s="109" t="s">
        <v>182</v>
      </c>
      <c r="C180" s="108" t="s">
        <v>305</v>
      </c>
      <c r="D180" s="97">
        <v>0</v>
      </c>
      <c r="E180" s="151">
        <v>0</v>
      </c>
      <c r="F180" s="151">
        <v>0</v>
      </c>
      <c r="G180" s="151">
        <v>0</v>
      </c>
      <c r="H180" s="151">
        <v>0</v>
      </c>
      <c r="I180" s="151">
        <v>0</v>
      </c>
      <c r="J180" s="151">
        <v>0</v>
      </c>
      <c r="K180" s="151">
        <v>0</v>
      </c>
      <c r="L180" s="151">
        <v>0</v>
      </c>
      <c r="M180" s="151">
        <v>0</v>
      </c>
      <c r="N180" s="151">
        <v>0</v>
      </c>
      <c r="O180" s="151">
        <v>0</v>
      </c>
      <c r="P180" s="10">
        <f t="shared" si="82"/>
        <v>0</v>
      </c>
      <c r="Q180" s="151">
        <v>0</v>
      </c>
      <c r="R180" s="151">
        <v>0</v>
      </c>
      <c r="S180" s="151">
        <v>0</v>
      </c>
      <c r="T180" s="151">
        <v>0</v>
      </c>
      <c r="U180" s="151">
        <v>0</v>
      </c>
      <c r="V180" s="151">
        <v>0</v>
      </c>
      <c r="W180" s="151">
        <v>0</v>
      </c>
      <c r="X180" s="151">
        <v>0</v>
      </c>
      <c r="Y180" s="151">
        <v>0</v>
      </c>
      <c r="Z180" s="151">
        <v>0</v>
      </c>
      <c r="AA180" s="151">
        <v>0</v>
      </c>
      <c r="AB180" s="151">
        <v>0</v>
      </c>
      <c r="AC180" s="10">
        <f t="shared" si="83"/>
        <v>0</v>
      </c>
      <c r="AD180" s="151">
        <v>0</v>
      </c>
      <c r="AE180" s="151">
        <v>0</v>
      </c>
      <c r="AF180" s="151">
        <v>0</v>
      </c>
      <c r="AG180" s="151">
        <v>0</v>
      </c>
      <c r="AH180" s="151">
        <v>0</v>
      </c>
      <c r="AI180" s="151">
        <v>0</v>
      </c>
      <c r="AJ180" s="151">
        <v>0</v>
      </c>
      <c r="AK180" s="151">
        <v>0</v>
      </c>
      <c r="AL180" s="151">
        <v>0</v>
      </c>
      <c r="AM180" s="151">
        <v>0</v>
      </c>
      <c r="AN180" s="151">
        <v>0</v>
      </c>
      <c r="AO180" s="151">
        <v>0</v>
      </c>
      <c r="AP180" s="10">
        <f t="shared" si="84"/>
        <v>0</v>
      </c>
      <c r="AQ180" s="151">
        <v>0</v>
      </c>
      <c r="AR180" s="151">
        <v>0</v>
      </c>
      <c r="AS180" s="151">
        <v>0</v>
      </c>
      <c r="AT180" s="151">
        <v>0</v>
      </c>
      <c r="AU180" s="151">
        <v>0</v>
      </c>
      <c r="AV180" s="151">
        <v>0</v>
      </c>
      <c r="AW180" s="151">
        <v>0</v>
      </c>
      <c r="AX180" s="151">
        <v>0</v>
      </c>
      <c r="AY180" s="151">
        <v>0</v>
      </c>
      <c r="AZ180" s="151">
        <v>0</v>
      </c>
      <c r="BA180" s="151">
        <v>0</v>
      </c>
      <c r="BB180" s="151">
        <v>0</v>
      </c>
      <c r="BC180" s="10">
        <f t="shared" si="85"/>
        <v>0</v>
      </c>
      <c r="BD180" s="151">
        <v>0</v>
      </c>
      <c r="BE180" s="151">
        <v>0</v>
      </c>
      <c r="BF180" s="151">
        <v>0</v>
      </c>
      <c r="BG180" s="151">
        <v>0</v>
      </c>
      <c r="BH180" s="151">
        <v>0</v>
      </c>
      <c r="BI180" s="151">
        <v>0</v>
      </c>
      <c r="BJ180" s="151">
        <v>0</v>
      </c>
      <c r="BK180" s="151">
        <v>0</v>
      </c>
      <c r="BL180" s="151">
        <v>0</v>
      </c>
      <c r="BM180" s="151">
        <v>0</v>
      </c>
      <c r="BN180" s="151">
        <v>0</v>
      </c>
      <c r="BO180" s="151">
        <v>0</v>
      </c>
      <c r="BP180" s="157">
        <f t="shared" si="80"/>
        <v>0</v>
      </c>
    </row>
    <row r="181" spans="2:68" x14ac:dyDescent="0.25">
      <c r="B181" s="109" t="s">
        <v>182</v>
      </c>
      <c r="C181" s="108" t="s">
        <v>306</v>
      </c>
      <c r="D181" s="97">
        <v>0</v>
      </c>
      <c r="E181" s="151">
        <v>0</v>
      </c>
      <c r="F181" s="151">
        <v>0</v>
      </c>
      <c r="G181" s="151">
        <v>0</v>
      </c>
      <c r="H181" s="151">
        <v>0</v>
      </c>
      <c r="I181" s="151">
        <v>0</v>
      </c>
      <c r="J181" s="151">
        <v>0</v>
      </c>
      <c r="K181" s="151">
        <v>0</v>
      </c>
      <c r="L181" s="151">
        <v>0</v>
      </c>
      <c r="M181" s="151">
        <v>0</v>
      </c>
      <c r="N181" s="151">
        <v>0</v>
      </c>
      <c r="O181" s="151">
        <v>0</v>
      </c>
      <c r="P181" s="10">
        <f t="shared" si="82"/>
        <v>0</v>
      </c>
      <c r="Q181" s="151">
        <v>0</v>
      </c>
      <c r="R181" s="151">
        <v>0</v>
      </c>
      <c r="S181" s="151">
        <v>0</v>
      </c>
      <c r="T181" s="151">
        <v>0</v>
      </c>
      <c r="U181" s="151">
        <v>0</v>
      </c>
      <c r="V181" s="151">
        <v>0</v>
      </c>
      <c r="W181" s="151">
        <v>0</v>
      </c>
      <c r="X181" s="151">
        <v>0</v>
      </c>
      <c r="Y181" s="151">
        <v>0</v>
      </c>
      <c r="Z181" s="151">
        <v>0</v>
      </c>
      <c r="AA181" s="151">
        <v>0</v>
      </c>
      <c r="AB181" s="151">
        <v>0</v>
      </c>
      <c r="AC181" s="10">
        <f t="shared" si="83"/>
        <v>0</v>
      </c>
      <c r="AD181" s="151">
        <v>0</v>
      </c>
      <c r="AE181" s="151">
        <v>0</v>
      </c>
      <c r="AF181" s="151">
        <v>0</v>
      </c>
      <c r="AG181" s="151">
        <v>0</v>
      </c>
      <c r="AH181" s="151">
        <v>0</v>
      </c>
      <c r="AI181" s="151">
        <v>0</v>
      </c>
      <c r="AJ181" s="151">
        <v>0</v>
      </c>
      <c r="AK181" s="151">
        <v>0</v>
      </c>
      <c r="AL181" s="151">
        <v>0</v>
      </c>
      <c r="AM181" s="151">
        <v>0</v>
      </c>
      <c r="AN181" s="151">
        <v>0</v>
      </c>
      <c r="AO181" s="151">
        <v>0</v>
      </c>
      <c r="AP181" s="10">
        <f t="shared" si="84"/>
        <v>0</v>
      </c>
      <c r="AQ181" s="151">
        <v>0</v>
      </c>
      <c r="AR181" s="151">
        <v>0</v>
      </c>
      <c r="AS181" s="151">
        <v>0</v>
      </c>
      <c r="AT181" s="151">
        <v>0</v>
      </c>
      <c r="AU181" s="151">
        <v>0</v>
      </c>
      <c r="AV181" s="151">
        <v>0</v>
      </c>
      <c r="AW181" s="151">
        <v>0</v>
      </c>
      <c r="AX181" s="151">
        <v>0</v>
      </c>
      <c r="AY181" s="151">
        <v>0</v>
      </c>
      <c r="AZ181" s="151">
        <v>0</v>
      </c>
      <c r="BA181" s="151">
        <v>0</v>
      </c>
      <c r="BB181" s="151">
        <v>0</v>
      </c>
      <c r="BC181" s="10">
        <f t="shared" si="85"/>
        <v>0</v>
      </c>
      <c r="BD181" s="151">
        <v>0</v>
      </c>
      <c r="BE181" s="151">
        <v>0</v>
      </c>
      <c r="BF181" s="151">
        <v>0</v>
      </c>
      <c r="BG181" s="151">
        <v>0</v>
      </c>
      <c r="BH181" s="151">
        <v>0</v>
      </c>
      <c r="BI181" s="151">
        <v>0</v>
      </c>
      <c r="BJ181" s="151">
        <v>0</v>
      </c>
      <c r="BK181" s="151">
        <v>0</v>
      </c>
      <c r="BL181" s="151">
        <v>0</v>
      </c>
      <c r="BM181" s="151">
        <v>0</v>
      </c>
      <c r="BN181" s="151">
        <v>0</v>
      </c>
      <c r="BO181" s="151">
        <v>0</v>
      </c>
      <c r="BP181" s="157">
        <f t="shared" si="80"/>
        <v>0</v>
      </c>
    </row>
    <row r="182" spans="2:68" x14ac:dyDescent="0.25">
      <c r="B182" s="109" t="s">
        <v>182</v>
      </c>
      <c r="C182" s="108" t="s">
        <v>307</v>
      </c>
      <c r="D182" s="160">
        <v>0</v>
      </c>
      <c r="E182" s="161">
        <v>0</v>
      </c>
      <c r="F182" s="161">
        <v>0</v>
      </c>
      <c r="G182" s="161">
        <v>0</v>
      </c>
      <c r="H182" s="161">
        <v>0</v>
      </c>
      <c r="I182" s="161">
        <v>0</v>
      </c>
      <c r="J182" s="161">
        <v>0</v>
      </c>
      <c r="K182" s="161">
        <v>0</v>
      </c>
      <c r="L182" s="161">
        <v>0</v>
      </c>
      <c r="M182" s="161">
        <v>0</v>
      </c>
      <c r="N182" s="161">
        <v>0</v>
      </c>
      <c r="O182" s="161">
        <v>0</v>
      </c>
      <c r="P182" s="162">
        <f t="shared" si="82"/>
        <v>0</v>
      </c>
      <c r="Q182" s="161">
        <v>0</v>
      </c>
      <c r="R182" s="161">
        <v>0</v>
      </c>
      <c r="S182" s="161">
        <v>0</v>
      </c>
      <c r="T182" s="161">
        <v>0</v>
      </c>
      <c r="U182" s="161">
        <v>0</v>
      </c>
      <c r="V182" s="161">
        <v>0</v>
      </c>
      <c r="W182" s="161">
        <v>0</v>
      </c>
      <c r="X182" s="161">
        <v>0</v>
      </c>
      <c r="Y182" s="161">
        <v>0</v>
      </c>
      <c r="Z182" s="161">
        <v>0</v>
      </c>
      <c r="AA182" s="161">
        <v>0</v>
      </c>
      <c r="AB182" s="161">
        <v>0</v>
      </c>
      <c r="AC182" s="162">
        <f t="shared" si="83"/>
        <v>0</v>
      </c>
      <c r="AD182" s="161">
        <v>0</v>
      </c>
      <c r="AE182" s="161">
        <v>0</v>
      </c>
      <c r="AF182" s="161">
        <v>0</v>
      </c>
      <c r="AG182" s="161">
        <v>0</v>
      </c>
      <c r="AH182" s="161">
        <v>0</v>
      </c>
      <c r="AI182" s="161">
        <v>0</v>
      </c>
      <c r="AJ182" s="161">
        <v>0</v>
      </c>
      <c r="AK182" s="161">
        <v>0</v>
      </c>
      <c r="AL182" s="161">
        <v>0</v>
      </c>
      <c r="AM182" s="161">
        <v>0</v>
      </c>
      <c r="AN182" s="161">
        <v>0</v>
      </c>
      <c r="AO182" s="161">
        <v>0</v>
      </c>
      <c r="AP182" s="162">
        <f t="shared" si="84"/>
        <v>0</v>
      </c>
      <c r="AQ182" s="161">
        <v>0</v>
      </c>
      <c r="AR182" s="161">
        <v>0</v>
      </c>
      <c r="AS182" s="161">
        <v>0</v>
      </c>
      <c r="AT182" s="161">
        <v>0</v>
      </c>
      <c r="AU182" s="161">
        <v>0</v>
      </c>
      <c r="AV182" s="161">
        <v>0</v>
      </c>
      <c r="AW182" s="161">
        <v>0</v>
      </c>
      <c r="AX182" s="161">
        <v>0</v>
      </c>
      <c r="AY182" s="161">
        <v>0</v>
      </c>
      <c r="AZ182" s="161">
        <v>0</v>
      </c>
      <c r="BA182" s="161">
        <v>0</v>
      </c>
      <c r="BB182" s="161">
        <v>0</v>
      </c>
      <c r="BC182" s="162">
        <f t="shared" si="85"/>
        <v>0</v>
      </c>
      <c r="BD182" s="161">
        <v>0</v>
      </c>
      <c r="BE182" s="161">
        <v>0</v>
      </c>
      <c r="BF182" s="161">
        <v>0</v>
      </c>
      <c r="BG182" s="161">
        <v>0</v>
      </c>
      <c r="BH182" s="161">
        <v>0</v>
      </c>
      <c r="BI182" s="161">
        <v>0</v>
      </c>
      <c r="BJ182" s="161">
        <v>0</v>
      </c>
      <c r="BK182" s="161">
        <v>0</v>
      </c>
      <c r="BL182" s="161">
        <v>0</v>
      </c>
      <c r="BM182" s="161">
        <v>0</v>
      </c>
      <c r="BN182" s="161">
        <v>0</v>
      </c>
      <c r="BO182" s="161">
        <v>0</v>
      </c>
      <c r="BP182" s="163">
        <f t="shared" si="80"/>
        <v>0</v>
      </c>
    </row>
    <row r="183" spans="2:68" x14ac:dyDescent="0.25">
      <c r="B183" s="104"/>
      <c r="C183" s="64"/>
      <c r="D183" s="128">
        <f t="shared" ref="D183:AI183" si="86">SUM(D168:D182)</f>
        <v>71500</v>
      </c>
      <c r="E183" s="128">
        <f t="shared" si="86"/>
        <v>71500</v>
      </c>
      <c r="F183" s="128">
        <f t="shared" si="86"/>
        <v>71500</v>
      </c>
      <c r="G183" s="128">
        <f t="shared" si="86"/>
        <v>71500</v>
      </c>
      <c r="H183" s="128">
        <f t="shared" si="86"/>
        <v>71500</v>
      </c>
      <c r="I183" s="128">
        <f t="shared" si="86"/>
        <v>71500</v>
      </c>
      <c r="J183" s="128">
        <f t="shared" si="86"/>
        <v>71500</v>
      </c>
      <c r="K183" s="128">
        <f t="shared" si="86"/>
        <v>71500</v>
      </c>
      <c r="L183" s="128">
        <f t="shared" si="86"/>
        <v>71500</v>
      </c>
      <c r="M183" s="128">
        <f t="shared" si="86"/>
        <v>71500</v>
      </c>
      <c r="N183" s="128">
        <f t="shared" si="86"/>
        <v>71500</v>
      </c>
      <c r="O183" s="128">
        <f t="shared" si="86"/>
        <v>71500</v>
      </c>
      <c r="P183" s="79">
        <f t="shared" si="86"/>
        <v>858000</v>
      </c>
      <c r="Q183" s="128">
        <f t="shared" si="86"/>
        <v>77162</v>
      </c>
      <c r="R183" s="128">
        <f t="shared" si="86"/>
        <v>760813.00000000012</v>
      </c>
      <c r="S183" s="128">
        <f t="shared" si="86"/>
        <v>83379</v>
      </c>
      <c r="T183" s="128">
        <f t="shared" si="86"/>
        <v>835395.00000000023</v>
      </c>
      <c r="U183" s="128">
        <f t="shared" si="86"/>
        <v>90217.5</v>
      </c>
      <c r="V183" s="128">
        <f t="shared" si="86"/>
        <v>917435.00000000023</v>
      </c>
      <c r="W183" s="128">
        <f t="shared" si="86"/>
        <v>97739.650000000009</v>
      </c>
      <c r="X183" s="128">
        <f t="shared" si="86"/>
        <v>1007678.8000000004</v>
      </c>
      <c r="Y183" s="128">
        <f t="shared" si="86"/>
        <v>106013.81500000003</v>
      </c>
      <c r="Z183" s="128">
        <f t="shared" si="86"/>
        <v>1106946.7800000007</v>
      </c>
      <c r="AA183" s="128">
        <f t="shared" si="86"/>
        <v>115115.19650000003</v>
      </c>
      <c r="AB183" s="128">
        <f t="shared" si="86"/>
        <v>1216141.3580000007</v>
      </c>
      <c r="AC183" s="79">
        <f t="shared" si="86"/>
        <v>6414037.0995000033</v>
      </c>
      <c r="AD183" s="128">
        <f t="shared" si="86"/>
        <v>1216141.3580000007</v>
      </c>
      <c r="AE183" s="128">
        <f t="shared" si="86"/>
        <v>1216141.3580000007</v>
      </c>
      <c r="AF183" s="128">
        <f t="shared" si="86"/>
        <v>1216141.3580000007</v>
      </c>
      <c r="AG183" s="128">
        <f t="shared" si="86"/>
        <v>1216141.3580000007</v>
      </c>
      <c r="AH183" s="128">
        <f t="shared" si="86"/>
        <v>1216141.3580000007</v>
      </c>
      <c r="AI183" s="128">
        <f t="shared" si="86"/>
        <v>1216141.3580000007</v>
      </c>
      <c r="AJ183" s="128">
        <f t="shared" ref="AJ183:BO183" si="87">SUM(AJ168:AJ182)</f>
        <v>1216141.3580000007</v>
      </c>
      <c r="AK183" s="128">
        <f t="shared" si="87"/>
        <v>1216141.3580000007</v>
      </c>
      <c r="AL183" s="128">
        <f t="shared" si="87"/>
        <v>1216141.3580000007</v>
      </c>
      <c r="AM183" s="128">
        <f t="shared" si="87"/>
        <v>1216141.3580000007</v>
      </c>
      <c r="AN183" s="128">
        <f t="shared" si="87"/>
        <v>1216141.3580000007</v>
      </c>
      <c r="AO183" s="128">
        <f t="shared" si="87"/>
        <v>1216141.3580000007</v>
      </c>
      <c r="AP183" s="79">
        <f t="shared" si="87"/>
        <v>14593696.296000009</v>
      </c>
      <c r="AQ183" s="128">
        <f t="shared" si="87"/>
        <v>1337755.493800001</v>
      </c>
      <c r="AR183" s="128">
        <f t="shared" si="87"/>
        <v>1337755.493800001</v>
      </c>
      <c r="AS183" s="128">
        <f t="shared" si="87"/>
        <v>1337755.493800001</v>
      </c>
      <c r="AT183" s="128">
        <f t="shared" si="87"/>
        <v>1337755.493800001</v>
      </c>
      <c r="AU183" s="128">
        <f t="shared" si="87"/>
        <v>1337755.493800001</v>
      </c>
      <c r="AV183" s="128">
        <f t="shared" si="87"/>
        <v>1337755.493800001</v>
      </c>
      <c r="AW183" s="128">
        <f t="shared" si="87"/>
        <v>1337755.493800001</v>
      </c>
      <c r="AX183" s="128">
        <f t="shared" si="87"/>
        <v>1337755.493800001</v>
      </c>
      <c r="AY183" s="128">
        <f t="shared" si="87"/>
        <v>1337755.493800001</v>
      </c>
      <c r="AZ183" s="128">
        <f t="shared" si="87"/>
        <v>1337755.493800001</v>
      </c>
      <c r="BA183" s="128">
        <f t="shared" si="87"/>
        <v>1337755.493800001</v>
      </c>
      <c r="BB183" s="128">
        <f t="shared" si="87"/>
        <v>1337755.493800001</v>
      </c>
      <c r="BC183" s="79">
        <f t="shared" si="87"/>
        <v>16053065.925600009</v>
      </c>
      <c r="BD183" s="128">
        <f t="shared" si="87"/>
        <v>1471531.0431800012</v>
      </c>
      <c r="BE183" s="128">
        <f t="shared" si="87"/>
        <v>1471531.0431800012</v>
      </c>
      <c r="BF183" s="128">
        <f t="shared" si="87"/>
        <v>1471531.0431800012</v>
      </c>
      <c r="BG183" s="128">
        <f t="shared" si="87"/>
        <v>1471531.0431800012</v>
      </c>
      <c r="BH183" s="128">
        <f t="shared" si="87"/>
        <v>1471531.0431800012</v>
      </c>
      <c r="BI183" s="128">
        <f t="shared" si="87"/>
        <v>1471531.0431800012</v>
      </c>
      <c r="BJ183" s="128">
        <f t="shared" si="87"/>
        <v>1471531.0431800012</v>
      </c>
      <c r="BK183" s="128">
        <f t="shared" si="87"/>
        <v>1471531.0431800012</v>
      </c>
      <c r="BL183" s="128">
        <f t="shared" si="87"/>
        <v>1471531.0431800012</v>
      </c>
      <c r="BM183" s="128">
        <f t="shared" si="87"/>
        <v>1471531.0431800012</v>
      </c>
      <c r="BN183" s="128">
        <f t="shared" si="87"/>
        <v>1471531.0431800012</v>
      </c>
      <c r="BO183" s="128">
        <f t="shared" si="87"/>
        <v>1471531.0431800012</v>
      </c>
      <c r="BP183" s="164">
        <f t="shared" ref="BP183:CU183" si="88">SUM(BP168:BP182)</f>
        <v>17658372.518160012</v>
      </c>
    </row>
    <row r="184" spans="2:68" x14ac:dyDescent="0.25">
      <c r="B184" s="154" t="s">
        <v>309</v>
      </c>
      <c r="C184" s="64"/>
      <c r="D184" s="85"/>
      <c r="E184" s="64"/>
      <c r="F184" s="64"/>
      <c r="G184" s="64"/>
      <c r="H184" s="64"/>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153"/>
    </row>
    <row r="185" spans="2:68" x14ac:dyDescent="0.25">
      <c r="B185" s="109" t="s">
        <v>182</v>
      </c>
      <c r="C185" s="108" t="s">
        <v>274</v>
      </c>
      <c r="D185" s="97">
        <v>0</v>
      </c>
      <c r="E185" s="151">
        <v>0</v>
      </c>
      <c r="F185" s="151">
        <v>0</v>
      </c>
      <c r="G185" s="151">
        <v>0</v>
      </c>
      <c r="H185" s="151">
        <v>0</v>
      </c>
      <c r="I185" s="151">
        <v>0</v>
      </c>
      <c r="J185" s="151">
        <v>0</v>
      </c>
      <c r="K185" s="151">
        <v>0</v>
      </c>
      <c r="L185" s="151">
        <v>0</v>
      </c>
      <c r="M185" s="151">
        <v>0</v>
      </c>
      <c r="N185" s="151">
        <v>0</v>
      </c>
      <c r="O185" s="151">
        <v>0</v>
      </c>
      <c r="P185" s="10">
        <f>SUM(D185:O185)</f>
        <v>0</v>
      </c>
      <c r="Q185" s="151">
        <v>0</v>
      </c>
      <c r="R185" s="151">
        <v>0</v>
      </c>
      <c r="S185" s="151">
        <v>0</v>
      </c>
      <c r="T185" s="151">
        <v>0</v>
      </c>
      <c r="U185" s="151">
        <v>0</v>
      </c>
      <c r="V185" s="151">
        <v>0</v>
      </c>
      <c r="W185" s="151">
        <v>0</v>
      </c>
      <c r="X185" s="151">
        <v>0</v>
      </c>
      <c r="Y185" s="151">
        <v>0</v>
      </c>
      <c r="Z185" s="151">
        <v>0</v>
      </c>
      <c r="AA185" s="151">
        <v>0</v>
      </c>
      <c r="AB185" s="151">
        <v>0</v>
      </c>
      <c r="AC185" s="10">
        <f>SUM(Q185:AB185)</f>
        <v>0</v>
      </c>
      <c r="AD185" s="151">
        <v>0</v>
      </c>
      <c r="AE185" s="151">
        <v>0</v>
      </c>
      <c r="AF185" s="151">
        <v>0</v>
      </c>
      <c r="AG185" s="151">
        <v>0</v>
      </c>
      <c r="AH185" s="151">
        <v>0</v>
      </c>
      <c r="AI185" s="151">
        <v>0</v>
      </c>
      <c r="AJ185" s="151">
        <v>0</v>
      </c>
      <c r="AK185" s="151">
        <v>0</v>
      </c>
      <c r="AL185" s="151">
        <v>0</v>
      </c>
      <c r="AM185" s="151">
        <v>0</v>
      </c>
      <c r="AN185" s="151">
        <v>0</v>
      </c>
      <c r="AO185" s="151">
        <v>0</v>
      </c>
      <c r="AP185" s="10">
        <f>SUM(AD185:AO185)</f>
        <v>0</v>
      </c>
      <c r="AQ185" s="151">
        <v>0</v>
      </c>
      <c r="AR185" s="151">
        <v>0</v>
      </c>
      <c r="AS185" s="151">
        <v>0</v>
      </c>
      <c r="AT185" s="151">
        <v>0</v>
      </c>
      <c r="AU185" s="151">
        <v>0</v>
      </c>
      <c r="AV185" s="151">
        <v>0</v>
      </c>
      <c r="AW185" s="151">
        <v>0</v>
      </c>
      <c r="AX185" s="151">
        <v>0</v>
      </c>
      <c r="AY185" s="151">
        <v>0</v>
      </c>
      <c r="AZ185" s="151">
        <v>0</v>
      </c>
      <c r="BA185" s="151">
        <v>0</v>
      </c>
      <c r="BB185" s="151">
        <v>0</v>
      </c>
      <c r="BC185" s="10">
        <f>SUM(AQ185:BB185)</f>
        <v>0</v>
      </c>
      <c r="BD185" s="151">
        <v>0</v>
      </c>
      <c r="BE185" s="151">
        <v>0</v>
      </c>
      <c r="BF185" s="151">
        <v>0</v>
      </c>
      <c r="BG185" s="151">
        <v>0</v>
      </c>
      <c r="BH185" s="151">
        <v>0</v>
      </c>
      <c r="BI185" s="151">
        <v>0</v>
      </c>
      <c r="BJ185" s="151">
        <v>0</v>
      </c>
      <c r="BK185" s="151">
        <v>0</v>
      </c>
      <c r="BL185" s="151">
        <v>0</v>
      </c>
      <c r="BM185" s="151">
        <v>0</v>
      </c>
      <c r="BN185" s="151">
        <v>0</v>
      </c>
      <c r="BO185" s="151">
        <v>0</v>
      </c>
      <c r="BP185" s="157">
        <f>SUM(BD185:BO185)</f>
        <v>0</v>
      </c>
    </row>
    <row r="186" spans="2:68" x14ac:dyDescent="0.25">
      <c r="B186" s="109" t="s">
        <v>182</v>
      </c>
      <c r="C186" s="108" t="s">
        <v>275</v>
      </c>
      <c r="D186" s="97">
        <v>0</v>
      </c>
      <c r="E186" s="151">
        <v>0</v>
      </c>
      <c r="F186" s="151">
        <v>0</v>
      </c>
      <c r="G186" s="151">
        <v>0</v>
      </c>
      <c r="H186" s="151">
        <v>0</v>
      </c>
      <c r="I186" s="151">
        <v>0</v>
      </c>
      <c r="J186" s="151">
        <v>0</v>
      </c>
      <c r="K186" s="151">
        <v>0</v>
      </c>
      <c r="L186" s="151">
        <v>0</v>
      </c>
      <c r="M186" s="151">
        <v>0</v>
      </c>
      <c r="N186" s="151">
        <v>0</v>
      </c>
      <c r="O186" s="151">
        <v>0</v>
      </c>
      <c r="P186" s="10">
        <f>SUM(D186:O186)</f>
        <v>0</v>
      </c>
      <c r="Q186" s="151">
        <v>0</v>
      </c>
      <c r="R186" s="151">
        <v>0</v>
      </c>
      <c r="S186" s="151">
        <v>0</v>
      </c>
      <c r="T186" s="151">
        <v>0</v>
      </c>
      <c r="U186" s="151">
        <v>0</v>
      </c>
      <c r="V186" s="151">
        <v>0</v>
      </c>
      <c r="W186" s="151">
        <v>0</v>
      </c>
      <c r="X186" s="151">
        <v>0</v>
      </c>
      <c r="Y186" s="151">
        <v>0</v>
      </c>
      <c r="Z186" s="151">
        <v>0</v>
      </c>
      <c r="AA186" s="151">
        <v>0</v>
      </c>
      <c r="AB186" s="151">
        <v>0</v>
      </c>
      <c r="AC186" s="10">
        <f>SUM(Q186:AB186)</f>
        <v>0</v>
      </c>
      <c r="AD186" s="151">
        <v>0</v>
      </c>
      <c r="AE186" s="151">
        <v>0</v>
      </c>
      <c r="AF186" s="151">
        <v>0</v>
      </c>
      <c r="AG186" s="151">
        <v>0</v>
      </c>
      <c r="AH186" s="151">
        <v>0</v>
      </c>
      <c r="AI186" s="151">
        <v>0</v>
      </c>
      <c r="AJ186" s="151">
        <v>0</v>
      </c>
      <c r="AK186" s="151">
        <v>0</v>
      </c>
      <c r="AL186" s="151">
        <v>0</v>
      </c>
      <c r="AM186" s="151">
        <v>0</v>
      </c>
      <c r="AN186" s="151">
        <v>0</v>
      </c>
      <c r="AO186" s="151">
        <v>0</v>
      </c>
      <c r="AP186" s="10">
        <f>SUM(AD186:AO186)</f>
        <v>0</v>
      </c>
      <c r="AQ186" s="151">
        <v>0</v>
      </c>
      <c r="AR186" s="151">
        <v>0</v>
      </c>
      <c r="AS186" s="151">
        <v>0</v>
      </c>
      <c r="AT186" s="151">
        <v>0</v>
      </c>
      <c r="AU186" s="151">
        <v>0</v>
      </c>
      <c r="AV186" s="151">
        <v>0</v>
      </c>
      <c r="AW186" s="151">
        <v>0</v>
      </c>
      <c r="AX186" s="151">
        <v>0</v>
      </c>
      <c r="AY186" s="151">
        <v>0</v>
      </c>
      <c r="AZ186" s="151">
        <v>0</v>
      </c>
      <c r="BA186" s="151">
        <v>0</v>
      </c>
      <c r="BB186" s="151">
        <v>0</v>
      </c>
      <c r="BC186" s="10">
        <f>SUM(AQ186:BB186)</f>
        <v>0</v>
      </c>
      <c r="BD186" s="151">
        <v>0</v>
      </c>
      <c r="BE186" s="151">
        <v>0</v>
      </c>
      <c r="BF186" s="151">
        <v>0</v>
      </c>
      <c r="BG186" s="151">
        <v>0</v>
      </c>
      <c r="BH186" s="151">
        <v>0</v>
      </c>
      <c r="BI186" s="151">
        <v>0</v>
      </c>
      <c r="BJ186" s="151">
        <v>0</v>
      </c>
      <c r="BK186" s="151">
        <v>0</v>
      </c>
      <c r="BL186" s="151">
        <v>0</v>
      </c>
      <c r="BM186" s="151">
        <v>0</v>
      </c>
      <c r="BN186" s="151">
        <v>0</v>
      </c>
      <c r="BO186" s="151">
        <v>0</v>
      </c>
      <c r="BP186" s="157">
        <f>SUM(BD186:BO186)</f>
        <v>0</v>
      </c>
    </row>
    <row r="187" spans="2:68" x14ac:dyDescent="0.25">
      <c r="B187" s="109" t="s">
        <v>182</v>
      </c>
      <c r="C187" s="108" t="s">
        <v>276</v>
      </c>
      <c r="D187" s="97">
        <v>0</v>
      </c>
      <c r="E187" s="151">
        <v>0</v>
      </c>
      <c r="F187" s="151">
        <v>0</v>
      </c>
      <c r="G187" s="151">
        <v>0</v>
      </c>
      <c r="H187" s="151">
        <v>0</v>
      </c>
      <c r="I187" s="151">
        <v>0</v>
      </c>
      <c r="J187" s="151">
        <v>0</v>
      </c>
      <c r="K187" s="151">
        <v>0</v>
      </c>
      <c r="L187" s="151">
        <v>0</v>
      </c>
      <c r="M187" s="151">
        <v>0</v>
      </c>
      <c r="N187" s="151">
        <v>0</v>
      </c>
      <c r="O187" s="151">
        <v>0</v>
      </c>
      <c r="P187" s="10">
        <f>SUM(D187:O187)</f>
        <v>0</v>
      </c>
      <c r="Q187" s="151">
        <v>0</v>
      </c>
      <c r="R187" s="151">
        <v>0</v>
      </c>
      <c r="S187" s="151">
        <v>0</v>
      </c>
      <c r="T187" s="151">
        <v>0</v>
      </c>
      <c r="U187" s="151">
        <v>0</v>
      </c>
      <c r="V187" s="151">
        <v>0</v>
      </c>
      <c r="W187" s="151">
        <v>0</v>
      </c>
      <c r="X187" s="151">
        <v>0</v>
      </c>
      <c r="Y187" s="151">
        <v>0</v>
      </c>
      <c r="Z187" s="151">
        <v>0</v>
      </c>
      <c r="AA187" s="151">
        <v>0</v>
      </c>
      <c r="AB187" s="151">
        <v>0</v>
      </c>
      <c r="AC187" s="10">
        <f>SUM(Q187:AB187)</f>
        <v>0</v>
      </c>
      <c r="AD187" s="151">
        <v>0</v>
      </c>
      <c r="AE187" s="151">
        <v>0</v>
      </c>
      <c r="AF187" s="151">
        <v>0</v>
      </c>
      <c r="AG187" s="151">
        <v>0</v>
      </c>
      <c r="AH187" s="151">
        <v>0</v>
      </c>
      <c r="AI187" s="151">
        <v>0</v>
      </c>
      <c r="AJ187" s="151">
        <v>0</v>
      </c>
      <c r="AK187" s="151">
        <v>0</v>
      </c>
      <c r="AL187" s="151">
        <v>0</v>
      </c>
      <c r="AM187" s="151">
        <v>0</v>
      </c>
      <c r="AN187" s="151">
        <v>0</v>
      </c>
      <c r="AO187" s="151">
        <v>0</v>
      </c>
      <c r="AP187" s="10">
        <f>SUM(AD187:AO187)</f>
        <v>0</v>
      </c>
      <c r="AQ187" s="151">
        <v>0</v>
      </c>
      <c r="AR187" s="151">
        <v>0</v>
      </c>
      <c r="AS187" s="151">
        <v>0</v>
      </c>
      <c r="AT187" s="151">
        <v>0</v>
      </c>
      <c r="AU187" s="151">
        <v>0</v>
      </c>
      <c r="AV187" s="151">
        <v>0</v>
      </c>
      <c r="AW187" s="151">
        <v>0</v>
      </c>
      <c r="AX187" s="151">
        <v>0</v>
      </c>
      <c r="AY187" s="151">
        <v>0</v>
      </c>
      <c r="AZ187" s="151">
        <v>0</v>
      </c>
      <c r="BA187" s="151">
        <v>0</v>
      </c>
      <c r="BB187" s="151">
        <v>0</v>
      </c>
      <c r="BC187" s="10">
        <f>SUM(AQ187:BB187)</f>
        <v>0</v>
      </c>
      <c r="BD187" s="151">
        <v>0</v>
      </c>
      <c r="BE187" s="151">
        <v>0</v>
      </c>
      <c r="BF187" s="151">
        <v>0</v>
      </c>
      <c r="BG187" s="151">
        <v>0</v>
      </c>
      <c r="BH187" s="151">
        <v>0</v>
      </c>
      <c r="BI187" s="151">
        <v>0</v>
      </c>
      <c r="BJ187" s="151">
        <v>0</v>
      </c>
      <c r="BK187" s="151">
        <v>0</v>
      </c>
      <c r="BL187" s="151">
        <v>0</v>
      </c>
      <c r="BM187" s="151">
        <v>0</v>
      </c>
      <c r="BN187" s="151">
        <v>0</v>
      </c>
      <c r="BO187" s="151">
        <v>0</v>
      </c>
      <c r="BP187" s="157">
        <f>SUM(BD187:BO187)</f>
        <v>0</v>
      </c>
    </row>
    <row r="188" spans="2:68" x14ac:dyDescent="0.25">
      <c r="B188" s="109" t="s">
        <v>182</v>
      </c>
      <c r="C188" s="108" t="s">
        <v>277</v>
      </c>
      <c r="D188" s="97">
        <v>0</v>
      </c>
      <c r="E188" s="151">
        <v>0</v>
      </c>
      <c r="F188" s="151">
        <v>0</v>
      </c>
      <c r="G188" s="151">
        <v>0</v>
      </c>
      <c r="H188" s="151">
        <v>0</v>
      </c>
      <c r="I188" s="151">
        <v>0</v>
      </c>
      <c r="J188" s="151">
        <v>0</v>
      </c>
      <c r="K188" s="151">
        <v>0</v>
      </c>
      <c r="L188" s="151">
        <v>0</v>
      </c>
      <c r="M188" s="151">
        <v>0</v>
      </c>
      <c r="N188" s="151">
        <v>0</v>
      </c>
      <c r="O188" s="151">
        <v>0</v>
      </c>
      <c r="P188" s="10">
        <f>SUM(D188:O188)</f>
        <v>0</v>
      </c>
      <c r="Q188" s="151">
        <v>0</v>
      </c>
      <c r="R188" s="151">
        <v>0</v>
      </c>
      <c r="S188" s="151">
        <v>0</v>
      </c>
      <c r="T188" s="151">
        <v>0</v>
      </c>
      <c r="U188" s="151">
        <v>0</v>
      </c>
      <c r="V188" s="151">
        <v>0</v>
      </c>
      <c r="W188" s="151">
        <v>0</v>
      </c>
      <c r="X188" s="151">
        <v>0</v>
      </c>
      <c r="Y188" s="151">
        <v>0</v>
      </c>
      <c r="Z188" s="151">
        <v>0</v>
      </c>
      <c r="AA188" s="151">
        <v>0</v>
      </c>
      <c r="AB188" s="151">
        <v>0</v>
      </c>
      <c r="AC188" s="10">
        <f>SUM(Q188:AB188)</f>
        <v>0</v>
      </c>
      <c r="AD188" s="151">
        <v>0</v>
      </c>
      <c r="AE188" s="151">
        <v>0</v>
      </c>
      <c r="AF188" s="151">
        <v>0</v>
      </c>
      <c r="AG188" s="151">
        <v>0</v>
      </c>
      <c r="AH188" s="151">
        <v>0</v>
      </c>
      <c r="AI188" s="151">
        <v>0</v>
      </c>
      <c r="AJ188" s="151">
        <v>0</v>
      </c>
      <c r="AK188" s="151">
        <v>0</v>
      </c>
      <c r="AL188" s="151">
        <v>0</v>
      </c>
      <c r="AM188" s="151">
        <v>0</v>
      </c>
      <c r="AN188" s="151">
        <v>0</v>
      </c>
      <c r="AO188" s="151">
        <v>0</v>
      </c>
      <c r="AP188" s="10">
        <f>SUM(AD188:AO188)</f>
        <v>0</v>
      </c>
      <c r="AQ188" s="151">
        <v>0</v>
      </c>
      <c r="AR188" s="151">
        <v>0</v>
      </c>
      <c r="AS188" s="151">
        <v>0</v>
      </c>
      <c r="AT188" s="151">
        <v>0</v>
      </c>
      <c r="AU188" s="151">
        <v>0</v>
      </c>
      <c r="AV188" s="151">
        <v>0</v>
      </c>
      <c r="AW188" s="151">
        <v>0</v>
      </c>
      <c r="AX188" s="151">
        <v>0</v>
      </c>
      <c r="AY188" s="151">
        <v>0</v>
      </c>
      <c r="AZ188" s="151">
        <v>0</v>
      </c>
      <c r="BA188" s="151">
        <v>0</v>
      </c>
      <c r="BB188" s="151">
        <v>0</v>
      </c>
      <c r="BC188" s="10">
        <f>SUM(AQ188:BB188)</f>
        <v>0</v>
      </c>
      <c r="BD188" s="151">
        <v>0</v>
      </c>
      <c r="BE188" s="151">
        <v>0</v>
      </c>
      <c r="BF188" s="151">
        <v>0</v>
      </c>
      <c r="BG188" s="151">
        <v>0</v>
      </c>
      <c r="BH188" s="151">
        <v>0</v>
      </c>
      <c r="BI188" s="151">
        <v>0</v>
      </c>
      <c r="BJ188" s="151">
        <v>0</v>
      </c>
      <c r="BK188" s="151">
        <v>0</v>
      </c>
      <c r="BL188" s="151">
        <v>0</v>
      </c>
      <c r="BM188" s="151">
        <v>0</v>
      </c>
      <c r="BN188" s="151">
        <v>0</v>
      </c>
      <c r="BO188" s="151">
        <v>0</v>
      </c>
      <c r="BP188" s="157">
        <f>SUM(BD188:BO188)</f>
        <v>0</v>
      </c>
    </row>
    <row r="189" spans="2:68" x14ac:dyDescent="0.25">
      <c r="B189" s="109" t="s">
        <v>182</v>
      </c>
      <c r="C189" s="108" t="s">
        <v>278</v>
      </c>
      <c r="D189" s="97">
        <v>0</v>
      </c>
      <c r="E189" s="151">
        <v>0</v>
      </c>
      <c r="F189" s="151">
        <v>0</v>
      </c>
      <c r="G189" s="151">
        <v>0</v>
      </c>
      <c r="H189" s="151">
        <v>0</v>
      </c>
      <c r="I189" s="151">
        <v>0</v>
      </c>
      <c r="J189" s="151">
        <v>0</v>
      </c>
      <c r="K189" s="151">
        <v>0</v>
      </c>
      <c r="L189" s="151">
        <v>0</v>
      </c>
      <c r="M189" s="151">
        <v>0</v>
      </c>
      <c r="N189" s="151">
        <v>0</v>
      </c>
      <c r="O189" s="151">
        <v>0</v>
      </c>
      <c r="P189" s="10">
        <f>SUM(D189:O189)</f>
        <v>0</v>
      </c>
      <c r="Q189" s="151">
        <v>0</v>
      </c>
      <c r="R189" s="151">
        <v>0</v>
      </c>
      <c r="S189" s="151">
        <v>0</v>
      </c>
      <c r="T189" s="151">
        <v>0</v>
      </c>
      <c r="U189" s="151">
        <v>0</v>
      </c>
      <c r="V189" s="151">
        <v>0</v>
      </c>
      <c r="W189" s="151">
        <v>0</v>
      </c>
      <c r="X189" s="151">
        <v>0</v>
      </c>
      <c r="Y189" s="151">
        <v>0</v>
      </c>
      <c r="Z189" s="151">
        <v>0</v>
      </c>
      <c r="AA189" s="151">
        <v>0</v>
      </c>
      <c r="AB189" s="151">
        <v>0</v>
      </c>
      <c r="AC189" s="10">
        <f>SUM(Q189:AB189)</f>
        <v>0</v>
      </c>
      <c r="AD189" s="151">
        <v>0</v>
      </c>
      <c r="AE189" s="151">
        <v>0</v>
      </c>
      <c r="AF189" s="151">
        <v>0</v>
      </c>
      <c r="AG189" s="151">
        <v>0</v>
      </c>
      <c r="AH189" s="151">
        <v>0</v>
      </c>
      <c r="AI189" s="151">
        <v>0</v>
      </c>
      <c r="AJ189" s="151">
        <v>0</v>
      </c>
      <c r="AK189" s="151">
        <v>0</v>
      </c>
      <c r="AL189" s="151">
        <v>0</v>
      </c>
      <c r="AM189" s="151">
        <v>0</v>
      </c>
      <c r="AN189" s="151">
        <v>0</v>
      </c>
      <c r="AO189" s="151">
        <v>0</v>
      </c>
      <c r="AP189" s="10">
        <f>SUM(AD189:AO189)</f>
        <v>0</v>
      </c>
      <c r="AQ189" s="151">
        <v>0</v>
      </c>
      <c r="AR189" s="151">
        <v>0</v>
      </c>
      <c r="AS189" s="151">
        <v>0</v>
      </c>
      <c r="AT189" s="151">
        <v>0</v>
      </c>
      <c r="AU189" s="151">
        <v>0</v>
      </c>
      <c r="AV189" s="151">
        <v>0</v>
      </c>
      <c r="AW189" s="151">
        <v>0</v>
      </c>
      <c r="AX189" s="151">
        <v>0</v>
      </c>
      <c r="AY189" s="151">
        <v>0</v>
      </c>
      <c r="AZ189" s="151">
        <v>0</v>
      </c>
      <c r="BA189" s="151">
        <v>0</v>
      </c>
      <c r="BB189" s="151">
        <v>0</v>
      </c>
      <c r="BC189" s="10">
        <f>SUM(AQ189:BB189)</f>
        <v>0</v>
      </c>
      <c r="BD189" s="151">
        <v>0</v>
      </c>
      <c r="BE189" s="151">
        <v>0</v>
      </c>
      <c r="BF189" s="151">
        <v>0</v>
      </c>
      <c r="BG189" s="151">
        <v>0</v>
      </c>
      <c r="BH189" s="151">
        <v>0</v>
      </c>
      <c r="BI189" s="151">
        <v>0</v>
      </c>
      <c r="BJ189" s="151">
        <v>0</v>
      </c>
      <c r="BK189" s="151">
        <v>0</v>
      </c>
      <c r="BL189" s="151">
        <v>0</v>
      </c>
      <c r="BM189" s="151">
        <v>0</v>
      </c>
      <c r="BN189" s="151">
        <v>0</v>
      </c>
      <c r="BO189" s="151">
        <v>0</v>
      </c>
      <c r="BP189" s="157">
        <f>SUM(BD189:BO189)</f>
        <v>0</v>
      </c>
    </row>
    <row r="190" spans="2:68" x14ac:dyDescent="0.25">
      <c r="B190" s="103"/>
      <c r="C190" s="64"/>
      <c r="D190" s="79">
        <f t="shared" ref="D190:AI190" si="89">SUM(D185:D189)</f>
        <v>0</v>
      </c>
      <c r="E190" s="79">
        <f t="shared" si="89"/>
        <v>0</v>
      </c>
      <c r="F190" s="79">
        <f t="shared" si="89"/>
        <v>0</v>
      </c>
      <c r="G190" s="79">
        <f t="shared" si="89"/>
        <v>0</v>
      </c>
      <c r="H190" s="79">
        <f t="shared" si="89"/>
        <v>0</v>
      </c>
      <c r="I190" s="79">
        <f t="shared" si="89"/>
        <v>0</v>
      </c>
      <c r="J190" s="79">
        <f t="shared" si="89"/>
        <v>0</v>
      </c>
      <c r="K190" s="79">
        <f t="shared" si="89"/>
        <v>0</v>
      </c>
      <c r="L190" s="79">
        <f t="shared" si="89"/>
        <v>0</v>
      </c>
      <c r="M190" s="79">
        <f t="shared" si="89"/>
        <v>0</v>
      </c>
      <c r="N190" s="79">
        <f t="shared" si="89"/>
        <v>0</v>
      </c>
      <c r="O190" s="79">
        <f t="shared" si="89"/>
        <v>0</v>
      </c>
      <c r="P190" s="79">
        <f t="shared" si="89"/>
        <v>0</v>
      </c>
      <c r="Q190" s="79">
        <f t="shared" si="89"/>
        <v>0</v>
      </c>
      <c r="R190" s="79">
        <f t="shared" si="89"/>
        <v>0</v>
      </c>
      <c r="S190" s="79">
        <f t="shared" si="89"/>
        <v>0</v>
      </c>
      <c r="T190" s="79">
        <f t="shared" si="89"/>
        <v>0</v>
      </c>
      <c r="U190" s="79">
        <f t="shared" si="89"/>
        <v>0</v>
      </c>
      <c r="V190" s="79">
        <f t="shared" si="89"/>
        <v>0</v>
      </c>
      <c r="W190" s="79">
        <f t="shared" si="89"/>
        <v>0</v>
      </c>
      <c r="X190" s="79">
        <f t="shared" si="89"/>
        <v>0</v>
      </c>
      <c r="Y190" s="79">
        <f t="shared" si="89"/>
        <v>0</v>
      </c>
      <c r="Z190" s="79">
        <f t="shared" si="89"/>
        <v>0</v>
      </c>
      <c r="AA190" s="79">
        <f t="shared" si="89"/>
        <v>0</v>
      </c>
      <c r="AB190" s="79">
        <f t="shared" si="89"/>
        <v>0</v>
      </c>
      <c r="AC190" s="79">
        <f t="shared" si="89"/>
        <v>0</v>
      </c>
      <c r="AD190" s="79">
        <f t="shared" si="89"/>
        <v>0</v>
      </c>
      <c r="AE190" s="79">
        <f t="shared" si="89"/>
        <v>0</v>
      </c>
      <c r="AF190" s="79">
        <f t="shared" si="89"/>
        <v>0</v>
      </c>
      <c r="AG190" s="79">
        <f t="shared" si="89"/>
        <v>0</v>
      </c>
      <c r="AH190" s="79">
        <f t="shared" si="89"/>
        <v>0</v>
      </c>
      <c r="AI190" s="79">
        <f t="shared" si="89"/>
        <v>0</v>
      </c>
      <c r="AJ190" s="79">
        <f t="shared" ref="AJ190:BO190" si="90">SUM(AJ185:AJ189)</f>
        <v>0</v>
      </c>
      <c r="AK190" s="79">
        <f t="shared" si="90"/>
        <v>0</v>
      </c>
      <c r="AL190" s="79">
        <f t="shared" si="90"/>
        <v>0</v>
      </c>
      <c r="AM190" s="79">
        <f t="shared" si="90"/>
        <v>0</v>
      </c>
      <c r="AN190" s="79">
        <f t="shared" si="90"/>
        <v>0</v>
      </c>
      <c r="AO190" s="79">
        <f t="shared" si="90"/>
        <v>0</v>
      </c>
      <c r="AP190" s="79">
        <f t="shared" si="90"/>
        <v>0</v>
      </c>
      <c r="AQ190" s="79">
        <f t="shared" si="90"/>
        <v>0</v>
      </c>
      <c r="AR190" s="79">
        <f t="shared" si="90"/>
        <v>0</v>
      </c>
      <c r="AS190" s="79">
        <f t="shared" si="90"/>
        <v>0</v>
      </c>
      <c r="AT190" s="79">
        <f t="shared" si="90"/>
        <v>0</v>
      </c>
      <c r="AU190" s="79">
        <f t="shared" si="90"/>
        <v>0</v>
      </c>
      <c r="AV190" s="79">
        <f t="shared" si="90"/>
        <v>0</v>
      </c>
      <c r="AW190" s="79">
        <f t="shared" si="90"/>
        <v>0</v>
      </c>
      <c r="AX190" s="79">
        <f t="shared" si="90"/>
        <v>0</v>
      </c>
      <c r="AY190" s="79">
        <f t="shared" si="90"/>
        <v>0</v>
      </c>
      <c r="AZ190" s="79">
        <f t="shared" si="90"/>
        <v>0</v>
      </c>
      <c r="BA190" s="79">
        <f t="shared" si="90"/>
        <v>0</v>
      </c>
      <c r="BB190" s="79">
        <f t="shared" si="90"/>
        <v>0</v>
      </c>
      <c r="BC190" s="79">
        <f t="shared" si="90"/>
        <v>0</v>
      </c>
      <c r="BD190" s="79">
        <f t="shared" si="90"/>
        <v>0</v>
      </c>
      <c r="BE190" s="79">
        <f t="shared" si="90"/>
        <v>0</v>
      </c>
      <c r="BF190" s="79">
        <f t="shared" si="90"/>
        <v>0</v>
      </c>
      <c r="BG190" s="79">
        <f t="shared" si="90"/>
        <v>0</v>
      </c>
      <c r="BH190" s="79">
        <f t="shared" si="90"/>
        <v>0</v>
      </c>
      <c r="BI190" s="79">
        <f t="shared" si="90"/>
        <v>0</v>
      </c>
      <c r="BJ190" s="79">
        <f t="shared" si="90"/>
        <v>0</v>
      </c>
      <c r="BK190" s="79">
        <f t="shared" si="90"/>
        <v>0</v>
      </c>
      <c r="BL190" s="79">
        <f t="shared" si="90"/>
        <v>0</v>
      </c>
      <c r="BM190" s="79">
        <f t="shared" si="90"/>
        <v>0</v>
      </c>
      <c r="BN190" s="79">
        <f t="shared" si="90"/>
        <v>0</v>
      </c>
      <c r="BO190" s="79">
        <f t="shared" si="90"/>
        <v>0</v>
      </c>
      <c r="BP190" s="164">
        <f t="shared" ref="BP190:CU190" si="91">SUM(BP185:BP189)</f>
        <v>0</v>
      </c>
    </row>
    <row r="191" spans="2:68" x14ac:dyDescent="0.25">
      <c r="B191" s="103"/>
      <c r="C191" s="64"/>
      <c r="D191" s="85"/>
      <c r="E191" s="64"/>
      <c r="F191" s="64"/>
      <c r="G191" s="64"/>
      <c r="H191" s="64"/>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153"/>
    </row>
    <row r="192" spans="2:68" x14ac:dyDescent="0.25">
      <c r="B192" s="103"/>
      <c r="C192" s="64" t="s">
        <v>308</v>
      </c>
      <c r="D192" s="149">
        <f>D167</f>
        <v>44682</v>
      </c>
      <c r="E192" s="86">
        <f>DATE(YEAR(D192)+1,MONTH(D192),DAY(D192))</f>
        <v>45047</v>
      </c>
      <c r="F192" s="86">
        <f>DATE(YEAR(E192)+1,MONTH(E192),DAY(E192))</f>
        <v>45413</v>
      </c>
      <c r="G192" s="86">
        <f>DATE(YEAR(F192)+1,MONTH(F192),DAY(F192))</f>
        <v>45778</v>
      </c>
      <c r="H192" s="86">
        <f>DATE(YEAR(G192)+1,MONTH(G192),DAY(G192))</f>
        <v>46143</v>
      </c>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153"/>
    </row>
    <row r="193" spans="2:68" x14ac:dyDescent="0.25">
      <c r="B193" s="103" t="str">
        <f>B168</f>
        <v>Source and cost explanation</v>
      </c>
      <c r="C193" s="64" t="str">
        <f>C168</f>
        <v>Funitures</v>
      </c>
      <c r="D193" s="111">
        <f t="shared" ref="D193:D207" si="92">P168</f>
        <v>180000</v>
      </c>
      <c r="E193" s="111">
        <f>AC168</f>
        <v>180210</v>
      </c>
      <c r="F193" s="111">
        <f>AP168</f>
        <v>180276</v>
      </c>
      <c r="G193" s="111">
        <f>BC168</f>
        <v>198303.59999999998</v>
      </c>
      <c r="H193" s="111">
        <f>BP168</f>
        <v>218133.96000000011</v>
      </c>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c r="BK193" s="65"/>
      <c r="BL193" s="65"/>
      <c r="BM193" s="65"/>
      <c r="BN193" s="65"/>
      <c r="BO193" s="65"/>
      <c r="BP193" s="153"/>
    </row>
    <row r="194" spans="2:68" x14ac:dyDescent="0.25">
      <c r="B194" s="103" t="str">
        <f t="shared" ref="B194:B207" si="93">B169</f>
        <v>Source and cost explanation</v>
      </c>
      <c r="C194" s="64" t="str">
        <f t="shared" ref="C194:C207" si="94">C169</f>
        <v>Fixtures</v>
      </c>
      <c r="D194" s="111">
        <f t="shared" si="92"/>
        <v>360000</v>
      </c>
      <c r="E194" s="111">
        <f t="shared" ref="E194:E207" si="95">AC169</f>
        <v>3309996.6900000018</v>
      </c>
      <c r="F194" s="111">
        <f t="shared" ref="F194:F207" si="96">AP169</f>
        <v>7653143.520000007</v>
      </c>
      <c r="G194" s="111">
        <f t="shared" ref="G194:G207" si="97">BC169</f>
        <v>8418457.872000007</v>
      </c>
      <c r="H194" s="111">
        <f t="shared" ref="H194:H207" si="98">BP169</f>
        <v>9260303.6592000071</v>
      </c>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153"/>
    </row>
    <row r="195" spans="2:68" x14ac:dyDescent="0.25">
      <c r="B195" s="103" t="str">
        <f t="shared" si="93"/>
        <v>Source and cost explanation</v>
      </c>
      <c r="C195" s="64" t="str">
        <f t="shared" si="94"/>
        <v>Signs</v>
      </c>
      <c r="D195" s="111">
        <f t="shared" si="92"/>
        <v>228000</v>
      </c>
      <c r="E195" s="111">
        <f t="shared" si="95"/>
        <v>2096331.2370000007</v>
      </c>
      <c r="F195" s="111">
        <f t="shared" si="96"/>
        <v>4846990.8960000025</v>
      </c>
      <c r="G195" s="111">
        <f t="shared" si="97"/>
        <v>5331689.985600003</v>
      </c>
      <c r="H195" s="111">
        <f t="shared" si="98"/>
        <v>5864858.9841600033</v>
      </c>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c r="BK195" s="65"/>
      <c r="BL195" s="65"/>
      <c r="BM195" s="65"/>
      <c r="BN195" s="65"/>
      <c r="BO195" s="65"/>
      <c r="BP195" s="153"/>
    </row>
    <row r="196" spans="2:68" x14ac:dyDescent="0.25">
      <c r="B196" s="103" t="str">
        <f t="shared" si="93"/>
        <v>Source and cost explanation</v>
      </c>
      <c r="C196" s="64" t="str">
        <f t="shared" si="94"/>
        <v>Computer Equipment</v>
      </c>
      <c r="D196" s="111">
        <f t="shared" si="92"/>
        <v>24000</v>
      </c>
      <c r="E196" s="111">
        <f t="shared" si="95"/>
        <v>220666.44600000005</v>
      </c>
      <c r="F196" s="111">
        <f t="shared" si="96"/>
        <v>510209.56800000038</v>
      </c>
      <c r="G196" s="111">
        <f t="shared" si="97"/>
        <v>561230.52480000036</v>
      </c>
      <c r="H196" s="111">
        <f t="shared" si="98"/>
        <v>617353.57728000043</v>
      </c>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153"/>
    </row>
    <row r="197" spans="2:68" x14ac:dyDescent="0.25">
      <c r="B197" s="103" t="str">
        <f t="shared" si="93"/>
        <v>Source and cost explanation</v>
      </c>
      <c r="C197" s="64" t="str">
        <f t="shared" si="94"/>
        <v>Goodwill</v>
      </c>
      <c r="D197" s="111">
        <f t="shared" si="92"/>
        <v>30000</v>
      </c>
      <c r="E197" s="111">
        <f t="shared" si="95"/>
        <v>275833.0575</v>
      </c>
      <c r="F197" s="111">
        <f t="shared" si="96"/>
        <v>637761.96</v>
      </c>
      <c r="G197" s="111">
        <f t="shared" si="97"/>
        <v>701538.15600000031</v>
      </c>
      <c r="H197" s="111">
        <f t="shared" si="98"/>
        <v>771691.97160000028</v>
      </c>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153"/>
    </row>
    <row r="198" spans="2:68" x14ac:dyDescent="0.25">
      <c r="B198" s="103" t="str">
        <f t="shared" si="93"/>
        <v>Source and cost explanation</v>
      </c>
      <c r="C198" s="64" t="str">
        <f t="shared" si="94"/>
        <v>Office Supplies</v>
      </c>
      <c r="D198" s="111">
        <f t="shared" si="92"/>
        <v>36000</v>
      </c>
      <c r="E198" s="111">
        <f t="shared" si="95"/>
        <v>330999.66900000005</v>
      </c>
      <c r="F198" s="111">
        <f t="shared" si="96"/>
        <v>765314.3520000003</v>
      </c>
      <c r="G198" s="111">
        <f t="shared" si="97"/>
        <v>841845.78720000072</v>
      </c>
      <c r="H198" s="111">
        <f t="shared" si="98"/>
        <v>926030.36592000083</v>
      </c>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c r="BK198" s="65"/>
      <c r="BL198" s="65"/>
      <c r="BM198" s="65"/>
      <c r="BN198" s="65"/>
      <c r="BO198" s="65"/>
      <c r="BP198" s="153"/>
    </row>
    <row r="199" spans="2:68" x14ac:dyDescent="0.25">
      <c r="B199" s="103" t="str">
        <f t="shared" si="93"/>
        <v>Source and cost explanation</v>
      </c>
      <c r="C199" s="64" t="str">
        <f t="shared" si="94"/>
        <v>Asset #7</v>
      </c>
      <c r="D199" s="111">
        <f t="shared" si="92"/>
        <v>0</v>
      </c>
      <c r="E199" s="111">
        <f t="shared" si="95"/>
        <v>0</v>
      </c>
      <c r="F199" s="111">
        <f t="shared" si="96"/>
        <v>0</v>
      </c>
      <c r="G199" s="111">
        <f t="shared" si="97"/>
        <v>0</v>
      </c>
      <c r="H199" s="111">
        <f t="shared" si="98"/>
        <v>0</v>
      </c>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153"/>
    </row>
    <row r="200" spans="2:68" x14ac:dyDescent="0.25">
      <c r="B200" s="103" t="str">
        <f t="shared" si="93"/>
        <v>Source and cost explanation</v>
      </c>
      <c r="C200" s="64" t="str">
        <f t="shared" si="94"/>
        <v>Asset #8</v>
      </c>
      <c r="D200" s="111">
        <f t="shared" si="92"/>
        <v>0</v>
      </c>
      <c r="E200" s="111">
        <f t="shared" si="95"/>
        <v>0</v>
      </c>
      <c r="F200" s="111">
        <f t="shared" si="96"/>
        <v>0</v>
      </c>
      <c r="G200" s="111">
        <f t="shared" si="97"/>
        <v>0</v>
      </c>
      <c r="H200" s="111">
        <f t="shared" si="98"/>
        <v>0</v>
      </c>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153"/>
    </row>
    <row r="201" spans="2:68" x14ac:dyDescent="0.25">
      <c r="B201" s="103" t="str">
        <f t="shared" si="93"/>
        <v>Source and cost explanation</v>
      </c>
      <c r="C201" s="64" t="str">
        <f t="shared" si="94"/>
        <v>Asset #9</v>
      </c>
      <c r="D201" s="111">
        <f t="shared" si="92"/>
        <v>0</v>
      </c>
      <c r="E201" s="111">
        <f t="shared" si="95"/>
        <v>0</v>
      </c>
      <c r="F201" s="111">
        <f t="shared" si="96"/>
        <v>0</v>
      </c>
      <c r="G201" s="111">
        <f t="shared" si="97"/>
        <v>0</v>
      </c>
      <c r="H201" s="111">
        <f t="shared" si="98"/>
        <v>0</v>
      </c>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153"/>
    </row>
    <row r="202" spans="2:68" x14ac:dyDescent="0.25">
      <c r="B202" s="103" t="str">
        <f t="shared" si="93"/>
        <v>Source and cost explanation</v>
      </c>
      <c r="C202" s="64" t="str">
        <f t="shared" si="94"/>
        <v>Asset #10</v>
      </c>
      <c r="D202" s="111">
        <f t="shared" si="92"/>
        <v>0</v>
      </c>
      <c r="E202" s="111">
        <f t="shared" si="95"/>
        <v>0</v>
      </c>
      <c r="F202" s="111">
        <f t="shared" si="96"/>
        <v>0</v>
      </c>
      <c r="G202" s="111">
        <f t="shared" si="97"/>
        <v>0</v>
      </c>
      <c r="H202" s="111">
        <f t="shared" si="98"/>
        <v>0</v>
      </c>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153"/>
    </row>
    <row r="203" spans="2:68" x14ac:dyDescent="0.25">
      <c r="B203" s="103" t="str">
        <f t="shared" si="93"/>
        <v>Source and cost explanation</v>
      </c>
      <c r="C203" s="64" t="str">
        <f t="shared" si="94"/>
        <v>Asset #11</v>
      </c>
      <c r="D203" s="111">
        <f t="shared" si="92"/>
        <v>0</v>
      </c>
      <c r="E203" s="111">
        <f t="shared" si="95"/>
        <v>0</v>
      </c>
      <c r="F203" s="111">
        <f t="shared" si="96"/>
        <v>0</v>
      </c>
      <c r="G203" s="111">
        <f t="shared" si="97"/>
        <v>0</v>
      </c>
      <c r="H203" s="111">
        <f t="shared" si="98"/>
        <v>0</v>
      </c>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153"/>
    </row>
    <row r="204" spans="2:68" x14ac:dyDescent="0.25">
      <c r="B204" s="103" t="str">
        <f t="shared" si="93"/>
        <v>Source and cost explanation</v>
      </c>
      <c r="C204" s="64" t="str">
        <f t="shared" si="94"/>
        <v>Asset #12</v>
      </c>
      <c r="D204" s="111">
        <f t="shared" si="92"/>
        <v>0</v>
      </c>
      <c r="E204" s="111">
        <f t="shared" si="95"/>
        <v>0</v>
      </c>
      <c r="F204" s="111">
        <f t="shared" si="96"/>
        <v>0</v>
      </c>
      <c r="G204" s="111">
        <f t="shared" si="97"/>
        <v>0</v>
      </c>
      <c r="H204" s="111">
        <f t="shared" si="98"/>
        <v>0</v>
      </c>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153"/>
    </row>
    <row r="205" spans="2:68" x14ac:dyDescent="0.25">
      <c r="B205" s="103" t="str">
        <f t="shared" si="93"/>
        <v>Source and cost explanation</v>
      </c>
      <c r="C205" s="64" t="str">
        <f t="shared" si="94"/>
        <v>Asset #13</v>
      </c>
      <c r="D205" s="111">
        <f t="shared" si="92"/>
        <v>0</v>
      </c>
      <c r="E205" s="111">
        <f t="shared" si="95"/>
        <v>0</v>
      </c>
      <c r="F205" s="111">
        <f t="shared" si="96"/>
        <v>0</v>
      </c>
      <c r="G205" s="111">
        <f t="shared" si="97"/>
        <v>0</v>
      </c>
      <c r="H205" s="111">
        <f t="shared" si="98"/>
        <v>0</v>
      </c>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c r="BK205" s="65"/>
      <c r="BL205" s="65"/>
      <c r="BM205" s="65"/>
      <c r="BN205" s="65"/>
      <c r="BO205" s="65"/>
      <c r="BP205" s="153"/>
    </row>
    <row r="206" spans="2:68" x14ac:dyDescent="0.25">
      <c r="B206" s="103" t="str">
        <f t="shared" si="93"/>
        <v>Source and cost explanation</v>
      </c>
      <c r="C206" s="64" t="str">
        <f t="shared" si="94"/>
        <v>Asset #14</v>
      </c>
      <c r="D206" s="111">
        <f t="shared" si="92"/>
        <v>0</v>
      </c>
      <c r="E206" s="111">
        <f t="shared" si="95"/>
        <v>0</v>
      </c>
      <c r="F206" s="111">
        <f t="shared" si="96"/>
        <v>0</v>
      </c>
      <c r="G206" s="111">
        <f t="shared" si="97"/>
        <v>0</v>
      </c>
      <c r="H206" s="111">
        <f t="shared" si="98"/>
        <v>0</v>
      </c>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c r="BK206" s="65"/>
      <c r="BL206" s="65"/>
      <c r="BM206" s="65"/>
      <c r="BN206" s="65"/>
      <c r="BO206" s="65"/>
      <c r="BP206" s="153"/>
    </row>
    <row r="207" spans="2:68" x14ac:dyDescent="0.25">
      <c r="B207" s="103" t="str">
        <f t="shared" si="93"/>
        <v>Source and cost explanation</v>
      </c>
      <c r="C207" s="64" t="str">
        <f t="shared" si="94"/>
        <v>Asset #15</v>
      </c>
      <c r="D207" s="111">
        <f t="shared" si="92"/>
        <v>0</v>
      </c>
      <c r="E207" s="111">
        <f t="shared" si="95"/>
        <v>0</v>
      </c>
      <c r="F207" s="111">
        <f t="shared" si="96"/>
        <v>0</v>
      </c>
      <c r="G207" s="111">
        <f t="shared" si="97"/>
        <v>0</v>
      </c>
      <c r="H207" s="111">
        <f t="shared" si="98"/>
        <v>0</v>
      </c>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153"/>
    </row>
    <row r="208" spans="2:68" x14ac:dyDescent="0.25">
      <c r="B208" s="103"/>
      <c r="C208" s="64"/>
      <c r="D208" s="152">
        <f>SUM(D193:D207)</f>
        <v>858000</v>
      </c>
      <c r="E208" s="152">
        <f>SUM(E193:E207)</f>
        <v>6414037.0995000033</v>
      </c>
      <c r="F208" s="152">
        <f>SUM(F193:F207)</f>
        <v>14593696.296000009</v>
      </c>
      <c r="G208" s="152">
        <f>SUM(G193:G207)</f>
        <v>16053065.925600009</v>
      </c>
      <c r="H208" s="152">
        <f>SUM(H193:H207)</f>
        <v>17658372.518160012</v>
      </c>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153"/>
    </row>
    <row r="209" spans="2:68" x14ac:dyDescent="0.25">
      <c r="B209" s="103"/>
      <c r="C209" s="64"/>
      <c r="D209" s="152"/>
      <c r="E209" s="152"/>
      <c r="F209" s="152"/>
      <c r="G209" s="152"/>
      <c r="H209" s="152"/>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c r="BK209" s="65"/>
      <c r="BL209" s="65"/>
      <c r="BM209" s="65"/>
      <c r="BN209" s="65"/>
      <c r="BO209" s="65"/>
      <c r="BP209" s="153"/>
    </row>
    <row r="210" spans="2:68" x14ac:dyDescent="0.25">
      <c r="B210" s="103"/>
      <c r="C210" s="64" t="s">
        <v>309</v>
      </c>
      <c r="D210" s="149">
        <f>D167</f>
        <v>44682</v>
      </c>
      <c r="E210" s="86">
        <f>DATE(YEAR(D210)+1,MONTH(D210),DAY(D210))</f>
        <v>45047</v>
      </c>
      <c r="F210" s="86">
        <f>DATE(YEAR(E210)+1,MONTH(E210),DAY(E210))</f>
        <v>45413</v>
      </c>
      <c r="G210" s="86">
        <f>DATE(YEAR(F210)+1,MONTH(F210),DAY(F210))</f>
        <v>45778</v>
      </c>
      <c r="H210" s="86">
        <f>DATE(YEAR(G210)+1,MONTH(G210),DAY(G210))</f>
        <v>46143</v>
      </c>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c r="BK210" s="65"/>
      <c r="BL210" s="65"/>
      <c r="BM210" s="65"/>
      <c r="BN210" s="65"/>
      <c r="BO210" s="65"/>
      <c r="BP210" s="153"/>
    </row>
    <row r="211" spans="2:68" x14ac:dyDescent="0.25">
      <c r="B211" s="103" t="str">
        <f t="shared" ref="B211:C214" si="99">B185</f>
        <v>Source and cost explanation</v>
      </c>
      <c r="C211" s="64" t="str">
        <f t="shared" si="99"/>
        <v>Asset #1</v>
      </c>
      <c r="D211" s="111">
        <f>P185</f>
        <v>0</v>
      </c>
      <c r="E211" s="111">
        <f>AC185</f>
        <v>0</v>
      </c>
      <c r="F211" s="111">
        <f>AP185</f>
        <v>0</v>
      </c>
      <c r="G211" s="111">
        <f>BC185</f>
        <v>0</v>
      </c>
      <c r="H211" s="111">
        <f>BP185</f>
        <v>0</v>
      </c>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153"/>
    </row>
    <row r="212" spans="2:68" x14ac:dyDescent="0.25">
      <c r="B212" s="103" t="str">
        <f t="shared" si="99"/>
        <v>Source and cost explanation</v>
      </c>
      <c r="C212" s="64" t="str">
        <f t="shared" si="99"/>
        <v>Asset #2</v>
      </c>
      <c r="D212" s="111">
        <f>P186</f>
        <v>0</v>
      </c>
      <c r="E212" s="111">
        <f>AC186</f>
        <v>0</v>
      </c>
      <c r="F212" s="111">
        <f>AP186</f>
        <v>0</v>
      </c>
      <c r="G212" s="111">
        <f>BC186</f>
        <v>0</v>
      </c>
      <c r="H212" s="111">
        <f>BP186</f>
        <v>0</v>
      </c>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153"/>
    </row>
    <row r="213" spans="2:68" x14ac:dyDescent="0.25">
      <c r="B213" s="103" t="str">
        <f t="shared" si="99"/>
        <v>Source and cost explanation</v>
      </c>
      <c r="C213" s="64" t="str">
        <f t="shared" si="99"/>
        <v>Asset #3</v>
      </c>
      <c r="D213" s="111">
        <f>P187</f>
        <v>0</v>
      </c>
      <c r="E213" s="111">
        <f>AC187</f>
        <v>0</v>
      </c>
      <c r="F213" s="111">
        <f>AP187</f>
        <v>0</v>
      </c>
      <c r="G213" s="111">
        <f>BC187</f>
        <v>0</v>
      </c>
      <c r="H213" s="111">
        <f>BP187</f>
        <v>0</v>
      </c>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153"/>
    </row>
    <row r="214" spans="2:68" x14ac:dyDescent="0.25">
      <c r="B214" s="103" t="str">
        <f t="shared" si="99"/>
        <v>Source and cost explanation</v>
      </c>
      <c r="C214" s="64" t="str">
        <f t="shared" si="99"/>
        <v>Asset #4</v>
      </c>
      <c r="D214" s="111">
        <f>P188</f>
        <v>0</v>
      </c>
      <c r="E214" s="111">
        <f>AC188</f>
        <v>0</v>
      </c>
      <c r="F214" s="111">
        <f>AP188</f>
        <v>0</v>
      </c>
      <c r="G214" s="111">
        <f>BC188</f>
        <v>0</v>
      </c>
      <c r="H214" s="111">
        <f>BP188</f>
        <v>0</v>
      </c>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153"/>
    </row>
    <row r="215" spans="2:68" x14ac:dyDescent="0.25">
      <c r="B215" s="103"/>
      <c r="C215" s="65"/>
      <c r="D215" s="111">
        <f>SUM(D211:D214)</f>
        <v>0</v>
      </c>
      <c r="E215" s="111">
        <f>SUM(E211:E214)</f>
        <v>0</v>
      </c>
      <c r="F215" s="111">
        <f>SUM(F211:F214)</f>
        <v>0</v>
      </c>
      <c r="G215" s="111">
        <f>SUM(G211:G214)</f>
        <v>0</v>
      </c>
      <c r="H215" s="111">
        <f>SUM(H211:H214)</f>
        <v>0</v>
      </c>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153"/>
    </row>
    <row r="216" spans="2:68" x14ac:dyDescent="0.25">
      <c r="B216" s="103"/>
      <c r="C216" s="64"/>
      <c r="D216" s="85"/>
      <c r="E216" s="85"/>
      <c r="F216" s="85"/>
      <c r="G216" s="85"/>
      <c r="H216" s="8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c r="BK216" s="65"/>
      <c r="BL216" s="65"/>
      <c r="BM216" s="65"/>
      <c r="BN216" s="65"/>
      <c r="BO216" s="65"/>
      <c r="BP216" s="153"/>
    </row>
    <row r="217" spans="2:68" x14ac:dyDescent="0.25">
      <c r="B217" s="103" t="s">
        <v>108</v>
      </c>
      <c r="C217" s="64"/>
      <c r="D217" s="86">
        <f>D167</f>
        <v>44682</v>
      </c>
      <c r="E217" s="86">
        <f>DATE(YEAR(D217)+1,MONTH(D217),DAY(D217))</f>
        <v>45047</v>
      </c>
      <c r="F217" s="86">
        <f>DATE(YEAR(E217)+1,MONTH(E217),DAY(E217))</f>
        <v>45413</v>
      </c>
      <c r="G217" s="86">
        <f>DATE(YEAR(F217)+1,MONTH(F217),DAY(F217))</f>
        <v>45778</v>
      </c>
      <c r="H217" s="86">
        <f>DATE(YEAR(G217)+1,MONTH(G217),DAY(G217))</f>
        <v>46143</v>
      </c>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c r="BK217" s="65"/>
      <c r="BL217" s="65"/>
      <c r="BM217" s="65"/>
      <c r="BN217" s="65"/>
      <c r="BO217" s="65"/>
      <c r="BP217" s="153"/>
    </row>
    <row r="218" spans="2:68" x14ac:dyDescent="0.25">
      <c r="B218" s="103" t="s">
        <v>6</v>
      </c>
      <c r="C218" s="64"/>
      <c r="D218" s="111">
        <v>0</v>
      </c>
      <c r="E218" s="87">
        <f>D222</f>
        <v>772200</v>
      </c>
      <c r="F218" s="87">
        <f>E222</f>
        <v>6390393.3895500032</v>
      </c>
      <c r="G218" s="87">
        <f>F222</f>
        <v>18246641.378040008</v>
      </c>
      <c r="H218" s="87">
        <f>G222</f>
        <v>29045072.435472012</v>
      </c>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c r="BK218" s="65"/>
      <c r="BL218" s="65"/>
      <c r="BM218" s="65"/>
      <c r="BN218" s="65"/>
      <c r="BO218" s="65"/>
      <c r="BP218" s="153"/>
    </row>
    <row r="219" spans="2:68" x14ac:dyDescent="0.25">
      <c r="B219" s="103" t="s">
        <v>7</v>
      </c>
      <c r="C219" s="64"/>
      <c r="D219" s="111">
        <f>D208</f>
        <v>858000</v>
      </c>
      <c r="E219" s="111">
        <f>E208</f>
        <v>6414037.0995000033</v>
      </c>
      <c r="F219" s="111">
        <f>F208</f>
        <v>14593696.296000009</v>
      </c>
      <c r="G219" s="111">
        <f>G208</f>
        <v>16053065.925600009</v>
      </c>
      <c r="H219" s="111">
        <f>H208</f>
        <v>17658372.518160012</v>
      </c>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c r="BK219" s="65"/>
      <c r="BL219" s="65"/>
      <c r="BM219" s="65"/>
      <c r="BN219" s="65"/>
      <c r="BO219" s="65"/>
      <c r="BP219" s="153"/>
    </row>
    <row r="220" spans="2:68" x14ac:dyDescent="0.25">
      <c r="B220" s="103" t="s">
        <v>17</v>
      </c>
      <c r="C220" s="64"/>
      <c r="D220" s="111">
        <f>D215</f>
        <v>0</v>
      </c>
      <c r="E220" s="111">
        <f>E215</f>
        <v>0</v>
      </c>
      <c r="F220" s="111">
        <f>F215</f>
        <v>0</v>
      </c>
      <c r="G220" s="111">
        <f>G215</f>
        <v>0</v>
      </c>
      <c r="H220" s="111">
        <f>H215</f>
        <v>0</v>
      </c>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c r="BK220" s="65"/>
      <c r="BL220" s="65"/>
      <c r="BM220" s="65"/>
      <c r="BN220" s="65"/>
      <c r="BO220" s="65"/>
      <c r="BP220" s="153"/>
    </row>
    <row r="221" spans="2:68" x14ac:dyDescent="0.25">
      <c r="B221" s="103" t="s">
        <v>5</v>
      </c>
      <c r="C221" s="64"/>
      <c r="D221" s="111">
        <f>(D218*$C164)+(D219*$C164/2)</f>
        <v>85800</v>
      </c>
      <c r="E221" s="111">
        <f>(E218*$C164)+(E219*$C164/2)</f>
        <v>795843.7099500004</v>
      </c>
      <c r="F221" s="111">
        <f>(F218*$C164)+(F219*$C164/2)</f>
        <v>2737448.3075100016</v>
      </c>
      <c r="G221" s="111">
        <f>(G218*$C164)+(G219*$C164/2)</f>
        <v>5254634.8681680029</v>
      </c>
      <c r="H221" s="111">
        <f>(H218*$C164)+(H219*$C164/2)</f>
        <v>7574851.7389104031</v>
      </c>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c r="BK221" s="65"/>
      <c r="BL221" s="65"/>
      <c r="BM221" s="65"/>
      <c r="BN221" s="65"/>
      <c r="BO221" s="65"/>
      <c r="BP221" s="153"/>
    </row>
    <row r="222" spans="2:68" ht="13.8" thickBot="1" x14ac:dyDescent="0.3">
      <c r="B222" s="106" t="s">
        <v>8</v>
      </c>
      <c r="C222" s="120"/>
      <c r="D222" s="165">
        <f>D218+D219-D220-D221</f>
        <v>772200</v>
      </c>
      <c r="E222" s="165">
        <f>E218+E219-E220-E221</f>
        <v>6390393.3895500032</v>
      </c>
      <c r="F222" s="165">
        <f>F218+F219-F220-F221</f>
        <v>18246641.378040008</v>
      </c>
      <c r="G222" s="165">
        <f>G218+G219-G220-G221</f>
        <v>29045072.435472012</v>
      </c>
      <c r="H222" s="165">
        <f>H218+H219-H220-H221</f>
        <v>39128593.21472162</v>
      </c>
      <c r="I222" s="121"/>
      <c r="J222" s="121"/>
      <c r="K222" s="121"/>
      <c r="L222" s="121"/>
      <c r="M222" s="121"/>
      <c r="N222" s="121"/>
      <c r="O222" s="121"/>
      <c r="P222" s="121"/>
      <c r="Q222" s="121"/>
      <c r="R222" s="121"/>
      <c r="S222" s="121"/>
      <c r="T222" s="121"/>
      <c r="U222" s="121"/>
      <c r="V222" s="121"/>
      <c r="W222" s="121"/>
      <c r="X222" s="121"/>
      <c r="Y222" s="121"/>
      <c r="Z222" s="121"/>
      <c r="AA222" s="121"/>
      <c r="AB222" s="121"/>
      <c r="AC222" s="121"/>
      <c r="AD222" s="121"/>
      <c r="AE222" s="121"/>
      <c r="AF222" s="121"/>
      <c r="AG222" s="121"/>
      <c r="AH222" s="121"/>
      <c r="AI222" s="121"/>
      <c r="AJ222" s="121"/>
      <c r="AK222" s="121"/>
      <c r="AL222" s="121"/>
      <c r="AM222" s="121"/>
      <c r="AN222" s="121"/>
      <c r="AO222" s="121"/>
      <c r="AP222" s="121"/>
      <c r="AQ222" s="121"/>
      <c r="AR222" s="121"/>
      <c r="AS222" s="121"/>
      <c r="AT222" s="121"/>
      <c r="AU222" s="121"/>
      <c r="AV222" s="121"/>
      <c r="AW222" s="121"/>
      <c r="AX222" s="121"/>
      <c r="AY222" s="121"/>
      <c r="AZ222" s="121"/>
      <c r="BA222" s="121"/>
      <c r="BB222" s="121"/>
      <c r="BC222" s="121"/>
      <c r="BD222" s="121"/>
      <c r="BE222" s="121"/>
      <c r="BF222" s="121"/>
      <c r="BG222" s="121"/>
      <c r="BH222" s="121"/>
      <c r="BI222" s="121"/>
      <c r="BJ222" s="121"/>
      <c r="BK222" s="121"/>
      <c r="BL222" s="121"/>
      <c r="BM222" s="121"/>
      <c r="BN222" s="121"/>
      <c r="BO222" s="121"/>
      <c r="BP222" s="122"/>
    </row>
    <row r="224" spans="2:68" ht="13.8" thickBot="1" x14ac:dyDescent="0.3"/>
    <row r="225" spans="2:68" x14ac:dyDescent="0.25">
      <c r="B225" s="101" t="s">
        <v>107</v>
      </c>
      <c r="C225" s="102">
        <v>10.1</v>
      </c>
      <c r="D225" s="107"/>
      <c r="E225" s="107"/>
      <c r="F225" s="107"/>
      <c r="G225" s="107"/>
      <c r="H225" s="107"/>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c r="AT225" s="125"/>
      <c r="AU225" s="125"/>
      <c r="AV225" s="125"/>
      <c r="AW225" s="125"/>
      <c r="AX225" s="125"/>
      <c r="AY225" s="125"/>
      <c r="AZ225" s="125"/>
      <c r="BA225" s="125"/>
      <c r="BB225" s="125"/>
      <c r="BC225" s="125"/>
      <c r="BD225" s="125"/>
      <c r="BE225" s="125"/>
      <c r="BF225" s="125"/>
      <c r="BG225" s="125"/>
      <c r="BH225" s="125"/>
      <c r="BI225" s="125"/>
      <c r="BJ225" s="125"/>
      <c r="BK225" s="125"/>
      <c r="BL225" s="125"/>
      <c r="BM225" s="125"/>
      <c r="BN225" s="125"/>
      <c r="BO225" s="125"/>
      <c r="BP225" s="126"/>
    </row>
    <row r="226" spans="2:68" x14ac:dyDescent="0.25">
      <c r="B226" s="103" t="s">
        <v>109</v>
      </c>
      <c r="C226" s="100">
        <v>0.3</v>
      </c>
      <c r="D226" s="16"/>
      <c r="E226" s="16"/>
      <c r="F226" s="16"/>
      <c r="G226" s="16"/>
      <c r="H226" s="16"/>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c r="BK226" s="65"/>
      <c r="BL226" s="65"/>
      <c r="BM226" s="65"/>
      <c r="BN226" s="65"/>
      <c r="BO226" s="65"/>
      <c r="BP226" s="153"/>
    </row>
    <row r="227" spans="2:68" x14ac:dyDescent="0.25">
      <c r="B227" s="103" t="s">
        <v>110</v>
      </c>
      <c r="C227" s="108" t="s">
        <v>312</v>
      </c>
      <c r="D227" s="108"/>
      <c r="E227" s="108"/>
      <c r="F227" s="108"/>
      <c r="G227" s="108"/>
      <c r="H227" s="108"/>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c r="BK227" s="65"/>
      <c r="BL227" s="65"/>
      <c r="BM227" s="65"/>
      <c r="BN227" s="65"/>
      <c r="BO227" s="65"/>
      <c r="BP227" s="153"/>
    </row>
    <row r="228" spans="2:68" x14ac:dyDescent="0.25">
      <c r="B228" s="103"/>
      <c r="C228" s="64"/>
      <c r="D228" s="65"/>
      <c r="E228" s="64"/>
      <c r="F228" s="64"/>
      <c r="G228" s="64"/>
      <c r="H228" s="64"/>
      <c r="I228" s="65"/>
      <c r="J228" s="65"/>
      <c r="K228" s="65"/>
      <c r="L228" s="65"/>
      <c r="M228" s="65"/>
      <c r="N228" s="65"/>
      <c r="O228" s="65"/>
      <c r="P228" s="86">
        <f>O229</f>
        <v>45017</v>
      </c>
      <c r="Q228" s="65"/>
      <c r="R228" s="65"/>
      <c r="S228" s="65"/>
      <c r="T228" s="65"/>
      <c r="U228" s="65"/>
      <c r="V228" s="65"/>
      <c r="W228" s="65"/>
      <c r="X228" s="65"/>
      <c r="Y228" s="65"/>
      <c r="Z228" s="65"/>
      <c r="AA228" s="65"/>
      <c r="AB228" s="65"/>
      <c r="AC228" s="86">
        <f>AB229</f>
        <v>45384</v>
      </c>
      <c r="AD228" s="65"/>
      <c r="AE228" s="65"/>
      <c r="AF228" s="65"/>
      <c r="AG228" s="65"/>
      <c r="AH228" s="65"/>
      <c r="AI228" s="65"/>
      <c r="AJ228" s="65"/>
      <c r="AK228" s="65"/>
      <c r="AL228" s="65"/>
      <c r="AM228" s="65"/>
      <c r="AN228" s="65"/>
      <c r="AO228" s="65"/>
      <c r="AP228" s="86">
        <f>AO229</f>
        <v>45749</v>
      </c>
      <c r="AQ228" s="65"/>
      <c r="AR228" s="65"/>
      <c r="AS228" s="65"/>
      <c r="AT228" s="65"/>
      <c r="AU228" s="65"/>
      <c r="AV228" s="65"/>
      <c r="AW228" s="65"/>
      <c r="AX228" s="65"/>
      <c r="AY228" s="65"/>
      <c r="AZ228" s="65"/>
      <c r="BA228" s="65"/>
      <c r="BB228" s="65"/>
      <c r="BC228" s="86">
        <f>BB229</f>
        <v>46115</v>
      </c>
      <c r="BD228" s="65"/>
      <c r="BE228" s="65"/>
      <c r="BF228" s="65"/>
      <c r="BG228" s="65"/>
      <c r="BH228" s="65"/>
      <c r="BI228" s="65"/>
      <c r="BJ228" s="65"/>
      <c r="BK228" s="65"/>
      <c r="BL228" s="65"/>
      <c r="BM228" s="65"/>
      <c r="BN228" s="65"/>
      <c r="BO228" s="65"/>
      <c r="BP228" s="105">
        <f>BO229</f>
        <v>46481</v>
      </c>
    </row>
    <row r="229" spans="2:68" x14ac:dyDescent="0.25">
      <c r="B229" s="154" t="s">
        <v>308</v>
      </c>
      <c r="C229" s="65"/>
      <c r="D229" s="155">
        <f>D167</f>
        <v>44682</v>
      </c>
      <c r="E229" s="155">
        <f t="shared" ref="E229:O229" si="100">DATE(YEAR(D229),MONTH(D229)+1,DAY(D229))</f>
        <v>44713</v>
      </c>
      <c r="F229" s="155">
        <f t="shared" si="100"/>
        <v>44743</v>
      </c>
      <c r="G229" s="155">
        <f t="shared" si="100"/>
        <v>44774</v>
      </c>
      <c r="H229" s="155">
        <f t="shared" si="100"/>
        <v>44805</v>
      </c>
      <c r="I229" s="155">
        <f t="shared" si="100"/>
        <v>44835</v>
      </c>
      <c r="J229" s="155">
        <f t="shared" si="100"/>
        <v>44866</v>
      </c>
      <c r="K229" s="155">
        <f t="shared" si="100"/>
        <v>44896</v>
      </c>
      <c r="L229" s="155">
        <f t="shared" si="100"/>
        <v>44927</v>
      </c>
      <c r="M229" s="155">
        <f t="shared" si="100"/>
        <v>44958</v>
      </c>
      <c r="N229" s="155">
        <f t="shared" si="100"/>
        <v>44986</v>
      </c>
      <c r="O229" s="155">
        <f t="shared" si="100"/>
        <v>45017</v>
      </c>
      <c r="P229" s="81" t="s">
        <v>52</v>
      </c>
      <c r="Q229" s="155">
        <f>D229+366</f>
        <v>45048</v>
      </c>
      <c r="R229" s="155">
        <f t="shared" ref="R229:AB229" si="101">DATE(YEAR(Q229),MONTH(Q229)+1,DAY(Q229))</f>
        <v>45079</v>
      </c>
      <c r="S229" s="155">
        <f t="shared" si="101"/>
        <v>45109</v>
      </c>
      <c r="T229" s="155">
        <f t="shared" si="101"/>
        <v>45140</v>
      </c>
      <c r="U229" s="155">
        <f t="shared" si="101"/>
        <v>45171</v>
      </c>
      <c r="V229" s="155">
        <f t="shared" si="101"/>
        <v>45201</v>
      </c>
      <c r="W229" s="155">
        <f t="shared" si="101"/>
        <v>45232</v>
      </c>
      <c r="X229" s="155">
        <f t="shared" si="101"/>
        <v>45262</v>
      </c>
      <c r="Y229" s="155">
        <f t="shared" si="101"/>
        <v>45293</v>
      </c>
      <c r="Z229" s="155">
        <f t="shared" si="101"/>
        <v>45324</v>
      </c>
      <c r="AA229" s="155">
        <f t="shared" si="101"/>
        <v>45353</v>
      </c>
      <c r="AB229" s="155">
        <f t="shared" si="101"/>
        <v>45384</v>
      </c>
      <c r="AC229" s="81" t="s">
        <v>52</v>
      </c>
      <c r="AD229" s="155">
        <f>Q229+366</f>
        <v>45414</v>
      </c>
      <c r="AE229" s="155">
        <f t="shared" ref="AE229:AO229" si="102">DATE(YEAR(AD229),MONTH(AD229)+1,DAY(AD229))</f>
        <v>45445</v>
      </c>
      <c r="AF229" s="155">
        <f t="shared" si="102"/>
        <v>45475</v>
      </c>
      <c r="AG229" s="155">
        <f t="shared" si="102"/>
        <v>45506</v>
      </c>
      <c r="AH229" s="155">
        <f t="shared" si="102"/>
        <v>45537</v>
      </c>
      <c r="AI229" s="155">
        <f t="shared" si="102"/>
        <v>45567</v>
      </c>
      <c r="AJ229" s="155">
        <f t="shared" si="102"/>
        <v>45598</v>
      </c>
      <c r="AK229" s="155">
        <f t="shared" si="102"/>
        <v>45628</v>
      </c>
      <c r="AL229" s="155">
        <f t="shared" si="102"/>
        <v>45659</v>
      </c>
      <c r="AM229" s="155">
        <f t="shared" si="102"/>
        <v>45690</v>
      </c>
      <c r="AN229" s="155">
        <f t="shared" si="102"/>
        <v>45718</v>
      </c>
      <c r="AO229" s="155">
        <f t="shared" si="102"/>
        <v>45749</v>
      </c>
      <c r="AP229" s="81" t="s">
        <v>52</v>
      </c>
      <c r="AQ229" s="155">
        <f>AD229+366</f>
        <v>45780</v>
      </c>
      <c r="AR229" s="155">
        <f t="shared" ref="AR229:BB229" si="103">DATE(YEAR(AQ229),MONTH(AQ229)+1,DAY(AQ229))</f>
        <v>45811</v>
      </c>
      <c r="AS229" s="155">
        <f t="shared" si="103"/>
        <v>45841</v>
      </c>
      <c r="AT229" s="155">
        <f t="shared" si="103"/>
        <v>45872</v>
      </c>
      <c r="AU229" s="155">
        <f t="shared" si="103"/>
        <v>45903</v>
      </c>
      <c r="AV229" s="155">
        <f t="shared" si="103"/>
        <v>45933</v>
      </c>
      <c r="AW229" s="155">
        <f t="shared" si="103"/>
        <v>45964</v>
      </c>
      <c r="AX229" s="155">
        <f t="shared" si="103"/>
        <v>45994</v>
      </c>
      <c r="AY229" s="155">
        <f t="shared" si="103"/>
        <v>46025</v>
      </c>
      <c r="AZ229" s="155">
        <f t="shared" si="103"/>
        <v>46056</v>
      </c>
      <c r="BA229" s="155">
        <f t="shared" si="103"/>
        <v>46084</v>
      </c>
      <c r="BB229" s="155">
        <f t="shared" si="103"/>
        <v>46115</v>
      </c>
      <c r="BC229" s="81" t="s">
        <v>52</v>
      </c>
      <c r="BD229" s="155">
        <f>AQ229+366</f>
        <v>46146</v>
      </c>
      <c r="BE229" s="155">
        <f t="shared" ref="BE229:BO229" si="104">DATE(YEAR(BD229),MONTH(BD229)+1,DAY(BD229))</f>
        <v>46177</v>
      </c>
      <c r="BF229" s="155">
        <f t="shared" si="104"/>
        <v>46207</v>
      </c>
      <c r="BG229" s="155">
        <f t="shared" si="104"/>
        <v>46238</v>
      </c>
      <c r="BH229" s="155">
        <f t="shared" si="104"/>
        <v>46269</v>
      </c>
      <c r="BI229" s="155">
        <f t="shared" si="104"/>
        <v>46299</v>
      </c>
      <c r="BJ229" s="155">
        <f t="shared" si="104"/>
        <v>46330</v>
      </c>
      <c r="BK229" s="155">
        <f t="shared" si="104"/>
        <v>46360</v>
      </c>
      <c r="BL229" s="155">
        <f t="shared" si="104"/>
        <v>46391</v>
      </c>
      <c r="BM229" s="155">
        <f t="shared" si="104"/>
        <v>46422</v>
      </c>
      <c r="BN229" s="155">
        <f t="shared" si="104"/>
        <v>46450</v>
      </c>
      <c r="BO229" s="155">
        <f t="shared" si="104"/>
        <v>46481</v>
      </c>
      <c r="BP229" s="156" t="s">
        <v>52</v>
      </c>
    </row>
    <row r="230" spans="2:68" x14ac:dyDescent="0.25">
      <c r="B230" s="109" t="s">
        <v>182</v>
      </c>
      <c r="C230" s="108" t="s">
        <v>620</v>
      </c>
      <c r="D230" s="97">
        <v>19000</v>
      </c>
      <c r="E230" s="97">
        <v>19000</v>
      </c>
      <c r="F230" s="97">
        <v>19000</v>
      </c>
      <c r="G230" s="97">
        <v>19000</v>
      </c>
      <c r="H230" s="97">
        <v>19000</v>
      </c>
      <c r="I230" s="97">
        <v>19000</v>
      </c>
      <c r="J230" s="97">
        <v>19000</v>
      </c>
      <c r="K230" s="97">
        <v>19000</v>
      </c>
      <c r="L230" s="97">
        <v>19000</v>
      </c>
      <c r="M230" s="97">
        <v>19000</v>
      </c>
      <c r="N230" s="97">
        <v>19000</v>
      </c>
      <c r="O230" s="97">
        <v>19000</v>
      </c>
      <c r="P230" s="10">
        <f>SUM(D230:O230)</f>
        <v>228000</v>
      </c>
      <c r="Q230" s="151">
        <v>19100</v>
      </c>
      <c r="R230" s="151">
        <v>19100</v>
      </c>
      <c r="S230" s="151">
        <v>19100</v>
      </c>
      <c r="T230" s="151">
        <v>19100</v>
      </c>
      <c r="U230" s="151">
        <v>19100</v>
      </c>
      <c r="V230" s="151">
        <v>19100</v>
      </c>
      <c r="W230" s="151">
        <v>19100</v>
      </c>
      <c r="X230" s="151">
        <v>19100</v>
      </c>
      <c r="Y230" s="151">
        <v>19100</v>
      </c>
      <c r="Z230" s="151">
        <v>19100</v>
      </c>
      <c r="AA230" s="151">
        <v>19100</v>
      </c>
      <c r="AB230" s="151">
        <v>19100</v>
      </c>
      <c r="AC230" s="10">
        <f>SUM(Q230:AB230)</f>
        <v>229200</v>
      </c>
      <c r="AD230" s="151">
        <v>19300</v>
      </c>
      <c r="AE230" s="151">
        <v>19300</v>
      </c>
      <c r="AF230" s="151">
        <v>19300</v>
      </c>
      <c r="AG230" s="151">
        <v>19300</v>
      </c>
      <c r="AH230" s="151">
        <v>19300</v>
      </c>
      <c r="AI230" s="151">
        <v>19300</v>
      </c>
      <c r="AJ230" s="151">
        <v>19300</v>
      </c>
      <c r="AK230" s="151">
        <v>19300</v>
      </c>
      <c r="AL230" s="151">
        <v>19300</v>
      </c>
      <c r="AM230" s="151">
        <v>19300</v>
      </c>
      <c r="AN230" s="151">
        <v>19300</v>
      </c>
      <c r="AO230" s="151">
        <v>19300</v>
      </c>
      <c r="AP230" s="10">
        <f>SUM(AD230:AO230)</f>
        <v>231600</v>
      </c>
      <c r="AQ230" s="151">
        <v>20000</v>
      </c>
      <c r="AR230" s="151">
        <v>20000</v>
      </c>
      <c r="AS230" s="151">
        <v>20000</v>
      </c>
      <c r="AT230" s="151">
        <v>20000</v>
      </c>
      <c r="AU230" s="151">
        <v>20000</v>
      </c>
      <c r="AV230" s="151">
        <v>20000</v>
      </c>
      <c r="AW230" s="151">
        <v>20000</v>
      </c>
      <c r="AX230" s="151">
        <v>20000</v>
      </c>
      <c r="AY230" s="151">
        <v>20000</v>
      </c>
      <c r="AZ230" s="151">
        <v>20000</v>
      </c>
      <c r="BA230" s="151">
        <v>20000</v>
      </c>
      <c r="BB230" s="151">
        <v>20000</v>
      </c>
      <c r="BC230" s="10">
        <f>SUM(AQ230:BB230)</f>
        <v>240000</v>
      </c>
      <c r="BD230" s="151">
        <v>20000</v>
      </c>
      <c r="BE230" s="151">
        <v>20000</v>
      </c>
      <c r="BF230" s="151">
        <v>20000</v>
      </c>
      <c r="BG230" s="151">
        <v>20000</v>
      </c>
      <c r="BH230" s="151">
        <v>20000</v>
      </c>
      <c r="BI230" s="151">
        <v>20000</v>
      </c>
      <c r="BJ230" s="151">
        <v>20000</v>
      </c>
      <c r="BK230" s="151">
        <v>20000</v>
      </c>
      <c r="BL230" s="151">
        <v>20000</v>
      </c>
      <c r="BM230" s="151">
        <v>20000</v>
      </c>
      <c r="BN230" s="151">
        <v>20000</v>
      </c>
      <c r="BO230" s="151">
        <v>20000</v>
      </c>
      <c r="BP230" s="157">
        <f>SUM(BD230:BO230)</f>
        <v>240000</v>
      </c>
    </row>
    <row r="231" spans="2:68" x14ac:dyDescent="0.25">
      <c r="B231" s="109" t="s">
        <v>182</v>
      </c>
      <c r="C231" s="108" t="s">
        <v>621</v>
      </c>
      <c r="D231" s="97">
        <v>19000</v>
      </c>
      <c r="E231" s="97">
        <v>19000</v>
      </c>
      <c r="F231" s="97">
        <v>19000</v>
      </c>
      <c r="G231" s="97">
        <v>19000</v>
      </c>
      <c r="H231" s="97">
        <v>19000</v>
      </c>
      <c r="I231" s="97">
        <v>19000</v>
      </c>
      <c r="J231" s="97">
        <v>19000</v>
      </c>
      <c r="K231" s="97">
        <v>19000</v>
      </c>
      <c r="L231" s="97">
        <v>19000</v>
      </c>
      <c r="M231" s="97">
        <v>19000</v>
      </c>
      <c r="N231" s="97">
        <v>19000</v>
      </c>
      <c r="O231" s="97">
        <v>19000</v>
      </c>
      <c r="P231" s="10">
        <f>SUM(D231:O231)</f>
        <v>228000</v>
      </c>
      <c r="Q231" s="151">
        <v>19100</v>
      </c>
      <c r="R231" s="151">
        <v>19100</v>
      </c>
      <c r="S231" s="151">
        <v>19100</v>
      </c>
      <c r="T231" s="151">
        <v>19100</v>
      </c>
      <c r="U231" s="151">
        <v>19100</v>
      </c>
      <c r="V231" s="151">
        <v>19100</v>
      </c>
      <c r="W231" s="151">
        <v>19100</v>
      </c>
      <c r="X231" s="151">
        <v>19100</v>
      </c>
      <c r="Y231" s="151">
        <v>19100</v>
      </c>
      <c r="Z231" s="151">
        <v>19100</v>
      </c>
      <c r="AA231" s="151">
        <v>19100</v>
      </c>
      <c r="AB231" s="151">
        <v>19100</v>
      </c>
      <c r="AC231" s="10">
        <f>SUM(Q231:AB231)</f>
        <v>229200</v>
      </c>
      <c r="AD231" s="151">
        <v>19300</v>
      </c>
      <c r="AE231" s="151">
        <v>19300</v>
      </c>
      <c r="AF231" s="151">
        <v>19300</v>
      </c>
      <c r="AG231" s="151">
        <v>19300</v>
      </c>
      <c r="AH231" s="151">
        <v>19300</v>
      </c>
      <c r="AI231" s="151">
        <v>19300</v>
      </c>
      <c r="AJ231" s="151">
        <v>19300</v>
      </c>
      <c r="AK231" s="151">
        <v>19300</v>
      </c>
      <c r="AL231" s="151">
        <v>19300</v>
      </c>
      <c r="AM231" s="151">
        <v>19300</v>
      </c>
      <c r="AN231" s="151">
        <v>19300</v>
      </c>
      <c r="AO231" s="151">
        <v>19300</v>
      </c>
      <c r="AP231" s="10">
        <f>SUM(AD231:AO231)</f>
        <v>231600</v>
      </c>
      <c r="AQ231" s="151">
        <v>20000</v>
      </c>
      <c r="AR231" s="151">
        <v>20000</v>
      </c>
      <c r="AS231" s="151">
        <v>20000</v>
      </c>
      <c r="AT231" s="151">
        <v>20000</v>
      </c>
      <c r="AU231" s="151">
        <v>20000</v>
      </c>
      <c r="AV231" s="151">
        <v>20000</v>
      </c>
      <c r="AW231" s="151">
        <v>20000</v>
      </c>
      <c r="AX231" s="151">
        <v>20000</v>
      </c>
      <c r="AY231" s="151">
        <v>20000</v>
      </c>
      <c r="AZ231" s="151">
        <v>20000</v>
      </c>
      <c r="BA231" s="151">
        <v>20000</v>
      </c>
      <c r="BB231" s="151">
        <v>20000</v>
      </c>
      <c r="BC231" s="10">
        <f>SUM(AQ231:BB231)</f>
        <v>240000</v>
      </c>
      <c r="BD231" s="151">
        <v>20000</v>
      </c>
      <c r="BE231" s="151">
        <v>20000</v>
      </c>
      <c r="BF231" s="151">
        <v>20000</v>
      </c>
      <c r="BG231" s="151">
        <v>20000</v>
      </c>
      <c r="BH231" s="151">
        <v>20000</v>
      </c>
      <c r="BI231" s="151">
        <v>20000</v>
      </c>
      <c r="BJ231" s="151">
        <v>20000</v>
      </c>
      <c r="BK231" s="151">
        <v>20000</v>
      </c>
      <c r="BL231" s="151">
        <v>20000</v>
      </c>
      <c r="BM231" s="151">
        <v>20000</v>
      </c>
      <c r="BN231" s="151">
        <v>20000</v>
      </c>
      <c r="BO231" s="151">
        <v>20000</v>
      </c>
      <c r="BP231" s="157">
        <f t="shared" ref="BP231:BP244" si="105">SUM(BD231:BO231)</f>
        <v>240000</v>
      </c>
    </row>
    <row r="232" spans="2:68" x14ac:dyDescent="0.25">
      <c r="B232" s="109" t="s">
        <v>182</v>
      </c>
      <c r="C232" s="108" t="s">
        <v>622</v>
      </c>
      <c r="D232" s="97">
        <v>19000</v>
      </c>
      <c r="E232" s="97">
        <v>19000</v>
      </c>
      <c r="F232" s="97">
        <v>19000</v>
      </c>
      <c r="G232" s="97">
        <v>19000</v>
      </c>
      <c r="H232" s="97">
        <v>19000</v>
      </c>
      <c r="I232" s="97">
        <v>19000</v>
      </c>
      <c r="J232" s="97">
        <v>19000</v>
      </c>
      <c r="K232" s="97">
        <v>19000</v>
      </c>
      <c r="L232" s="97">
        <v>19000</v>
      </c>
      <c r="M232" s="97">
        <v>19000</v>
      </c>
      <c r="N232" s="97">
        <v>19000</v>
      </c>
      <c r="O232" s="97">
        <v>19000</v>
      </c>
      <c r="P232" s="10">
        <f>SUM(D232:O232)</f>
        <v>228000</v>
      </c>
      <c r="Q232" s="151">
        <v>19100</v>
      </c>
      <c r="R232" s="151">
        <v>19100</v>
      </c>
      <c r="S232" s="151">
        <v>19100</v>
      </c>
      <c r="T232" s="151">
        <v>19100</v>
      </c>
      <c r="U232" s="151">
        <v>19100</v>
      </c>
      <c r="V232" s="151">
        <v>19100</v>
      </c>
      <c r="W232" s="151">
        <v>19100</v>
      </c>
      <c r="X232" s="151">
        <v>19100</v>
      </c>
      <c r="Y232" s="151">
        <v>19100</v>
      </c>
      <c r="Z232" s="151">
        <v>19100</v>
      </c>
      <c r="AA232" s="151">
        <v>19100</v>
      </c>
      <c r="AB232" s="151">
        <v>19100</v>
      </c>
      <c r="AC232" s="10">
        <f>SUM(Q232:AB232)</f>
        <v>229200</v>
      </c>
      <c r="AD232" s="151">
        <v>19300</v>
      </c>
      <c r="AE232" s="151">
        <v>19300</v>
      </c>
      <c r="AF232" s="151">
        <v>19300</v>
      </c>
      <c r="AG232" s="151">
        <v>19300</v>
      </c>
      <c r="AH232" s="151">
        <v>19300</v>
      </c>
      <c r="AI232" s="151">
        <v>19300</v>
      </c>
      <c r="AJ232" s="151">
        <v>19300</v>
      </c>
      <c r="AK232" s="151">
        <v>19300</v>
      </c>
      <c r="AL232" s="151">
        <v>19300</v>
      </c>
      <c r="AM232" s="151">
        <v>19300</v>
      </c>
      <c r="AN232" s="151">
        <v>19300</v>
      </c>
      <c r="AO232" s="151">
        <v>19300</v>
      </c>
      <c r="AP232" s="10">
        <f>SUM(AD232:AO232)</f>
        <v>231600</v>
      </c>
      <c r="AQ232" s="151">
        <v>20000</v>
      </c>
      <c r="AR232" s="151">
        <v>20000</v>
      </c>
      <c r="AS232" s="151">
        <v>20000</v>
      </c>
      <c r="AT232" s="151">
        <v>20000</v>
      </c>
      <c r="AU232" s="151">
        <v>20000</v>
      </c>
      <c r="AV232" s="151">
        <v>20000</v>
      </c>
      <c r="AW232" s="151">
        <v>20000</v>
      </c>
      <c r="AX232" s="151">
        <v>20000</v>
      </c>
      <c r="AY232" s="151">
        <v>20000</v>
      </c>
      <c r="AZ232" s="151">
        <v>20000</v>
      </c>
      <c r="BA232" s="151">
        <v>20000</v>
      </c>
      <c r="BB232" s="151">
        <v>20000</v>
      </c>
      <c r="BC232" s="10">
        <f>SUM(AQ232:BB232)</f>
        <v>240000</v>
      </c>
      <c r="BD232" s="151">
        <v>20000</v>
      </c>
      <c r="BE232" s="151">
        <v>20000</v>
      </c>
      <c r="BF232" s="151">
        <v>20000</v>
      </c>
      <c r="BG232" s="151">
        <v>20000</v>
      </c>
      <c r="BH232" s="151">
        <v>20000</v>
      </c>
      <c r="BI232" s="151">
        <v>20000</v>
      </c>
      <c r="BJ232" s="151">
        <v>20000</v>
      </c>
      <c r="BK232" s="151">
        <v>20000</v>
      </c>
      <c r="BL232" s="151">
        <v>20000</v>
      </c>
      <c r="BM232" s="151">
        <v>20000</v>
      </c>
      <c r="BN232" s="151">
        <v>20000</v>
      </c>
      <c r="BO232" s="151">
        <v>20000</v>
      </c>
      <c r="BP232" s="157">
        <f t="shared" si="105"/>
        <v>240000</v>
      </c>
    </row>
    <row r="233" spans="2:68" x14ac:dyDescent="0.25">
      <c r="B233" s="109" t="s">
        <v>182</v>
      </c>
      <c r="C233" s="108" t="s">
        <v>623</v>
      </c>
      <c r="D233" s="97">
        <v>19000</v>
      </c>
      <c r="E233" s="97">
        <v>19000</v>
      </c>
      <c r="F233" s="97">
        <v>19000</v>
      </c>
      <c r="G233" s="97">
        <v>19000</v>
      </c>
      <c r="H233" s="97">
        <v>19000</v>
      </c>
      <c r="I233" s="97">
        <v>19000</v>
      </c>
      <c r="J233" s="97">
        <v>19000</v>
      </c>
      <c r="K233" s="97">
        <v>19000</v>
      </c>
      <c r="L233" s="97">
        <v>19000</v>
      </c>
      <c r="M233" s="97">
        <v>19000</v>
      </c>
      <c r="N233" s="97">
        <v>19000</v>
      </c>
      <c r="O233" s="97">
        <v>19000</v>
      </c>
      <c r="P233" s="10">
        <f>SUM(D233:O233)</f>
        <v>228000</v>
      </c>
      <c r="Q233" s="151">
        <v>19100</v>
      </c>
      <c r="R233" s="151">
        <v>19100</v>
      </c>
      <c r="S233" s="151">
        <v>19100</v>
      </c>
      <c r="T233" s="151">
        <v>19100</v>
      </c>
      <c r="U233" s="151">
        <v>19100</v>
      </c>
      <c r="V233" s="151">
        <v>19100</v>
      </c>
      <c r="W233" s="151">
        <v>19100</v>
      </c>
      <c r="X233" s="151">
        <v>19100</v>
      </c>
      <c r="Y233" s="151">
        <v>19100</v>
      </c>
      <c r="Z233" s="151">
        <v>19100</v>
      </c>
      <c r="AA233" s="151">
        <v>19100</v>
      </c>
      <c r="AB233" s="151">
        <v>19100</v>
      </c>
      <c r="AC233" s="10">
        <f>SUM(Q233:AB233)</f>
        <v>229200</v>
      </c>
      <c r="AD233" s="151">
        <v>19300</v>
      </c>
      <c r="AE233" s="151">
        <v>19300</v>
      </c>
      <c r="AF233" s="151">
        <v>19300</v>
      </c>
      <c r="AG233" s="151">
        <v>19300</v>
      </c>
      <c r="AH233" s="151">
        <v>19300</v>
      </c>
      <c r="AI233" s="151">
        <v>19300</v>
      </c>
      <c r="AJ233" s="151">
        <v>19300</v>
      </c>
      <c r="AK233" s="151">
        <v>19300</v>
      </c>
      <c r="AL233" s="151">
        <v>19300</v>
      </c>
      <c r="AM233" s="151">
        <v>19300</v>
      </c>
      <c r="AN233" s="151">
        <v>19300</v>
      </c>
      <c r="AO233" s="151">
        <v>19300</v>
      </c>
      <c r="AP233" s="10">
        <f>SUM(AD233:AO233)</f>
        <v>231600</v>
      </c>
      <c r="AQ233" s="151">
        <v>20000</v>
      </c>
      <c r="AR233" s="151">
        <v>20000</v>
      </c>
      <c r="AS233" s="151">
        <v>20000</v>
      </c>
      <c r="AT233" s="151">
        <v>20000</v>
      </c>
      <c r="AU233" s="151">
        <v>20000</v>
      </c>
      <c r="AV233" s="151">
        <v>20000</v>
      </c>
      <c r="AW233" s="151">
        <v>20000</v>
      </c>
      <c r="AX233" s="151">
        <v>20000</v>
      </c>
      <c r="AY233" s="151">
        <v>20000</v>
      </c>
      <c r="AZ233" s="151">
        <v>20000</v>
      </c>
      <c r="BA233" s="151">
        <v>20000</v>
      </c>
      <c r="BB233" s="151">
        <v>20000</v>
      </c>
      <c r="BC233" s="10">
        <f>SUM(AQ233:BB233)</f>
        <v>240000</v>
      </c>
      <c r="BD233" s="151">
        <v>20000</v>
      </c>
      <c r="BE233" s="151">
        <v>20000</v>
      </c>
      <c r="BF233" s="151">
        <v>20000</v>
      </c>
      <c r="BG233" s="151">
        <v>20000</v>
      </c>
      <c r="BH233" s="151">
        <v>20000</v>
      </c>
      <c r="BI233" s="151">
        <v>20000</v>
      </c>
      <c r="BJ233" s="151">
        <v>20000</v>
      </c>
      <c r="BK233" s="151">
        <v>20000</v>
      </c>
      <c r="BL233" s="151">
        <v>20000</v>
      </c>
      <c r="BM233" s="151">
        <v>20000</v>
      </c>
      <c r="BN233" s="151">
        <v>20000</v>
      </c>
      <c r="BO233" s="151">
        <v>20000</v>
      </c>
      <c r="BP233" s="157">
        <f t="shared" si="105"/>
        <v>240000</v>
      </c>
    </row>
    <row r="234" spans="2:68" x14ac:dyDescent="0.25">
      <c r="B234" s="109" t="s">
        <v>182</v>
      </c>
      <c r="C234" s="108" t="s">
        <v>624</v>
      </c>
      <c r="D234" s="97">
        <v>19000</v>
      </c>
      <c r="E234" s="97">
        <v>19000</v>
      </c>
      <c r="F234" s="97">
        <v>19000</v>
      </c>
      <c r="G234" s="97">
        <v>19000</v>
      </c>
      <c r="H234" s="97">
        <v>19000</v>
      </c>
      <c r="I234" s="97">
        <v>19000</v>
      </c>
      <c r="J234" s="97">
        <v>19000</v>
      </c>
      <c r="K234" s="97">
        <v>19000</v>
      </c>
      <c r="L234" s="97">
        <v>19000</v>
      </c>
      <c r="M234" s="97">
        <v>19000</v>
      </c>
      <c r="N234" s="97">
        <v>19000</v>
      </c>
      <c r="O234" s="97">
        <v>19000</v>
      </c>
      <c r="P234" s="10">
        <f t="shared" ref="P234:P244" si="106">SUM(D234:O234)</f>
        <v>228000</v>
      </c>
      <c r="Q234" s="151">
        <v>19100</v>
      </c>
      <c r="R234" s="151">
        <v>19100</v>
      </c>
      <c r="S234" s="151">
        <v>19100</v>
      </c>
      <c r="T234" s="151">
        <v>19100</v>
      </c>
      <c r="U234" s="151">
        <v>19100</v>
      </c>
      <c r="V234" s="151">
        <v>19100</v>
      </c>
      <c r="W234" s="151">
        <v>19100</v>
      </c>
      <c r="X234" s="151">
        <v>19100</v>
      </c>
      <c r="Y234" s="151">
        <v>19100</v>
      </c>
      <c r="Z234" s="151">
        <v>19100</v>
      </c>
      <c r="AA234" s="151">
        <v>19100</v>
      </c>
      <c r="AB234" s="151">
        <v>19100</v>
      </c>
      <c r="AC234" s="10">
        <f t="shared" ref="AC234:AC244" si="107">SUM(Q234:AB234)</f>
        <v>229200</v>
      </c>
      <c r="AD234" s="151">
        <v>19300</v>
      </c>
      <c r="AE234" s="151">
        <v>19300</v>
      </c>
      <c r="AF234" s="151">
        <v>19300</v>
      </c>
      <c r="AG234" s="151">
        <v>19300</v>
      </c>
      <c r="AH234" s="151">
        <v>19300</v>
      </c>
      <c r="AI234" s="151">
        <v>19300</v>
      </c>
      <c r="AJ234" s="151">
        <v>19300</v>
      </c>
      <c r="AK234" s="151">
        <v>19300</v>
      </c>
      <c r="AL234" s="151">
        <v>19300</v>
      </c>
      <c r="AM234" s="151">
        <v>19300</v>
      </c>
      <c r="AN234" s="151">
        <v>19300</v>
      </c>
      <c r="AO234" s="151">
        <v>19300</v>
      </c>
      <c r="AP234" s="10">
        <f t="shared" ref="AP234:AP244" si="108">SUM(AD234:AO234)</f>
        <v>231600</v>
      </c>
      <c r="AQ234" s="151">
        <v>20000</v>
      </c>
      <c r="AR234" s="151">
        <v>20000</v>
      </c>
      <c r="AS234" s="151">
        <v>20000</v>
      </c>
      <c r="AT234" s="151">
        <v>20000</v>
      </c>
      <c r="AU234" s="151">
        <v>20000</v>
      </c>
      <c r="AV234" s="151">
        <v>20000</v>
      </c>
      <c r="AW234" s="151">
        <v>20000</v>
      </c>
      <c r="AX234" s="151">
        <v>20000</v>
      </c>
      <c r="AY234" s="151">
        <v>20000</v>
      </c>
      <c r="AZ234" s="151">
        <v>20000</v>
      </c>
      <c r="BA234" s="151">
        <v>20000</v>
      </c>
      <c r="BB234" s="151">
        <v>20000</v>
      </c>
      <c r="BC234" s="10">
        <f t="shared" ref="BC234:BC244" si="109">SUM(AQ234:BB234)</f>
        <v>240000</v>
      </c>
      <c r="BD234" s="151">
        <v>20000</v>
      </c>
      <c r="BE234" s="151">
        <v>20000</v>
      </c>
      <c r="BF234" s="151">
        <v>20000</v>
      </c>
      <c r="BG234" s="151">
        <v>20000</v>
      </c>
      <c r="BH234" s="151">
        <v>20000</v>
      </c>
      <c r="BI234" s="151">
        <v>20000</v>
      </c>
      <c r="BJ234" s="151">
        <v>20000</v>
      </c>
      <c r="BK234" s="151">
        <v>20000</v>
      </c>
      <c r="BL234" s="151">
        <v>20000</v>
      </c>
      <c r="BM234" s="151">
        <v>20000</v>
      </c>
      <c r="BN234" s="151">
        <v>20000</v>
      </c>
      <c r="BO234" s="151">
        <v>20000</v>
      </c>
      <c r="BP234" s="157">
        <f t="shared" si="105"/>
        <v>240000</v>
      </c>
    </row>
    <row r="235" spans="2:68" x14ac:dyDescent="0.25">
      <c r="B235" s="109" t="s">
        <v>182</v>
      </c>
      <c r="C235" s="108" t="s">
        <v>625</v>
      </c>
      <c r="D235" s="97">
        <v>19000</v>
      </c>
      <c r="E235" s="97">
        <v>19000</v>
      </c>
      <c r="F235" s="97">
        <v>19000</v>
      </c>
      <c r="G235" s="97">
        <v>19000</v>
      </c>
      <c r="H235" s="97">
        <v>19000</v>
      </c>
      <c r="I235" s="97">
        <v>19000</v>
      </c>
      <c r="J235" s="97">
        <v>19000</v>
      </c>
      <c r="K235" s="97">
        <v>19000</v>
      </c>
      <c r="L235" s="97">
        <v>19000</v>
      </c>
      <c r="M235" s="97">
        <v>19000</v>
      </c>
      <c r="N235" s="97">
        <v>19000</v>
      </c>
      <c r="O235" s="97">
        <v>19000</v>
      </c>
      <c r="P235" s="10">
        <f t="shared" si="106"/>
        <v>228000</v>
      </c>
      <c r="Q235" s="151">
        <v>19100</v>
      </c>
      <c r="R235" s="151">
        <v>19100</v>
      </c>
      <c r="S235" s="151">
        <v>19100</v>
      </c>
      <c r="T235" s="151">
        <v>19100</v>
      </c>
      <c r="U235" s="151">
        <v>19100</v>
      </c>
      <c r="V235" s="151">
        <v>19100</v>
      </c>
      <c r="W235" s="151">
        <v>19100</v>
      </c>
      <c r="X235" s="151">
        <v>19100</v>
      </c>
      <c r="Y235" s="151">
        <v>19100</v>
      </c>
      <c r="Z235" s="151">
        <v>19100</v>
      </c>
      <c r="AA235" s="151">
        <v>19100</v>
      </c>
      <c r="AB235" s="151">
        <v>19100</v>
      </c>
      <c r="AC235" s="10">
        <f t="shared" si="107"/>
        <v>229200</v>
      </c>
      <c r="AD235" s="151">
        <v>19300</v>
      </c>
      <c r="AE235" s="151">
        <v>19300</v>
      </c>
      <c r="AF235" s="151">
        <v>19300</v>
      </c>
      <c r="AG235" s="151">
        <v>19300</v>
      </c>
      <c r="AH235" s="151">
        <v>19300</v>
      </c>
      <c r="AI235" s="151">
        <v>19300</v>
      </c>
      <c r="AJ235" s="151">
        <v>19300</v>
      </c>
      <c r="AK235" s="151">
        <v>19300</v>
      </c>
      <c r="AL235" s="151">
        <v>19300</v>
      </c>
      <c r="AM235" s="151">
        <v>19300</v>
      </c>
      <c r="AN235" s="151">
        <v>19300</v>
      </c>
      <c r="AO235" s="151">
        <v>19300</v>
      </c>
      <c r="AP235" s="10">
        <f t="shared" si="108"/>
        <v>231600</v>
      </c>
      <c r="AQ235" s="151">
        <v>20000</v>
      </c>
      <c r="AR235" s="151">
        <v>20000</v>
      </c>
      <c r="AS235" s="151">
        <v>20000</v>
      </c>
      <c r="AT235" s="151">
        <v>20000</v>
      </c>
      <c r="AU235" s="151">
        <v>20000</v>
      </c>
      <c r="AV235" s="151">
        <v>20000</v>
      </c>
      <c r="AW235" s="151">
        <v>20000</v>
      </c>
      <c r="AX235" s="151">
        <v>20000</v>
      </c>
      <c r="AY235" s="151">
        <v>20000</v>
      </c>
      <c r="AZ235" s="151">
        <v>20000</v>
      </c>
      <c r="BA235" s="151">
        <v>20000</v>
      </c>
      <c r="BB235" s="151">
        <v>20000</v>
      </c>
      <c r="BC235" s="10">
        <f t="shared" si="109"/>
        <v>240000</v>
      </c>
      <c r="BD235" s="151">
        <v>20000</v>
      </c>
      <c r="BE235" s="151">
        <v>20000</v>
      </c>
      <c r="BF235" s="151">
        <v>20000</v>
      </c>
      <c r="BG235" s="151">
        <v>20000</v>
      </c>
      <c r="BH235" s="151">
        <v>20000</v>
      </c>
      <c r="BI235" s="151">
        <v>20000</v>
      </c>
      <c r="BJ235" s="151">
        <v>20000</v>
      </c>
      <c r="BK235" s="151">
        <v>20000</v>
      </c>
      <c r="BL235" s="151">
        <v>20000</v>
      </c>
      <c r="BM235" s="151">
        <v>20000</v>
      </c>
      <c r="BN235" s="151">
        <v>20000</v>
      </c>
      <c r="BO235" s="151">
        <v>20000</v>
      </c>
      <c r="BP235" s="157">
        <f t="shared" si="105"/>
        <v>240000</v>
      </c>
    </row>
    <row r="236" spans="2:68" x14ac:dyDescent="0.25">
      <c r="B236" s="109" t="s">
        <v>182</v>
      </c>
      <c r="C236" s="108" t="s">
        <v>626</v>
      </c>
      <c r="D236" s="97">
        <v>19000</v>
      </c>
      <c r="E236" s="97">
        <v>19000</v>
      </c>
      <c r="F236" s="97">
        <v>19000</v>
      </c>
      <c r="G236" s="97">
        <v>19000</v>
      </c>
      <c r="H236" s="97">
        <v>19000</v>
      </c>
      <c r="I236" s="97">
        <v>19000</v>
      </c>
      <c r="J236" s="97">
        <v>19000</v>
      </c>
      <c r="K236" s="97">
        <v>19000</v>
      </c>
      <c r="L236" s="97">
        <v>19000</v>
      </c>
      <c r="M236" s="97">
        <v>19000</v>
      </c>
      <c r="N236" s="97">
        <v>19000</v>
      </c>
      <c r="O236" s="97">
        <v>19000</v>
      </c>
      <c r="P236" s="10">
        <f t="shared" si="106"/>
        <v>228000</v>
      </c>
      <c r="Q236" s="151">
        <v>19100</v>
      </c>
      <c r="R236" s="151">
        <v>19100</v>
      </c>
      <c r="S236" s="151">
        <v>19100</v>
      </c>
      <c r="T236" s="151">
        <v>19100</v>
      </c>
      <c r="U236" s="151">
        <v>19100</v>
      </c>
      <c r="V236" s="151">
        <v>19100</v>
      </c>
      <c r="W236" s="151">
        <v>19100</v>
      </c>
      <c r="X236" s="151">
        <v>19100</v>
      </c>
      <c r="Y236" s="151">
        <v>19100</v>
      </c>
      <c r="Z236" s="151">
        <v>19100</v>
      </c>
      <c r="AA236" s="151">
        <v>19100</v>
      </c>
      <c r="AB236" s="151">
        <v>19100</v>
      </c>
      <c r="AC236" s="10">
        <f t="shared" si="107"/>
        <v>229200</v>
      </c>
      <c r="AD236" s="151">
        <v>19300</v>
      </c>
      <c r="AE236" s="151">
        <v>19300</v>
      </c>
      <c r="AF236" s="151">
        <v>19300</v>
      </c>
      <c r="AG236" s="151">
        <v>19300</v>
      </c>
      <c r="AH236" s="151">
        <v>19300</v>
      </c>
      <c r="AI236" s="151">
        <v>19300</v>
      </c>
      <c r="AJ236" s="151">
        <v>19300</v>
      </c>
      <c r="AK236" s="151">
        <v>19300</v>
      </c>
      <c r="AL236" s="151">
        <v>19300</v>
      </c>
      <c r="AM236" s="151">
        <v>19300</v>
      </c>
      <c r="AN236" s="151">
        <v>19300</v>
      </c>
      <c r="AO236" s="151">
        <v>19300</v>
      </c>
      <c r="AP236" s="10">
        <f t="shared" si="108"/>
        <v>231600</v>
      </c>
      <c r="AQ236" s="151">
        <v>20000</v>
      </c>
      <c r="AR236" s="151">
        <v>20000</v>
      </c>
      <c r="AS236" s="151">
        <v>20000</v>
      </c>
      <c r="AT236" s="151">
        <v>20000</v>
      </c>
      <c r="AU236" s="151">
        <v>20000</v>
      </c>
      <c r="AV236" s="151">
        <v>20000</v>
      </c>
      <c r="AW236" s="151">
        <v>20000</v>
      </c>
      <c r="AX236" s="151">
        <v>20000</v>
      </c>
      <c r="AY236" s="151">
        <v>20000</v>
      </c>
      <c r="AZ236" s="151">
        <v>20000</v>
      </c>
      <c r="BA236" s="151">
        <v>20000</v>
      </c>
      <c r="BB236" s="151">
        <v>20000</v>
      </c>
      <c r="BC236" s="10">
        <f t="shared" si="109"/>
        <v>240000</v>
      </c>
      <c r="BD236" s="151">
        <v>20000</v>
      </c>
      <c r="BE236" s="151">
        <v>20000</v>
      </c>
      <c r="BF236" s="151">
        <v>20000</v>
      </c>
      <c r="BG236" s="151">
        <v>20000</v>
      </c>
      <c r="BH236" s="151">
        <v>20000</v>
      </c>
      <c r="BI236" s="151">
        <v>20000</v>
      </c>
      <c r="BJ236" s="151">
        <v>20000</v>
      </c>
      <c r="BK236" s="151">
        <v>20000</v>
      </c>
      <c r="BL236" s="151">
        <v>20000</v>
      </c>
      <c r="BM236" s="151">
        <v>20000</v>
      </c>
      <c r="BN236" s="151">
        <v>20000</v>
      </c>
      <c r="BO236" s="151">
        <v>20000</v>
      </c>
      <c r="BP236" s="157">
        <f t="shared" si="105"/>
        <v>240000</v>
      </c>
    </row>
    <row r="237" spans="2:68" x14ac:dyDescent="0.25">
      <c r="B237" s="109" t="s">
        <v>182</v>
      </c>
      <c r="C237" s="108" t="s">
        <v>627</v>
      </c>
      <c r="D237" s="97">
        <v>19000</v>
      </c>
      <c r="E237" s="97">
        <v>19000</v>
      </c>
      <c r="F237" s="97">
        <v>19000</v>
      </c>
      <c r="G237" s="97">
        <v>19000</v>
      </c>
      <c r="H237" s="97">
        <v>19000</v>
      </c>
      <c r="I237" s="97">
        <v>19000</v>
      </c>
      <c r="J237" s="97">
        <v>19000</v>
      </c>
      <c r="K237" s="97">
        <v>19000</v>
      </c>
      <c r="L237" s="97">
        <v>19000</v>
      </c>
      <c r="M237" s="97">
        <v>19000</v>
      </c>
      <c r="N237" s="97">
        <v>19000</v>
      </c>
      <c r="O237" s="97">
        <v>19000</v>
      </c>
      <c r="P237" s="10">
        <f t="shared" si="106"/>
        <v>228000</v>
      </c>
      <c r="Q237" s="151">
        <v>19100</v>
      </c>
      <c r="R237" s="151">
        <v>19100</v>
      </c>
      <c r="S237" s="151">
        <v>19100</v>
      </c>
      <c r="T237" s="151">
        <v>19100</v>
      </c>
      <c r="U237" s="151">
        <v>19100</v>
      </c>
      <c r="V237" s="151">
        <v>19100</v>
      </c>
      <c r="W237" s="151">
        <v>19100</v>
      </c>
      <c r="X237" s="151">
        <v>19100</v>
      </c>
      <c r="Y237" s="151">
        <v>19100</v>
      </c>
      <c r="Z237" s="151">
        <v>19100</v>
      </c>
      <c r="AA237" s="151">
        <v>19100</v>
      </c>
      <c r="AB237" s="151">
        <v>19100</v>
      </c>
      <c r="AC237" s="10">
        <f t="shared" si="107"/>
        <v>229200</v>
      </c>
      <c r="AD237" s="151">
        <v>19300</v>
      </c>
      <c r="AE237" s="151">
        <v>19300</v>
      </c>
      <c r="AF237" s="151">
        <v>19300</v>
      </c>
      <c r="AG237" s="151">
        <v>19300</v>
      </c>
      <c r="AH237" s="151">
        <v>19300</v>
      </c>
      <c r="AI237" s="151">
        <v>19300</v>
      </c>
      <c r="AJ237" s="151">
        <v>19300</v>
      </c>
      <c r="AK237" s="151">
        <v>19300</v>
      </c>
      <c r="AL237" s="151">
        <v>19300</v>
      </c>
      <c r="AM237" s="151">
        <v>19300</v>
      </c>
      <c r="AN237" s="151">
        <v>19300</v>
      </c>
      <c r="AO237" s="151">
        <v>19300</v>
      </c>
      <c r="AP237" s="10">
        <f t="shared" si="108"/>
        <v>231600</v>
      </c>
      <c r="AQ237" s="151">
        <v>20000</v>
      </c>
      <c r="AR237" s="151">
        <v>20000</v>
      </c>
      <c r="AS237" s="151">
        <v>20000</v>
      </c>
      <c r="AT237" s="151">
        <v>20000</v>
      </c>
      <c r="AU237" s="151">
        <v>20000</v>
      </c>
      <c r="AV237" s="151">
        <v>20000</v>
      </c>
      <c r="AW237" s="151">
        <v>20000</v>
      </c>
      <c r="AX237" s="151">
        <v>20000</v>
      </c>
      <c r="AY237" s="151">
        <v>20000</v>
      </c>
      <c r="AZ237" s="151">
        <v>20000</v>
      </c>
      <c r="BA237" s="151">
        <v>20000</v>
      </c>
      <c r="BB237" s="151">
        <v>20000</v>
      </c>
      <c r="BC237" s="10">
        <f t="shared" si="109"/>
        <v>240000</v>
      </c>
      <c r="BD237" s="151">
        <v>20000</v>
      </c>
      <c r="BE237" s="151">
        <v>20000</v>
      </c>
      <c r="BF237" s="151">
        <v>20000</v>
      </c>
      <c r="BG237" s="151">
        <v>20000</v>
      </c>
      <c r="BH237" s="151">
        <v>20000</v>
      </c>
      <c r="BI237" s="151">
        <v>20000</v>
      </c>
      <c r="BJ237" s="151">
        <v>20000</v>
      </c>
      <c r="BK237" s="151">
        <v>20000</v>
      </c>
      <c r="BL237" s="151">
        <v>20000</v>
      </c>
      <c r="BM237" s="151">
        <v>20000</v>
      </c>
      <c r="BN237" s="151">
        <v>20000</v>
      </c>
      <c r="BO237" s="151">
        <v>20000</v>
      </c>
      <c r="BP237" s="157">
        <f t="shared" si="105"/>
        <v>240000</v>
      </c>
    </row>
    <row r="238" spans="2:68" x14ac:dyDescent="0.25">
      <c r="B238" s="109" t="s">
        <v>182</v>
      </c>
      <c r="C238" s="108" t="s">
        <v>628</v>
      </c>
      <c r="D238" s="97">
        <v>19000</v>
      </c>
      <c r="E238" s="97">
        <v>19000</v>
      </c>
      <c r="F238" s="97">
        <v>19000</v>
      </c>
      <c r="G238" s="97">
        <v>19000</v>
      </c>
      <c r="H238" s="97">
        <v>19000</v>
      </c>
      <c r="I238" s="97">
        <v>19000</v>
      </c>
      <c r="J238" s="97">
        <v>19000</v>
      </c>
      <c r="K238" s="97">
        <v>19000</v>
      </c>
      <c r="L238" s="97">
        <v>19000</v>
      </c>
      <c r="M238" s="97">
        <v>19000</v>
      </c>
      <c r="N238" s="97">
        <v>19000</v>
      </c>
      <c r="O238" s="97">
        <v>19000</v>
      </c>
      <c r="P238" s="10">
        <f t="shared" si="106"/>
        <v>228000</v>
      </c>
      <c r="Q238" s="151">
        <v>19100</v>
      </c>
      <c r="R238" s="151">
        <v>19100</v>
      </c>
      <c r="S238" s="151">
        <v>19100</v>
      </c>
      <c r="T238" s="151">
        <v>19100</v>
      </c>
      <c r="U238" s="151">
        <v>19100</v>
      </c>
      <c r="V238" s="151">
        <v>19100</v>
      </c>
      <c r="W238" s="151">
        <v>19100</v>
      </c>
      <c r="X238" s="151">
        <v>19100</v>
      </c>
      <c r="Y238" s="151">
        <v>19100</v>
      </c>
      <c r="Z238" s="151">
        <v>19100</v>
      </c>
      <c r="AA238" s="151">
        <v>19100</v>
      </c>
      <c r="AB238" s="151">
        <v>19100</v>
      </c>
      <c r="AC238" s="10">
        <f t="shared" si="107"/>
        <v>229200</v>
      </c>
      <c r="AD238" s="151">
        <v>19300</v>
      </c>
      <c r="AE238" s="151">
        <v>19300</v>
      </c>
      <c r="AF238" s="151">
        <v>19300</v>
      </c>
      <c r="AG238" s="151">
        <v>19300</v>
      </c>
      <c r="AH238" s="151">
        <v>19300</v>
      </c>
      <c r="AI238" s="151">
        <v>19300</v>
      </c>
      <c r="AJ238" s="151">
        <v>19300</v>
      </c>
      <c r="AK238" s="151">
        <v>19300</v>
      </c>
      <c r="AL238" s="151">
        <v>19300</v>
      </c>
      <c r="AM238" s="151">
        <v>19300</v>
      </c>
      <c r="AN238" s="151">
        <v>19300</v>
      </c>
      <c r="AO238" s="151">
        <v>19300</v>
      </c>
      <c r="AP238" s="10">
        <f t="shared" si="108"/>
        <v>231600</v>
      </c>
      <c r="AQ238" s="151">
        <v>20000</v>
      </c>
      <c r="AR238" s="151">
        <v>20000</v>
      </c>
      <c r="AS238" s="151">
        <v>20000</v>
      </c>
      <c r="AT238" s="151">
        <v>20000</v>
      </c>
      <c r="AU238" s="151">
        <v>20000</v>
      </c>
      <c r="AV238" s="151">
        <v>20000</v>
      </c>
      <c r="AW238" s="151">
        <v>20000</v>
      </c>
      <c r="AX238" s="151">
        <v>20000</v>
      </c>
      <c r="AY238" s="151">
        <v>20000</v>
      </c>
      <c r="AZ238" s="151">
        <v>20000</v>
      </c>
      <c r="BA238" s="151">
        <v>20000</v>
      </c>
      <c r="BB238" s="151">
        <v>20000</v>
      </c>
      <c r="BC238" s="10">
        <f t="shared" si="109"/>
        <v>240000</v>
      </c>
      <c r="BD238" s="151">
        <v>20000</v>
      </c>
      <c r="BE238" s="151">
        <v>20000</v>
      </c>
      <c r="BF238" s="151">
        <v>20000</v>
      </c>
      <c r="BG238" s="151">
        <v>20000</v>
      </c>
      <c r="BH238" s="151">
        <v>20000</v>
      </c>
      <c r="BI238" s="151">
        <v>20000</v>
      </c>
      <c r="BJ238" s="151">
        <v>20000</v>
      </c>
      <c r="BK238" s="151">
        <v>20000</v>
      </c>
      <c r="BL238" s="151">
        <v>20000</v>
      </c>
      <c r="BM238" s="151">
        <v>20000</v>
      </c>
      <c r="BN238" s="151">
        <v>20000</v>
      </c>
      <c r="BO238" s="151">
        <v>20000</v>
      </c>
      <c r="BP238" s="157">
        <f t="shared" si="105"/>
        <v>240000</v>
      </c>
    </row>
    <row r="239" spans="2:68" x14ac:dyDescent="0.25">
      <c r="B239" s="109" t="s">
        <v>182</v>
      </c>
      <c r="C239" s="108" t="s">
        <v>629</v>
      </c>
      <c r="D239" s="97">
        <v>19000</v>
      </c>
      <c r="E239" s="97">
        <v>19000</v>
      </c>
      <c r="F239" s="97">
        <v>19000</v>
      </c>
      <c r="G239" s="97">
        <v>19000</v>
      </c>
      <c r="H239" s="97">
        <v>19000</v>
      </c>
      <c r="I239" s="97">
        <v>19000</v>
      </c>
      <c r="J239" s="97">
        <v>19000</v>
      </c>
      <c r="K239" s="97">
        <v>19000</v>
      </c>
      <c r="L239" s="97">
        <v>19000</v>
      </c>
      <c r="M239" s="97">
        <v>19000</v>
      </c>
      <c r="N239" s="97">
        <v>19000</v>
      </c>
      <c r="O239" s="97">
        <v>19000</v>
      </c>
      <c r="P239" s="10">
        <f t="shared" si="106"/>
        <v>228000</v>
      </c>
      <c r="Q239" s="151">
        <v>19100</v>
      </c>
      <c r="R239" s="151">
        <v>19100</v>
      </c>
      <c r="S239" s="151">
        <v>19100</v>
      </c>
      <c r="T239" s="151">
        <v>19100</v>
      </c>
      <c r="U239" s="151">
        <v>19100</v>
      </c>
      <c r="V239" s="151">
        <v>19100</v>
      </c>
      <c r="W239" s="151">
        <v>19100</v>
      </c>
      <c r="X239" s="151">
        <v>19100</v>
      </c>
      <c r="Y239" s="151">
        <v>19100</v>
      </c>
      <c r="Z239" s="151">
        <v>19100</v>
      </c>
      <c r="AA239" s="151">
        <v>19100</v>
      </c>
      <c r="AB239" s="151">
        <v>19100</v>
      </c>
      <c r="AC239" s="10">
        <f t="shared" si="107"/>
        <v>229200</v>
      </c>
      <c r="AD239" s="151">
        <v>19300</v>
      </c>
      <c r="AE239" s="151">
        <v>19300</v>
      </c>
      <c r="AF239" s="151">
        <v>19300</v>
      </c>
      <c r="AG239" s="151">
        <v>19300</v>
      </c>
      <c r="AH239" s="151">
        <v>19300</v>
      </c>
      <c r="AI239" s="151">
        <v>19300</v>
      </c>
      <c r="AJ239" s="151">
        <v>19300</v>
      </c>
      <c r="AK239" s="151">
        <v>19300</v>
      </c>
      <c r="AL239" s="151">
        <v>19300</v>
      </c>
      <c r="AM239" s="151">
        <v>19300</v>
      </c>
      <c r="AN239" s="151">
        <v>19300</v>
      </c>
      <c r="AO239" s="151">
        <v>19300</v>
      </c>
      <c r="AP239" s="10">
        <f t="shared" si="108"/>
        <v>231600</v>
      </c>
      <c r="AQ239" s="151">
        <v>20000</v>
      </c>
      <c r="AR239" s="151">
        <v>20000</v>
      </c>
      <c r="AS239" s="151">
        <v>20000</v>
      </c>
      <c r="AT239" s="151">
        <v>20000</v>
      </c>
      <c r="AU239" s="151">
        <v>20000</v>
      </c>
      <c r="AV239" s="151">
        <v>20000</v>
      </c>
      <c r="AW239" s="151">
        <v>20000</v>
      </c>
      <c r="AX239" s="151">
        <v>20000</v>
      </c>
      <c r="AY239" s="151">
        <v>20000</v>
      </c>
      <c r="AZ239" s="151">
        <v>20000</v>
      </c>
      <c r="BA239" s="151">
        <v>20000</v>
      </c>
      <c r="BB239" s="151">
        <v>20000</v>
      </c>
      <c r="BC239" s="10">
        <f t="shared" si="109"/>
        <v>240000</v>
      </c>
      <c r="BD239" s="151">
        <v>20000</v>
      </c>
      <c r="BE239" s="151">
        <v>20000</v>
      </c>
      <c r="BF239" s="151">
        <v>20000</v>
      </c>
      <c r="BG239" s="151">
        <v>20000</v>
      </c>
      <c r="BH239" s="151">
        <v>20000</v>
      </c>
      <c r="BI239" s="151">
        <v>20000</v>
      </c>
      <c r="BJ239" s="151">
        <v>20000</v>
      </c>
      <c r="BK239" s="151">
        <v>20000</v>
      </c>
      <c r="BL239" s="151">
        <v>20000</v>
      </c>
      <c r="BM239" s="151">
        <v>20000</v>
      </c>
      <c r="BN239" s="151">
        <v>20000</v>
      </c>
      <c r="BO239" s="151">
        <v>20000</v>
      </c>
      <c r="BP239" s="157">
        <f t="shared" si="105"/>
        <v>240000</v>
      </c>
    </row>
    <row r="240" spans="2:68" x14ac:dyDescent="0.25">
      <c r="B240" s="109" t="s">
        <v>182</v>
      </c>
      <c r="C240" s="108" t="s">
        <v>303</v>
      </c>
      <c r="D240" s="97">
        <v>0</v>
      </c>
      <c r="E240" s="151">
        <v>0</v>
      </c>
      <c r="F240" s="151">
        <v>0</v>
      </c>
      <c r="G240" s="151">
        <v>0</v>
      </c>
      <c r="H240" s="151">
        <v>0</v>
      </c>
      <c r="I240" s="151">
        <v>0</v>
      </c>
      <c r="J240" s="151">
        <v>0</v>
      </c>
      <c r="K240" s="151">
        <v>0</v>
      </c>
      <c r="L240" s="151">
        <v>0</v>
      </c>
      <c r="M240" s="151">
        <v>0</v>
      </c>
      <c r="N240" s="151">
        <v>0</v>
      </c>
      <c r="O240" s="151">
        <v>0</v>
      </c>
      <c r="P240" s="10">
        <f t="shared" si="106"/>
        <v>0</v>
      </c>
      <c r="Q240" s="151">
        <v>0</v>
      </c>
      <c r="R240" s="151">
        <v>0</v>
      </c>
      <c r="S240" s="151">
        <v>0</v>
      </c>
      <c r="T240" s="151">
        <v>0</v>
      </c>
      <c r="U240" s="151">
        <v>0</v>
      </c>
      <c r="V240" s="151">
        <v>0</v>
      </c>
      <c r="W240" s="151">
        <v>0</v>
      </c>
      <c r="X240" s="151">
        <v>0</v>
      </c>
      <c r="Y240" s="151">
        <v>0</v>
      </c>
      <c r="Z240" s="151">
        <v>0</v>
      </c>
      <c r="AA240" s="151">
        <v>0</v>
      </c>
      <c r="AB240" s="151">
        <v>0</v>
      </c>
      <c r="AC240" s="10">
        <f t="shared" si="107"/>
        <v>0</v>
      </c>
      <c r="AD240" s="151">
        <v>0</v>
      </c>
      <c r="AE240" s="151">
        <v>0</v>
      </c>
      <c r="AF240" s="151">
        <v>0</v>
      </c>
      <c r="AG240" s="151">
        <v>0</v>
      </c>
      <c r="AH240" s="151">
        <v>0</v>
      </c>
      <c r="AI240" s="151">
        <v>0</v>
      </c>
      <c r="AJ240" s="151">
        <v>0</v>
      </c>
      <c r="AK240" s="151">
        <v>0</v>
      </c>
      <c r="AL240" s="151">
        <v>0</v>
      </c>
      <c r="AM240" s="151">
        <v>0</v>
      </c>
      <c r="AN240" s="151">
        <v>0</v>
      </c>
      <c r="AO240" s="151">
        <v>0</v>
      </c>
      <c r="AP240" s="10">
        <f t="shared" si="108"/>
        <v>0</v>
      </c>
      <c r="AQ240" s="151">
        <v>0</v>
      </c>
      <c r="AR240" s="151">
        <v>0</v>
      </c>
      <c r="AS240" s="151">
        <v>0</v>
      </c>
      <c r="AT240" s="151">
        <v>0</v>
      </c>
      <c r="AU240" s="151">
        <v>0</v>
      </c>
      <c r="AV240" s="151">
        <v>0</v>
      </c>
      <c r="AW240" s="151">
        <v>0</v>
      </c>
      <c r="AX240" s="151">
        <v>0</v>
      </c>
      <c r="AY240" s="151">
        <v>0</v>
      </c>
      <c r="AZ240" s="151">
        <v>0</v>
      </c>
      <c r="BA240" s="151">
        <v>0</v>
      </c>
      <c r="BB240" s="151">
        <v>0</v>
      </c>
      <c r="BC240" s="10">
        <f t="shared" si="109"/>
        <v>0</v>
      </c>
      <c r="BD240" s="151">
        <v>0</v>
      </c>
      <c r="BE240" s="151">
        <v>0</v>
      </c>
      <c r="BF240" s="151">
        <v>0</v>
      </c>
      <c r="BG240" s="151">
        <v>0</v>
      </c>
      <c r="BH240" s="151">
        <v>0</v>
      </c>
      <c r="BI240" s="151">
        <v>0</v>
      </c>
      <c r="BJ240" s="151">
        <v>0</v>
      </c>
      <c r="BK240" s="151">
        <v>0</v>
      </c>
      <c r="BL240" s="151">
        <v>0</v>
      </c>
      <c r="BM240" s="151">
        <v>0</v>
      </c>
      <c r="BN240" s="151">
        <v>0</v>
      </c>
      <c r="BO240" s="151">
        <v>0</v>
      </c>
      <c r="BP240" s="157">
        <f t="shared" si="105"/>
        <v>0</v>
      </c>
    </row>
    <row r="241" spans="2:68" x14ac:dyDescent="0.25">
      <c r="B241" s="109" t="s">
        <v>182</v>
      </c>
      <c r="C241" s="108" t="s">
        <v>304</v>
      </c>
      <c r="D241" s="97">
        <v>0</v>
      </c>
      <c r="E241" s="151">
        <v>0</v>
      </c>
      <c r="F241" s="151">
        <v>0</v>
      </c>
      <c r="G241" s="151">
        <v>0</v>
      </c>
      <c r="H241" s="151">
        <v>0</v>
      </c>
      <c r="I241" s="151">
        <v>0</v>
      </c>
      <c r="J241" s="151">
        <v>0</v>
      </c>
      <c r="K241" s="151">
        <v>0</v>
      </c>
      <c r="L241" s="151">
        <v>0</v>
      </c>
      <c r="M241" s="151">
        <v>0</v>
      </c>
      <c r="N241" s="151">
        <v>0</v>
      </c>
      <c r="O241" s="151">
        <v>0</v>
      </c>
      <c r="P241" s="10">
        <f t="shared" si="106"/>
        <v>0</v>
      </c>
      <c r="Q241" s="151">
        <v>0</v>
      </c>
      <c r="R241" s="151">
        <v>0</v>
      </c>
      <c r="S241" s="151">
        <v>0</v>
      </c>
      <c r="T241" s="151">
        <v>0</v>
      </c>
      <c r="U241" s="151">
        <v>0</v>
      </c>
      <c r="V241" s="151">
        <v>0</v>
      </c>
      <c r="W241" s="151">
        <v>0</v>
      </c>
      <c r="X241" s="151">
        <v>0</v>
      </c>
      <c r="Y241" s="151">
        <v>0</v>
      </c>
      <c r="Z241" s="151">
        <v>0</v>
      </c>
      <c r="AA241" s="151">
        <v>0</v>
      </c>
      <c r="AB241" s="151">
        <v>0</v>
      </c>
      <c r="AC241" s="10">
        <f t="shared" si="107"/>
        <v>0</v>
      </c>
      <c r="AD241" s="151">
        <v>0</v>
      </c>
      <c r="AE241" s="151">
        <v>0</v>
      </c>
      <c r="AF241" s="151">
        <v>0</v>
      </c>
      <c r="AG241" s="151">
        <v>0</v>
      </c>
      <c r="AH241" s="151">
        <v>0</v>
      </c>
      <c r="AI241" s="151">
        <v>0</v>
      </c>
      <c r="AJ241" s="151">
        <v>0</v>
      </c>
      <c r="AK241" s="151">
        <v>0</v>
      </c>
      <c r="AL241" s="151">
        <v>0</v>
      </c>
      <c r="AM241" s="151">
        <v>0</v>
      </c>
      <c r="AN241" s="151">
        <v>0</v>
      </c>
      <c r="AO241" s="151">
        <v>0</v>
      </c>
      <c r="AP241" s="10">
        <f t="shared" si="108"/>
        <v>0</v>
      </c>
      <c r="AQ241" s="151">
        <v>0</v>
      </c>
      <c r="AR241" s="151">
        <v>0</v>
      </c>
      <c r="AS241" s="151">
        <v>0</v>
      </c>
      <c r="AT241" s="151">
        <v>0</v>
      </c>
      <c r="AU241" s="151">
        <v>0</v>
      </c>
      <c r="AV241" s="151">
        <v>0</v>
      </c>
      <c r="AW241" s="151">
        <v>0</v>
      </c>
      <c r="AX241" s="151">
        <v>0</v>
      </c>
      <c r="AY241" s="151">
        <v>0</v>
      </c>
      <c r="AZ241" s="151">
        <v>0</v>
      </c>
      <c r="BA241" s="151">
        <v>0</v>
      </c>
      <c r="BB241" s="151">
        <v>0</v>
      </c>
      <c r="BC241" s="10">
        <f t="shared" si="109"/>
        <v>0</v>
      </c>
      <c r="BD241" s="151">
        <v>0</v>
      </c>
      <c r="BE241" s="151">
        <v>0</v>
      </c>
      <c r="BF241" s="151">
        <v>0</v>
      </c>
      <c r="BG241" s="151">
        <v>0</v>
      </c>
      <c r="BH241" s="151">
        <v>0</v>
      </c>
      <c r="BI241" s="151">
        <v>0</v>
      </c>
      <c r="BJ241" s="151">
        <v>0</v>
      </c>
      <c r="BK241" s="151">
        <v>0</v>
      </c>
      <c r="BL241" s="151">
        <v>0</v>
      </c>
      <c r="BM241" s="151">
        <v>0</v>
      </c>
      <c r="BN241" s="151">
        <v>0</v>
      </c>
      <c r="BO241" s="151">
        <v>0</v>
      </c>
      <c r="BP241" s="157">
        <f t="shared" si="105"/>
        <v>0</v>
      </c>
    </row>
    <row r="242" spans="2:68" x14ac:dyDescent="0.25">
      <c r="B242" s="109" t="s">
        <v>182</v>
      </c>
      <c r="C242" s="108" t="s">
        <v>305</v>
      </c>
      <c r="D242" s="97">
        <v>0</v>
      </c>
      <c r="E242" s="151">
        <v>0</v>
      </c>
      <c r="F242" s="151">
        <v>0</v>
      </c>
      <c r="G242" s="151">
        <v>0</v>
      </c>
      <c r="H242" s="151">
        <v>0</v>
      </c>
      <c r="I242" s="151">
        <v>0</v>
      </c>
      <c r="J242" s="151">
        <v>0</v>
      </c>
      <c r="K242" s="151">
        <v>0</v>
      </c>
      <c r="L242" s="151">
        <v>0</v>
      </c>
      <c r="M242" s="151">
        <v>0</v>
      </c>
      <c r="N242" s="151">
        <v>0</v>
      </c>
      <c r="O242" s="151">
        <v>0</v>
      </c>
      <c r="P242" s="10">
        <f t="shared" si="106"/>
        <v>0</v>
      </c>
      <c r="Q242" s="151">
        <v>0</v>
      </c>
      <c r="R242" s="151">
        <v>0</v>
      </c>
      <c r="S242" s="151">
        <v>0</v>
      </c>
      <c r="T242" s="151">
        <v>0</v>
      </c>
      <c r="U242" s="151">
        <v>0</v>
      </c>
      <c r="V242" s="151">
        <v>0</v>
      </c>
      <c r="W242" s="151">
        <v>0</v>
      </c>
      <c r="X242" s="151">
        <v>0</v>
      </c>
      <c r="Y242" s="151">
        <v>0</v>
      </c>
      <c r="Z242" s="151">
        <v>0</v>
      </c>
      <c r="AA242" s="151">
        <v>0</v>
      </c>
      <c r="AB242" s="151">
        <v>0</v>
      </c>
      <c r="AC242" s="10">
        <f t="shared" si="107"/>
        <v>0</v>
      </c>
      <c r="AD242" s="151">
        <v>0</v>
      </c>
      <c r="AE242" s="151">
        <v>0</v>
      </c>
      <c r="AF242" s="151">
        <v>0</v>
      </c>
      <c r="AG242" s="151">
        <v>0</v>
      </c>
      <c r="AH242" s="151">
        <v>0</v>
      </c>
      <c r="AI242" s="151">
        <v>0</v>
      </c>
      <c r="AJ242" s="151">
        <v>0</v>
      </c>
      <c r="AK242" s="151">
        <v>0</v>
      </c>
      <c r="AL242" s="151">
        <v>0</v>
      </c>
      <c r="AM242" s="151">
        <v>0</v>
      </c>
      <c r="AN242" s="151">
        <v>0</v>
      </c>
      <c r="AO242" s="151">
        <v>0</v>
      </c>
      <c r="AP242" s="10">
        <f t="shared" si="108"/>
        <v>0</v>
      </c>
      <c r="AQ242" s="151">
        <v>0</v>
      </c>
      <c r="AR242" s="151">
        <v>0</v>
      </c>
      <c r="AS242" s="151">
        <v>0</v>
      </c>
      <c r="AT242" s="151">
        <v>0</v>
      </c>
      <c r="AU242" s="151">
        <v>0</v>
      </c>
      <c r="AV242" s="151">
        <v>0</v>
      </c>
      <c r="AW242" s="151">
        <v>0</v>
      </c>
      <c r="AX242" s="151">
        <v>0</v>
      </c>
      <c r="AY242" s="151">
        <v>0</v>
      </c>
      <c r="AZ242" s="151">
        <v>0</v>
      </c>
      <c r="BA242" s="151">
        <v>0</v>
      </c>
      <c r="BB242" s="151">
        <v>0</v>
      </c>
      <c r="BC242" s="10">
        <f t="shared" si="109"/>
        <v>0</v>
      </c>
      <c r="BD242" s="151">
        <v>0</v>
      </c>
      <c r="BE242" s="151">
        <v>0</v>
      </c>
      <c r="BF242" s="151">
        <v>0</v>
      </c>
      <c r="BG242" s="151">
        <v>0</v>
      </c>
      <c r="BH242" s="151">
        <v>0</v>
      </c>
      <c r="BI242" s="151">
        <v>0</v>
      </c>
      <c r="BJ242" s="151">
        <v>0</v>
      </c>
      <c r="BK242" s="151">
        <v>0</v>
      </c>
      <c r="BL242" s="151">
        <v>0</v>
      </c>
      <c r="BM242" s="151">
        <v>0</v>
      </c>
      <c r="BN242" s="151">
        <v>0</v>
      </c>
      <c r="BO242" s="151">
        <v>0</v>
      </c>
      <c r="BP242" s="157">
        <f t="shared" si="105"/>
        <v>0</v>
      </c>
    </row>
    <row r="243" spans="2:68" x14ac:dyDescent="0.25">
      <c r="B243" s="109" t="s">
        <v>182</v>
      </c>
      <c r="C243" s="108" t="s">
        <v>306</v>
      </c>
      <c r="D243" s="97">
        <v>0</v>
      </c>
      <c r="E243" s="151">
        <v>0</v>
      </c>
      <c r="F243" s="151">
        <v>0</v>
      </c>
      <c r="G243" s="151">
        <v>0</v>
      </c>
      <c r="H243" s="151">
        <v>0</v>
      </c>
      <c r="I243" s="151">
        <v>0</v>
      </c>
      <c r="J243" s="151">
        <v>0</v>
      </c>
      <c r="K243" s="151">
        <v>0</v>
      </c>
      <c r="L243" s="151">
        <v>0</v>
      </c>
      <c r="M243" s="151">
        <v>0</v>
      </c>
      <c r="N243" s="151">
        <v>0</v>
      </c>
      <c r="O243" s="151">
        <v>0</v>
      </c>
      <c r="P243" s="10">
        <f t="shared" si="106"/>
        <v>0</v>
      </c>
      <c r="Q243" s="151">
        <v>0</v>
      </c>
      <c r="R243" s="151">
        <v>0</v>
      </c>
      <c r="S243" s="151">
        <v>0</v>
      </c>
      <c r="T243" s="151">
        <v>0</v>
      </c>
      <c r="U243" s="151">
        <v>0</v>
      </c>
      <c r="V243" s="151">
        <v>0</v>
      </c>
      <c r="W243" s="151">
        <v>0</v>
      </c>
      <c r="X243" s="151">
        <v>0</v>
      </c>
      <c r="Y243" s="151">
        <v>0</v>
      </c>
      <c r="Z243" s="151">
        <v>0</v>
      </c>
      <c r="AA243" s="151">
        <v>0</v>
      </c>
      <c r="AB243" s="151">
        <v>0</v>
      </c>
      <c r="AC243" s="10">
        <f t="shared" si="107"/>
        <v>0</v>
      </c>
      <c r="AD243" s="151">
        <v>0</v>
      </c>
      <c r="AE243" s="151">
        <v>0</v>
      </c>
      <c r="AF243" s="151">
        <v>0</v>
      </c>
      <c r="AG243" s="151">
        <v>0</v>
      </c>
      <c r="AH243" s="151">
        <v>0</v>
      </c>
      <c r="AI243" s="151">
        <v>0</v>
      </c>
      <c r="AJ243" s="151">
        <v>0</v>
      </c>
      <c r="AK243" s="151">
        <v>0</v>
      </c>
      <c r="AL243" s="151">
        <v>0</v>
      </c>
      <c r="AM243" s="151">
        <v>0</v>
      </c>
      <c r="AN243" s="151">
        <v>0</v>
      </c>
      <c r="AO243" s="151">
        <v>0</v>
      </c>
      <c r="AP243" s="10">
        <f t="shared" si="108"/>
        <v>0</v>
      </c>
      <c r="AQ243" s="151">
        <v>0</v>
      </c>
      <c r="AR243" s="151">
        <v>0</v>
      </c>
      <c r="AS243" s="151">
        <v>0</v>
      </c>
      <c r="AT243" s="151">
        <v>0</v>
      </c>
      <c r="AU243" s="151">
        <v>0</v>
      </c>
      <c r="AV243" s="151">
        <v>0</v>
      </c>
      <c r="AW243" s="151">
        <v>0</v>
      </c>
      <c r="AX243" s="151">
        <v>0</v>
      </c>
      <c r="AY243" s="151">
        <v>0</v>
      </c>
      <c r="AZ243" s="151">
        <v>0</v>
      </c>
      <c r="BA243" s="151">
        <v>0</v>
      </c>
      <c r="BB243" s="151">
        <v>0</v>
      </c>
      <c r="BC243" s="10">
        <f t="shared" si="109"/>
        <v>0</v>
      </c>
      <c r="BD243" s="151">
        <v>0</v>
      </c>
      <c r="BE243" s="151">
        <v>0</v>
      </c>
      <c r="BF243" s="151">
        <v>0</v>
      </c>
      <c r="BG243" s="151">
        <v>0</v>
      </c>
      <c r="BH243" s="151">
        <v>0</v>
      </c>
      <c r="BI243" s="151">
        <v>0</v>
      </c>
      <c r="BJ243" s="151">
        <v>0</v>
      </c>
      <c r="BK243" s="151">
        <v>0</v>
      </c>
      <c r="BL243" s="151">
        <v>0</v>
      </c>
      <c r="BM243" s="151">
        <v>0</v>
      </c>
      <c r="BN243" s="151">
        <v>0</v>
      </c>
      <c r="BO243" s="151">
        <v>0</v>
      </c>
      <c r="BP243" s="157">
        <f t="shared" si="105"/>
        <v>0</v>
      </c>
    </row>
    <row r="244" spans="2:68" x14ac:dyDescent="0.25">
      <c r="B244" s="109" t="s">
        <v>182</v>
      </c>
      <c r="C244" s="108" t="s">
        <v>307</v>
      </c>
      <c r="D244" s="160">
        <v>0</v>
      </c>
      <c r="E244" s="161">
        <v>0</v>
      </c>
      <c r="F244" s="161">
        <v>0</v>
      </c>
      <c r="G244" s="161">
        <v>0</v>
      </c>
      <c r="H244" s="161">
        <v>0</v>
      </c>
      <c r="I244" s="161">
        <v>0</v>
      </c>
      <c r="J244" s="161">
        <v>0</v>
      </c>
      <c r="K244" s="161">
        <v>0</v>
      </c>
      <c r="L244" s="161">
        <v>0</v>
      </c>
      <c r="M244" s="161">
        <v>0</v>
      </c>
      <c r="N244" s="161">
        <v>0</v>
      </c>
      <c r="O244" s="161">
        <v>0</v>
      </c>
      <c r="P244" s="162">
        <f t="shared" si="106"/>
        <v>0</v>
      </c>
      <c r="Q244" s="161">
        <v>0</v>
      </c>
      <c r="R244" s="161">
        <v>0</v>
      </c>
      <c r="S244" s="161">
        <v>0</v>
      </c>
      <c r="T244" s="161">
        <v>0</v>
      </c>
      <c r="U244" s="161">
        <v>0</v>
      </c>
      <c r="V244" s="161">
        <v>0</v>
      </c>
      <c r="W244" s="161">
        <v>0</v>
      </c>
      <c r="X244" s="161">
        <v>0</v>
      </c>
      <c r="Y244" s="161">
        <v>0</v>
      </c>
      <c r="Z244" s="161">
        <v>0</v>
      </c>
      <c r="AA244" s="161">
        <v>0</v>
      </c>
      <c r="AB244" s="161">
        <v>0</v>
      </c>
      <c r="AC244" s="162">
        <f t="shared" si="107"/>
        <v>0</v>
      </c>
      <c r="AD244" s="161">
        <v>0</v>
      </c>
      <c r="AE244" s="161">
        <v>0</v>
      </c>
      <c r="AF244" s="161">
        <v>0</v>
      </c>
      <c r="AG244" s="161">
        <v>0</v>
      </c>
      <c r="AH244" s="161">
        <v>0</v>
      </c>
      <c r="AI244" s="161">
        <v>0</v>
      </c>
      <c r="AJ244" s="161">
        <v>0</v>
      </c>
      <c r="AK244" s="161">
        <v>0</v>
      </c>
      <c r="AL244" s="161">
        <v>0</v>
      </c>
      <c r="AM244" s="161">
        <v>0</v>
      </c>
      <c r="AN244" s="161">
        <v>0</v>
      </c>
      <c r="AO244" s="161">
        <v>0</v>
      </c>
      <c r="AP244" s="162">
        <f t="shared" si="108"/>
        <v>0</v>
      </c>
      <c r="AQ244" s="161">
        <v>0</v>
      </c>
      <c r="AR244" s="161">
        <v>0</v>
      </c>
      <c r="AS244" s="161">
        <v>0</v>
      </c>
      <c r="AT244" s="161">
        <v>0</v>
      </c>
      <c r="AU244" s="161">
        <v>0</v>
      </c>
      <c r="AV244" s="161">
        <v>0</v>
      </c>
      <c r="AW244" s="161">
        <v>0</v>
      </c>
      <c r="AX244" s="161">
        <v>0</v>
      </c>
      <c r="AY244" s="161">
        <v>0</v>
      </c>
      <c r="AZ244" s="161">
        <v>0</v>
      </c>
      <c r="BA244" s="161">
        <v>0</v>
      </c>
      <c r="BB244" s="161">
        <v>0</v>
      </c>
      <c r="BC244" s="162">
        <f t="shared" si="109"/>
        <v>0</v>
      </c>
      <c r="BD244" s="161">
        <v>0</v>
      </c>
      <c r="BE244" s="161">
        <v>0</v>
      </c>
      <c r="BF244" s="161">
        <v>0</v>
      </c>
      <c r="BG244" s="161">
        <v>0</v>
      </c>
      <c r="BH244" s="161">
        <v>0</v>
      </c>
      <c r="BI244" s="161">
        <v>0</v>
      </c>
      <c r="BJ244" s="161">
        <v>0</v>
      </c>
      <c r="BK244" s="161">
        <v>0</v>
      </c>
      <c r="BL244" s="161">
        <v>0</v>
      </c>
      <c r="BM244" s="161">
        <v>0</v>
      </c>
      <c r="BN244" s="161">
        <v>0</v>
      </c>
      <c r="BO244" s="161">
        <v>0</v>
      </c>
      <c r="BP244" s="163">
        <f t="shared" si="105"/>
        <v>0</v>
      </c>
    </row>
    <row r="245" spans="2:68" x14ac:dyDescent="0.25">
      <c r="B245" s="104"/>
      <c r="C245" s="64"/>
      <c r="D245" s="128">
        <f t="shared" ref="D245:AI245" si="110">SUM(D230:D244)</f>
        <v>190000</v>
      </c>
      <c r="E245" s="128">
        <f t="shared" si="110"/>
        <v>190000</v>
      </c>
      <c r="F245" s="128">
        <f t="shared" si="110"/>
        <v>190000</v>
      </c>
      <c r="G245" s="128">
        <f t="shared" si="110"/>
        <v>190000</v>
      </c>
      <c r="H245" s="128">
        <f t="shared" si="110"/>
        <v>190000</v>
      </c>
      <c r="I245" s="128">
        <f t="shared" si="110"/>
        <v>190000</v>
      </c>
      <c r="J245" s="128">
        <f t="shared" si="110"/>
        <v>190000</v>
      </c>
      <c r="K245" s="128">
        <f t="shared" si="110"/>
        <v>190000</v>
      </c>
      <c r="L245" s="128">
        <f t="shared" si="110"/>
        <v>190000</v>
      </c>
      <c r="M245" s="128">
        <f t="shared" si="110"/>
        <v>190000</v>
      </c>
      <c r="N245" s="128">
        <f t="shared" si="110"/>
        <v>190000</v>
      </c>
      <c r="O245" s="128">
        <f t="shared" si="110"/>
        <v>190000</v>
      </c>
      <c r="P245" s="79">
        <f t="shared" si="110"/>
        <v>2280000</v>
      </c>
      <c r="Q245" s="128">
        <f t="shared" si="110"/>
        <v>191000</v>
      </c>
      <c r="R245" s="128">
        <f t="shared" si="110"/>
        <v>191000</v>
      </c>
      <c r="S245" s="128">
        <f t="shared" si="110"/>
        <v>191000</v>
      </c>
      <c r="T245" s="128">
        <f t="shared" si="110"/>
        <v>191000</v>
      </c>
      <c r="U245" s="128">
        <f t="shared" si="110"/>
        <v>191000</v>
      </c>
      <c r="V245" s="128">
        <f t="shared" si="110"/>
        <v>191000</v>
      </c>
      <c r="W245" s="128">
        <f t="shared" si="110"/>
        <v>191000</v>
      </c>
      <c r="X245" s="128">
        <f t="shared" si="110"/>
        <v>191000</v>
      </c>
      <c r="Y245" s="128">
        <f t="shared" si="110"/>
        <v>191000</v>
      </c>
      <c r="Z245" s="128">
        <f t="shared" si="110"/>
        <v>191000</v>
      </c>
      <c r="AA245" s="128">
        <f t="shared" si="110"/>
        <v>191000</v>
      </c>
      <c r="AB245" s="128">
        <f t="shared" si="110"/>
        <v>191000</v>
      </c>
      <c r="AC245" s="79">
        <f t="shared" si="110"/>
        <v>2292000</v>
      </c>
      <c r="AD245" s="128">
        <f t="shared" si="110"/>
        <v>193000</v>
      </c>
      <c r="AE245" s="128">
        <f t="shared" si="110"/>
        <v>193000</v>
      </c>
      <c r="AF245" s="128">
        <f t="shared" si="110"/>
        <v>193000</v>
      </c>
      <c r="AG245" s="128">
        <f t="shared" si="110"/>
        <v>193000</v>
      </c>
      <c r="AH245" s="128">
        <f t="shared" si="110"/>
        <v>193000</v>
      </c>
      <c r="AI245" s="128">
        <f t="shared" si="110"/>
        <v>193000</v>
      </c>
      <c r="AJ245" s="128">
        <f t="shared" ref="AJ245:BO245" si="111">SUM(AJ230:AJ244)</f>
        <v>193000</v>
      </c>
      <c r="AK245" s="128">
        <f t="shared" si="111"/>
        <v>193000</v>
      </c>
      <c r="AL245" s="128">
        <f t="shared" si="111"/>
        <v>193000</v>
      </c>
      <c r="AM245" s="128">
        <f t="shared" si="111"/>
        <v>193000</v>
      </c>
      <c r="AN245" s="128">
        <f t="shared" si="111"/>
        <v>193000</v>
      </c>
      <c r="AO245" s="128">
        <f t="shared" si="111"/>
        <v>193000</v>
      </c>
      <c r="AP245" s="79">
        <f t="shared" si="111"/>
        <v>2316000</v>
      </c>
      <c r="AQ245" s="128">
        <f t="shared" si="111"/>
        <v>200000</v>
      </c>
      <c r="AR245" s="128">
        <f t="shared" si="111"/>
        <v>200000</v>
      </c>
      <c r="AS245" s="128">
        <f t="shared" si="111"/>
        <v>200000</v>
      </c>
      <c r="AT245" s="128">
        <f t="shared" si="111"/>
        <v>200000</v>
      </c>
      <c r="AU245" s="128">
        <f t="shared" si="111"/>
        <v>200000</v>
      </c>
      <c r="AV245" s="128">
        <f t="shared" si="111"/>
        <v>200000</v>
      </c>
      <c r="AW245" s="128">
        <f t="shared" si="111"/>
        <v>200000</v>
      </c>
      <c r="AX245" s="128">
        <f t="shared" si="111"/>
        <v>200000</v>
      </c>
      <c r="AY245" s="128">
        <f t="shared" si="111"/>
        <v>200000</v>
      </c>
      <c r="AZ245" s="128">
        <f t="shared" si="111"/>
        <v>200000</v>
      </c>
      <c r="BA245" s="128">
        <f t="shared" si="111"/>
        <v>200000</v>
      </c>
      <c r="BB245" s="128">
        <f t="shared" si="111"/>
        <v>200000</v>
      </c>
      <c r="BC245" s="79">
        <f t="shared" si="111"/>
        <v>2400000</v>
      </c>
      <c r="BD245" s="128">
        <f t="shared" si="111"/>
        <v>200000</v>
      </c>
      <c r="BE245" s="128">
        <f t="shared" si="111"/>
        <v>200000</v>
      </c>
      <c r="BF245" s="128">
        <f t="shared" si="111"/>
        <v>200000</v>
      </c>
      <c r="BG245" s="128">
        <f t="shared" si="111"/>
        <v>200000</v>
      </c>
      <c r="BH245" s="128">
        <f t="shared" si="111"/>
        <v>200000</v>
      </c>
      <c r="BI245" s="128">
        <f t="shared" si="111"/>
        <v>200000</v>
      </c>
      <c r="BJ245" s="128">
        <f t="shared" si="111"/>
        <v>200000</v>
      </c>
      <c r="BK245" s="128">
        <f t="shared" si="111"/>
        <v>200000</v>
      </c>
      <c r="BL245" s="128">
        <f t="shared" si="111"/>
        <v>200000</v>
      </c>
      <c r="BM245" s="128">
        <f t="shared" si="111"/>
        <v>200000</v>
      </c>
      <c r="BN245" s="128">
        <f t="shared" si="111"/>
        <v>200000</v>
      </c>
      <c r="BO245" s="128">
        <f t="shared" si="111"/>
        <v>200000</v>
      </c>
      <c r="BP245" s="164">
        <f t="shared" ref="BP245:CU245" si="112">SUM(BP230:BP244)</f>
        <v>2400000</v>
      </c>
    </row>
    <row r="246" spans="2:68" x14ac:dyDescent="0.25">
      <c r="B246" s="154" t="s">
        <v>309</v>
      </c>
      <c r="C246" s="64"/>
      <c r="D246" s="85"/>
      <c r="E246" s="64"/>
      <c r="F246" s="64"/>
      <c r="G246" s="64"/>
      <c r="H246" s="64"/>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c r="BK246" s="65"/>
      <c r="BL246" s="65"/>
      <c r="BM246" s="65"/>
      <c r="BN246" s="65"/>
      <c r="BO246" s="65"/>
      <c r="BP246" s="153"/>
    </row>
    <row r="247" spans="2:68" x14ac:dyDescent="0.25">
      <c r="B247" s="109" t="s">
        <v>182</v>
      </c>
      <c r="C247" s="108" t="s">
        <v>274</v>
      </c>
      <c r="D247" s="97">
        <f>D239*(1-0.2)</f>
        <v>15200</v>
      </c>
      <c r="E247" s="151">
        <v>15200</v>
      </c>
      <c r="F247" s="151">
        <v>15200</v>
      </c>
      <c r="G247" s="151">
        <v>15200</v>
      </c>
      <c r="H247" s="151">
        <v>15200</v>
      </c>
      <c r="I247" s="151">
        <v>15200</v>
      </c>
      <c r="J247" s="151">
        <v>15200</v>
      </c>
      <c r="K247" s="151">
        <v>15200</v>
      </c>
      <c r="L247" s="151">
        <v>15200</v>
      </c>
      <c r="M247" s="151">
        <v>15200</v>
      </c>
      <c r="N247" s="151">
        <v>15200</v>
      </c>
      <c r="O247" s="151">
        <v>15200</v>
      </c>
      <c r="P247" s="10">
        <f>SUM(D247:O247)</f>
        <v>182400</v>
      </c>
      <c r="Q247" s="151">
        <v>15280</v>
      </c>
      <c r="R247" s="151">
        <v>15280</v>
      </c>
      <c r="S247" s="151">
        <v>15280</v>
      </c>
      <c r="T247" s="151">
        <v>15280</v>
      </c>
      <c r="U247" s="151">
        <v>15280</v>
      </c>
      <c r="V247" s="151">
        <v>15280</v>
      </c>
      <c r="W247" s="151">
        <v>15280</v>
      </c>
      <c r="X247" s="151">
        <v>15280</v>
      </c>
      <c r="Y247" s="151">
        <v>15280</v>
      </c>
      <c r="Z247" s="151">
        <v>15280</v>
      </c>
      <c r="AA247" s="151">
        <v>15280</v>
      </c>
      <c r="AB247" s="151">
        <v>15280</v>
      </c>
      <c r="AC247" s="10">
        <f>SUM(Q247:AB247)</f>
        <v>183360</v>
      </c>
      <c r="AD247" s="151">
        <f>AD239*(1-0.5)</f>
        <v>9650</v>
      </c>
      <c r="AE247" s="151">
        <v>9650</v>
      </c>
      <c r="AF247" s="151">
        <v>9650</v>
      </c>
      <c r="AG247" s="151">
        <v>9650</v>
      </c>
      <c r="AH247" s="151">
        <v>9650</v>
      </c>
      <c r="AI247" s="151">
        <v>9650</v>
      </c>
      <c r="AJ247" s="151">
        <v>9650</v>
      </c>
      <c r="AK247" s="151">
        <v>9650</v>
      </c>
      <c r="AL247" s="151">
        <v>9650</v>
      </c>
      <c r="AM247" s="151">
        <v>9650</v>
      </c>
      <c r="AN247" s="151">
        <v>9650</v>
      </c>
      <c r="AO247" s="151">
        <v>9650</v>
      </c>
      <c r="AP247" s="10">
        <f>SUM(AD247:AO247)</f>
        <v>115800</v>
      </c>
      <c r="AQ247" s="151">
        <f>AQ239*(1-0.1)</f>
        <v>18000</v>
      </c>
      <c r="AR247" s="151">
        <v>18000</v>
      </c>
      <c r="AS247" s="151">
        <v>18000</v>
      </c>
      <c r="AT247" s="151">
        <v>18000</v>
      </c>
      <c r="AU247" s="151">
        <v>18000</v>
      </c>
      <c r="AV247" s="151">
        <v>18000</v>
      </c>
      <c r="AW247" s="151">
        <v>18000</v>
      </c>
      <c r="AX247" s="151">
        <v>18000</v>
      </c>
      <c r="AY247" s="151">
        <v>18000</v>
      </c>
      <c r="AZ247" s="151">
        <v>18000</v>
      </c>
      <c r="BA247" s="151">
        <v>18000</v>
      </c>
      <c r="BB247" s="151">
        <v>18000</v>
      </c>
      <c r="BC247" s="10">
        <f>SUM(AQ247:BB247)</f>
        <v>216000</v>
      </c>
      <c r="BD247" s="151">
        <f>BD239*(1-0.6)</f>
        <v>8000</v>
      </c>
      <c r="BE247" s="151">
        <v>8000</v>
      </c>
      <c r="BF247" s="151">
        <v>8000</v>
      </c>
      <c r="BG247" s="151">
        <v>8000</v>
      </c>
      <c r="BH247" s="151">
        <v>8000</v>
      </c>
      <c r="BI247" s="151">
        <v>8000</v>
      </c>
      <c r="BJ247" s="151">
        <v>8000</v>
      </c>
      <c r="BK247" s="151">
        <v>8000</v>
      </c>
      <c r="BL247" s="151">
        <v>8000</v>
      </c>
      <c r="BM247" s="151">
        <v>8000</v>
      </c>
      <c r="BN247" s="151">
        <v>8000</v>
      </c>
      <c r="BO247" s="151">
        <v>8000</v>
      </c>
      <c r="BP247" s="157">
        <f>SUM(BD247:BO247)</f>
        <v>96000</v>
      </c>
    </row>
    <row r="248" spans="2:68" x14ac:dyDescent="0.25">
      <c r="B248" s="109" t="s">
        <v>182</v>
      </c>
      <c r="C248" s="108" t="s">
        <v>275</v>
      </c>
      <c r="D248" s="97">
        <v>15200</v>
      </c>
      <c r="E248" s="151">
        <v>15200</v>
      </c>
      <c r="F248" s="151">
        <v>15200</v>
      </c>
      <c r="G248" s="151">
        <v>15200</v>
      </c>
      <c r="H248" s="151">
        <v>15200</v>
      </c>
      <c r="I248" s="151">
        <v>15200</v>
      </c>
      <c r="J248" s="151">
        <v>15200</v>
      </c>
      <c r="K248" s="151">
        <v>15200</v>
      </c>
      <c r="L248" s="151">
        <v>15200</v>
      </c>
      <c r="M248" s="151">
        <v>15200</v>
      </c>
      <c r="N248" s="151">
        <v>15200</v>
      </c>
      <c r="O248" s="151">
        <v>15200</v>
      </c>
      <c r="P248" s="10">
        <f>SUM(D248:O248)</f>
        <v>182400</v>
      </c>
      <c r="Q248" s="151">
        <v>15280</v>
      </c>
      <c r="R248" s="151">
        <v>15280</v>
      </c>
      <c r="S248" s="151">
        <v>15280</v>
      </c>
      <c r="T248" s="151">
        <v>15280</v>
      </c>
      <c r="U248" s="151">
        <v>15280</v>
      </c>
      <c r="V248" s="151">
        <v>15280</v>
      </c>
      <c r="W248" s="151">
        <v>15280</v>
      </c>
      <c r="X248" s="151">
        <v>15280</v>
      </c>
      <c r="Y248" s="151">
        <v>15280</v>
      </c>
      <c r="Z248" s="151">
        <v>15280</v>
      </c>
      <c r="AA248" s="151">
        <v>15280</v>
      </c>
      <c r="AB248" s="151">
        <v>15280</v>
      </c>
      <c r="AC248" s="10">
        <f>SUM(Q248:AB248)</f>
        <v>183360</v>
      </c>
      <c r="AD248" s="151">
        <v>9650</v>
      </c>
      <c r="AE248" s="151">
        <v>9650</v>
      </c>
      <c r="AF248" s="151">
        <v>9650</v>
      </c>
      <c r="AG248" s="151">
        <v>9650</v>
      </c>
      <c r="AH248" s="151">
        <v>9650</v>
      </c>
      <c r="AI248" s="151">
        <v>9650</v>
      </c>
      <c r="AJ248" s="151">
        <v>9650</v>
      </c>
      <c r="AK248" s="151">
        <v>9650</v>
      </c>
      <c r="AL248" s="151">
        <v>9650</v>
      </c>
      <c r="AM248" s="151">
        <v>9650</v>
      </c>
      <c r="AN248" s="151">
        <v>9650</v>
      </c>
      <c r="AO248" s="151">
        <v>9650</v>
      </c>
      <c r="AP248" s="10">
        <f>SUM(AD248:AO248)</f>
        <v>115800</v>
      </c>
      <c r="AQ248" s="151">
        <v>18000</v>
      </c>
      <c r="AR248" s="151">
        <v>18000</v>
      </c>
      <c r="AS248" s="151">
        <v>18000</v>
      </c>
      <c r="AT248" s="151">
        <v>18000</v>
      </c>
      <c r="AU248" s="151">
        <v>18000</v>
      </c>
      <c r="AV248" s="151">
        <v>18000</v>
      </c>
      <c r="AW248" s="151">
        <v>18000</v>
      </c>
      <c r="AX248" s="151">
        <v>18000</v>
      </c>
      <c r="AY248" s="151">
        <v>18000</v>
      </c>
      <c r="AZ248" s="151">
        <v>18000</v>
      </c>
      <c r="BA248" s="151">
        <v>18000</v>
      </c>
      <c r="BB248" s="151">
        <v>18000</v>
      </c>
      <c r="BC248" s="10">
        <f>SUM(AQ248:BB248)</f>
        <v>216000</v>
      </c>
      <c r="BD248" s="151">
        <v>8000</v>
      </c>
      <c r="BE248" s="151">
        <v>8000</v>
      </c>
      <c r="BF248" s="151">
        <v>8000</v>
      </c>
      <c r="BG248" s="151">
        <v>8000</v>
      </c>
      <c r="BH248" s="151">
        <v>8000</v>
      </c>
      <c r="BI248" s="151">
        <v>8000</v>
      </c>
      <c r="BJ248" s="151">
        <v>8000</v>
      </c>
      <c r="BK248" s="151">
        <v>8000</v>
      </c>
      <c r="BL248" s="151">
        <v>8000</v>
      </c>
      <c r="BM248" s="151">
        <v>8000</v>
      </c>
      <c r="BN248" s="151">
        <v>8000</v>
      </c>
      <c r="BO248" s="151">
        <v>8000</v>
      </c>
      <c r="BP248" s="157">
        <f>SUM(BD248:BO248)</f>
        <v>96000</v>
      </c>
    </row>
    <row r="249" spans="2:68" x14ac:dyDescent="0.25">
      <c r="B249" s="109" t="s">
        <v>182</v>
      </c>
      <c r="C249" s="108" t="s">
        <v>276</v>
      </c>
      <c r="D249" s="97">
        <v>15200</v>
      </c>
      <c r="E249" s="151">
        <v>15200</v>
      </c>
      <c r="F249" s="151">
        <v>15200</v>
      </c>
      <c r="G249" s="151">
        <v>15200</v>
      </c>
      <c r="H249" s="151">
        <v>15200</v>
      </c>
      <c r="I249" s="151">
        <v>15200</v>
      </c>
      <c r="J249" s="151">
        <v>15200</v>
      </c>
      <c r="K249" s="151">
        <v>15200</v>
      </c>
      <c r="L249" s="151">
        <v>15200</v>
      </c>
      <c r="M249" s="151">
        <v>15200</v>
      </c>
      <c r="N249" s="151">
        <v>15200</v>
      </c>
      <c r="O249" s="151">
        <v>15200</v>
      </c>
      <c r="P249" s="10">
        <f>SUM(D249:O249)</f>
        <v>182400</v>
      </c>
      <c r="Q249" s="151">
        <v>15280</v>
      </c>
      <c r="R249" s="151">
        <v>15280</v>
      </c>
      <c r="S249" s="151">
        <v>15280</v>
      </c>
      <c r="T249" s="151">
        <v>15280</v>
      </c>
      <c r="U249" s="151">
        <v>15280</v>
      </c>
      <c r="V249" s="151">
        <v>15280</v>
      </c>
      <c r="W249" s="151">
        <v>15280</v>
      </c>
      <c r="X249" s="151">
        <v>15280</v>
      </c>
      <c r="Y249" s="151">
        <v>15280</v>
      </c>
      <c r="Z249" s="151">
        <v>15280</v>
      </c>
      <c r="AA249" s="151">
        <v>15280</v>
      </c>
      <c r="AB249" s="151">
        <v>15280</v>
      </c>
      <c r="AC249" s="10">
        <f>SUM(Q249:AB249)</f>
        <v>183360</v>
      </c>
      <c r="AD249" s="151">
        <v>9650</v>
      </c>
      <c r="AE249" s="151">
        <v>9650</v>
      </c>
      <c r="AF249" s="151">
        <v>9650</v>
      </c>
      <c r="AG249" s="151">
        <v>9650</v>
      </c>
      <c r="AH249" s="151">
        <v>9650</v>
      </c>
      <c r="AI249" s="151">
        <v>9650</v>
      </c>
      <c r="AJ249" s="151">
        <v>9650</v>
      </c>
      <c r="AK249" s="151">
        <v>9650</v>
      </c>
      <c r="AL249" s="151">
        <v>9650</v>
      </c>
      <c r="AM249" s="151">
        <v>9650</v>
      </c>
      <c r="AN249" s="151">
        <v>9650</v>
      </c>
      <c r="AO249" s="151">
        <v>9650</v>
      </c>
      <c r="AP249" s="10">
        <f>SUM(AD249:AO249)</f>
        <v>115800</v>
      </c>
      <c r="AQ249" s="151">
        <v>18000</v>
      </c>
      <c r="AR249" s="151">
        <v>18000</v>
      </c>
      <c r="AS249" s="151">
        <v>18000</v>
      </c>
      <c r="AT249" s="151">
        <v>18000</v>
      </c>
      <c r="AU249" s="151">
        <v>18000</v>
      </c>
      <c r="AV249" s="151">
        <v>18000</v>
      </c>
      <c r="AW249" s="151">
        <v>18000</v>
      </c>
      <c r="AX249" s="151">
        <v>18000</v>
      </c>
      <c r="AY249" s="151">
        <v>18000</v>
      </c>
      <c r="AZ249" s="151">
        <v>18000</v>
      </c>
      <c r="BA249" s="151">
        <v>18000</v>
      </c>
      <c r="BB249" s="151">
        <v>18000</v>
      </c>
      <c r="BC249" s="10">
        <f>SUM(AQ249:BB249)</f>
        <v>216000</v>
      </c>
      <c r="BD249" s="151">
        <v>8000</v>
      </c>
      <c r="BE249" s="151">
        <v>8000</v>
      </c>
      <c r="BF249" s="151">
        <v>8000</v>
      </c>
      <c r="BG249" s="151">
        <v>8000</v>
      </c>
      <c r="BH249" s="151">
        <v>8000</v>
      </c>
      <c r="BI249" s="151">
        <v>8000</v>
      </c>
      <c r="BJ249" s="151">
        <v>8000</v>
      </c>
      <c r="BK249" s="151">
        <v>8000</v>
      </c>
      <c r="BL249" s="151">
        <v>8000</v>
      </c>
      <c r="BM249" s="151">
        <v>8000</v>
      </c>
      <c r="BN249" s="151">
        <v>8000</v>
      </c>
      <c r="BO249" s="151">
        <v>8000</v>
      </c>
      <c r="BP249" s="157">
        <f>SUM(BD249:BO249)</f>
        <v>96000</v>
      </c>
    </row>
    <row r="250" spans="2:68" x14ac:dyDescent="0.25">
      <c r="B250" s="109" t="s">
        <v>182</v>
      </c>
      <c r="C250" s="108" t="s">
        <v>277</v>
      </c>
      <c r="D250" s="97">
        <v>15200</v>
      </c>
      <c r="E250" s="151">
        <v>15200</v>
      </c>
      <c r="F250" s="151">
        <v>15200</v>
      </c>
      <c r="G250" s="151">
        <v>15200</v>
      </c>
      <c r="H250" s="151">
        <v>15200</v>
      </c>
      <c r="I250" s="151">
        <v>15200</v>
      </c>
      <c r="J250" s="151">
        <v>15200</v>
      </c>
      <c r="K250" s="151">
        <v>15200</v>
      </c>
      <c r="L250" s="151">
        <v>15200</v>
      </c>
      <c r="M250" s="151">
        <v>15200</v>
      </c>
      <c r="N250" s="151">
        <v>15200</v>
      </c>
      <c r="O250" s="151">
        <v>15200</v>
      </c>
      <c r="P250" s="10">
        <f>SUM(D250:O250)</f>
        <v>182400</v>
      </c>
      <c r="Q250" s="151">
        <v>15280</v>
      </c>
      <c r="R250" s="151">
        <v>15280</v>
      </c>
      <c r="S250" s="151">
        <v>15280</v>
      </c>
      <c r="T250" s="151">
        <v>15280</v>
      </c>
      <c r="U250" s="151">
        <v>15280</v>
      </c>
      <c r="V250" s="151">
        <v>15280</v>
      </c>
      <c r="W250" s="151">
        <v>15280</v>
      </c>
      <c r="X250" s="151">
        <v>15280</v>
      </c>
      <c r="Y250" s="151">
        <v>15280</v>
      </c>
      <c r="Z250" s="151">
        <v>15280</v>
      </c>
      <c r="AA250" s="151">
        <v>15280</v>
      </c>
      <c r="AB250" s="151">
        <v>15280</v>
      </c>
      <c r="AC250" s="10">
        <f>SUM(Q250:AB250)</f>
        <v>183360</v>
      </c>
      <c r="AD250" s="151">
        <v>9650</v>
      </c>
      <c r="AE250" s="151">
        <v>9650</v>
      </c>
      <c r="AF250" s="151">
        <v>9650</v>
      </c>
      <c r="AG250" s="151">
        <v>9650</v>
      </c>
      <c r="AH250" s="151">
        <v>9650</v>
      </c>
      <c r="AI250" s="151">
        <v>9650</v>
      </c>
      <c r="AJ250" s="151">
        <v>9650</v>
      </c>
      <c r="AK250" s="151">
        <v>9650</v>
      </c>
      <c r="AL250" s="151">
        <v>9650</v>
      </c>
      <c r="AM250" s="151">
        <v>9650</v>
      </c>
      <c r="AN250" s="151">
        <v>9650</v>
      </c>
      <c r="AO250" s="151">
        <v>9650</v>
      </c>
      <c r="AP250" s="10">
        <f>SUM(AD250:AO250)</f>
        <v>115800</v>
      </c>
      <c r="AQ250" s="151">
        <v>18000</v>
      </c>
      <c r="AR250" s="151">
        <v>18000</v>
      </c>
      <c r="AS250" s="151">
        <v>18000</v>
      </c>
      <c r="AT250" s="151">
        <v>18000</v>
      </c>
      <c r="AU250" s="151">
        <v>18000</v>
      </c>
      <c r="AV250" s="151">
        <v>18000</v>
      </c>
      <c r="AW250" s="151">
        <v>18000</v>
      </c>
      <c r="AX250" s="151">
        <v>18000</v>
      </c>
      <c r="AY250" s="151">
        <v>18000</v>
      </c>
      <c r="AZ250" s="151">
        <v>18000</v>
      </c>
      <c r="BA250" s="151">
        <v>18000</v>
      </c>
      <c r="BB250" s="151">
        <v>18000</v>
      </c>
      <c r="BC250" s="10">
        <f>SUM(AQ250:BB250)</f>
        <v>216000</v>
      </c>
      <c r="BD250" s="151">
        <v>8000</v>
      </c>
      <c r="BE250" s="151">
        <v>8000</v>
      </c>
      <c r="BF250" s="151">
        <v>8000</v>
      </c>
      <c r="BG250" s="151">
        <v>8000</v>
      </c>
      <c r="BH250" s="151">
        <v>8000</v>
      </c>
      <c r="BI250" s="151">
        <v>8000</v>
      </c>
      <c r="BJ250" s="151">
        <v>8000</v>
      </c>
      <c r="BK250" s="151">
        <v>8000</v>
      </c>
      <c r="BL250" s="151">
        <v>8000</v>
      </c>
      <c r="BM250" s="151">
        <v>8000</v>
      </c>
      <c r="BN250" s="151">
        <v>8000</v>
      </c>
      <c r="BO250" s="151">
        <v>8000</v>
      </c>
      <c r="BP250" s="157">
        <f>SUM(BD250:BO250)</f>
        <v>96000</v>
      </c>
    </row>
    <row r="251" spans="2:68" x14ac:dyDescent="0.25">
      <c r="B251" s="109" t="s">
        <v>182</v>
      </c>
      <c r="C251" s="108" t="s">
        <v>278</v>
      </c>
      <c r="D251" s="97">
        <v>15200</v>
      </c>
      <c r="E251" s="151">
        <v>15200</v>
      </c>
      <c r="F251" s="151">
        <v>15200</v>
      </c>
      <c r="G251" s="151">
        <v>15200</v>
      </c>
      <c r="H251" s="151">
        <v>15200</v>
      </c>
      <c r="I251" s="151">
        <v>15200</v>
      </c>
      <c r="J251" s="151">
        <v>15200</v>
      </c>
      <c r="K251" s="151">
        <v>15200</v>
      </c>
      <c r="L251" s="151">
        <v>15200</v>
      </c>
      <c r="M251" s="151">
        <v>15200</v>
      </c>
      <c r="N251" s="151">
        <v>15200</v>
      </c>
      <c r="O251" s="151">
        <v>15200</v>
      </c>
      <c r="P251" s="10">
        <f>SUM(D251:O251)</f>
        <v>182400</v>
      </c>
      <c r="Q251" s="151">
        <v>15280</v>
      </c>
      <c r="R251" s="151">
        <v>15280</v>
      </c>
      <c r="S251" s="151">
        <v>15280</v>
      </c>
      <c r="T251" s="151">
        <v>15280</v>
      </c>
      <c r="U251" s="151">
        <v>15280</v>
      </c>
      <c r="V251" s="151">
        <v>15280</v>
      </c>
      <c r="W251" s="151">
        <v>15280</v>
      </c>
      <c r="X251" s="151">
        <v>15280</v>
      </c>
      <c r="Y251" s="151">
        <v>15280</v>
      </c>
      <c r="Z251" s="151">
        <v>15280</v>
      </c>
      <c r="AA251" s="151">
        <v>15280</v>
      </c>
      <c r="AB251" s="151">
        <v>15280</v>
      </c>
      <c r="AC251" s="10">
        <f>SUM(Q251:AB251)</f>
        <v>183360</v>
      </c>
      <c r="AD251" s="151">
        <v>9650</v>
      </c>
      <c r="AE251" s="151">
        <v>9650</v>
      </c>
      <c r="AF251" s="151">
        <v>9650</v>
      </c>
      <c r="AG251" s="151">
        <v>9650</v>
      </c>
      <c r="AH251" s="151">
        <v>9650</v>
      </c>
      <c r="AI251" s="151">
        <v>9650</v>
      </c>
      <c r="AJ251" s="151">
        <v>9650</v>
      </c>
      <c r="AK251" s="151">
        <v>9650</v>
      </c>
      <c r="AL251" s="151">
        <v>9650</v>
      </c>
      <c r="AM251" s="151">
        <v>9650</v>
      </c>
      <c r="AN251" s="151">
        <v>9650</v>
      </c>
      <c r="AO251" s="151">
        <v>9650</v>
      </c>
      <c r="AP251" s="10">
        <f>SUM(AD251:AO251)</f>
        <v>115800</v>
      </c>
      <c r="AQ251" s="151">
        <v>18000</v>
      </c>
      <c r="AR251" s="151">
        <v>18000</v>
      </c>
      <c r="AS251" s="151">
        <v>18000</v>
      </c>
      <c r="AT251" s="151">
        <v>18000</v>
      </c>
      <c r="AU251" s="151">
        <v>18000</v>
      </c>
      <c r="AV251" s="151">
        <v>18000</v>
      </c>
      <c r="AW251" s="151">
        <v>18000</v>
      </c>
      <c r="AX251" s="151">
        <v>18000</v>
      </c>
      <c r="AY251" s="151">
        <v>18000</v>
      </c>
      <c r="AZ251" s="151">
        <v>18000</v>
      </c>
      <c r="BA251" s="151">
        <v>18000</v>
      </c>
      <c r="BB251" s="151">
        <v>18000</v>
      </c>
      <c r="BC251" s="10">
        <f>SUM(AQ251:BB251)</f>
        <v>216000</v>
      </c>
      <c r="BD251" s="151">
        <v>8000</v>
      </c>
      <c r="BE251" s="151">
        <v>8000</v>
      </c>
      <c r="BF251" s="151">
        <v>8000</v>
      </c>
      <c r="BG251" s="151">
        <v>8000</v>
      </c>
      <c r="BH251" s="151">
        <v>8000</v>
      </c>
      <c r="BI251" s="151">
        <v>8000</v>
      </c>
      <c r="BJ251" s="151">
        <v>8000</v>
      </c>
      <c r="BK251" s="151">
        <v>8000</v>
      </c>
      <c r="BL251" s="151">
        <v>8000</v>
      </c>
      <c r="BM251" s="151">
        <v>8000</v>
      </c>
      <c r="BN251" s="151">
        <v>8000</v>
      </c>
      <c r="BO251" s="151">
        <v>8000</v>
      </c>
      <c r="BP251" s="157">
        <f>SUM(BD251:BO251)</f>
        <v>96000</v>
      </c>
    </row>
    <row r="252" spans="2:68" x14ac:dyDescent="0.25">
      <c r="B252" s="103"/>
      <c r="C252" s="64"/>
      <c r="D252" s="79">
        <f t="shared" ref="D252:AI252" si="113">SUM(D247:D251)</f>
        <v>76000</v>
      </c>
      <c r="E252" s="79">
        <f t="shared" si="113"/>
        <v>76000</v>
      </c>
      <c r="F252" s="79">
        <f t="shared" si="113"/>
        <v>76000</v>
      </c>
      <c r="G252" s="79">
        <f t="shared" si="113"/>
        <v>76000</v>
      </c>
      <c r="H252" s="79">
        <f t="shared" si="113"/>
        <v>76000</v>
      </c>
      <c r="I252" s="79">
        <f t="shared" si="113"/>
        <v>76000</v>
      </c>
      <c r="J252" s="79">
        <f t="shared" si="113"/>
        <v>76000</v>
      </c>
      <c r="K252" s="79">
        <f t="shared" si="113"/>
        <v>76000</v>
      </c>
      <c r="L252" s="79">
        <f t="shared" si="113"/>
        <v>76000</v>
      </c>
      <c r="M252" s="79">
        <f t="shared" si="113"/>
        <v>76000</v>
      </c>
      <c r="N252" s="79">
        <f t="shared" si="113"/>
        <v>76000</v>
      </c>
      <c r="O252" s="79">
        <f t="shared" si="113"/>
        <v>76000</v>
      </c>
      <c r="P252" s="79">
        <f t="shared" si="113"/>
        <v>912000</v>
      </c>
      <c r="Q252" s="79">
        <f t="shared" si="113"/>
        <v>76400</v>
      </c>
      <c r="R252" s="79">
        <f t="shared" si="113"/>
        <v>76400</v>
      </c>
      <c r="S252" s="79">
        <f t="shared" si="113"/>
        <v>76400</v>
      </c>
      <c r="T252" s="79">
        <f t="shared" si="113"/>
        <v>76400</v>
      </c>
      <c r="U252" s="79">
        <f t="shared" si="113"/>
        <v>76400</v>
      </c>
      <c r="V252" s="79">
        <f t="shared" si="113"/>
        <v>76400</v>
      </c>
      <c r="W252" s="79">
        <f t="shared" si="113"/>
        <v>76400</v>
      </c>
      <c r="X252" s="79">
        <f t="shared" si="113"/>
        <v>76400</v>
      </c>
      <c r="Y252" s="79">
        <f t="shared" si="113"/>
        <v>76400</v>
      </c>
      <c r="Z252" s="79">
        <f t="shared" si="113"/>
        <v>76400</v>
      </c>
      <c r="AA252" s="79">
        <f t="shared" si="113"/>
        <v>76400</v>
      </c>
      <c r="AB252" s="79">
        <f t="shared" si="113"/>
        <v>76400</v>
      </c>
      <c r="AC252" s="79">
        <f t="shared" si="113"/>
        <v>916800</v>
      </c>
      <c r="AD252" s="79">
        <f t="shared" si="113"/>
        <v>48250</v>
      </c>
      <c r="AE252" s="79">
        <f t="shared" si="113"/>
        <v>48250</v>
      </c>
      <c r="AF252" s="79">
        <f t="shared" si="113"/>
        <v>48250</v>
      </c>
      <c r="AG252" s="79">
        <f t="shared" si="113"/>
        <v>48250</v>
      </c>
      <c r="AH252" s="79">
        <f t="shared" si="113"/>
        <v>48250</v>
      </c>
      <c r="AI252" s="79">
        <f t="shared" si="113"/>
        <v>48250</v>
      </c>
      <c r="AJ252" s="79">
        <f t="shared" ref="AJ252:BO252" si="114">SUM(AJ247:AJ251)</f>
        <v>48250</v>
      </c>
      <c r="AK252" s="79">
        <f t="shared" si="114"/>
        <v>48250</v>
      </c>
      <c r="AL252" s="79">
        <f t="shared" si="114"/>
        <v>48250</v>
      </c>
      <c r="AM252" s="79">
        <f t="shared" si="114"/>
        <v>48250</v>
      </c>
      <c r="AN252" s="79">
        <f t="shared" si="114"/>
        <v>48250</v>
      </c>
      <c r="AO252" s="79">
        <f t="shared" si="114"/>
        <v>48250</v>
      </c>
      <c r="AP252" s="79">
        <f t="shared" si="114"/>
        <v>579000</v>
      </c>
      <c r="AQ252" s="79">
        <f t="shared" si="114"/>
        <v>90000</v>
      </c>
      <c r="AR252" s="79">
        <f t="shared" si="114"/>
        <v>90000</v>
      </c>
      <c r="AS252" s="79">
        <f t="shared" si="114"/>
        <v>90000</v>
      </c>
      <c r="AT252" s="79">
        <f t="shared" si="114"/>
        <v>90000</v>
      </c>
      <c r="AU252" s="79">
        <f t="shared" si="114"/>
        <v>90000</v>
      </c>
      <c r="AV252" s="79">
        <f t="shared" si="114"/>
        <v>90000</v>
      </c>
      <c r="AW252" s="79">
        <f t="shared" si="114"/>
        <v>90000</v>
      </c>
      <c r="AX252" s="79">
        <f t="shared" si="114"/>
        <v>90000</v>
      </c>
      <c r="AY252" s="79">
        <f t="shared" si="114"/>
        <v>90000</v>
      </c>
      <c r="AZ252" s="79">
        <f t="shared" si="114"/>
        <v>90000</v>
      </c>
      <c r="BA252" s="79">
        <f t="shared" si="114"/>
        <v>90000</v>
      </c>
      <c r="BB252" s="79">
        <f t="shared" si="114"/>
        <v>90000</v>
      </c>
      <c r="BC252" s="79">
        <f t="shared" si="114"/>
        <v>1080000</v>
      </c>
      <c r="BD252" s="79">
        <f t="shared" si="114"/>
        <v>40000</v>
      </c>
      <c r="BE252" s="79">
        <f t="shared" si="114"/>
        <v>40000</v>
      </c>
      <c r="BF252" s="79">
        <f t="shared" si="114"/>
        <v>40000</v>
      </c>
      <c r="BG252" s="79">
        <f t="shared" si="114"/>
        <v>40000</v>
      </c>
      <c r="BH252" s="79">
        <f t="shared" si="114"/>
        <v>40000</v>
      </c>
      <c r="BI252" s="79">
        <f t="shared" si="114"/>
        <v>40000</v>
      </c>
      <c r="BJ252" s="79">
        <f t="shared" si="114"/>
        <v>40000</v>
      </c>
      <c r="BK252" s="79">
        <f t="shared" si="114"/>
        <v>40000</v>
      </c>
      <c r="BL252" s="79">
        <f t="shared" si="114"/>
        <v>40000</v>
      </c>
      <c r="BM252" s="79">
        <f t="shared" si="114"/>
        <v>40000</v>
      </c>
      <c r="BN252" s="79">
        <f t="shared" si="114"/>
        <v>40000</v>
      </c>
      <c r="BO252" s="79">
        <f t="shared" si="114"/>
        <v>40000</v>
      </c>
      <c r="BP252" s="164">
        <f t="shared" ref="BP252:CU252" si="115">SUM(BP247:BP251)</f>
        <v>480000</v>
      </c>
    </row>
    <row r="253" spans="2:68" x14ac:dyDescent="0.25">
      <c r="B253" s="103"/>
      <c r="C253" s="64"/>
      <c r="D253" s="85"/>
      <c r="E253" s="64"/>
      <c r="F253" s="64"/>
      <c r="G253" s="64"/>
      <c r="H253" s="64"/>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c r="BK253" s="65"/>
      <c r="BL253" s="65"/>
      <c r="BM253" s="65"/>
      <c r="BN253" s="65"/>
      <c r="BO253" s="65"/>
      <c r="BP253" s="153"/>
    </row>
    <row r="254" spans="2:68" x14ac:dyDescent="0.25">
      <c r="B254" s="103"/>
      <c r="C254" s="64" t="s">
        <v>308</v>
      </c>
      <c r="D254" s="149">
        <f>D229</f>
        <v>44682</v>
      </c>
      <c r="E254" s="86">
        <f>DATE(YEAR(D254)+1,MONTH(D254),DAY(D254))</f>
        <v>45047</v>
      </c>
      <c r="F254" s="86">
        <f>DATE(YEAR(E254)+1,MONTH(E254),DAY(E254))</f>
        <v>45413</v>
      </c>
      <c r="G254" s="86">
        <f>DATE(YEAR(F254)+1,MONTH(F254),DAY(F254))</f>
        <v>45778</v>
      </c>
      <c r="H254" s="86">
        <f>DATE(YEAR(G254)+1,MONTH(G254),DAY(G254))</f>
        <v>46143</v>
      </c>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c r="BK254" s="65"/>
      <c r="BL254" s="65"/>
      <c r="BM254" s="65"/>
      <c r="BN254" s="65"/>
      <c r="BO254" s="65"/>
      <c r="BP254" s="153"/>
    </row>
    <row r="255" spans="2:68" x14ac:dyDescent="0.25">
      <c r="B255" s="103" t="str">
        <f>B230</f>
        <v>Source and cost explanation</v>
      </c>
      <c r="C255" s="64" t="str">
        <f>C230</f>
        <v>Delivery Truck 1</v>
      </c>
      <c r="D255" s="111">
        <f t="shared" ref="D255:D269" si="116">P230</f>
        <v>228000</v>
      </c>
      <c r="E255" s="111">
        <f>AC230</f>
        <v>229200</v>
      </c>
      <c r="F255" s="111">
        <f>AP230</f>
        <v>231600</v>
      </c>
      <c r="G255" s="111">
        <f>BC230</f>
        <v>240000</v>
      </c>
      <c r="H255" s="111">
        <f>BP230</f>
        <v>240000</v>
      </c>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c r="BK255" s="65"/>
      <c r="BL255" s="65"/>
      <c r="BM255" s="65"/>
      <c r="BN255" s="65"/>
      <c r="BO255" s="65"/>
      <c r="BP255" s="153"/>
    </row>
    <row r="256" spans="2:68" x14ac:dyDescent="0.25">
      <c r="B256" s="103" t="str">
        <f t="shared" ref="B256:B269" si="117">B231</f>
        <v>Source and cost explanation</v>
      </c>
      <c r="C256" s="64" t="str">
        <f t="shared" ref="C256:C269" si="118">C231</f>
        <v>Delivery Truck 2</v>
      </c>
      <c r="D256" s="111">
        <f t="shared" si="116"/>
        <v>228000</v>
      </c>
      <c r="E256" s="111">
        <f t="shared" ref="E256:E269" si="119">AC231</f>
        <v>229200</v>
      </c>
      <c r="F256" s="111">
        <f t="shared" ref="F256:F269" si="120">AP231</f>
        <v>231600</v>
      </c>
      <c r="G256" s="111">
        <f t="shared" ref="G256:G269" si="121">BC231</f>
        <v>240000</v>
      </c>
      <c r="H256" s="111">
        <f t="shared" ref="H256:H269" si="122">BP231</f>
        <v>240000</v>
      </c>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c r="BK256" s="65"/>
      <c r="BL256" s="65"/>
      <c r="BM256" s="65"/>
      <c r="BN256" s="65"/>
      <c r="BO256" s="65"/>
      <c r="BP256" s="153"/>
    </row>
    <row r="257" spans="2:68" x14ac:dyDescent="0.25">
      <c r="B257" s="103" t="str">
        <f t="shared" si="117"/>
        <v>Source and cost explanation</v>
      </c>
      <c r="C257" s="64" t="str">
        <f t="shared" si="118"/>
        <v>Delivery Truck 3</v>
      </c>
      <c r="D257" s="111">
        <f t="shared" si="116"/>
        <v>228000</v>
      </c>
      <c r="E257" s="111">
        <f t="shared" si="119"/>
        <v>229200</v>
      </c>
      <c r="F257" s="111">
        <f t="shared" si="120"/>
        <v>231600</v>
      </c>
      <c r="G257" s="111">
        <f t="shared" si="121"/>
        <v>240000</v>
      </c>
      <c r="H257" s="111">
        <f t="shared" si="122"/>
        <v>240000</v>
      </c>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c r="BK257" s="65"/>
      <c r="BL257" s="65"/>
      <c r="BM257" s="65"/>
      <c r="BN257" s="65"/>
      <c r="BO257" s="65"/>
      <c r="BP257" s="153"/>
    </row>
    <row r="258" spans="2:68" x14ac:dyDescent="0.25">
      <c r="B258" s="103" t="str">
        <f t="shared" si="117"/>
        <v>Source and cost explanation</v>
      </c>
      <c r="C258" s="64" t="str">
        <f t="shared" si="118"/>
        <v>Delivery Truck 4</v>
      </c>
      <c r="D258" s="111">
        <f t="shared" si="116"/>
        <v>228000</v>
      </c>
      <c r="E258" s="111">
        <f t="shared" si="119"/>
        <v>229200</v>
      </c>
      <c r="F258" s="111">
        <f t="shared" si="120"/>
        <v>231600</v>
      </c>
      <c r="G258" s="111">
        <f t="shared" si="121"/>
        <v>240000</v>
      </c>
      <c r="H258" s="111">
        <f t="shared" si="122"/>
        <v>240000</v>
      </c>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c r="BK258" s="65"/>
      <c r="BL258" s="65"/>
      <c r="BM258" s="65"/>
      <c r="BN258" s="65"/>
      <c r="BO258" s="65"/>
      <c r="BP258" s="153"/>
    </row>
    <row r="259" spans="2:68" x14ac:dyDescent="0.25">
      <c r="B259" s="103" t="str">
        <f t="shared" si="117"/>
        <v>Source and cost explanation</v>
      </c>
      <c r="C259" s="64" t="str">
        <f t="shared" si="118"/>
        <v>Delivery Truck 5</v>
      </c>
      <c r="D259" s="111">
        <f t="shared" si="116"/>
        <v>228000</v>
      </c>
      <c r="E259" s="111">
        <f t="shared" si="119"/>
        <v>229200</v>
      </c>
      <c r="F259" s="111">
        <f t="shared" si="120"/>
        <v>231600</v>
      </c>
      <c r="G259" s="111">
        <f t="shared" si="121"/>
        <v>240000</v>
      </c>
      <c r="H259" s="111">
        <f t="shared" si="122"/>
        <v>240000</v>
      </c>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c r="BK259" s="65"/>
      <c r="BL259" s="65"/>
      <c r="BM259" s="65"/>
      <c r="BN259" s="65"/>
      <c r="BO259" s="65"/>
      <c r="BP259" s="153"/>
    </row>
    <row r="260" spans="2:68" x14ac:dyDescent="0.25">
      <c r="B260" s="103" t="str">
        <f t="shared" si="117"/>
        <v>Source and cost explanation</v>
      </c>
      <c r="C260" s="64" t="str">
        <f t="shared" si="118"/>
        <v>Delivery Truck 6</v>
      </c>
      <c r="D260" s="111">
        <f t="shared" si="116"/>
        <v>228000</v>
      </c>
      <c r="E260" s="111">
        <f t="shared" si="119"/>
        <v>229200</v>
      </c>
      <c r="F260" s="111">
        <f t="shared" si="120"/>
        <v>231600</v>
      </c>
      <c r="G260" s="111">
        <f t="shared" si="121"/>
        <v>240000</v>
      </c>
      <c r="H260" s="111">
        <f t="shared" si="122"/>
        <v>240000</v>
      </c>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c r="BK260" s="65"/>
      <c r="BL260" s="65"/>
      <c r="BM260" s="65"/>
      <c r="BN260" s="65"/>
      <c r="BO260" s="65"/>
      <c r="BP260" s="153"/>
    </row>
    <row r="261" spans="2:68" x14ac:dyDescent="0.25">
      <c r="B261" s="103" t="str">
        <f t="shared" si="117"/>
        <v>Source and cost explanation</v>
      </c>
      <c r="C261" s="64" t="str">
        <f t="shared" si="118"/>
        <v>Delivery Truck 7</v>
      </c>
      <c r="D261" s="111">
        <f t="shared" si="116"/>
        <v>228000</v>
      </c>
      <c r="E261" s="111">
        <f t="shared" si="119"/>
        <v>229200</v>
      </c>
      <c r="F261" s="111">
        <f t="shared" si="120"/>
        <v>231600</v>
      </c>
      <c r="G261" s="111">
        <f t="shared" si="121"/>
        <v>240000</v>
      </c>
      <c r="H261" s="111">
        <f t="shared" si="122"/>
        <v>240000</v>
      </c>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c r="BK261" s="65"/>
      <c r="BL261" s="65"/>
      <c r="BM261" s="65"/>
      <c r="BN261" s="65"/>
      <c r="BO261" s="65"/>
      <c r="BP261" s="153"/>
    </row>
    <row r="262" spans="2:68" x14ac:dyDescent="0.25">
      <c r="B262" s="103" t="str">
        <f t="shared" si="117"/>
        <v>Source and cost explanation</v>
      </c>
      <c r="C262" s="64" t="str">
        <f t="shared" si="118"/>
        <v>Delivery Truck 8</v>
      </c>
      <c r="D262" s="111">
        <f t="shared" si="116"/>
        <v>228000</v>
      </c>
      <c r="E262" s="111">
        <f t="shared" si="119"/>
        <v>229200</v>
      </c>
      <c r="F262" s="111">
        <f t="shared" si="120"/>
        <v>231600</v>
      </c>
      <c r="G262" s="111">
        <f t="shared" si="121"/>
        <v>240000</v>
      </c>
      <c r="H262" s="111">
        <f t="shared" si="122"/>
        <v>240000</v>
      </c>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c r="BK262" s="65"/>
      <c r="BL262" s="65"/>
      <c r="BM262" s="65"/>
      <c r="BN262" s="65"/>
      <c r="BO262" s="65"/>
      <c r="BP262" s="153"/>
    </row>
    <row r="263" spans="2:68" x14ac:dyDescent="0.25">
      <c r="B263" s="103" t="str">
        <f t="shared" si="117"/>
        <v>Source and cost explanation</v>
      </c>
      <c r="C263" s="64" t="str">
        <f t="shared" si="118"/>
        <v>Delivery Truck 9</v>
      </c>
      <c r="D263" s="111">
        <f t="shared" si="116"/>
        <v>228000</v>
      </c>
      <c r="E263" s="111">
        <f t="shared" si="119"/>
        <v>229200</v>
      </c>
      <c r="F263" s="111">
        <f t="shared" si="120"/>
        <v>231600</v>
      </c>
      <c r="G263" s="111">
        <f t="shared" si="121"/>
        <v>240000</v>
      </c>
      <c r="H263" s="111">
        <f t="shared" si="122"/>
        <v>240000</v>
      </c>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c r="BK263" s="65"/>
      <c r="BL263" s="65"/>
      <c r="BM263" s="65"/>
      <c r="BN263" s="65"/>
      <c r="BO263" s="65"/>
      <c r="BP263" s="153"/>
    </row>
    <row r="264" spans="2:68" x14ac:dyDescent="0.25">
      <c r="B264" s="103" t="str">
        <f t="shared" si="117"/>
        <v>Source and cost explanation</v>
      </c>
      <c r="C264" s="64" t="str">
        <f t="shared" si="118"/>
        <v>Delivery Truck 10</v>
      </c>
      <c r="D264" s="111">
        <f t="shared" si="116"/>
        <v>228000</v>
      </c>
      <c r="E264" s="111">
        <f t="shared" si="119"/>
        <v>229200</v>
      </c>
      <c r="F264" s="111">
        <f t="shared" si="120"/>
        <v>231600</v>
      </c>
      <c r="G264" s="111">
        <f t="shared" si="121"/>
        <v>240000</v>
      </c>
      <c r="H264" s="111">
        <f t="shared" si="122"/>
        <v>240000</v>
      </c>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c r="BK264" s="65"/>
      <c r="BL264" s="65"/>
      <c r="BM264" s="65"/>
      <c r="BN264" s="65"/>
      <c r="BO264" s="65"/>
      <c r="BP264" s="153"/>
    </row>
    <row r="265" spans="2:68" x14ac:dyDescent="0.25">
      <c r="B265" s="103" t="str">
        <f t="shared" si="117"/>
        <v>Source and cost explanation</v>
      </c>
      <c r="C265" s="64" t="str">
        <f t="shared" si="118"/>
        <v>Asset #11</v>
      </c>
      <c r="D265" s="111">
        <f t="shared" si="116"/>
        <v>0</v>
      </c>
      <c r="E265" s="111">
        <f t="shared" si="119"/>
        <v>0</v>
      </c>
      <c r="F265" s="111">
        <f t="shared" si="120"/>
        <v>0</v>
      </c>
      <c r="G265" s="111">
        <f t="shared" si="121"/>
        <v>0</v>
      </c>
      <c r="H265" s="111">
        <f t="shared" si="122"/>
        <v>0</v>
      </c>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c r="BK265" s="65"/>
      <c r="BL265" s="65"/>
      <c r="BM265" s="65"/>
      <c r="BN265" s="65"/>
      <c r="BO265" s="65"/>
      <c r="BP265" s="153"/>
    </row>
    <row r="266" spans="2:68" x14ac:dyDescent="0.25">
      <c r="B266" s="103" t="str">
        <f t="shared" si="117"/>
        <v>Source and cost explanation</v>
      </c>
      <c r="C266" s="64" t="str">
        <f t="shared" si="118"/>
        <v>Asset #12</v>
      </c>
      <c r="D266" s="111">
        <f t="shared" si="116"/>
        <v>0</v>
      </c>
      <c r="E266" s="111">
        <f t="shared" si="119"/>
        <v>0</v>
      </c>
      <c r="F266" s="111">
        <f t="shared" si="120"/>
        <v>0</v>
      </c>
      <c r="G266" s="111">
        <f t="shared" si="121"/>
        <v>0</v>
      </c>
      <c r="H266" s="111">
        <f t="shared" si="122"/>
        <v>0</v>
      </c>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c r="BK266" s="65"/>
      <c r="BL266" s="65"/>
      <c r="BM266" s="65"/>
      <c r="BN266" s="65"/>
      <c r="BO266" s="65"/>
      <c r="BP266" s="153"/>
    </row>
    <row r="267" spans="2:68" x14ac:dyDescent="0.25">
      <c r="B267" s="103" t="str">
        <f t="shared" si="117"/>
        <v>Source and cost explanation</v>
      </c>
      <c r="C267" s="64" t="str">
        <f t="shared" si="118"/>
        <v>Asset #13</v>
      </c>
      <c r="D267" s="111">
        <f t="shared" si="116"/>
        <v>0</v>
      </c>
      <c r="E267" s="111">
        <f t="shared" si="119"/>
        <v>0</v>
      </c>
      <c r="F267" s="111">
        <f t="shared" si="120"/>
        <v>0</v>
      </c>
      <c r="G267" s="111">
        <f t="shared" si="121"/>
        <v>0</v>
      </c>
      <c r="H267" s="111">
        <f t="shared" si="122"/>
        <v>0</v>
      </c>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c r="BK267" s="65"/>
      <c r="BL267" s="65"/>
      <c r="BM267" s="65"/>
      <c r="BN267" s="65"/>
      <c r="BO267" s="65"/>
      <c r="BP267" s="153"/>
    </row>
    <row r="268" spans="2:68" x14ac:dyDescent="0.25">
      <c r="B268" s="103" t="str">
        <f t="shared" si="117"/>
        <v>Source and cost explanation</v>
      </c>
      <c r="C268" s="64" t="str">
        <f t="shared" si="118"/>
        <v>Asset #14</v>
      </c>
      <c r="D268" s="111">
        <f t="shared" si="116"/>
        <v>0</v>
      </c>
      <c r="E268" s="111">
        <f t="shared" si="119"/>
        <v>0</v>
      </c>
      <c r="F268" s="111">
        <f t="shared" si="120"/>
        <v>0</v>
      </c>
      <c r="G268" s="111">
        <f t="shared" si="121"/>
        <v>0</v>
      </c>
      <c r="H268" s="111">
        <f t="shared" si="122"/>
        <v>0</v>
      </c>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c r="BK268" s="65"/>
      <c r="BL268" s="65"/>
      <c r="BM268" s="65"/>
      <c r="BN268" s="65"/>
      <c r="BO268" s="65"/>
      <c r="BP268" s="153"/>
    </row>
    <row r="269" spans="2:68" x14ac:dyDescent="0.25">
      <c r="B269" s="103" t="str">
        <f t="shared" si="117"/>
        <v>Source and cost explanation</v>
      </c>
      <c r="C269" s="64" t="str">
        <f t="shared" si="118"/>
        <v>Asset #15</v>
      </c>
      <c r="D269" s="111">
        <f t="shared" si="116"/>
        <v>0</v>
      </c>
      <c r="E269" s="111">
        <f t="shared" si="119"/>
        <v>0</v>
      </c>
      <c r="F269" s="111">
        <f t="shared" si="120"/>
        <v>0</v>
      </c>
      <c r="G269" s="111">
        <f t="shared" si="121"/>
        <v>0</v>
      </c>
      <c r="H269" s="111">
        <f t="shared" si="122"/>
        <v>0</v>
      </c>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c r="BK269" s="65"/>
      <c r="BL269" s="65"/>
      <c r="BM269" s="65"/>
      <c r="BN269" s="65"/>
      <c r="BO269" s="65"/>
      <c r="BP269" s="153"/>
    </row>
    <row r="270" spans="2:68" x14ac:dyDescent="0.25">
      <c r="B270" s="103"/>
      <c r="C270" s="64"/>
      <c r="D270" s="152">
        <f>SUM(D255:D269)</f>
        <v>2280000</v>
      </c>
      <c r="E270" s="152">
        <f>SUM(E255:E269)</f>
        <v>2292000</v>
      </c>
      <c r="F270" s="152">
        <f>SUM(F255:F269)</f>
        <v>2316000</v>
      </c>
      <c r="G270" s="152">
        <f>SUM(G255:G269)</f>
        <v>2400000</v>
      </c>
      <c r="H270" s="152">
        <f>SUM(H255:H269)</f>
        <v>2400000</v>
      </c>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c r="BK270" s="65"/>
      <c r="BL270" s="65"/>
      <c r="BM270" s="65"/>
      <c r="BN270" s="65"/>
      <c r="BO270" s="65"/>
      <c r="BP270" s="153"/>
    </row>
    <row r="271" spans="2:68" x14ac:dyDescent="0.25">
      <c r="B271" s="103"/>
      <c r="C271" s="64"/>
      <c r="D271" s="152"/>
      <c r="E271" s="152"/>
      <c r="F271" s="152"/>
      <c r="G271" s="152"/>
      <c r="H271" s="152"/>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c r="BK271" s="65"/>
      <c r="BL271" s="65"/>
      <c r="BM271" s="65"/>
      <c r="BN271" s="65"/>
      <c r="BO271" s="65"/>
      <c r="BP271" s="153"/>
    </row>
    <row r="272" spans="2:68" x14ac:dyDescent="0.25">
      <c r="B272" s="103"/>
      <c r="C272" s="64" t="s">
        <v>309</v>
      </c>
      <c r="D272" s="149">
        <f>D229</f>
        <v>44682</v>
      </c>
      <c r="E272" s="86">
        <f>DATE(YEAR(D272)+1,MONTH(D272),DAY(D272))</f>
        <v>45047</v>
      </c>
      <c r="F272" s="86">
        <f>DATE(YEAR(E272)+1,MONTH(E272),DAY(E272))</f>
        <v>45413</v>
      </c>
      <c r="G272" s="86">
        <f>DATE(YEAR(F272)+1,MONTH(F272),DAY(F272))</f>
        <v>45778</v>
      </c>
      <c r="H272" s="86">
        <f>DATE(YEAR(G272)+1,MONTH(G272),DAY(G272))</f>
        <v>46143</v>
      </c>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c r="BK272" s="65"/>
      <c r="BL272" s="65"/>
      <c r="BM272" s="65"/>
      <c r="BN272" s="65"/>
      <c r="BO272" s="65"/>
      <c r="BP272" s="153"/>
    </row>
    <row r="273" spans="2:68" x14ac:dyDescent="0.25">
      <c r="B273" s="103" t="str">
        <f t="shared" ref="B273:C276" si="123">B247</f>
        <v>Source and cost explanation</v>
      </c>
      <c r="C273" s="64" t="str">
        <f t="shared" si="123"/>
        <v>Asset #1</v>
      </c>
      <c r="D273" s="111">
        <f>P247</f>
        <v>182400</v>
      </c>
      <c r="E273" s="111">
        <f>AC247</f>
        <v>183360</v>
      </c>
      <c r="F273" s="111">
        <f>AP247</f>
        <v>115800</v>
      </c>
      <c r="G273" s="111">
        <f>BC247</f>
        <v>216000</v>
      </c>
      <c r="H273" s="111">
        <f>BP247</f>
        <v>96000</v>
      </c>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c r="BK273" s="65"/>
      <c r="BL273" s="65"/>
      <c r="BM273" s="65"/>
      <c r="BN273" s="65"/>
      <c r="BO273" s="65"/>
      <c r="BP273" s="153"/>
    </row>
    <row r="274" spans="2:68" x14ac:dyDescent="0.25">
      <c r="B274" s="103" t="str">
        <f t="shared" si="123"/>
        <v>Source and cost explanation</v>
      </c>
      <c r="C274" s="64" t="str">
        <f t="shared" si="123"/>
        <v>Asset #2</v>
      </c>
      <c r="D274" s="111">
        <f>P248</f>
        <v>182400</v>
      </c>
      <c r="E274" s="111">
        <f>AC248</f>
        <v>183360</v>
      </c>
      <c r="F274" s="111">
        <f>AP248</f>
        <v>115800</v>
      </c>
      <c r="G274" s="111">
        <f>BC248</f>
        <v>216000</v>
      </c>
      <c r="H274" s="111">
        <f>BP248</f>
        <v>96000</v>
      </c>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c r="BK274" s="65"/>
      <c r="BL274" s="65"/>
      <c r="BM274" s="65"/>
      <c r="BN274" s="65"/>
      <c r="BO274" s="65"/>
      <c r="BP274" s="153"/>
    </row>
    <row r="275" spans="2:68" x14ac:dyDescent="0.25">
      <c r="B275" s="103" t="str">
        <f t="shared" si="123"/>
        <v>Source and cost explanation</v>
      </c>
      <c r="C275" s="64" t="str">
        <f t="shared" si="123"/>
        <v>Asset #3</v>
      </c>
      <c r="D275" s="111">
        <f>P249</f>
        <v>182400</v>
      </c>
      <c r="E275" s="111">
        <f>AC249</f>
        <v>183360</v>
      </c>
      <c r="F275" s="111">
        <f>AP249</f>
        <v>115800</v>
      </c>
      <c r="G275" s="111">
        <f>BC249</f>
        <v>216000</v>
      </c>
      <c r="H275" s="111">
        <f>BP249</f>
        <v>96000</v>
      </c>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c r="BK275" s="65"/>
      <c r="BL275" s="65"/>
      <c r="BM275" s="65"/>
      <c r="BN275" s="65"/>
      <c r="BO275" s="65"/>
      <c r="BP275" s="153"/>
    </row>
    <row r="276" spans="2:68" x14ac:dyDescent="0.25">
      <c r="B276" s="103" t="str">
        <f t="shared" si="123"/>
        <v>Source and cost explanation</v>
      </c>
      <c r="C276" s="64" t="str">
        <f t="shared" si="123"/>
        <v>Asset #4</v>
      </c>
      <c r="D276" s="111">
        <f>P250</f>
        <v>182400</v>
      </c>
      <c r="E276" s="111">
        <f>AC250</f>
        <v>183360</v>
      </c>
      <c r="F276" s="111">
        <f>AP250</f>
        <v>115800</v>
      </c>
      <c r="G276" s="111">
        <f>BC250</f>
        <v>216000</v>
      </c>
      <c r="H276" s="111">
        <f>BP250</f>
        <v>96000</v>
      </c>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153"/>
    </row>
    <row r="277" spans="2:68" x14ac:dyDescent="0.25">
      <c r="B277" s="103"/>
      <c r="C277" s="65"/>
      <c r="D277" s="111">
        <f>SUM(D273:D276)</f>
        <v>729600</v>
      </c>
      <c r="E277" s="111">
        <f>SUM(E273:E276)</f>
        <v>733440</v>
      </c>
      <c r="F277" s="111">
        <f>SUM(F273:F276)</f>
        <v>463200</v>
      </c>
      <c r="G277" s="111">
        <f>SUM(G273:G276)</f>
        <v>864000</v>
      </c>
      <c r="H277" s="111">
        <f>SUM(H273:H276)</f>
        <v>384000</v>
      </c>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c r="BK277" s="65"/>
      <c r="BL277" s="65"/>
      <c r="BM277" s="65"/>
      <c r="BN277" s="65"/>
      <c r="BO277" s="65"/>
      <c r="BP277" s="153"/>
    </row>
    <row r="278" spans="2:68" x14ac:dyDescent="0.25">
      <c r="B278" s="103"/>
      <c r="C278" s="64"/>
      <c r="D278" s="85"/>
      <c r="E278" s="85"/>
      <c r="F278" s="85"/>
      <c r="G278" s="85"/>
      <c r="H278" s="8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153"/>
    </row>
    <row r="279" spans="2:68" x14ac:dyDescent="0.25">
      <c r="B279" s="103" t="s">
        <v>108</v>
      </c>
      <c r="C279" s="64"/>
      <c r="D279" s="86">
        <f>D229</f>
        <v>44682</v>
      </c>
      <c r="E279" s="86">
        <f>DATE(YEAR(D279)+1,MONTH(D279),DAY(D279))</f>
        <v>45047</v>
      </c>
      <c r="F279" s="86">
        <f>DATE(YEAR(E279)+1,MONTH(E279),DAY(E279))</f>
        <v>45413</v>
      </c>
      <c r="G279" s="86">
        <f>DATE(YEAR(F279)+1,MONTH(F279),DAY(F279))</f>
        <v>45778</v>
      </c>
      <c r="H279" s="86">
        <f>DATE(YEAR(G279)+1,MONTH(G279),DAY(G279))</f>
        <v>46143</v>
      </c>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c r="BK279" s="65"/>
      <c r="BL279" s="65"/>
      <c r="BM279" s="65"/>
      <c r="BN279" s="65"/>
      <c r="BO279" s="65"/>
      <c r="BP279" s="153"/>
    </row>
    <row r="280" spans="2:68" x14ac:dyDescent="0.25">
      <c r="B280" s="103" t="s">
        <v>6</v>
      </c>
      <c r="C280" s="64"/>
      <c r="D280" s="111">
        <v>0</v>
      </c>
      <c r="E280" s="87">
        <f>D284</f>
        <v>1208400</v>
      </c>
      <c r="F280" s="87">
        <f>E284</f>
        <v>2060640</v>
      </c>
      <c r="G280" s="87">
        <f>F284</f>
        <v>2947848</v>
      </c>
      <c r="H280" s="87">
        <f>G284</f>
        <v>3239493.6</v>
      </c>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153"/>
    </row>
    <row r="281" spans="2:68" x14ac:dyDescent="0.25">
      <c r="B281" s="103" t="s">
        <v>7</v>
      </c>
      <c r="C281" s="64"/>
      <c r="D281" s="111">
        <f>D270</f>
        <v>2280000</v>
      </c>
      <c r="E281" s="111">
        <f>E270</f>
        <v>2292000</v>
      </c>
      <c r="F281" s="111">
        <f>F270</f>
        <v>2316000</v>
      </c>
      <c r="G281" s="111">
        <f>G270</f>
        <v>2400000</v>
      </c>
      <c r="H281" s="111">
        <f>H270</f>
        <v>2400000</v>
      </c>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c r="BK281" s="65"/>
      <c r="BL281" s="65"/>
      <c r="BM281" s="65"/>
      <c r="BN281" s="65"/>
      <c r="BO281" s="65"/>
      <c r="BP281" s="153"/>
    </row>
    <row r="282" spans="2:68" x14ac:dyDescent="0.25">
      <c r="B282" s="103" t="s">
        <v>17</v>
      </c>
      <c r="C282" s="64"/>
      <c r="D282" s="111">
        <f>D277</f>
        <v>729600</v>
      </c>
      <c r="E282" s="111">
        <f>E277</f>
        <v>733440</v>
      </c>
      <c r="F282" s="111">
        <f>F277</f>
        <v>463200</v>
      </c>
      <c r="G282" s="111">
        <f>G277</f>
        <v>864000</v>
      </c>
      <c r="H282" s="111">
        <f>H277</f>
        <v>384000</v>
      </c>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c r="BK282" s="65"/>
      <c r="BL282" s="65"/>
      <c r="BM282" s="65"/>
      <c r="BN282" s="65"/>
      <c r="BO282" s="65"/>
      <c r="BP282" s="153"/>
    </row>
    <row r="283" spans="2:68" x14ac:dyDescent="0.25">
      <c r="B283" s="103" t="s">
        <v>5</v>
      </c>
      <c r="C283" s="64"/>
      <c r="D283" s="111">
        <f>(D280*$C226)+(D281*$C226/2)</f>
        <v>342000</v>
      </c>
      <c r="E283" s="111">
        <f>(E280*$C226)+(E281*$C226/2)</f>
        <v>706320</v>
      </c>
      <c r="F283" s="111">
        <f>(F280*$C226)+(F281*$C226/2)</f>
        <v>965592</v>
      </c>
      <c r="G283" s="111">
        <f>(G280*$C226)+(G281*$C226/2)</f>
        <v>1244354.3999999999</v>
      </c>
      <c r="H283" s="111">
        <f>(H280*$C226)+(H281*$C226/2)</f>
        <v>1331848.08</v>
      </c>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c r="BK283" s="65"/>
      <c r="BL283" s="65"/>
      <c r="BM283" s="65"/>
      <c r="BN283" s="65"/>
      <c r="BO283" s="65"/>
      <c r="BP283" s="153"/>
    </row>
    <row r="284" spans="2:68" ht="13.8" thickBot="1" x14ac:dyDescent="0.3">
      <c r="B284" s="106" t="s">
        <v>8</v>
      </c>
      <c r="C284" s="120"/>
      <c r="D284" s="165">
        <f>D280+D281-D282-D283</f>
        <v>1208400</v>
      </c>
      <c r="E284" s="165">
        <f>E280+E281-E282-E283</f>
        <v>2060640</v>
      </c>
      <c r="F284" s="165">
        <f>F280+F281-F282-F283</f>
        <v>2947848</v>
      </c>
      <c r="G284" s="165">
        <f>G280+G281-G282-G283</f>
        <v>3239493.6</v>
      </c>
      <c r="H284" s="165">
        <f>H280+H281-H282-H283</f>
        <v>3923645.5199999996</v>
      </c>
      <c r="I284" s="121"/>
      <c r="J284" s="121"/>
      <c r="K284" s="121"/>
      <c r="L284" s="121"/>
      <c r="M284" s="121"/>
      <c r="N284" s="121"/>
      <c r="O284" s="121"/>
      <c r="P284" s="121"/>
      <c r="Q284" s="121"/>
      <c r="R284" s="121"/>
      <c r="S284" s="121"/>
      <c r="T284" s="121"/>
      <c r="U284" s="121"/>
      <c r="V284" s="121"/>
      <c r="W284" s="121"/>
      <c r="X284" s="121"/>
      <c r="Y284" s="121"/>
      <c r="Z284" s="121"/>
      <c r="AA284" s="121"/>
      <c r="AB284" s="121"/>
      <c r="AC284" s="121"/>
      <c r="AD284" s="121"/>
      <c r="AE284" s="121"/>
      <c r="AF284" s="121"/>
      <c r="AG284" s="121"/>
      <c r="AH284" s="121"/>
      <c r="AI284" s="121"/>
      <c r="AJ284" s="121"/>
      <c r="AK284" s="121"/>
      <c r="AL284" s="121"/>
      <c r="AM284" s="121"/>
      <c r="AN284" s="121"/>
      <c r="AO284" s="121"/>
      <c r="AP284" s="121"/>
      <c r="AQ284" s="121"/>
      <c r="AR284" s="121"/>
      <c r="AS284" s="121"/>
      <c r="AT284" s="121"/>
      <c r="AU284" s="121"/>
      <c r="AV284" s="121"/>
      <c r="AW284" s="121"/>
      <c r="AX284" s="121"/>
      <c r="AY284" s="121"/>
      <c r="AZ284" s="121"/>
      <c r="BA284" s="121"/>
      <c r="BB284" s="121"/>
      <c r="BC284" s="121"/>
      <c r="BD284" s="121"/>
      <c r="BE284" s="121"/>
      <c r="BF284" s="121"/>
      <c r="BG284" s="121"/>
      <c r="BH284" s="121"/>
      <c r="BI284" s="121"/>
      <c r="BJ284" s="121"/>
      <c r="BK284" s="121"/>
      <c r="BL284" s="121"/>
      <c r="BM284" s="121"/>
      <c r="BN284" s="121"/>
      <c r="BO284" s="121"/>
      <c r="BP284" s="122"/>
    </row>
    <row r="286" spans="2:68" ht="13.8" thickBot="1" x14ac:dyDescent="0.3"/>
    <row r="287" spans="2:68" x14ac:dyDescent="0.25">
      <c r="B287" s="101" t="s">
        <v>107</v>
      </c>
      <c r="C287" s="102">
        <v>43</v>
      </c>
      <c r="D287" s="107"/>
      <c r="E287" s="107"/>
      <c r="F287" s="107"/>
      <c r="G287" s="107"/>
      <c r="H287" s="107"/>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c r="AT287" s="125"/>
      <c r="AU287" s="125"/>
      <c r="AV287" s="125"/>
      <c r="AW287" s="125"/>
      <c r="AX287" s="125"/>
      <c r="AY287" s="125"/>
      <c r="AZ287" s="125"/>
      <c r="BA287" s="125"/>
      <c r="BB287" s="125"/>
      <c r="BC287" s="125"/>
      <c r="BD287" s="125"/>
      <c r="BE287" s="125"/>
      <c r="BF287" s="125"/>
      <c r="BG287" s="125"/>
      <c r="BH287" s="125"/>
      <c r="BI287" s="125"/>
      <c r="BJ287" s="125"/>
      <c r="BK287" s="125"/>
      <c r="BL287" s="125"/>
      <c r="BM287" s="125"/>
      <c r="BN287" s="125"/>
      <c r="BO287" s="125"/>
      <c r="BP287" s="126"/>
    </row>
    <row r="288" spans="2:68" x14ac:dyDescent="0.25">
      <c r="B288" s="103" t="s">
        <v>109</v>
      </c>
      <c r="C288" s="100">
        <v>0.3</v>
      </c>
      <c r="D288" s="16"/>
      <c r="E288" s="16"/>
      <c r="F288" s="16"/>
      <c r="G288" s="16"/>
      <c r="H288" s="16"/>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c r="BK288" s="65"/>
      <c r="BL288" s="65"/>
      <c r="BM288" s="65"/>
      <c r="BN288" s="65"/>
      <c r="BO288" s="65"/>
      <c r="BP288" s="153"/>
    </row>
    <row r="289" spans="2:68" x14ac:dyDescent="0.25">
      <c r="B289" s="103" t="s">
        <v>110</v>
      </c>
      <c r="C289" s="108" t="s">
        <v>282</v>
      </c>
      <c r="D289" s="108"/>
      <c r="E289" s="108"/>
      <c r="F289" s="108"/>
      <c r="G289" s="108"/>
      <c r="H289" s="108"/>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c r="BK289" s="65"/>
      <c r="BL289" s="65"/>
      <c r="BM289" s="65"/>
      <c r="BN289" s="65"/>
      <c r="BO289" s="65"/>
      <c r="BP289" s="153"/>
    </row>
    <row r="290" spans="2:68" x14ac:dyDescent="0.25">
      <c r="B290" s="103"/>
      <c r="C290" s="64"/>
      <c r="D290" s="65"/>
      <c r="E290" s="64"/>
      <c r="F290" s="64"/>
      <c r="G290" s="64"/>
      <c r="H290" s="64"/>
      <c r="I290" s="65"/>
      <c r="J290" s="65"/>
      <c r="K290" s="65"/>
      <c r="L290" s="65"/>
      <c r="M290" s="65"/>
      <c r="N290" s="65"/>
      <c r="O290" s="65"/>
      <c r="P290" s="86">
        <f>O291</f>
        <v>45017</v>
      </c>
      <c r="Q290" s="65"/>
      <c r="R290" s="65"/>
      <c r="S290" s="65"/>
      <c r="T290" s="65"/>
      <c r="U290" s="65"/>
      <c r="V290" s="65"/>
      <c r="W290" s="65"/>
      <c r="X290" s="65"/>
      <c r="Y290" s="65"/>
      <c r="Z290" s="65"/>
      <c r="AA290" s="65"/>
      <c r="AB290" s="65"/>
      <c r="AC290" s="86">
        <f>AB291</f>
        <v>45384</v>
      </c>
      <c r="AD290" s="65"/>
      <c r="AE290" s="65"/>
      <c r="AF290" s="65"/>
      <c r="AG290" s="65"/>
      <c r="AH290" s="65"/>
      <c r="AI290" s="65"/>
      <c r="AJ290" s="65"/>
      <c r="AK290" s="65"/>
      <c r="AL290" s="65"/>
      <c r="AM290" s="65"/>
      <c r="AN290" s="65"/>
      <c r="AO290" s="65"/>
      <c r="AP290" s="86">
        <f>AO291</f>
        <v>45749</v>
      </c>
      <c r="AQ290" s="65"/>
      <c r="AR290" s="65"/>
      <c r="AS290" s="65"/>
      <c r="AT290" s="65"/>
      <c r="AU290" s="65"/>
      <c r="AV290" s="65"/>
      <c r="AW290" s="65"/>
      <c r="AX290" s="65"/>
      <c r="AY290" s="65"/>
      <c r="AZ290" s="65"/>
      <c r="BA290" s="65"/>
      <c r="BB290" s="65"/>
      <c r="BC290" s="86">
        <f>BB291</f>
        <v>46115</v>
      </c>
      <c r="BD290" s="65"/>
      <c r="BE290" s="65"/>
      <c r="BF290" s="65"/>
      <c r="BG290" s="65"/>
      <c r="BH290" s="65"/>
      <c r="BI290" s="65"/>
      <c r="BJ290" s="65"/>
      <c r="BK290" s="65"/>
      <c r="BL290" s="65"/>
      <c r="BM290" s="65"/>
      <c r="BN290" s="65"/>
      <c r="BO290" s="65"/>
      <c r="BP290" s="105">
        <f>BO291</f>
        <v>46481</v>
      </c>
    </row>
    <row r="291" spans="2:68" x14ac:dyDescent="0.25">
      <c r="B291" s="154" t="s">
        <v>308</v>
      </c>
      <c r="C291" s="65"/>
      <c r="D291" s="155">
        <f>D229</f>
        <v>44682</v>
      </c>
      <c r="E291" s="155">
        <f t="shared" ref="E291:O291" si="124">DATE(YEAR(D291),MONTH(D291)+1,DAY(D291))</f>
        <v>44713</v>
      </c>
      <c r="F291" s="155">
        <f t="shared" si="124"/>
        <v>44743</v>
      </c>
      <c r="G291" s="155">
        <f t="shared" si="124"/>
        <v>44774</v>
      </c>
      <c r="H291" s="155">
        <f t="shared" si="124"/>
        <v>44805</v>
      </c>
      <c r="I291" s="155">
        <f t="shared" si="124"/>
        <v>44835</v>
      </c>
      <c r="J291" s="155">
        <f t="shared" si="124"/>
        <v>44866</v>
      </c>
      <c r="K291" s="155">
        <f t="shared" si="124"/>
        <v>44896</v>
      </c>
      <c r="L291" s="155">
        <f t="shared" si="124"/>
        <v>44927</v>
      </c>
      <c r="M291" s="155">
        <f t="shared" si="124"/>
        <v>44958</v>
      </c>
      <c r="N291" s="155">
        <f t="shared" si="124"/>
        <v>44986</v>
      </c>
      <c r="O291" s="155">
        <f t="shared" si="124"/>
        <v>45017</v>
      </c>
      <c r="P291" s="81" t="s">
        <v>52</v>
      </c>
      <c r="Q291" s="155">
        <f>D291+366</f>
        <v>45048</v>
      </c>
      <c r="R291" s="155">
        <f t="shared" ref="R291:AB291" si="125">DATE(YEAR(Q291),MONTH(Q291)+1,DAY(Q291))</f>
        <v>45079</v>
      </c>
      <c r="S291" s="155">
        <f t="shared" si="125"/>
        <v>45109</v>
      </c>
      <c r="T291" s="155">
        <f t="shared" si="125"/>
        <v>45140</v>
      </c>
      <c r="U291" s="155">
        <f t="shared" si="125"/>
        <v>45171</v>
      </c>
      <c r="V291" s="155">
        <f t="shared" si="125"/>
        <v>45201</v>
      </c>
      <c r="W291" s="155">
        <f t="shared" si="125"/>
        <v>45232</v>
      </c>
      <c r="X291" s="155">
        <f t="shared" si="125"/>
        <v>45262</v>
      </c>
      <c r="Y291" s="155">
        <f t="shared" si="125"/>
        <v>45293</v>
      </c>
      <c r="Z291" s="155">
        <f t="shared" si="125"/>
        <v>45324</v>
      </c>
      <c r="AA291" s="155">
        <f t="shared" si="125"/>
        <v>45353</v>
      </c>
      <c r="AB291" s="155">
        <f t="shared" si="125"/>
        <v>45384</v>
      </c>
      <c r="AC291" s="81" t="s">
        <v>52</v>
      </c>
      <c r="AD291" s="155">
        <f>Q291+366</f>
        <v>45414</v>
      </c>
      <c r="AE291" s="155">
        <f t="shared" ref="AE291:AO291" si="126">DATE(YEAR(AD291),MONTH(AD291)+1,DAY(AD291))</f>
        <v>45445</v>
      </c>
      <c r="AF291" s="155">
        <f t="shared" si="126"/>
        <v>45475</v>
      </c>
      <c r="AG291" s="155">
        <f t="shared" si="126"/>
        <v>45506</v>
      </c>
      <c r="AH291" s="155">
        <f t="shared" si="126"/>
        <v>45537</v>
      </c>
      <c r="AI291" s="155">
        <f t="shared" si="126"/>
        <v>45567</v>
      </c>
      <c r="AJ291" s="155">
        <f t="shared" si="126"/>
        <v>45598</v>
      </c>
      <c r="AK291" s="155">
        <f t="shared" si="126"/>
        <v>45628</v>
      </c>
      <c r="AL291" s="155">
        <f t="shared" si="126"/>
        <v>45659</v>
      </c>
      <c r="AM291" s="155">
        <f t="shared" si="126"/>
        <v>45690</v>
      </c>
      <c r="AN291" s="155">
        <f t="shared" si="126"/>
        <v>45718</v>
      </c>
      <c r="AO291" s="155">
        <f t="shared" si="126"/>
        <v>45749</v>
      </c>
      <c r="AP291" s="81" t="s">
        <v>52</v>
      </c>
      <c r="AQ291" s="155">
        <f>AD291+366</f>
        <v>45780</v>
      </c>
      <c r="AR291" s="155">
        <f t="shared" ref="AR291:BB291" si="127">DATE(YEAR(AQ291),MONTH(AQ291)+1,DAY(AQ291))</f>
        <v>45811</v>
      </c>
      <c r="AS291" s="155">
        <f t="shared" si="127"/>
        <v>45841</v>
      </c>
      <c r="AT291" s="155">
        <f t="shared" si="127"/>
        <v>45872</v>
      </c>
      <c r="AU291" s="155">
        <f t="shared" si="127"/>
        <v>45903</v>
      </c>
      <c r="AV291" s="155">
        <f t="shared" si="127"/>
        <v>45933</v>
      </c>
      <c r="AW291" s="155">
        <f t="shared" si="127"/>
        <v>45964</v>
      </c>
      <c r="AX291" s="155">
        <f t="shared" si="127"/>
        <v>45994</v>
      </c>
      <c r="AY291" s="155">
        <f t="shared" si="127"/>
        <v>46025</v>
      </c>
      <c r="AZ291" s="155">
        <f t="shared" si="127"/>
        <v>46056</v>
      </c>
      <c r="BA291" s="155">
        <f t="shared" si="127"/>
        <v>46084</v>
      </c>
      <c r="BB291" s="155">
        <f t="shared" si="127"/>
        <v>46115</v>
      </c>
      <c r="BC291" s="81" t="s">
        <v>52</v>
      </c>
      <c r="BD291" s="155">
        <f>AQ291+366</f>
        <v>46146</v>
      </c>
      <c r="BE291" s="155">
        <f t="shared" ref="BE291:BO291" si="128">DATE(YEAR(BD291),MONTH(BD291)+1,DAY(BD291))</f>
        <v>46177</v>
      </c>
      <c r="BF291" s="155">
        <f t="shared" si="128"/>
        <v>46207</v>
      </c>
      <c r="BG291" s="155">
        <f t="shared" si="128"/>
        <v>46238</v>
      </c>
      <c r="BH291" s="155">
        <f t="shared" si="128"/>
        <v>46269</v>
      </c>
      <c r="BI291" s="155">
        <f t="shared" si="128"/>
        <v>46299</v>
      </c>
      <c r="BJ291" s="155">
        <f t="shared" si="128"/>
        <v>46330</v>
      </c>
      <c r="BK291" s="155">
        <f t="shared" si="128"/>
        <v>46360</v>
      </c>
      <c r="BL291" s="155">
        <f t="shared" si="128"/>
        <v>46391</v>
      </c>
      <c r="BM291" s="155">
        <f t="shared" si="128"/>
        <v>46422</v>
      </c>
      <c r="BN291" s="155">
        <f t="shared" si="128"/>
        <v>46450</v>
      </c>
      <c r="BO291" s="155">
        <f t="shared" si="128"/>
        <v>46481</v>
      </c>
      <c r="BP291" s="156" t="s">
        <v>52</v>
      </c>
    </row>
    <row r="292" spans="2:68" x14ac:dyDescent="0.25">
      <c r="B292" s="109" t="s">
        <v>182</v>
      </c>
      <c r="C292" s="108" t="s">
        <v>630</v>
      </c>
      <c r="D292" s="97">
        <v>17000</v>
      </c>
      <c r="E292" s="97">
        <v>17000</v>
      </c>
      <c r="F292" s="97">
        <v>17000</v>
      </c>
      <c r="G292" s="97">
        <v>17000</v>
      </c>
      <c r="H292" s="97">
        <v>17000</v>
      </c>
      <c r="I292" s="97">
        <v>17000</v>
      </c>
      <c r="J292" s="97">
        <v>17000</v>
      </c>
      <c r="K292" s="97">
        <v>17000</v>
      </c>
      <c r="L292" s="97">
        <v>17000</v>
      </c>
      <c r="M292" s="97">
        <v>17000</v>
      </c>
      <c r="N292" s="97">
        <v>17000</v>
      </c>
      <c r="O292" s="97">
        <v>17000</v>
      </c>
      <c r="P292" s="10">
        <f>SUM(D292:O292)</f>
        <v>204000</v>
      </c>
      <c r="Q292" s="151">
        <f>O292*(1+0.1)</f>
        <v>18700</v>
      </c>
      <c r="R292" s="151">
        <v>18700</v>
      </c>
      <c r="S292" s="151">
        <v>18700</v>
      </c>
      <c r="T292" s="151">
        <v>18700</v>
      </c>
      <c r="U292" s="151">
        <v>18700</v>
      </c>
      <c r="V292" s="151">
        <v>18700</v>
      </c>
      <c r="W292" s="151">
        <v>18700</v>
      </c>
      <c r="X292" s="151">
        <v>18700</v>
      </c>
      <c r="Y292" s="151">
        <v>18700</v>
      </c>
      <c r="Z292" s="151">
        <v>18700</v>
      </c>
      <c r="AA292" s="151">
        <v>18700</v>
      </c>
      <c r="AB292" s="151">
        <v>18700</v>
      </c>
      <c r="AC292" s="10">
        <f>SUM(Q292:AB292)</f>
        <v>224400</v>
      </c>
      <c r="AD292" s="151">
        <f>AB292*(1+0.1)</f>
        <v>20570</v>
      </c>
      <c r="AE292" s="151">
        <v>20570</v>
      </c>
      <c r="AF292" s="151">
        <v>20570</v>
      </c>
      <c r="AG292" s="151">
        <v>20570</v>
      </c>
      <c r="AH292" s="151">
        <v>20570</v>
      </c>
      <c r="AI292" s="151">
        <v>20570</v>
      </c>
      <c r="AJ292" s="151">
        <v>20570</v>
      </c>
      <c r="AK292" s="151">
        <v>20570</v>
      </c>
      <c r="AL292" s="151">
        <v>20570</v>
      </c>
      <c r="AM292" s="151">
        <v>20570</v>
      </c>
      <c r="AN292" s="151">
        <v>20570</v>
      </c>
      <c r="AO292" s="151">
        <v>20570</v>
      </c>
      <c r="AP292" s="10">
        <f>SUM(AD292:AO292)</f>
        <v>246840</v>
      </c>
      <c r="AQ292" s="151">
        <f>AO292*(1+0.1)</f>
        <v>22627.000000000004</v>
      </c>
      <c r="AR292" s="151">
        <v>22627.000000000004</v>
      </c>
      <c r="AS292" s="151">
        <v>22627.000000000004</v>
      </c>
      <c r="AT292" s="151">
        <v>22627.000000000004</v>
      </c>
      <c r="AU292" s="151">
        <v>22627.000000000004</v>
      </c>
      <c r="AV292" s="151">
        <v>22627.000000000004</v>
      </c>
      <c r="AW292" s="151">
        <v>22627.000000000004</v>
      </c>
      <c r="AX292" s="151">
        <v>22627.000000000004</v>
      </c>
      <c r="AY292" s="151">
        <v>22627.000000000004</v>
      </c>
      <c r="AZ292" s="151">
        <v>22627.000000000004</v>
      </c>
      <c r="BA292" s="151">
        <v>22627.000000000004</v>
      </c>
      <c r="BB292" s="151">
        <v>22627.000000000004</v>
      </c>
      <c r="BC292" s="10">
        <f>SUM(AQ292:BB292)</f>
        <v>271524.00000000006</v>
      </c>
      <c r="BD292" s="151">
        <f>BB292*(1+0.1)</f>
        <v>24889.700000000004</v>
      </c>
      <c r="BE292" s="151">
        <v>24889.700000000004</v>
      </c>
      <c r="BF292" s="151">
        <v>24889.700000000004</v>
      </c>
      <c r="BG292" s="151">
        <v>24889.700000000004</v>
      </c>
      <c r="BH292" s="151">
        <v>24889.700000000004</v>
      </c>
      <c r="BI292" s="151">
        <v>24889.700000000004</v>
      </c>
      <c r="BJ292" s="151">
        <v>24889.700000000004</v>
      </c>
      <c r="BK292" s="151">
        <v>24889.700000000004</v>
      </c>
      <c r="BL292" s="151">
        <v>24889.700000000004</v>
      </c>
      <c r="BM292" s="151">
        <v>24889.700000000004</v>
      </c>
      <c r="BN292" s="151">
        <v>24889.700000000004</v>
      </c>
      <c r="BO292" s="151">
        <v>24889.700000000004</v>
      </c>
      <c r="BP292" s="157">
        <f>SUM(BD292:BO292)</f>
        <v>298676.40000000008</v>
      </c>
    </row>
    <row r="293" spans="2:68" x14ac:dyDescent="0.25">
      <c r="B293" s="109" t="s">
        <v>182</v>
      </c>
      <c r="C293" s="108" t="s">
        <v>631</v>
      </c>
      <c r="D293" s="97">
        <v>4000</v>
      </c>
      <c r="E293" s="97">
        <v>4000</v>
      </c>
      <c r="F293" s="97">
        <v>4000</v>
      </c>
      <c r="G293" s="97">
        <v>4000</v>
      </c>
      <c r="H293" s="97">
        <v>4000</v>
      </c>
      <c r="I293" s="97">
        <v>4000</v>
      </c>
      <c r="J293" s="97">
        <v>4000</v>
      </c>
      <c r="K293" s="97">
        <v>4000</v>
      </c>
      <c r="L293" s="97">
        <v>4000</v>
      </c>
      <c r="M293" s="97">
        <v>4000</v>
      </c>
      <c r="N293" s="97">
        <v>4000</v>
      </c>
      <c r="O293" s="97">
        <v>4000</v>
      </c>
      <c r="P293" s="10">
        <f>SUM(D293:O293)</f>
        <v>48000</v>
      </c>
      <c r="Q293" s="151">
        <f t="shared" ref="Q293:R297" si="129">O293*(1+0.1)</f>
        <v>4400</v>
      </c>
      <c r="R293" s="151">
        <v>4400</v>
      </c>
      <c r="S293" s="151">
        <v>4400</v>
      </c>
      <c r="T293" s="151">
        <v>4400</v>
      </c>
      <c r="U293" s="151">
        <v>4400</v>
      </c>
      <c r="V293" s="151">
        <v>4400</v>
      </c>
      <c r="W293" s="151">
        <v>4400</v>
      </c>
      <c r="X293" s="151">
        <v>4400</v>
      </c>
      <c r="Y293" s="151">
        <v>4400</v>
      </c>
      <c r="Z293" s="151">
        <v>4400</v>
      </c>
      <c r="AA293" s="151">
        <v>4400</v>
      </c>
      <c r="AB293" s="151">
        <v>4400</v>
      </c>
      <c r="AC293" s="10">
        <f>SUM(Q293:AB293)</f>
        <v>52800</v>
      </c>
      <c r="AD293" s="151">
        <f t="shared" ref="AD293:AE297" si="130">AB293*(1+0.1)</f>
        <v>4840</v>
      </c>
      <c r="AE293" s="151">
        <v>4840</v>
      </c>
      <c r="AF293" s="151">
        <v>4840</v>
      </c>
      <c r="AG293" s="151">
        <v>4840</v>
      </c>
      <c r="AH293" s="151">
        <v>4840</v>
      </c>
      <c r="AI293" s="151">
        <v>4840</v>
      </c>
      <c r="AJ293" s="151">
        <v>4840</v>
      </c>
      <c r="AK293" s="151">
        <v>4840</v>
      </c>
      <c r="AL293" s="151">
        <v>4840</v>
      </c>
      <c r="AM293" s="151">
        <v>4840</v>
      </c>
      <c r="AN293" s="151">
        <v>4840</v>
      </c>
      <c r="AO293" s="151">
        <v>4840</v>
      </c>
      <c r="AP293" s="10">
        <f>SUM(AD293:AO293)</f>
        <v>58080</v>
      </c>
      <c r="AQ293" s="151">
        <f t="shared" ref="AQ293:AR297" si="131">AO293*(1+0.1)</f>
        <v>5324</v>
      </c>
      <c r="AR293" s="151">
        <v>5324</v>
      </c>
      <c r="AS293" s="151">
        <v>5324</v>
      </c>
      <c r="AT293" s="151">
        <v>5324</v>
      </c>
      <c r="AU293" s="151">
        <v>5324</v>
      </c>
      <c r="AV293" s="151">
        <v>5324</v>
      </c>
      <c r="AW293" s="151">
        <v>5324</v>
      </c>
      <c r="AX293" s="151">
        <v>5324</v>
      </c>
      <c r="AY293" s="151">
        <v>5324</v>
      </c>
      <c r="AZ293" s="151">
        <v>5324</v>
      </c>
      <c r="BA293" s="151">
        <v>5324</v>
      </c>
      <c r="BB293" s="151">
        <v>5324</v>
      </c>
      <c r="BC293" s="10">
        <f>SUM(AQ293:BB293)</f>
        <v>63888</v>
      </c>
      <c r="BD293" s="151">
        <f t="shared" ref="BD293:BE297" si="132">BB293*(1+0.1)</f>
        <v>5856.4000000000005</v>
      </c>
      <c r="BE293" s="151">
        <v>5856.4000000000005</v>
      </c>
      <c r="BF293" s="151">
        <v>5856.4000000000005</v>
      </c>
      <c r="BG293" s="151">
        <v>5856.4000000000005</v>
      </c>
      <c r="BH293" s="151">
        <v>5856.4000000000005</v>
      </c>
      <c r="BI293" s="151">
        <v>5856.4000000000005</v>
      </c>
      <c r="BJ293" s="151">
        <v>5856.4000000000005</v>
      </c>
      <c r="BK293" s="151">
        <v>5856.4000000000005</v>
      </c>
      <c r="BL293" s="151">
        <v>5856.4000000000005</v>
      </c>
      <c r="BM293" s="151">
        <v>5856.4000000000005</v>
      </c>
      <c r="BN293" s="151">
        <v>5856.4000000000005</v>
      </c>
      <c r="BO293" s="151">
        <v>5856.4000000000005</v>
      </c>
      <c r="BP293" s="157">
        <f t="shared" ref="BP293:BP306" si="133">SUM(BD293:BO293)</f>
        <v>70276.800000000003</v>
      </c>
    </row>
    <row r="294" spans="2:68" x14ac:dyDescent="0.25">
      <c r="B294" s="109" t="s">
        <v>182</v>
      </c>
      <c r="C294" s="108" t="s">
        <v>632</v>
      </c>
      <c r="D294" s="97">
        <v>3000</v>
      </c>
      <c r="E294" s="97">
        <v>3000</v>
      </c>
      <c r="F294" s="97">
        <v>3000</v>
      </c>
      <c r="G294" s="97">
        <v>3000</v>
      </c>
      <c r="H294" s="97">
        <v>3000</v>
      </c>
      <c r="I294" s="97">
        <v>3000</v>
      </c>
      <c r="J294" s="97">
        <v>3000</v>
      </c>
      <c r="K294" s="97">
        <v>3000</v>
      </c>
      <c r="L294" s="97">
        <v>3000</v>
      </c>
      <c r="M294" s="97">
        <v>3000</v>
      </c>
      <c r="N294" s="97">
        <v>3000</v>
      </c>
      <c r="O294" s="97">
        <v>3000</v>
      </c>
      <c r="P294" s="10">
        <f>SUM(D294:O294)</f>
        <v>36000</v>
      </c>
      <c r="Q294" s="151">
        <f t="shared" si="129"/>
        <v>3300.0000000000005</v>
      </c>
      <c r="R294" s="151">
        <v>3300.0000000000005</v>
      </c>
      <c r="S294" s="151">
        <v>3300.0000000000005</v>
      </c>
      <c r="T294" s="151">
        <v>3300.0000000000005</v>
      </c>
      <c r="U294" s="151">
        <v>3300.0000000000005</v>
      </c>
      <c r="V294" s="151">
        <v>3300.0000000000005</v>
      </c>
      <c r="W294" s="151">
        <v>3300.0000000000005</v>
      </c>
      <c r="X294" s="151">
        <v>3300.0000000000005</v>
      </c>
      <c r="Y294" s="151">
        <v>3300.0000000000005</v>
      </c>
      <c r="Z294" s="151">
        <v>3300.0000000000005</v>
      </c>
      <c r="AA294" s="151">
        <v>3300.0000000000005</v>
      </c>
      <c r="AB294" s="151">
        <v>3300.0000000000005</v>
      </c>
      <c r="AC294" s="10">
        <f>SUM(Q294:AB294)</f>
        <v>39600.000000000007</v>
      </c>
      <c r="AD294" s="151">
        <f t="shared" si="130"/>
        <v>3630.0000000000009</v>
      </c>
      <c r="AE294" s="151">
        <v>3630.0000000000009</v>
      </c>
      <c r="AF294" s="151">
        <v>3630.0000000000009</v>
      </c>
      <c r="AG294" s="151">
        <v>3630.0000000000009</v>
      </c>
      <c r="AH294" s="151">
        <v>3630.0000000000009</v>
      </c>
      <c r="AI294" s="151">
        <v>3630.0000000000009</v>
      </c>
      <c r="AJ294" s="151">
        <v>3630.0000000000009</v>
      </c>
      <c r="AK294" s="151">
        <v>3630.0000000000009</v>
      </c>
      <c r="AL294" s="151">
        <v>3630.0000000000009</v>
      </c>
      <c r="AM294" s="151">
        <v>3630.0000000000009</v>
      </c>
      <c r="AN294" s="151">
        <v>3630.0000000000009</v>
      </c>
      <c r="AO294" s="151">
        <v>3630.0000000000009</v>
      </c>
      <c r="AP294" s="10">
        <f>SUM(AD294:AO294)</f>
        <v>43560.000000000007</v>
      </c>
      <c r="AQ294" s="151">
        <f t="shared" si="131"/>
        <v>3993.0000000000014</v>
      </c>
      <c r="AR294" s="151">
        <v>3993.0000000000014</v>
      </c>
      <c r="AS294" s="151">
        <v>3993.0000000000014</v>
      </c>
      <c r="AT294" s="151">
        <v>3993.0000000000014</v>
      </c>
      <c r="AU294" s="151">
        <v>3993.0000000000014</v>
      </c>
      <c r="AV294" s="151">
        <v>3993.0000000000014</v>
      </c>
      <c r="AW294" s="151">
        <v>3993.0000000000014</v>
      </c>
      <c r="AX294" s="151">
        <v>3993.0000000000014</v>
      </c>
      <c r="AY294" s="151">
        <v>3993.0000000000014</v>
      </c>
      <c r="AZ294" s="151">
        <v>3993.0000000000014</v>
      </c>
      <c r="BA294" s="151">
        <v>3993.0000000000014</v>
      </c>
      <c r="BB294" s="151">
        <v>3993.0000000000014</v>
      </c>
      <c r="BC294" s="10">
        <f>SUM(AQ294:BB294)</f>
        <v>47916.000000000007</v>
      </c>
      <c r="BD294" s="151">
        <f t="shared" si="132"/>
        <v>4392.300000000002</v>
      </c>
      <c r="BE294" s="151">
        <v>4392.300000000002</v>
      </c>
      <c r="BF294" s="151">
        <v>4392.300000000002</v>
      </c>
      <c r="BG294" s="151">
        <v>4392.300000000002</v>
      </c>
      <c r="BH294" s="151">
        <v>4392.300000000002</v>
      </c>
      <c r="BI294" s="151">
        <v>4392.300000000002</v>
      </c>
      <c r="BJ294" s="151">
        <v>4392.300000000002</v>
      </c>
      <c r="BK294" s="151">
        <v>4392.300000000002</v>
      </c>
      <c r="BL294" s="151">
        <v>4392.300000000002</v>
      </c>
      <c r="BM294" s="151">
        <v>4392.300000000002</v>
      </c>
      <c r="BN294" s="151">
        <v>4392.300000000002</v>
      </c>
      <c r="BO294" s="151">
        <v>4392.300000000002</v>
      </c>
      <c r="BP294" s="157">
        <f t="shared" si="133"/>
        <v>52707.600000000028</v>
      </c>
    </row>
    <row r="295" spans="2:68" x14ac:dyDescent="0.25">
      <c r="B295" s="109" t="s">
        <v>182</v>
      </c>
      <c r="C295" s="108" t="s">
        <v>633</v>
      </c>
      <c r="D295" s="97">
        <v>2500</v>
      </c>
      <c r="E295" s="97">
        <v>2500</v>
      </c>
      <c r="F295" s="97">
        <v>2500</v>
      </c>
      <c r="G295" s="97">
        <v>2500</v>
      </c>
      <c r="H295" s="97">
        <v>2500</v>
      </c>
      <c r="I295" s="97">
        <v>2500</v>
      </c>
      <c r="J295" s="97">
        <v>2500</v>
      </c>
      <c r="K295" s="97">
        <v>2500</v>
      </c>
      <c r="L295" s="97">
        <v>2500</v>
      </c>
      <c r="M295" s="97">
        <v>2500</v>
      </c>
      <c r="N295" s="97">
        <v>2500</v>
      </c>
      <c r="O295" s="97">
        <v>2500</v>
      </c>
      <c r="P295" s="10">
        <f>SUM(D295:O295)</f>
        <v>30000</v>
      </c>
      <c r="Q295" s="151">
        <f t="shared" si="129"/>
        <v>2750</v>
      </c>
      <c r="R295" s="151">
        <v>2750</v>
      </c>
      <c r="S295" s="151">
        <v>2750</v>
      </c>
      <c r="T295" s="151">
        <v>2750</v>
      </c>
      <c r="U295" s="151">
        <v>2750</v>
      </c>
      <c r="V295" s="151">
        <v>2750</v>
      </c>
      <c r="W295" s="151">
        <v>2750</v>
      </c>
      <c r="X295" s="151">
        <v>2750</v>
      </c>
      <c r="Y295" s="151">
        <v>2750</v>
      </c>
      <c r="Z295" s="151">
        <v>2750</v>
      </c>
      <c r="AA295" s="151">
        <v>2750</v>
      </c>
      <c r="AB295" s="151">
        <v>2750</v>
      </c>
      <c r="AC295" s="10">
        <f>SUM(Q295:AB295)</f>
        <v>33000</v>
      </c>
      <c r="AD295" s="151">
        <f t="shared" si="130"/>
        <v>3025.0000000000005</v>
      </c>
      <c r="AE295" s="151">
        <v>3025.0000000000005</v>
      </c>
      <c r="AF295" s="151">
        <v>3025.0000000000005</v>
      </c>
      <c r="AG295" s="151">
        <v>3025.0000000000005</v>
      </c>
      <c r="AH295" s="151">
        <v>3025.0000000000005</v>
      </c>
      <c r="AI295" s="151">
        <v>3025.0000000000005</v>
      </c>
      <c r="AJ295" s="151">
        <v>3025.0000000000005</v>
      </c>
      <c r="AK295" s="151">
        <v>3025.0000000000005</v>
      </c>
      <c r="AL295" s="151">
        <v>3025.0000000000005</v>
      </c>
      <c r="AM295" s="151">
        <v>3025.0000000000005</v>
      </c>
      <c r="AN295" s="151">
        <v>3025.0000000000005</v>
      </c>
      <c r="AO295" s="151">
        <v>3025.0000000000005</v>
      </c>
      <c r="AP295" s="10">
        <f>SUM(AD295:AO295)</f>
        <v>36300.000000000007</v>
      </c>
      <c r="AQ295" s="151">
        <f t="shared" si="131"/>
        <v>3327.5000000000009</v>
      </c>
      <c r="AR295" s="151">
        <v>3327.5000000000009</v>
      </c>
      <c r="AS295" s="151">
        <v>3327.5000000000009</v>
      </c>
      <c r="AT295" s="151">
        <v>3327.5000000000009</v>
      </c>
      <c r="AU295" s="151">
        <v>3327.5000000000009</v>
      </c>
      <c r="AV295" s="151">
        <v>3327.5000000000009</v>
      </c>
      <c r="AW295" s="151">
        <v>3327.5000000000009</v>
      </c>
      <c r="AX295" s="151">
        <v>3327.5000000000009</v>
      </c>
      <c r="AY295" s="151">
        <v>3327.5000000000009</v>
      </c>
      <c r="AZ295" s="151">
        <v>3327.5000000000009</v>
      </c>
      <c r="BA295" s="151">
        <v>3327.5000000000009</v>
      </c>
      <c r="BB295" s="151">
        <v>3327.5000000000009</v>
      </c>
      <c r="BC295" s="10">
        <f>SUM(AQ295:BB295)</f>
        <v>39930.000000000007</v>
      </c>
      <c r="BD295" s="151">
        <f t="shared" si="132"/>
        <v>3660.2500000000014</v>
      </c>
      <c r="BE295" s="151">
        <v>3660.2500000000014</v>
      </c>
      <c r="BF295" s="151">
        <v>3660.2500000000014</v>
      </c>
      <c r="BG295" s="151">
        <v>3660.2500000000014</v>
      </c>
      <c r="BH295" s="151">
        <v>3660.2500000000014</v>
      </c>
      <c r="BI295" s="151">
        <v>3660.2500000000014</v>
      </c>
      <c r="BJ295" s="151">
        <v>3660.2500000000014</v>
      </c>
      <c r="BK295" s="151">
        <v>3660.2500000000014</v>
      </c>
      <c r="BL295" s="151">
        <v>3660.2500000000014</v>
      </c>
      <c r="BM295" s="151">
        <v>3660.2500000000014</v>
      </c>
      <c r="BN295" s="151">
        <v>3660.2500000000014</v>
      </c>
      <c r="BO295" s="151">
        <v>3660.2500000000014</v>
      </c>
      <c r="BP295" s="157">
        <f t="shared" si="133"/>
        <v>43923.000000000007</v>
      </c>
    </row>
    <row r="296" spans="2:68" x14ac:dyDescent="0.25">
      <c r="B296" s="109" t="s">
        <v>182</v>
      </c>
      <c r="C296" s="108" t="s">
        <v>634</v>
      </c>
      <c r="D296" s="97">
        <v>5000</v>
      </c>
      <c r="E296" s="97">
        <v>5000</v>
      </c>
      <c r="F296" s="97">
        <v>5000</v>
      </c>
      <c r="G296" s="97">
        <v>5000</v>
      </c>
      <c r="H296" s="97">
        <v>5000</v>
      </c>
      <c r="I296" s="97">
        <v>5000</v>
      </c>
      <c r="J296" s="97">
        <v>5000</v>
      </c>
      <c r="K296" s="97">
        <v>5000</v>
      </c>
      <c r="L296" s="97">
        <v>5000</v>
      </c>
      <c r="M296" s="97">
        <v>5000</v>
      </c>
      <c r="N296" s="97">
        <v>5000</v>
      </c>
      <c r="O296" s="97">
        <v>5000</v>
      </c>
      <c r="P296" s="10">
        <f t="shared" ref="P296:P306" si="134">SUM(D296:O296)</f>
        <v>60000</v>
      </c>
      <c r="Q296" s="151">
        <f t="shared" si="129"/>
        <v>5500</v>
      </c>
      <c r="R296" s="151">
        <v>5500</v>
      </c>
      <c r="S296" s="151">
        <v>5500</v>
      </c>
      <c r="T296" s="151">
        <v>5500</v>
      </c>
      <c r="U296" s="151">
        <v>5500</v>
      </c>
      <c r="V296" s="151">
        <v>5500</v>
      </c>
      <c r="W296" s="151">
        <v>5500</v>
      </c>
      <c r="X296" s="151">
        <v>5500</v>
      </c>
      <c r="Y296" s="151">
        <v>5500</v>
      </c>
      <c r="Z296" s="151">
        <v>5500</v>
      </c>
      <c r="AA296" s="151">
        <v>5500</v>
      </c>
      <c r="AB296" s="151">
        <v>5500</v>
      </c>
      <c r="AC296" s="10">
        <f t="shared" ref="AC296:AC306" si="135">SUM(Q296:AB296)</f>
        <v>66000</v>
      </c>
      <c r="AD296" s="151">
        <f t="shared" si="130"/>
        <v>6050.0000000000009</v>
      </c>
      <c r="AE296" s="151">
        <v>6050.0000000000009</v>
      </c>
      <c r="AF296" s="151">
        <v>6050.0000000000009</v>
      </c>
      <c r="AG296" s="151">
        <v>6050.0000000000009</v>
      </c>
      <c r="AH296" s="151">
        <v>6050.0000000000009</v>
      </c>
      <c r="AI296" s="151">
        <v>6050.0000000000009</v>
      </c>
      <c r="AJ296" s="151">
        <v>6050.0000000000009</v>
      </c>
      <c r="AK296" s="151">
        <v>6050.0000000000009</v>
      </c>
      <c r="AL296" s="151">
        <v>6050.0000000000009</v>
      </c>
      <c r="AM296" s="151">
        <v>6050.0000000000009</v>
      </c>
      <c r="AN296" s="151">
        <v>6050.0000000000009</v>
      </c>
      <c r="AO296" s="151">
        <v>6050.0000000000009</v>
      </c>
      <c r="AP296" s="10">
        <f t="shared" ref="AP296:AP306" si="136">SUM(AD296:AO296)</f>
        <v>72600.000000000015</v>
      </c>
      <c r="AQ296" s="151">
        <f t="shared" si="131"/>
        <v>6655.0000000000018</v>
      </c>
      <c r="AR296" s="151">
        <v>6655.0000000000018</v>
      </c>
      <c r="AS296" s="151">
        <v>6655.0000000000018</v>
      </c>
      <c r="AT296" s="151">
        <v>6655.0000000000018</v>
      </c>
      <c r="AU296" s="151">
        <v>6655.0000000000018</v>
      </c>
      <c r="AV296" s="151">
        <v>6655.0000000000018</v>
      </c>
      <c r="AW296" s="151">
        <v>6655.0000000000018</v>
      </c>
      <c r="AX296" s="151">
        <v>6655.0000000000018</v>
      </c>
      <c r="AY296" s="151">
        <v>6655.0000000000018</v>
      </c>
      <c r="AZ296" s="151">
        <v>6655.0000000000018</v>
      </c>
      <c r="BA296" s="151">
        <v>6655.0000000000018</v>
      </c>
      <c r="BB296" s="151">
        <v>6655.0000000000018</v>
      </c>
      <c r="BC296" s="10">
        <f t="shared" ref="BC296:BC306" si="137">SUM(AQ296:BB296)</f>
        <v>79860.000000000015</v>
      </c>
      <c r="BD296" s="151">
        <f t="shared" si="132"/>
        <v>7320.5000000000027</v>
      </c>
      <c r="BE296" s="151">
        <v>7320.5000000000027</v>
      </c>
      <c r="BF296" s="151">
        <v>7320.5000000000027</v>
      </c>
      <c r="BG296" s="151">
        <v>7320.5000000000027</v>
      </c>
      <c r="BH296" s="151">
        <v>7320.5000000000027</v>
      </c>
      <c r="BI296" s="151">
        <v>7320.5000000000027</v>
      </c>
      <c r="BJ296" s="151">
        <v>7320.5000000000027</v>
      </c>
      <c r="BK296" s="151">
        <v>7320.5000000000027</v>
      </c>
      <c r="BL296" s="151">
        <v>7320.5000000000027</v>
      </c>
      <c r="BM296" s="151">
        <v>7320.5000000000027</v>
      </c>
      <c r="BN296" s="151">
        <v>7320.5000000000027</v>
      </c>
      <c r="BO296" s="151">
        <v>7320.5000000000027</v>
      </c>
      <c r="BP296" s="157">
        <f t="shared" si="133"/>
        <v>87846.000000000015</v>
      </c>
    </row>
    <row r="297" spans="2:68" x14ac:dyDescent="0.25">
      <c r="B297" s="109" t="s">
        <v>182</v>
      </c>
      <c r="C297" s="108" t="s">
        <v>635</v>
      </c>
      <c r="D297" s="97">
        <v>7000</v>
      </c>
      <c r="E297" s="97">
        <v>7000</v>
      </c>
      <c r="F297" s="97">
        <v>7000</v>
      </c>
      <c r="G297" s="97">
        <v>7000</v>
      </c>
      <c r="H297" s="97">
        <v>7000</v>
      </c>
      <c r="I297" s="97">
        <v>7000</v>
      </c>
      <c r="J297" s="97">
        <v>7000</v>
      </c>
      <c r="K297" s="97">
        <v>7000</v>
      </c>
      <c r="L297" s="97">
        <v>7000</v>
      </c>
      <c r="M297" s="97">
        <v>7000</v>
      </c>
      <c r="N297" s="97">
        <v>7000</v>
      </c>
      <c r="O297" s="97">
        <v>7000</v>
      </c>
      <c r="P297" s="10">
        <f t="shared" si="134"/>
        <v>84000</v>
      </c>
      <c r="Q297" s="151">
        <f t="shared" si="129"/>
        <v>7700.0000000000009</v>
      </c>
      <c r="R297" s="151">
        <v>7700.0000000000009</v>
      </c>
      <c r="S297" s="151">
        <v>7700.0000000000009</v>
      </c>
      <c r="T297" s="151">
        <v>7700.0000000000009</v>
      </c>
      <c r="U297" s="151">
        <v>7700.0000000000009</v>
      </c>
      <c r="V297" s="151">
        <v>7700.0000000000009</v>
      </c>
      <c r="W297" s="151">
        <v>7700.0000000000009</v>
      </c>
      <c r="X297" s="151">
        <v>7700.0000000000009</v>
      </c>
      <c r="Y297" s="151">
        <v>7700.0000000000009</v>
      </c>
      <c r="Z297" s="151">
        <v>7700.0000000000009</v>
      </c>
      <c r="AA297" s="151">
        <v>7700.0000000000009</v>
      </c>
      <c r="AB297" s="151">
        <v>7700.0000000000009</v>
      </c>
      <c r="AC297" s="10">
        <f t="shared" si="135"/>
        <v>92400.000000000015</v>
      </c>
      <c r="AD297" s="151">
        <f t="shared" si="130"/>
        <v>8470.0000000000018</v>
      </c>
      <c r="AE297" s="151">
        <v>8470.0000000000018</v>
      </c>
      <c r="AF297" s="151">
        <v>8470.0000000000018</v>
      </c>
      <c r="AG297" s="151">
        <v>8470.0000000000018</v>
      </c>
      <c r="AH297" s="151">
        <v>8470.0000000000018</v>
      </c>
      <c r="AI297" s="151">
        <v>8470.0000000000018</v>
      </c>
      <c r="AJ297" s="151">
        <v>8470.0000000000018</v>
      </c>
      <c r="AK297" s="151">
        <v>8470.0000000000018</v>
      </c>
      <c r="AL297" s="151">
        <v>8470.0000000000018</v>
      </c>
      <c r="AM297" s="151">
        <v>8470.0000000000018</v>
      </c>
      <c r="AN297" s="151">
        <v>8470.0000000000018</v>
      </c>
      <c r="AO297" s="151">
        <v>8470.0000000000018</v>
      </c>
      <c r="AP297" s="10">
        <f t="shared" si="136"/>
        <v>101640.00000000001</v>
      </c>
      <c r="AQ297" s="151">
        <f t="shared" si="131"/>
        <v>9317.0000000000036</v>
      </c>
      <c r="AR297" s="151">
        <v>9317.0000000000036</v>
      </c>
      <c r="AS297" s="151">
        <v>9317.0000000000036</v>
      </c>
      <c r="AT297" s="151">
        <v>9317.0000000000036</v>
      </c>
      <c r="AU297" s="151">
        <v>9317.0000000000036</v>
      </c>
      <c r="AV297" s="151">
        <v>9317.0000000000036</v>
      </c>
      <c r="AW297" s="151">
        <v>9317.0000000000036</v>
      </c>
      <c r="AX297" s="151">
        <v>9317.0000000000036</v>
      </c>
      <c r="AY297" s="151">
        <v>9317.0000000000036</v>
      </c>
      <c r="AZ297" s="151">
        <v>9317.0000000000036</v>
      </c>
      <c r="BA297" s="151">
        <v>9317.0000000000036</v>
      </c>
      <c r="BB297" s="151">
        <v>9317.0000000000036</v>
      </c>
      <c r="BC297" s="10">
        <f t="shared" si="137"/>
        <v>111804.00000000001</v>
      </c>
      <c r="BD297" s="151">
        <f t="shared" si="132"/>
        <v>10248.700000000004</v>
      </c>
      <c r="BE297" s="151">
        <v>10248.700000000004</v>
      </c>
      <c r="BF297" s="151">
        <v>10248.700000000004</v>
      </c>
      <c r="BG297" s="151">
        <v>10248.700000000004</v>
      </c>
      <c r="BH297" s="151">
        <v>10248.700000000004</v>
      </c>
      <c r="BI297" s="151">
        <v>10248.700000000004</v>
      </c>
      <c r="BJ297" s="151">
        <v>10248.700000000004</v>
      </c>
      <c r="BK297" s="151">
        <v>10248.700000000004</v>
      </c>
      <c r="BL297" s="151">
        <v>10248.700000000004</v>
      </c>
      <c r="BM297" s="151">
        <v>10248.700000000004</v>
      </c>
      <c r="BN297" s="151">
        <v>10248.700000000004</v>
      </c>
      <c r="BO297" s="151">
        <v>10248.700000000004</v>
      </c>
      <c r="BP297" s="157">
        <f t="shared" si="133"/>
        <v>122984.40000000008</v>
      </c>
    </row>
    <row r="298" spans="2:68" x14ac:dyDescent="0.25">
      <c r="B298" s="109" t="s">
        <v>182</v>
      </c>
      <c r="C298" s="108" t="s">
        <v>299</v>
      </c>
      <c r="D298" s="97">
        <v>0</v>
      </c>
      <c r="E298" s="151">
        <v>0</v>
      </c>
      <c r="F298" s="151">
        <v>0</v>
      </c>
      <c r="G298" s="151">
        <v>0</v>
      </c>
      <c r="H298" s="151">
        <v>0</v>
      </c>
      <c r="I298" s="151">
        <v>0</v>
      </c>
      <c r="J298" s="151">
        <v>0</v>
      </c>
      <c r="K298" s="151">
        <v>0</v>
      </c>
      <c r="L298" s="151">
        <v>0</v>
      </c>
      <c r="M298" s="151">
        <v>0</v>
      </c>
      <c r="N298" s="151">
        <v>0</v>
      </c>
      <c r="O298" s="151">
        <v>0</v>
      </c>
      <c r="P298" s="10">
        <f t="shared" si="134"/>
        <v>0</v>
      </c>
      <c r="Q298" s="151">
        <v>0</v>
      </c>
      <c r="R298" s="151">
        <v>0</v>
      </c>
      <c r="S298" s="151">
        <v>0</v>
      </c>
      <c r="T298" s="151">
        <v>0</v>
      </c>
      <c r="U298" s="151">
        <v>0</v>
      </c>
      <c r="V298" s="151">
        <v>0</v>
      </c>
      <c r="W298" s="151">
        <v>0</v>
      </c>
      <c r="X298" s="151">
        <v>0</v>
      </c>
      <c r="Y298" s="151">
        <v>0</v>
      </c>
      <c r="Z298" s="151">
        <v>0</v>
      </c>
      <c r="AA298" s="151">
        <v>0</v>
      </c>
      <c r="AB298" s="151">
        <v>0</v>
      </c>
      <c r="AC298" s="10">
        <f t="shared" si="135"/>
        <v>0</v>
      </c>
      <c r="AD298" s="151">
        <v>0</v>
      </c>
      <c r="AE298" s="151">
        <v>0</v>
      </c>
      <c r="AF298" s="151">
        <v>0</v>
      </c>
      <c r="AG298" s="151">
        <v>0</v>
      </c>
      <c r="AH298" s="151">
        <v>0</v>
      </c>
      <c r="AI298" s="151">
        <v>0</v>
      </c>
      <c r="AJ298" s="151">
        <v>0</v>
      </c>
      <c r="AK298" s="151">
        <v>0</v>
      </c>
      <c r="AL298" s="151">
        <v>0</v>
      </c>
      <c r="AM298" s="151">
        <v>0</v>
      </c>
      <c r="AN298" s="151">
        <v>0</v>
      </c>
      <c r="AO298" s="151">
        <v>0</v>
      </c>
      <c r="AP298" s="10">
        <f t="shared" si="136"/>
        <v>0</v>
      </c>
      <c r="AQ298" s="151">
        <v>0</v>
      </c>
      <c r="AR298" s="151">
        <v>0</v>
      </c>
      <c r="AS298" s="151">
        <v>0</v>
      </c>
      <c r="AT298" s="151">
        <v>0</v>
      </c>
      <c r="AU298" s="151">
        <v>0</v>
      </c>
      <c r="AV298" s="151">
        <v>0</v>
      </c>
      <c r="AW298" s="151">
        <v>0</v>
      </c>
      <c r="AX298" s="151">
        <v>0</v>
      </c>
      <c r="AY298" s="151">
        <v>0</v>
      </c>
      <c r="AZ298" s="151">
        <v>0</v>
      </c>
      <c r="BA298" s="151">
        <v>0</v>
      </c>
      <c r="BB298" s="151">
        <v>0</v>
      </c>
      <c r="BC298" s="10">
        <f t="shared" si="137"/>
        <v>0</v>
      </c>
      <c r="BD298" s="151">
        <v>0</v>
      </c>
      <c r="BE298" s="151">
        <v>0</v>
      </c>
      <c r="BF298" s="151">
        <v>0</v>
      </c>
      <c r="BG298" s="151">
        <v>0</v>
      </c>
      <c r="BH298" s="151">
        <v>0</v>
      </c>
      <c r="BI298" s="151">
        <v>0</v>
      </c>
      <c r="BJ298" s="151">
        <v>0</v>
      </c>
      <c r="BK298" s="151">
        <v>0</v>
      </c>
      <c r="BL298" s="151">
        <v>0</v>
      </c>
      <c r="BM298" s="151">
        <v>0</v>
      </c>
      <c r="BN298" s="151">
        <v>0</v>
      </c>
      <c r="BO298" s="151">
        <v>0</v>
      </c>
      <c r="BP298" s="157">
        <f t="shared" si="133"/>
        <v>0</v>
      </c>
    </row>
    <row r="299" spans="2:68" x14ac:dyDescent="0.25">
      <c r="B299" s="109" t="s">
        <v>182</v>
      </c>
      <c r="C299" s="108" t="s">
        <v>300</v>
      </c>
      <c r="D299" s="97">
        <v>0</v>
      </c>
      <c r="E299" s="151">
        <v>0</v>
      </c>
      <c r="F299" s="151">
        <v>0</v>
      </c>
      <c r="G299" s="151">
        <v>0</v>
      </c>
      <c r="H299" s="151">
        <v>0</v>
      </c>
      <c r="I299" s="151">
        <v>0</v>
      </c>
      <c r="J299" s="151">
        <v>0</v>
      </c>
      <c r="K299" s="151">
        <v>0</v>
      </c>
      <c r="L299" s="151">
        <v>0</v>
      </c>
      <c r="M299" s="151">
        <v>0</v>
      </c>
      <c r="N299" s="151">
        <v>0</v>
      </c>
      <c r="O299" s="151">
        <v>0</v>
      </c>
      <c r="P299" s="10">
        <f t="shared" si="134"/>
        <v>0</v>
      </c>
      <c r="Q299" s="151">
        <v>0</v>
      </c>
      <c r="R299" s="151">
        <v>0</v>
      </c>
      <c r="S299" s="151">
        <v>0</v>
      </c>
      <c r="T299" s="151">
        <v>0</v>
      </c>
      <c r="U299" s="151">
        <v>0</v>
      </c>
      <c r="V299" s="151">
        <v>0</v>
      </c>
      <c r="W299" s="151">
        <v>0</v>
      </c>
      <c r="X299" s="151">
        <v>0</v>
      </c>
      <c r="Y299" s="151">
        <v>0</v>
      </c>
      <c r="Z299" s="151">
        <v>0</v>
      </c>
      <c r="AA299" s="151">
        <v>0</v>
      </c>
      <c r="AB299" s="151">
        <v>0</v>
      </c>
      <c r="AC299" s="10">
        <f t="shared" si="135"/>
        <v>0</v>
      </c>
      <c r="AD299" s="151">
        <v>0</v>
      </c>
      <c r="AE299" s="151">
        <v>0</v>
      </c>
      <c r="AF299" s="151">
        <v>0</v>
      </c>
      <c r="AG299" s="151">
        <v>0</v>
      </c>
      <c r="AH299" s="151">
        <v>0</v>
      </c>
      <c r="AI299" s="151">
        <v>0</v>
      </c>
      <c r="AJ299" s="151">
        <v>0</v>
      </c>
      <c r="AK299" s="151">
        <v>0</v>
      </c>
      <c r="AL299" s="151">
        <v>0</v>
      </c>
      <c r="AM299" s="151">
        <v>0</v>
      </c>
      <c r="AN299" s="151">
        <v>0</v>
      </c>
      <c r="AO299" s="151">
        <v>0</v>
      </c>
      <c r="AP299" s="10">
        <f t="shared" si="136"/>
        <v>0</v>
      </c>
      <c r="AQ299" s="151">
        <v>0</v>
      </c>
      <c r="AR299" s="151">
        <v>0</v>
      </c>
      <c r="AS299" s="151">
        <v>0</v>
      </c>
      <c r="AT299" s="151">
        <v>0</v>
      </c>
      <c r="AU299" s="151">
        <v>0</v>
      </c>
      <c r="AV299" s="151">
        <v>0</v>
      </c>
      <c r="AW299" s="151">
        <v>0</v>
      </c>
      <c r="AX299" s="151">
        <v>0</v>
      </c>
      <c r="AY299" s="151">
        <v>0</v>
      </c>
      <c r="AZ299" s="151">
        <v>0</v>
      </c>
      <c r="BA299" s="151">
        <v>0</v>
      </c>
      <c r="BB299" s="151">
        <v>0</v>
      </c>
      <c r="BC299" s="10">
        <f t="shared" si="137"/>
        <v>0</v>
      </c>
      <c r="BD299" s="151">
        <v>0</v>
      </c>
      <c r="BE299" s="151">
        <v>0</v>
      </c>
      <c r="BF299" s="151">
        <v>0</v>
      </c>
      <c r="BG299" s="151">
        <v>0</v>
      </c>
      <c r="BH299" s="151">
        <v>0</v>
      </c>
      <c r="BI299" s="151">
        <v>0</v>
      </c>
      <c r="BJ299" s="151">
        <v>0</v>
      </c>
      <c r="BK299" s="151">
        <v>0</v>
      </c>
      <c r="BL299" s="151">
        <v>0</v>
      </c>
      <c r="BM299" s="151">
        <v>0</v>
      </c>
      <c r="BN299" s="151">
        <v>0</v>
      </c>
      <c r="BO299" s="151">
        <v>0</v>
      </c>
      <c r="BP299" s="157">
        <f t="shared" si="133"/>
        <v>0</v>
      </c>
    </row>
    <row r="300" spans="2:68" x14ac:dyDescent="0.25">
      <c r="B300" s="109" t="s">
        <v>182</v>
      </c>
      <c r="C300" s="108" t="s">
        <v>301</v>
      </c>
      <c r="D300" s="97">
        <v>0</v>
      </c>
      <c r="E300" s="151">
        <v>0</v>
      </c>
      <c r="F300" s="151">
        <v>0</v>
      </c>
      <c r="G300" s="151">
        <v>0</v>
      </c>
      <c r="H300" s="151">
        <v>0</v>
      </c>
      <c r="I300" s="151">
        <v>0</v>
      </c>
      <c r="J300" s="151">
        <v>0</v>
      </c>
      <c r="K300" s="151">
        <v>0</v>
      </c>
      <c r="L300" s="151">
        <v>0</v>
      </c>
      <c r="M300" s="151">
        <v>0</v>
      </c>
      <c r="N300" s="151">
        <v>0</v>
      </c>
      <c r="O300" s="151">
        <v>0</v>
      </c>
      <c r="P300" s="10">
        <f t="shared" si="134"/>
        <v>0</v>
      </c>
      <c r="Q300" s="151">
        <v>0</v>
      </c>
      <c r="R300" s="151">
        <v>0</v>
      </c>
      <c r="S300" s="151">
        <v>0</v>
      </c>
      <c r="T300" s="151">
        <v>0</v>
      </c>
      <c r="U300" s="151">
        <v>0</v>
      </c>
      <c r="V300" s="151">
        <v>0</v>
      </c>
      <c r="W300" s="151">
        <v>0</v>
      </c>
      <c r="X300" s="151">
        <v>0</v>
      </c>
      <c r="Y300" s="151">
        <v>0</v>
      </c>
      <c r="Z300" s="151">
        <v>0</v>
      </c>
      <c r="AA300" s="151">
        <v>0</v>
      </c>
      <c r="AB300" s="151">
        <v>0</v>
      </c>
      <c r="AC300" s="10">
        <f t="shared" si="135"/>
        <v>0</v>
      </c>
      <c r="AD300" s="151">
        <v>0</v>
      </c>
      <c r="AE300" s="151">
        <v>0</v>
      </c>
      <c r="AF300" s="151">
        <v>0</v>
      </c>
      <c r="AG300" s="151">
        <v>0</v>
      </c>
      <c r="AH300" s="151">
        <v>0</v>
      </c>
      <c r="AI300" s="151">
        <v>0</v>
      </c>
      <c r="AJ300" s="151">
        <v>0</v>
      </c>
      <c r="AK300" s="151">
        <v>0</v>
      </c>
      <c r="AL300" s="151">
        <v>0</v>
      </c>
      <c r="AM300" s="151">
        <v>0</v>
      </c>
      <c r="AN300" s="151">
        <v>0</v>
      </c>
      <c r="AO300" s="151">
        <v>0</v>
      </c>
      <c r="AP300" s="10">
        <f t="shared" si="136"/>
        <v>0</v>
      </c>
      <c r="AQ300" s="151">
        <v>0</v>
      </c>
      <c r="AR300" s="151">
        <v>0</v>
      </c>
      <c r="AS300" s="151">
        <v>0</v>
      </c>
      <c r="AT300" s="151">
        <v>0</v>
      </c>
      <c r="AU300" s="151">
        <v>0</v>
      </c>
      <c r="AV300" s="151">
        <v>0</v>
      </c>
      <c r="AW300" s="151">
        <v>0</v>
      </c>
      <c r="AX300" s="151">
        <v>0</v>
      </c>
      <c r="AY300" s="151">
        <v>0</v>
      </c>
      <c r="AZ300" s="151">
        <v>0</v>
      </c>
      <c r="BA300" s="151">
        <v>0</v>
      </c>
      <c r="BB300" s="151">
        <v>0</v>
      </c>
      <c r="BC300" s="10">
        <f t="shared" si="137"/>
        <v>0</v>
      </c>
      <c r="BD300" s="151">
        <v>0</v>
      </c>
      <c r="BE300" s="151">
        <v>0</v>
      </c>
      <c r="BF300" s="151">
        <v>0</v>
      </c>
      <c r="BG300" s="151">
        <v>0</v>
      </c>
      <c r="BH300" s="151">
        <v>0</v>
      </c>
      <c r="BI300" s="151">
        <v>0</v>
      </c>
      <c r="BJ300" s="151">
        <v>0</v>
      </c>
      <c r="BK300" s="151">
        <v>0</v>
      </c>
      <c r="BL300" s="151">
        <v>0</v>
      </c>
      <c r="BM300" s="151">
        <v>0</v>
      </c>
      <c r="BN300" s="151">
        <v>0</v>
      </c>
      <c r="BO300" s="151">
        <v>0</v>
      </c>
      <c r="BP300" s="157">
        <f t="shared" si="133"/>
        <v>0</v>
      </c>
    </row>
    <row r="301" spans="2:68" x14ac:dyDescent="0.25">
      <c r="B301" s="109" t="s">
        <v>182</v>
      </c>
      <c r="C301" s="108" t="s">
        <v>302</v>
      </c>
      <c r="D301" s="97">
        <v>0</v>
      </c>
      <c r="E301" s="151">
        <v>0</v>
      </c>
      <c r="F301" s="151">
        <v>0</v>
      </c>
      <c r="G301" s="151">
        <v>0</v>
      </c>
      <c r="H301" s="151">
        <v>0</v>
      </c>
      <c r="I301" s="151">
        <v>0</v>
      </c>
      <c r="J301" s="151">
        <v>0</v>
      </c>
      <c r="K301" s="151">
        <v>0</v>
      </c>
      <c r="L301" s="151">
        <v>0</v>
      </c>
      <c r="M301" s="151">
        <v>0</v>
      </c>
      <c r="N301" s="151">
        <v>0</v>
      </c>
      <c r="O301" s="151">
        <v>0</v>
      </c>
      <c r="P301" s="10">
        <f t="shared" si="134"/>
        <v>0</v>
      </c>
      <c r="Q301" s="151">
        <v>0</v>
      </c>
      <c r="R301" s="151">
        <v>0</v>
      </c>
      <c r="S301" s="151">
        <v>0</v>
      </c>
      <c r="T301" s="151">
        <v>0</v>
      </c>
      <c r="U301" s="151">
        <v>0</v>
      </c>
      <c r="V301" s="151">
        <v>0</v>
      </c>
      <c r="W301" s="151">
        <v>0</v>
      </c>
      <c r="X301" s="151">
        <v>0</v>
      </c>
      <c r="Y301" s="151">
        <v>0</v>
      </c>
      <c r="Z301" s="151">
        <v>0</v>
      </c>
      <c r="AA301" s="151">
        <v>0</v>
      </c>
      <c r="AB301" s="151">
        <v>0</v>
      </c>
      <c r="AC301" s="10">
        <f t="shared" si="135"/>
        <v>0</v>
      </c>
      <c r="AD301" s="151">
        <v>0</v>
      </c>
      <c r="AE301" s="151">
        <v>0</v>
      </c>
      <c r="AF301" s="151">
        <v>0</v>
      </c>
      <c r="AG301" s="151">
        <v>0</v>
      </c>
      <c r="AH301" s="151">
        <v>0</v>
      </c>
      <c r="AI301" s="151">
        <v>0</v>
      </c>
      <c r="AJ301" s="151">
        <v>0</v>
      </c>
      <c r="AK301" s="151">
        <v>0</v>
      </c>
      <c r="AL301" s="151">
        <v>0</v>
      </c>
      <c r="AM301" s="151">
        <v>0</v>
      </c>
      <c r="AN301" s="151">
        <v>0</v>
      </c>
      <c r="AO301" s="151">
        <v>0</v>
      </c>
      <c r="AP301" s="10">
        <f t="shared" si="136"/>
        <v>0</v>
      </c>
      <c r="AQ301" s="151">
        <v>0</v>
      </c>
      <c r="AR301" s="151">
        <v>0</v>
      </c>
      <c r="AS301" s="151">
        <v>0</v>
      </c>
      <c r="AT301" s="151">
        <v>0</v>
      </c>
      <c r="AU301" s="151">
        <v>0</v>
      </c>
      <c r="AV301" s="151">
        <v>0</v>
      </c>
      <c r="AW301" s="151">
        <v>0</v>
      </c>
      <c r="AX301" s="151">
        <v>0</v>
      </c>
      <c r="AY301" s="151">
        <v>0</v>
      </c>
      <c r="AZ301" s="151">
        <v>0</v>
      </c>
      <c r="BA301" s="151">
        <v>0</v>
      </c>
      <c r="BB301" s="151">
        <v>0</v>
      </c>
      <c r="BC301" s="10">
        <f t="shared" si="137"/>
        <v>0</v>
      </c>
      <c r="BD301" s="151">
        <v>0</v>
      </c>
      <c r="BE301" s="151">
        <v>0</v>
      </c>
      <c r="BF301" s="151">
        <v>0</v>
      </c>
      <c r="BG301" s="151">
        <v>0</v>
      </c>
      <c r="BH301" s="151">
        <v>0</v>
      </c>
      <c r="BI301" s="151">
        <v>0</v>
      </c>
      <c r="BJ301" s="151">
        <v>0</v>
      </c>
      <c r="BK301" s="151">
        <v>0</v>
      </c>
      <c r="BL301" s="151">
        <v>0</v>
      </c>
      <c r="BM301" s="151">
        <v>0</v>
      </c>
      <c r="BN301" s="151">
        <v>0</v>
      </c>
      <c r="BO301" s="151">
        <v>0</v>
      </c>
      <c r="BP301" s="157">
        <f t="shared" si="133"/>
        <v>0</v>
      </c>
    </row>
    <row r="302" spans="2:68" x14ac:dyDescent="0.25">
      <c r="B302" s="109" t="s">
        <v>182</v>
      </c>
      <c r="C302" s="108" t="s">
        <v>303</v>
      </c>
      <c r="D302" s="97">
        <v>0</v>
      </c>
      <c r="E302" s="151">
        <v>0</v>
      </c>
      <c r="F302" s="151">
        <v>0</v>
      </c>
      <c r="G302" s="151">
        <v>0</v>
      </c>
      <c r="H302" s="151">
        <v>0</v>
      </c>
      <c r="I302" s="151">
        <v>0</v>
      </c>
      <c r="J302" s="151">
        <v>0</v>
      </c>
      <c r="K302" s="151">
        <v>0</v>
      </c>
      <c r="L302" s="151">
        <v>0</v>
      </c>
      <c r="M302" s="151">
        <v>0</v>
      </c>
      <c r="N302" s="151">
        <v>0</v>
      </c>
      <c r="O302" s="151">
        <v>0</v>
      </c>
      <c r="P302" s="10">
        <f t="shared" si="134"/>
        <v>0</v>
      </c>
      <c r="Q302" s="151">
        <v>0</v>
      </c>
      <c r="R302" s="151">
        <v>0</v>
      </c>
      <c r="S302" s="151">
        <v>0</v>
      </c>
      <c r="T302" s="151">
        <v>0</v>
      </c>
      <c r="U302" s="151">
        <v>0</v>
      </c>
      <c r="V302" s="151">
        <v>0</v>
      </c>
      <c r="W302" s="151">
        <v>0</v>
      </c>
      <c r="X302" s="151">
        <v>0</v>
      </c>
      <c r="Y302" s="151">
        <v>0</v>
      </c>
      <c r="Z302" s="151">
        <v>0</v>
      </c>
      <c r="AA302" s="151">
        <v>0</v>
      </c>
      <c r="AB302" s="151">
        <v>0</v>
      </c>
      <c r="AC302" s="10">
        <f t="shared" si="135"/>
        <v>0</v>
      </c>
      <c r="AD302" s="151">
        <v>0</v>
      </c>
      <c r="AE302" s="151">
        <v>0</v>
      </c>
      <c r="AF302" s="151">
        <v>0</v>
      </c>
      <c r="AG302" s="151">
        <v>0</v>
      </c>
      <c r="AH302" s="151">
        <v>0</v>
      </c>
      <c r="AI302" s="151">
        <v>0</v>
      </c>
      <c r="AJ302" s="151">
        <v>0</v>
      </c>
      <c r="AK302" s="151">
        <v>0</v>
      </c>
      <c r="AL302" s="151">
        <v>0</v>
      </c>
      <c r="AM302" s="151">
        <v>0</v>
      </c>
      <c r="AN302" s="151">
        <v>0</v>
      </c>
      <c r="AO302" s="151">
        <v>0</v>
      </c>
      <c r="AP302" s="10">
        <f t="shared" si="136"/>
        <v>0</v>
      </c>
      <c r="AQ302" s="151">
        <v>0</v>
      </c>
      <c r="AR302" s="151">
        <v>0</v>
      </c>
      <c r="AS302" s="151">
        <v>0</v>
      </c>
      <c r="AT302" s="151">
        <v>0</v>
      </c>
      <c r="AU302" s="151">
        <v>0</v>
      </c>
      <c r="AV302" s="151">
        <v>0</v>
      </c>
      <c r="AW302" s="151">
        <v>0</v>
      </c>
      <c r="AX302" s="151">
        <v>0</v>
      </c>
      <c r="AY302" s="151">
        <v>0</v>
      </c>
      <c r="AZ302" s="151">
        <v>0</v>
      </c>
      <c r="BA302" s="151">
        <v>0</v>
      </c>
      <c r="BB302" s="151">
        <v>0</v>
      </c>
      <c r="BC302" s="10">
        <f t="shared" si="137"/>
        <v>0</v>
      </c>
      <c r="BD302" s="151">
        <v>0</v>
      </c>
      <c r="BE302" s="151">
        <v>0</v>
      </c>
      <c r="BF302" s="151">
        <v>0</v>
      </c>
      <c r="BG302" s="151">
        <v>0</v>
      </c>
      <c r="BH302" s="151">
        <v>0</v>
      </c>
      <c r="BI302" s="151">
        <v>0</v>
      </c>
      <c r="BJ302" s="151">
        <v>0</v>
      </c>
      <c r="BK302" s="151">
        <v>0</v>
      </c>
      <c r="BL302" s="151">
        <v>0</v>
      </c>
      <c r="BM302" s="151">
        <v>0</v>
      </c>
      <c r="BN302" s="151">
        <v>0</v>
      </c>
      <c r="BO302" s="151">
        <v>0</v>
      </c>
      <c r="BP302" s="157">
        <f t="shared" si="133"/>
        <v>0</v>
      </c>
    </row>
    <row r="303" spans="2:68" x14ac:dyDescent="0.25">
      <c r="B303" s="109" t="s">
        <v>182</v>
      </c>
      <c r="C303" s="108" t="s">
        <v>304</v>
      </c>
      <c r="D303" s="97">
        <v>0</v>
      </c>
      <c r="E303" s="151">
        <v>0</v>
      </c>
      <c r="F303" s="151">
        <v>0</v>
      </c>
      <c r="G303" s="151">
        <v>0</v>
      </c>
      <c r="H303" s="151">
        <v>0</v>
      </c>
      <c r="I303" s="151">
        <v>0</v>
      </c>
      <c r="J303" s="151">
        <v>0</v>
      </c>
      <c r="K303" s="151">
        <v>0</v>
      </c>
      <c r="L303" s="151">
        <v>0</v>
      </c>
      <c r="M303" s="151">
        <v>0</v>
      </c>
      <c r="N303" s="151">
        <v>0</v>
      </c>
      <c r="O303" s="151">
        <v>0</v>
      </c>
      <c r="P303" s="10">
        <f t="shared" si="134"/>
        <v>0</v>
      </c>
      <c r="Q303" s="151">
        <v>0</v>
      </c>
      <c r="R303" s="151">
        <v>0</v>
      </c>
      <c r="S303" s="151">
        <v>0</v>
      </c>
      <c r="T303" s="151">
        <v>0</v>
      </c>
      <c r="U303" s="151">
        <v>0</v>
      </c>
      <c r="V303" s="151">
        <v>0</v>
      </c>
      <c r="W303" s="151">
        <v>0</v>
      </c>
      <c r="X303" s="151">
        <v>0</v>
      </c>
      <c r="Y303" s="151">
        <v>0</v>
      </c>
      <c r="Z303" s="151">
        <v>0</v>
      </c>
      <c r="AA303" s="151">
        <v>0</v>
      </c>
      <c r="AB303" s="151">
        <v>0</v>
      </c>
      <c r="AC303" s="10">
        <f t="shared" si="135"/>
        <v>0</v>
      </c>
      <c r="AD303" s="151">
        <v>0</v>
      </c>
      <c r="AE303" s="151">
        <v>0</v>
      </c>
      <c r="AF303" s="151">
        <v>0</v>
      </c>
      <c r="AG303" s="151">
        <v>0</v>
      </c>
      <c r="AH303" s="151">
        <v>0</v>
      </c>
      <c r="AI303" s="151">
        <v>0</v>
      </c>
      <c r="AJ303" s="151">
        <v>0</v>
      </c>
      <c r="AK303" s="151">
        <v>0</v>
      </c>
      <c r="AL303" s="151">
        <v>0</v>
      </c>
      <c r="AM303" s="151">
        <v>0</v>
      </c>
      <c r="AN303" s="151">
        <v>0</v>
      </c>
      <c r="AO303" s="151">
        <v>0</v>
      </c>
      <c r="AP303" s="10">
        <f t="shared" si="136"/>
        <v>0</v>
      </c>
      <c r="AQ303" s="151">
        <v>0</v>
      </c>
      <c r="AR303" s="151">
        <v>0</v>
      </c>
      <c r="AS303" s="151">
        <v>0</v>
      </c>
      <c r="AT303" s="151">
        <v>0</v>
      </c>
      <c r="AU303" s="151">
        <v>0</v>
      </c>
      <c r="AV303" s="151">
        <v>0</v>
      </c>
      <c r="AW303" s="151">
        <v>0</v>
      </c>
      <c r="AX303" s="151">
        <v>0</v>
      </c>
      <c r="AY303" s="151">
        <v>0</v>
      </c>
      <c r="AZ303" s="151">
        <v>0</v>
      </c>
      <c r="BA303" s="151">
        <v>0</v>
      </c>
      <c r="BB303" s="151">
        <v>0</v>
      </c>
      <c r="BC303" s="10">
        <f t="shared" si="137"/>
        <v>0</v>
      </c>
      <c r="BD303" s="151">
        <v>0</v>
      </c>
      <c r="BE303" s="151">
        <v>0</v>
      </c>
      <c r="BF303" s="151">
        <v>0</v>
      </c>
      <c r="BG303" s="151">
        <v>0</v>
      </c>
      <c r="BH303" s="151">
        <v>0</v>
      </c>
      <c r="BI303" s="151">
        <v>0</v>
      </c>
      <c r="BJ303" s="151">
        <v>0</v>
      </c>
      <c r="BK303" s="151">
        <v>0</v>
      </c>
      <c r="BL303" s="151">
        <v>0</v>
      </c>
      <c r="BM303" s="151">
        <v>0</v>
      </c>
      <c r="BN303" s="151">
        <v>0</v>
      </c>
      <c r="BO303" s="151">
        <v>0</v>
      </c>
      <c r="BP303" s="157">
        <f t="shared" si="133"/>
        <v>0</v>
      </c>
    </row>
    <row r="304" spans="2:68" x14ac:dyDescent="0.25">
      <c r="B304" s="109" t="s">
        <v>182</v>
      </c>
      <c r="C304" s="108" t="s">
        <v>305</v>
      </c>
      <c r="D304" s="97">
        <v>0</v>
      </c>
      <c r="E304" s="151">
        <v>0</v>
      </c>
      <c r="F304" s="151">
        <v>0</v>
      </c>
      <c r="G304" s="151">
        <v>0</v>
      </c>
      <c r="H304" s="151">
        <v>0</v>
      </c>
      <c r="I304" s="151">
        <v>0</v>
      </c>
      <c r="J304" s="151">
        <v>0</v>
      </c>
      <c r="K304" s="151">
        <v>0</v>
      </c>
      <c r="L304" s="151">
        <v>0</v>
      </c>
      <c r="M304" s="151">
        <v>0</v>
      </c>
      <c r="N304" s="151">
        <v>0</v>
      </c>
      <c r="O304" s="151">
        <v>0</v>
      </c>
      <c r="P304" s="10">
        <f t="shared" si="134"/>
        <v>0</v>
      </c>
      <c r="Q304" s="151">
        <v>0</v>
      </c>
      <c r="R304" s="151">
        <v>0</v>
      </c>
      <c r="S304" s="151">
        <v>0</v>
      </c>
      <c r="T304" s="151">
        <v>0</v>
      </c>
      <c r="U304" s="151">
        <v>0</v>
      </c>
      <c r="V304" s="151">
        <v>0</v>
      </c>
      <c r="W304" s="151">
        <v>0</v>
      </c>
      <c r="X304" s="151">
        <v>0</v>
      </c>
      <c r="Y304" s="151">
        <v>0</v>
      </c>
      <c r="Z304" s="151">
        <v>0</v>
      </c>
      <c r="AA304" s="151">
        <v>0</v>
      </c>
      <c r="AB304" s="151">
        <v>0</v>
      </c>
      <c r="AC304" s="10">
        <f t="shared" si="135"/>
        <v>0</v>
      </c>
      <c r="AD304" s="151">
        <v>0</v>
      </c>
      <c r="AE304" s="151">
        <v>0</v>
      </c>
      <c r="AF304" s="151">
        <v>0</v>
      </c>
      <c r="AG304" s="151">
        <v>0</v>
      </c>
      <c r="AH304" s="151">
        <v>0</v>
      </c>
      <c r="AI304" s="151">
        <v>0</v>
      </c>
      <c r="AJ304" s="151">
        <v>0</v>
      </c>
      <c r="AK304" s="151">
        <v>0</v>
      </c>
      <c r="AL304" s="151">
        <v>0</v>
      </c>
      <c r="AM304" s="151">
        <v>0</v>
      </c>
      <c r="AN304" s="151">
        <v>0</v>
      </c>
      <c r="AO304" s="151">
        <v>0</v>
      </c>
      <c r="AP304" s="10">
        <f t="shared" si="136"/>
        <v>0</v>
      </c>
      <c r="AQ304" s="151">
        <v>0</v>
      </c>
      <c r="AR304" s="151">
        <v>0</v>
      </c>
      <c r="AS304" s="151">
        <v>0</v>
      </c>
      <c r="AT304" s="151">
        <v>0</v>
      </c>
      <c r="AU304" s="151">
        <v>0</v>
      </c>
      <c r="AV304" s="151">
        <v>0</v>
      </c>
      <c r="AW304" s="151">
        <v>0</v>
      </c>
      <c r="AX304" s="151">
        <v>0</v>
      </c>
      <c r="AY304" s="151">
        <v>0</v>
      </c>
      <c r="AZ304" s="151">
        <v>0</v>
      </c>
      <c r="BA304" s="151">
        <v>0</v>
      </c>
      <c r="BB304" s="151">
        <v>0</v>
      </c>
      <c r="BC304" s="10">
        <f t="shared" si="137"/>
        <v>0</v>
      </c>
      <c r="BD304" s="151">
        <v>0</v>
      </c>
      <c r="BE304" s="151">
        <v>0</v>
      </c>
      <c r="BF304" s="151">
        <v>0</v>
      </c>
      <c r="BG304" s="151">
        <v>0</v>
      </c>
      <c r="BH304" s="151">
        <v>0</v>
      </c>
      <c r="BI304" s="151">
        <v>0</v>
      </c>
      <c r="BJ304" s="151">
        <v>0</v>
      </c>
      <c r="BK304" s="151">
        <v>0</v>
      </c>
      <c r="BL304" s="151">
        <v>0</v>
      </c>
      <c r="BM304" s="151">
        <v>0</v>
      </c>
      <c r="BN304" s="151">
        <v>0</v>
      </c>
      <c r="BO304" s="151">
        <v>0</v>
      </c>
      <c r="BP304" s="157">
        <f t="shared" si="133"/>
        <v>0</v>
      </c>
    </row>
    <row r="305" spans="2:68" x14ac:dyDescent="0.25">
      <c r="B305" s="109" t="s">
        <v>182</v>
      </c>
      <c r="C305" s="108" t="s">
        <v>306</v>
      </c>
      <c r="D305" s="97">
        <v>0</v>
      </c>
      <c r="E305" s="151">
        <v>0</v>
      </c>
      <c r="F305" s="151">
        <v>0</v>
      </c>
      <c r="G305" s="151">
        <v>0</v>
      </c>
      <c r="H305" s="151">
        <v>0</v>
      </c>
      <c r="I305" s="151">
        <v>0</v>
      </c>
      <c r="J305" s="151">
        <v>0</v>
      </c>
      <c r="K305" s="151">
        <v>0</v>
      </c>
      <c r="L305" s="151">
        <v>0</v>
      </c>
      <c r="M305" s="151">
        <v>0</v>
      </c>
      <c r="N305" s="151">
        <v>0</v>
      </c>
      <c r="O305" s="151">
        <v>0</v>
      </c>
      <c r="P305" s="10">
        <f t="shared" si="134"/>
        <v>0</v>
      </c>
      <c r="Q305" s="151">
        <v>0</v>
      </c>
      <c r="R305" s="151">
        <v>0</v>
      </c>
      <c r="S305" s="151">
        <v>0</v>
      </c>
      <c r="T305" s="151">
        <v>0</v>
      </c>
      <c r="U305" s="151">
        <v>0</v>
      </c>
      <c r="V305" s="151">
        <v>0</v>
      </c>
      <c r="W305" s="151">
        <v>0</v>
      </c>
      <c r="X305" s="151">
        <v>0</v>
      </c>
      <c r="Y305" s="151">
        <v>0</v>
      </c>
      <c r="Z305" s="151">
        <v>0</v>
      </c>
      <c r="AA305" s="151">
        <v>0</v>
      </c>
      <c r="AB305" s="151">
        <v>0</v>
      </c>
      <c r="AC305" s="10">
        <f t="shared" si="135"/>
        <v>0</v>
      </c>
      <c r="AD305" s="151">
        <v>0</v>
      </c>
      <c r="AE305" s="151">
        <v>0</v>
      </c>
      <c r="AF305" s="151">
        <v>0</v>
      </c>
      <c r="AG305" s="151">
        <v>0</v>
      </c>
      <c r="AH305" s="151">
        <v>0</v>
      </c>
      <c r="AI305" s="151">
        <v>0</v>
      </c>
      <c r="AJ305" s="151">
        <v>0</v>
      </c>
      <c r="AK305" s="151">
        <v>0</v>
      </c>
      <c r="AL305" s="151">
        <v>0</v>
      </c>
      <c r="AM305" s="151">
        <v>0</v>
      </c>
      <c r="AN305" s="151">
        <v>0</v>
      </c>
      <c r="AO305" s="151">
        <v>0</v>
      </c>
      <c r="AP305" s="10">
        <f t="shared" si="136"/>
        <v>0</v>
      </c>
      <c r="AQ305" s="151">
        <v>0</v>
      </c>
      <c r="AR305" s="151">
        <v>0</v>
      </c>
      <c r="AS305" s="151">
        <v>0</v>
      </c>
      <c r="AT305" s="151">
        <v>0</v>
      </c>
      <c r="AU305" s="151">
        <v>0</v>
      </c>
      <c r="AV305" s="151">
        <v>0</v>
      </c>
      <c r="AW305" s="151">
        <v>0</v>
      </c>
      <c r="AX305" s="151">
        <v>0</v>
      </c>
      <c r="AY305" s="151">
        <v>0</v>
      </c>
      <c r="AZ305" s="151">
        <v>0</v>
      </c>
      <c r="BA305" s="151">
        <v>0</v>
      </c>
      <c r="BB305" s="151">
        <v>0</v>
      </c>
      <c r="BC305" s="10">
        <f t="shared" si="137"/>
        <v>0</v>
      </c>
      <c r="BD305" s="151">
        <v>0</v>
      </c>
      <c r="BE305" s="151">
        <v>0</v>
      </c>
      <c r="BF305" s="151">
        <v>0</v>
      </c>
      <c r="BG305" s="151">
        <v>0</v>
      </c>
      <c r="BH305" s="151">
        <v>0</v>
      </c>
      <c r="BI305" s="151">
        <v>0</v>
      </c>
      <c r="BJ305" s="151">
        <v>0</v>
      </c>
      <c r="BK305" s="151">
        <v>0</v>
      </c>
      <c r="BL305" s="151">
        <v>0</v>
      </c>
      <c r="BM305" s="151">
        <v>0</v>
      </c>
      <c r="BN305" s="151">
        <v>0</v>
      </c>
      <c r="BO305" s="151">
        <v>0</v>
      </c>
      <c r="BP305" s="157">
        <f t="shared" si="133"/>
        <v>0</v>
      </c>
    </row>
    <row r="306" spans="2:68" x14ac:dyDescent="0.25">
      <c r="B306" s="109" t="s">
        <v>182</v>
      </c>
      <c r="C306" s="108" t="s">
        <v>307</v>
      </c>
      <c r="D306" s="160">
        <v>0</v>
      </c>
      <c r="E306" s="161">
        <v>0</v>
      </c>
      <c r="F306" s="161">
        <v>0</v>
      </c>
      <c r="G306" s="161">
        <v>0</v>
      </c>
      <c r="H306" s="161">
        <v>0</v>
      </c>
      <c r="I306" s="161">
        <v>0</v>
      </c>
      <c r="J306" s="161">
        <v>0</v>
      </c>
      <c r="K306" s="161">
        <v>0</v>
      </c>
      <c r="L306" s="161">
        <v>0</v>
      </c>
      <c r="M306" s="161">
        <v>0</v>
      </c>
      <c r="N306" s="161">
        <v>0</v>
      </c>
      <c r="O306" s="161">
        <v>0</v>
      </c>
      <c r="P306" s="162">
        <f t="shared" si="134"/>
        <v>0</v>
      </c>
      <c r="Q306" s="161">
        <v>0</v>
      </c>
      <c r="R306" s="161">
        <v>0</v>
      </c>
      <c r="S306" s="161">
        <v>0</v>
      </c>
      <c r="T306" s="161">
        <v>0</v>
      </c>
      <c r="U306" s="161">
        <v>0</v>
      </c>
      <c r="V306" s="161">
        <v>0</v>
      </c>
      <c r="W306" s="161">
        <v>0</v>
      </c>
      <c r="X306" s="161">
        <v>0</v>
      </c>
      <c r="Y306" s="161">
        <v>0</v>
      </c>
      <c r="Z306" s="161">
        <v>0</v>
      </c>
      <c r="AA306" s="161">
        <v>0</v>
      </c>
      <c r="AB306" s="161">
        <v>0</v>
      </c>
      <c r="AC306" s="162">
        <f t="shared" si="135"/>
        <v>0</v>
      </c>
      <c r="AD306" s="161">
        <v>0</v>
      </c>
      <c r="AE306" s="161">
        <v>0</v>
      </c>
      <c r="AF306" s="161">
        <v>0</v>
      </c>
      <c r="AG306" s="161">
        <v>0</v>
      </c>
      <c r="AH306" s="161">
        <v>0</v>
      </c>
      <c r="AI306" s="161">
        <v>0</v>
      </c>
      <c r="AJ306" s="161">
        <v>0</v>
      </c>
      <c r="AK306" s="161">
        <v>0</v>
      </c>
      <c r="AL306" s="161">
        <v>0</v>
      </c>
      <c r="AM306" s="161">
        <v>0</v>
      </c>
      <c r="AN306" s="161">
        <v>0</v>
      </c>
      <c r="AO306" s="161">
        <v>0</v>
      </c>
      <c r="AP306" s="162">
        <f t="shared" si="136"/>
        <v>0</v>
      </c>
      <c r="AQ306" s="161">
        <v>0</v>
      </c>
      <c r="AR306" s="161">
        <v>0</v>
      </c>
      <c r="AS306" s="161">
        <v>0</v>
      </c>
      <c r="AT306" s="161">
        <v>0</v>
      </c>
      <c r="AU306" s="161">
        <v>0</v>
      </c>
      <c r="AV306" s="161">
        <v>0</v>
      </c>
      <c r="AW306" s="161">
        <v>0</v>
      </c>
      <c r="AX306" s="161">
        <v>0</v>
      </c>
      <c r="AY306" s="161">
        <v>0</v>
      </c>
      <c r="AZ306" s="161">
        <v>0</v>
      </c>
      <c r="BA306" s="161">
        <v>0</v>
      </c>
      <c r="BB306" s="161">
        <v>0</v>
      </c>
      <c r="BC306" s="162">
        <f t="shared" si="137"/>
        <v>0</v>
      </c>
      <c r="BD306" s="161">
        <v>0</v>
      </c>
      <c r="BE306" s="161">
        <v>0</v>
      </c>
      <c r="BF306" s="161">
        <v>0</v>
      </c>
      <c r="BG306" s="161">
        <v>0</v>
      </c>
      <c r="BH306" s="161">
        <v>0</v>
      </c>
      <c r="BI306" s="161">
        <v>0</v>
      </c>
      <c r="BJ306" s="161">
        <v>0</v>
      </c>
      <c r="BK306" s="161">
        <v>0</v>
      </c>
      <c r="BL306" s="161">
        <v>0</v>
      </c>
      <c r="BM306" s="161">
        <v>0</v>
      </c>
      <c r="BN306" s="161">
        <v>0</v>
      </c>
      <c r="BO306" s="161">
        <v>0</v>
      </c>
      <c r="BP306" s="163">
        <f t="shared" si="133"/>
        <v>0</v>
      </c>
    </row>
    <row r="307" spans="2:68" x14ac:dyDescent="0.25">
      <c r="B307" s="104"/>
      <c r="C307" s="64"/>
      <c r="D307" s="128">
        <f t="shared" ref="D307:AI307" si="138">SUM(D292:D306)</f>
        <v>38500</v>
      </c>
      <c r="E307" s="128">
        <f t="shared" si="138"/>
        <v>38500</v>
      </c>
      <c r="F307" s="128">
        <f t="shared" si="138"/>
        <v>38500</v>
      </c>
      <c r="G307" s="128">
        <f t="shared" si="138"/>
        <v>38500</v>
      </c>
      <c r="H307" s="128">
        <f t="shared" si="138"/>
        <v>38500</v>
      </c>
      <c r="I307" s="128">
        <f t="shared" si="138"/>
        <v>38500</v>
      </c>
      <c r="J307" s="128">
        <f t="shared" si="138"/>
        <v>38500</v>
      </c>
      <c r="K307" s="128">
        <f t="shared" si="138"/>
        <v>38500</v>
      </c>
      <c r="L307" s="128">
        <f t="shared" si="138"/>
        <v>38500</v>
      </c>
      <c r="M307" s="128">
        <f t="shared" si="138"/>
        <v>38500</v>
      </c>
      <c r="N307" s="128">
        <f t="shared" si="138"/>
        <v>38500</v>
      </c>
      <c r="O307" s="128">
        <f t="shared" si="138"/>
        <v>38500</v>
      </c>
      <c r="P307" s="79">
        <f t="shared" si="138"/>
        <v>462000</v>
      </c>
      <c r="Q307" s="128">
        <f t="shared" si="138"/>
        <v>42350</v>
      </c>
      <c r="R307" s="128">
        <f t="shared" si="138"/>
        <v>42350</v>
      </c>
      <c r="S307" s="128">
        <f t="shared" si="138"/>
        <v>42350</v>
      </c>
      <c r="T307" s="128">
        <f t="shared" si="138"/>
        <v>42350</v>
      </c>
      <c r="U307" s="128">
        <f t="shared" si="138"/>
        <v>42350</v>
      </c>
      <c r="V307" s="128">
        <f t="shared" si="138"/>
        <v>42350</v>
      </c>
      <c r="W307" s="128">
        <f t="shared" si="138"/>
        <v>42350</v>
      </c>
      <c r="X307" s="128">
        <f t="shared" si="138"/>
        <v>42350</v>
      </c>
      <c r="Y307" s="128">
        <f t="shared" si="138"/>
        <v>42350</v>
      </c>
      <c r="Z307" s="128">
        <f t="shared" si="138"/>
        <v>42350</v>
      </c>
      <c r="AA307" s="128">
        <f t="shared" si="138"/>
        <v>42350</v>
      </c>
      <c r="AB307" s="128">
        <f t="shared" si="138"/>
        <v>42350</v>
      </c>
      <c r="AC307" s="79">
        <f t="shared" si="138"/>
        <v>508200</v>
      </c>
      <c r="AD307" s="128">
        <f t="shared" si="138"/>
        <v>46585</v>
      </c>
      <c r="AE307" s="128">
        <f t="shared" si="138"/>
        <v>46585</v>
      </c>
      <c r="AF307" s="128">
        <f t="shared" si="138"/>
        <v>46585</v>
      </c>
      <c r="AG307" s="128">
        <f t="shared" si="138"/>
        <v>46585</v>
      </c>
      <c r="AH307" s="128">
        <f t="shared" si="138"/>
        <v>46585</v>
      </c>
      <c r="AI307" s="128">
        <f t="shared" si="138"/>
        <v>46585</v>
      </c>
      <c r="AJ307" s="128">
        <f t="shared" ref="AJ307:BO307" si="139">SUM(AJ292:AJ306)</f>
        <v>46585</v>
      </c>
      <c r="AK307" s="128">
        <f t="shared" si="139"/>
        <v>46585</v>
      </c>
      <c r="AL307" s="128">
        <f t="shared" si="139"/>
        <v>46585</v>
      </c>
      <c r="AM307" s="128">
        <f t="shared" si="139"/>
        <v>46585</v>
      </c>
      <c r="AN307" s="128">
        <f t="shared" si="139"/>
        <v>46585</v>
      </c>
      <c r="AO307" s="128">
        <f t="shared" si="139"/>
        <v>46585</v>
      </c>
      <c r="AP307" s="79">
        <f t="shared" si="139"/>
        <v>559020</v>
      </c>
      <c r="AQ307" s="128">
        <f t="shared" si="139"/>
        <v>51243.500000000015</v>
      </c>
      <c r="AR307" s="128">
        <f t="shared" si="139"/>
        <v>51243.500000000015</v>
      </c>
      <c r="AS307" s="128">
        <f t="shared" si="139"/>
        <v>51243.500000000015</v>
      </c>
      <c r="AT307" s="128">
        <f t="shared" si="139"/>
        <v>51243.500000000015</v>
      </c>
      <c r="AU307" s="128">
        <f t="shared" si="139"/>
        <v>51243.500000000015</v>
      </c>
      <c r="AV307" s="128">
        <f t="shared" si="139"/>
        <v>51243.500000000015</v>
      </c>
      <c r="AW307" s="128">
        <f t="shared" si="139"/>
        <v>51243.500000000015</v>
      </c>
      <c r="AX307" s="128">
        <f t="shared" si="139"/>
        <v>51243.500000000015</v>
      </c>
      <c r="AY307" s="128">
        <f t="shared" si="139"/>
        <v>51243.500000000015</v>
      </c>
      <c r="AZ307" s="128">
        <f t="shared" si="139"/>
        <v>51243.500000000015</v>
      </c>
      <c r="BA307" s="128">
        <f t="shared" si="139"/>
        <v>51243.500000000015</v>
      </c>
      <c r="BB307" s="128">
        <f t="shared" si="139"/>
        <v>51243.500000000015</v>
      </c>
      <c r="BC307" s="79">
        <f t="shared" si="139"/>
        <v>614922.00000000012</v>
      </c>
      <c r="BD307" s="128">
        <f t="shared" si="139"/>
        <v>56367.850000000013</v>
      </c>
      <c r="BE307" s="128">
        <f t="shared" si="139"/>
        <v>56367.850000000013</v>
      </c>
      <c r="BF307" s="128">
        <f t="shared" si="139"/>
        <v>56367.850000000013</v>
      </c>
      <c r="BG307" s="128">
        <f t="shared" si="139"/>
        <v>56367.850000000013</v>
      </c>
      <c r="BH307" s="128">
        <f t="shared" si="139"/>
        <v>56367.850000000013</v>
      </c>
      <c r="BI307" s="128">
        <f t="shared" si="139"/>
        <v>56367.850000000013</v>
      </c>
      <c r="BJ307" s="128">
        <f t="shared" si="139"/>
        <v>56367.850000000013</v>
      </c>
      <c r="BK307" s="128">
        <f t="shared" si="139"/>
        <v>56367.850000000013</v>
      </c>
      <c r="BL307" s="128">
        <f t="shared" si="139"/>
        <v>56367.850000000013</v>
      </c>
      <c r="BM307" s="128">
        <f t="shared" si="139"/>
        <v>56367.850000000013</v>
      </c>
      <c r="BN307" s="128">
        <f t="shared" si="139"/>
        <v>56367.850000000013</v>
      </c>
      <c r="BO307" s="128">
        <f t="shared" si="139"/>
        <v>56367.850000000013</v>
      </c>
      <c r="BP307" s="164">
        <f t="shared" ref="BP307:CU307" si="140">SUM(BP292:BP306)</f>
        <v>676414.20000000019</v>
      </c>
    </row>
    <row r="308" spans="2:68" x14ac:dyDescent="0.25">
      <c r="B308" s="154" t="s">
        <v>309</v>
      </c>
      <c r="C308" s="64"/>
      <c r="D308" s="85"/>
      <c r="E308" s="64"/>
      <c r="F308" s="64"/>
      <c r="G308" s="64"/>
      <c r="H308" s="64"/>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c r="BK308" s="65"/>
      <c r="BL308" s="65"/>
      <c r="BM308" s="65"/>
      <c r="BN308" s="65"/>
      <c r="BO308" s="65"/>
      <c r="BP308" s="153"/>
    </row>
    <row r="309" spans="2:68" x14ac:dyDescent="0.25">
      <c r="B309" s="109" t="s">
        <v>182</v>
      </c>
      <c r="C309" s="108" t="s">
        <v>274</v>
      </c>
      <c r="D309" s="97">
        <v>0</v>
      </c>
      <c r="E309" s="151">
        <v>0</v>
      </c>
      <c r="F309" s="151">
        <v>0</v>
      </c>
      <c r="G309" s="151">
        <v>0</v>
      </c>
      <c r="H309" s="151">
        <v>0</v>
      </c>
      <c r="I309" s="151">
        <v>0</v>
      </c>
      <c r="J309" s="151">
        <v>0</v>
      </c>
      <c r="K309" s="151">
        <v>0</v>
      </c>
      <c r="L309" s="151">
        <v>0</v>
      </c>
      <c r="M309" s="151">
        <v>0</v>
      </c>
      <c r="N309" s="151">
        <v>0</v>
      </c>
      <c r="O309" s="151">
        <v>0</v>
      </c>
      <c r="P309" s="10">
        <f>SUM(D309:O309)</f>
        <v>0</v>
      </c>
      <c r="Q309" s="151">
        <v>0</v>
      </c>
      <c r="R309" s="151">
        <v>0</v>
      </c>
      <c r="S309" s="151">
        <v>0</v>
      </c>
      <c r="T309" s="151">
        <v>0</v>
      </c>
      <c r="U309" s="151">
        <v>0</v>
      </c>
      <c r="V309" s="151">
        <v>0</v>
      </c>
      <c r="W309" s="151">
        <v>0</v>
      </c>
      <c r="X309" s="151">
        <v>0</v>
      </c>
      <c r="Y309" s="151">
        <v>0</v>
      </c>
      <c r="Z309" s="151">
        <v>0</v>
      </c>
      <c r="AA309" s="151">
        <v>0</v>
      </c>
      <c r="AB309" s="151">
        <v>0</v>
      </c>
      <c r="AC309" s="10">
        <f>SUM(Q309:AB309)</f>
        <v>0</v>
      </c>
      <c r="AD309" s="151">
        <v>0</v>
      </c>
      <c r="AE309" s="151">
        <v>0</v>
      </c>
      <c r="AF309" s="151">
        <v>0</v>
      </c>
      <c r="AG309" s="151">
        <v>0</v>
      </c>
      <c r="AH309" s="151">
        <v>0</v>
      </c>
      <c r="AI309" s="151">
        <v>0</v>
      </c>
      <c r="AJ309" s="151">
        <v>0</v>
      </c>
      <c r="AK309" s="151">
        <v>0</v>
      </c>
      <c r="AL309" s="151">
        <v>0</v>
      </c>
      <c r="AM309" s="151">
        <v>0</v>
      </c>
      <c r="AN309" s="151">
        <v>0</v>
      </c>
      <c r="AO309" s="151">
        <v>0</v>
      </c>
      <c r="AP309" s="10">
        <f>SUM(AD309:AO309)</f>
        <v>0</v>
      </c>
      <c r="AQ309" s="151">
        <v>0</v>
      </c>
      <c r="AR309" s="151">
        <v>0</v>
      </c>
      <c r="AS309" s="151">
        <v>0</v>
      </c>
      <c r="AT309" s="151">
        <v>0</v>
      </c>
      <c r="AU309" s="151">
        <v>0</v>
      </c>
      <c r="AV309" s="151">
        <v>0</v>
      </c>
      <c r="AW309" s="151">
        <v>0</v>
      </c>
      <c r="AX309" s="151">
        <v>0</v>
      </c>
      <c r="AY309" s="151">
        <v>0</v>
      </c>
      <c r="AZ309" s="151">
        <v>0</v>
      </c>
      <c r="BA309" s="151">
        <v>0</v>
      </c>
      <c r="BB309" s="151">
        <v>0</v>
      </c>
      <c r="BC309" s="10">
        <f>SUM(AQ309:BB309)</f>
        <v>0</v>
      </c>
      <c r="BD309" s="151">
        <v>0</v>
      </c>
      <c r="BE309" s="151">
        <v>0</v>
      </c>
      <c r="BF309" s="151">
        <v>0</v>
      </c>
      <c r="BG309" s="151">
        <v>0</v>
      </c>
      <c r="BH309" s="151">
        <v>0</v>
      </c>
      <c r="BI309" s="151">
        <v>0</v>
      </c>
      <c r="BJ309" s="151">
        <v>0</v>
      </c>
      <c r="BK309" s="151">
        <v>0</v>
      </c>
      <c r="BL309" s="151">
        <v>0</v>
      </c>
      <c r="BM309" s="151">
        <v>0</v>
      </c>
      <c r="BN309" s="151">
        <v>0</v>
      </c>
      <c r="BO309" s="151">
        <v>0</v>
      </c>
      <c r="BP309" s="157">
        <f>SUM(BD309:BO309)</f>
        <v>0</v>
      </c>
    </row>
    <row r="310" spans="2:68" x14ac:dyDescent="0.25">
      <c r="B310" s="109" t="s">
        <v>182</v>
      </c>
      <c r="C310" s="108" t="s">
        <v>275</v>
      </c>
      <c r="D310" s="97">
        <v>0</v>
      </c>
      <c r="E310" s="151">
        <v>0</v>
      </c>
      <c r="F310" s="151">
        <v>0</v>
      </c>
      <c r="G310" s="151">
        <v>0</v>
      </c>
      <c r="H310" s="151">
        <v>0</v>
      </c>
      <c r="I310" s="151">
        <v>0</v>
      </c>
      <c r="J310" s="151">
        <v>0</v>
      </c>
      <c r="K310" s="151">
        <v>0</v>
      </c>
      <c r="L310" s="151">
        <v>0</v>
      </c>
      <c r="M310" s="151">
        <v>0</v>
      </c>
      <c r="N310" s="151">
        <v>0</v>
      </c>
      <c r="O310" s="151">
        <v>0</v>
      </c>
      <c r="P310" s="10">
        <f>SUM(D310:O310)</f>
        <v>0</v>
      </c>
      <c r="Q310" s="151">
        <v>0</v>
      </c>
      <c r="R310" s="151">
        <v>0</v>
      </c>
      <c r="S310" s="151">
        <v>0</v>
      </c>
      <c r="T310" s="151">
        <v>0</v>
      </c>
      <c r="U310" s="151">
        <v>0</v>
      </c>
      <c r="V310" s="151">
        <v>0</v>
      </c>
      <c r="W310" s="151">
        <v>0</v>
      </c>
      <c r="X310" s="151">
        <v>0</v>
      </c>
      <c r="Y310" s="151">
        <v>0</v>
      </c>
      <c r="Z310" s="151">
        <v>0</v>
      </c>
      <c r="AA310" s="151">
        <v>0</v>
      </c>
      <c r="AB310" s="151">
        <v>0</v>
      </c>
      <c r="AC310" s="10">
        <f>SUM(Q310:AB310)</f>
        <v>0</v>
      </c>
      <c r="AD310" s="151">
        <v>0</v>
      </c>
      <c r="AE310" s="151">
        <v>0</v>
      </c>
      <c r="AF310" s="151">
        <v>0</v>
      </c>
      <c r="AG310" s="151">
        <v>0</v>
      </c>
      <c r="AH310" s="151">
        <v>0</v>
      </c>
      <c r="AI310" s="151">
        <v>0</v>
      </c>
      <c r="AJ310" s="151">
        <v>0</v>
      </c>
      <c r="AK310" s="151">
        <v>0</v>
      </c>
      <c r="AL310" s="151">
        <v>0</v>
      </c>
      <c r="AM310" s="151">
        <v>0</v>
      </c>
      <c r="AN310" s="151">
        <v>0</v>
      </c>
      <c r="AO310" s="151">
        <v>0</v>
      </c>
      <c r="AP310" s="10">
        <f>SUM(AD310:AO310)</f>
        <v>0</v>
      </c>
      <c r="AQ310" s="151">
        <v>0</v>
      </c>
      <c r="AR310" s="151">
        <v>0</v>
      </c>
      <c r="AS310" s="151">
        <v>0</v>
      </c>
      <c r="AT310" s="151">
        <v>0</v>
      </c>
      <c r="AU310" s="151">
        <v>0</v>
      </c>
      <c r="AV310" s="151">
        <v>0</v>
      </c>
      <c r="AW310" s="151">
        <v>0</v>
      </c>
      <c r="AX310" s="151">
        <v>0</v>
      </c>
      <c r="AY310" s="151">
        <v>0</v>
      </c>
      <c r="AZ310" s="151">
        <v>0</v>
      </c>
      <c r="BA310" s="151">
        <v>0</v>
      </c>
      <c r="BB310" s="151">
        <v>0</v>
      </c>
      <c r="BC310" s="10">
        <f>SUM(AQ310:BB310)</f>
        <v>0</v>
      </c>
      <c r="BD310" s="151">
        <v>0</v>
      </c>
      <c r="BE310" s="151">
        <v>0</v>
      </c>
      <c r="BF310" s="151">
        <v>0</v>
      </c>
      <c r="BG310" s="151">
        <v>0</v>
      </c>
      <c r="BH310" s="151">
        <v>0</v>
      </c>
      <c r="BI310" s="151">
        <v>0</v>
      </c>
      <c r="BJ310" s="151">
        <v>0</v>
      </c>
      <c r="BK310" s="151">
        <v>0</v>
      </c>
      <c r="BL310" s="151">
        <v>0</v>
      </c>
      <c r="BM310" s="151">
        <v>0</v>
      </c>
      <c r="BN310" s="151">
        <v>0</v>
      </c>
      <c r="BO310" s="151">
        <v>0</v>
      </c>
      <c r="BP310" s="157">
        <f>SUM(BD310:BO310)</f>
        <v>0</v>
      </c>
    </row>
    <row r="311" spans="2:68" x14ac:dyDescent="0.25">
      <c r="B311" s="109" t="s">
        <v>182</v>
      </c>
      <c r="C311" s="108" t="s">
        <v>276</v>
      </c>
      <c r="D311" s="97">
        <v>0</v>
      </c>
      <c r="E311" s="151">
        <v>0</v>
      </c>
      <c r="F311" s="151">
        <v>0</v>
      </c>
      <c r="G311" s="151">
        <v>0</v>
      </c>
      <c r="H311" s="151">
        <v>0</v>
      </c>
      <c r="I311" s="151">
        <v>0</v>
      </c>
      <c r="J311" s="151">
        <v>0</v>
      </c>
      <c r="K311" s="151">
        <v>0</v>
      </c>
      <c r="L311" s="151">
        <v>0</v>
      </c>
      <c r="M311" s="151">
        <v>0</v>
      </c>
      <c r="N311" s="151">
        <v>0</v>
      </c>
      <c r="O311" s="151">
        <v>0</v>
      </c>
      <c r="P311" s="10">
        <f>SUM(D311:O311)</f>
        <v>0</v>
      </c>
      <c r="Q311" s="151">
        <v>0</v>
      </c>
      <c r="R311" s="151">
        <v>0</v>
      </c>
      <c r="S311" s="151">
        <v>0</v>
      </c>
      <c r="T311" s="151">
        <v>0</v>
      </c>
      <c r="U311" s="151">
        <v>0</v>
      </c>
      <c r="V311" s="151">
        <v>0</v>
      </c>
      <c r="W311" s="151">
        <v>0</v>
      </c>
      <c r="X311" s="151">
        <v>0</v>
      </c>
      <c r="Y311" s="151">
        <v>0</v>
      </c>
      <c r="Z311" s="151">
        <v>0</v>
      </c>
      <c r="AA311" s="151">
        <v>0</v>
      </c>
      <c r="AB311" s="151">
        <v>0</v>
      </c>
      <c r="AC311" s="10">
        <f>SUM(Q311:AB311)</f>
        <v>0</v>
      </c>
      <c r="AD311" s="151">
        <v>0</v>
      </c>
      <c r="AE311" s="151">
        <v>0</v>
      </c>
      <c r="AF311" s="151">
        <v>0</v>
      </c>
      <c r="AG311" s="151">
        <v>0</v>
      </c>
      <c r="AH311" s="151">
        <v>0</v>
      </c>
      <c r="AI311" s="151">
        <v>0</v>
      </c>
      <c r="AJ311" s="151">
        <v>0</v>
      </c>
      <c r="AK311" s="151">
        <v>0</v>
      </c>
      <c r="AL311" s="151">
        <v>0</v>
      </c>
      <c r="AM311" s="151">
        <v>0</v>
      </c>
      <c r="AN311" s="151">
        <v>0</v>
      </c>
      <c r="AO311" s="151">
        <v>0</v>
      </c>
      <c r="AP311" s="10">
        <f>SUM(AD311:AO311)</f>
        <v>0</v>
      </c>
      <c r="AQ311" s="151">
        <v>0</v>
      </c>
      <c r="AR311" s="151">
        <v>0</v>
      </c>
      <c r="AS311" s="151">
        <v>0</v>
      </c>
      <c r="AT311" s="151">
        <v>0</v>
      </c>
      <c r="AU311" s="151">
        <v>0</v>
      </c>
      <c r="AV311" s="151">
        <v>0</v>
      </c>
      <c r="AW311" s="151">
        <v>0</v>
      </c>
      <c r="AX311" s="151">
        <v>0</v>
      </c>
      <c r="AY311" s="151">
        <v>0</v>
      </c>
      <c r="AZ311" s="151">
        <v>0</v>
      </c>
      <c r="BA311" s="151">
        <v>0</v>
      </c>
      <c r="BB311" s="151">
        <v>0</v>
      </c>
      <c r="BC311" s="10">
        <f>SUM(AQ311:BB311)</f>
        <v>0</v>
      </c>
      <c r="BD311" s="151">
        <v>0</v>
      </c>
      <c r="BE311" s="151">
        <v>0</v>
      </c>
      <c r="BF311" s="151">
        <v>0</v>
      </c>
      <c r="BG311" s="151">
        <v>0</v>
      </c>
      <c r="BH311" s="151">
        <v>0</v>
      </c>
      <c r="BI311" s="151">
        <v>0</v>
      </c>
      <c r="BJ311" s="151">
        <v>0</v>
      </c>
      <c r="BK311" s="151">
        <v>0</v>
      </c>
      <c r="BL311" s="151">
        <v>0</v>
      </c>
      <c r="BM311" s="151">
        <v>0</v>
      </c>
      <c r="BN311" s="151">
        <v>0</v>
      </c>
      <c r="BO311" s="151">
        <v>0</v>
      </c>
      <c r="BP311" s="157">
        <f>SUM(BD311:BO311)</f>
        <v>0</v>
      </c>
    </row>
    <row r="312" spans="2:68" x14ac:dyDescent="0.25">
      <c r="B312" s="109" t="s">
        <v>182</v>
      </c>
      <c r="C312" s="108" t="s">
        <v>277</v>
      </c>
      <c r="D312" s="97">
        <v>0</v>
      </c>
      <c r="E312" s="151">
        <v>0</v>
      </c>
      <c r="F312" s="151">
        <v>0</v>
      </c>
      <c r="G312" s="151">
        <v>0</v>
      </c>
      <c r="H312" s="151">
        <v>0</v>
      </c>
      <c r="I312" s="151">
        <v>0</v>
      </c>
      <c r="J312" s="151">
        <v>0</v>
      </c>
      <c r="K312" s="151">
        <v>0</v>
      </c>
      <c r="L312" s="151">
        <v>0</v>
      </c>
      <c r="M312" s="151">
        <v>0</v>
      </c>
      <c r="N312" s="151">
        <v>0</v>
      </c>
      <c r="O312" s="151">
        <v>0</v>
      </c>
      <c r="P312" s="10">
        <f>SUM(D312:O312)</f>
        <v>0</v>
      </c>
      <c r="Q312" s="151">
        <v>0</v>
      </c>
      <c r="R312" s="151">
        <v>0</v>
      </c>
      <c r="S312" s="151">
        <v>0</v>
      </c>
      <c r="T312" s="151">
        <v>0</v>
      </c>
      <c r="U312" s="151">
        <v>0</v>
      </c>
      <c r="V312" s="151">
        <v>0</v>
      </c>
      <c r="W312" s="151">
        <v>0</v>
      </c>
      <c r="X312" s="151">
        <v>0</v>
      </c>
      <c r="Y312" s="151">
        <v>0</v>
      </c>
      <c r="Z312" s="151">
        <v>0</v>
      </c>
      <c r="AA312" s="151">
        <v>0</v>
      </c>
      <c r="AB312" s="151">
        <v>0</v>
      </c>
      <c r="AC312" s="10">
        <f>SUM(Q312:AB312)</f>
        <v>0</v>
      </c>
      <c r="AD312" s="151">
        <v>0</v>
      </c>
      <c r="AE312" s="151">
        <v>0</v>
      </c>
      <c r="AF312" s="151">
        <v>0</v>
      </c>
      <c r="AG312" s="151">
        <v>0</v>
      </c>
      <c r="AH312" s="151">
        <v>0</v>
      </c>
      <c r="AI312" s="151">
        <v>0</v>
      </c>
      <c r="AJ312" s="151">
        <v>0</v>
      </c>
      <c r="AK312" s="151">
        <v>0</v>
      </c>
      <c r="AL312" s="151">
        <v>0</v>
      </c>
      <c r="AM312" s="151">
        <v>0</v>
      </c>
      <c r="AN312" s="151">
        <v>0</v>
      </c>
      <c r="AO312" s="151">
        <v>0</v>
      </c>
      <c r="AP312" s="10">
        <f>SUM(AD312:AO312)</f>
        <v>0</v>
      </c>
      <c r="AQ312" s="151">
        <v>0</v>
      </c>
      <c r="AR312" s="151">
        <v>0</v>
      </c>
      <c r="AS312" s="151">
        <v>0</v>
      </c>
      <c r="AT312" s="151">
        <v>0</v>
      </c>
      <c r="AU312" s="151">
        <v>0</v>
      </c>
      <c r="AV312" s="151">
        <v>0</v>
      </c>
      <c r="AW312" s="151">
        <v>0</v>
      </c>
      <c r="AX312" s="151">
        <v>0</v>
      </c>
      <c r="AY312" s="151">
        <v>0</v>
      </c>
      <c r="AZ312" s="151">
        <v>0</v>
      </c>
      <c r="BA312" s="151">
        <v>0</v>
      </c>
      <c r="BB312" s="151">
        <v>0</v>
      </c>
      <c r="BC312" s="10">
        <f>SUM(AQ312:BB312)</f>
        <v>0</v>
      </c>
      <c r="BD312" s="151">
        <v>0</v>
      </c>
      <c r="BE312" s="151">
        <v>0</v>
      </c>
      <c r="BF312" s="151">
        <v>0</v>
      </c>
      <c r="BG312" s="151">
        <v>0</v>
      </c>
      <c r="BH312" s="151">
        <v>0</v>
      </c>
      <c r="BI312" s="151">
        <v>0</v>
      </c>
      <c r="BJ312" s="151">
        <v>0</v>
      </c>
      <c r="BK312" s="151">
        <v>0</v>
      </c>
      <c r="BL312" s="151">
        <v>0</v>
      </c>
      <c r="BM312" s="151">
        <v>0</v>
      </c>
      <c r="BN312" s="151">
        <v>0</v>
      </c>
      <c r="BO312" s="151">
        <v>0</v>
      </c>
      <c r="BP312" s="157">
        <f>SUM(BD312:BO312)</f>
        <v>0</v>
      </c>
    </row>
    <row r="313" spans="2:68" x14ac:dyDescent="0.25">
      <c r="B313" s="109" t="s">
        <v>182</v>
      </c>
      <c r="C313" s="108" t="s">
        <v>278</v>
      </c>
      <c r="D313" s="97">
        <v>0</v>
      </c>
      <c r="E313" s="151">
        <v>0</v>
      </c>
      <c r="F313" s="151">
        <v>0</v>
      </c>
      <c r="G313" s="151">
        <v>0</v>
      </c>
      <c r="H313" s="151">
        <v>0</v>
      </c>
      <c r="I313" s="151">
        <v>0</v>
      </c>
      <c r="J313" s="151">
        <v>0</v>
      </c>
      <c r="K313" s="151">
        <v>0</v>
      </c>
      <c r="L313" s="151">
        <v>0</v>
      </c>
      <c r="M313" s="151">
        <v>0</v>
      </c>
      <c r="N313" s="151">
        <v>0</v>
      </c>
      <c r="O313" s="151">
        <v>0</v>
      </c>
      <c r="P313" s="10">
        <f>SUM(D313:O313)</f>
        <v>0</v>
      </c>
      <c r="Q313" s="151">
        <v>0</v>
      </c>
      <c r="R313" s="151">
        <v>0</v>
      </c>
      <c r="S313" s="151">
        <v>0</v>
      </c>
      <c r="T313" s="151">
        <v>0</v>
      </c>
      <c r="U313" s="151">
        <v>0</v>
      </c>
      <c r="V313" s="151">
        <v>0</v>
      </c>
      <c r="W313" s="151">
        <v>0</v>
      </c>
      <c r="X313" s="151">
        <v>0</v>
      </c>
      <c r="Y313" s="151">
        <v>0</v>
      </c>
      <c r="Z313" s="151">
        <v>0</v>
      </c>
      <c r="AA313" s="151">
        <v>0</v>
      </c>
      <c r="AB313" s="151">
        <v>0</v>
      </c>
      <c r="AC313" s="10">
        <f>SUM(Q313:AB313)</f>
        <v>0</v>
      </c>
      <c r="AD313" s="151">
        <v>0</v>
      </c>
      <c r="AE313" s="151">
        <v>0</v>
      </c>
      <c r="AF313" s="151">
        <v>0</v>
      </c>
      <c r="AG313" s="151">
        <v>0</v>
      </c>
      <c r="AH313" s="151">
        <v>0</v>
      </c>
      <c r="AI313" s="151">
        <v>0</v>
      </c>
      <c r="AJ313" s="151">
        <v>0</v>
      </c>
      <c r="AK313" s="151">
        <v>0</v>
      </c>
      <c r="AL313" s="151">
        <v>0</v>
      </c>
      <c r="AM313" s="151">
        <v>0</v>
      </c>
      <c r="AN313" s="151">
        <v>0</v>
      </c>
      <c r="AO313" s="151">
        <v>0</v>
      </c>
      <c r="AP313" s="10">
        <f>SUM(AD313:AO313)</f>
        <v>0</v>
      </c>
      <c r="AQ313" s="151">
        <v>0</v>
      </c>
      <c r="AR313" s="151">
        <v>0</v>
      </c>
      <c r="AS313" s="151">
        <v>0</v>
      </c>
      <c r="AT313" s="151">
        <v>0</v>
      </c>
      <c r="AU313" s="151">
        <v>0</v>
      </c>
      <c r="AV313" s="151">
        <v>0</v>
      </c>
      <c r="AW313" s="151">
        <v>0</v>
      </c>
      <c r="AX313" s="151">
        <v>0</v>
      </c>
      <c r="AY313" s="151">
        <v>0</v>
      </c>
      <c r="AZ313" s="151">
        <v>0</v>
      </c>
      <c r="BA313" s="151">
        <v>0</v>
      </c>
      <c r="BB313" s="151">
        <v>0</v>
      </c>
      <c r="BC313" s="10">
        <f>SUM(AQ313:BB313)</f>
        <v>0</v>
      </c>
      <c r="BD313" s="151">
        <v>0</v>
      </c>
      <c r="BE313" s="151">
        <v>0</v>
      </c>
      <c r="BF313" s="151">
        <v>0</v>
      </c>
      <c r="BG313" s="151">
        <v>0</v>
      </c>
      <c r="BH313" s="151">
        <v>0</v>
      </c>
      <c r="BI313" s="151">
        <v>0</v>
      </c>
      <c r="BJ313" s="151">
        <v>0</v>
      </c>
      <c r="BK313" s="151">
        <v>0</v>
      </c>
      <c r="BL313" s="151">
        <v>0</v>
      </c>
      <c r="BM313" s="151">
        <v>0</v>
      </c>
      <c r="BN313" s="151">
        <v>0</v>
      </c>
      <c r="BO313" s="151">
        <v>0</v>
      </c>
      <c r="BP313" s="157">
        <f>SUM(BD313:BO313)</f>
        <v>0</v>
      </c>
    </row>
    <row r="314" spans="2:68" x14ac:dyDescent="0.25">
      <c r="B314" s="103"/>
      <c r="C314" s="64"/>
      <c r="D314" s="79">
        <f t="shared" ref="D314:AI314" si="141">SUM(D309:D313)</f>
        <v>0</v>
      </c>
      <c r="E314" s="79">
        <f t="shared" si="141"/>
        <v>0</v>
      </c>
      <c r="F314" s="79">
        <f t="shared" si="141"/>
        <v>0</v>
      </c>
      <c r="G314" s="79">
        <f t="shared" si="141"/>
        <v>0</v>
      </c>
      <c r="H314" s="79">
        <f t="shared" si="141"/>
        <v>0</v>
      </c>
      <c r="I314" s="79">
        <f t="shared" si="141"/>
        <v>0</v>
      </c>
      <c r="J314" s="79">
        <f t="shared" si="141"/>
        <v>0</v>
      </c>
      <c r="K314" s="79">
        <f t="shared" si="141"/>
        <v>0</v>
      </c>
      <c r="L314" s="79">
        <f t="shared" si="141"/>
        <v>0</v>
      </c>
      <c r="M314" s="79">
        <f t="shared" si="141"/>
        <v>0</v>
      </c>
      <c r="N314" s="79">
        <f t="shared" si="141"/>
        <v>0</v>
      </c>
      <c r="O314" s="79">
        <f t="shared" si="141"/>
        <v>0</v>
      </c>
      <c r="P314" s="79">
        <f t="shared" si="141"/>
        <v>0</v>
      </c>
      <c r="Q314" s="79">
        <f t="shared" si="141"/>
        <v>0</v>
      </c>
      <c r="R314" s="79">
        <f t="shared" si="141"/>
        <v>0</v>
      </c>
      <c r="S314" s="79">
        <f t="shared" si="141"/>
        <v>0</v>
      </c>
      <c r="T314" s="79">
        <f t="shared" si="141"/>
        <v>0</v>
      </c>
      <c r="U314" s="79">
        <f t="shared" si="141"/>
        <v>0</v>
      </c>
      <c r="V314" s="79">
        <f t="shared" si="141"/>
        <v>0</v>
      </c>
      <c r="W314" s="79">
        <f t="shared" si="141"/>
        <v>0</v>
      </c>
      <c r="X314" s="79">
        <f t="shared" si="141"/>
        <v>0</v>
      </c>
      <c r="Y314" s="79">
        <f t="shared" si="141"/>
        <v>0</v>
      </c>
      <c r="Z314" s="79">
        <f t="shared" si="141"/>
        <v>0</v>
      </c>
      <c r="AA314" s="79">
        <f t="shared" si="141"/>
        <v>0</v>
      </c>
      <c r="AB314" s="79">
        <f t="shared" si="141"/>
        <v>0</v>
      </c>
      <c r="AC314" s="79">
        <f t="shared" si="141"/>
        <v>0</v>
      </c>
      <c r="AD314" s="79">
        <f t="shared" si="141"/>
        <v>0</v>
      </c>
      <c r="AE314" s="79">
        <f t="shared" si="141"/>
        <v>0</v>
      </c>
      <c r="AF314" s="79">
        <f t="shared" si="141"/>
        <v>0</v>
      </c>
      <c r="AG314" s="79">
        <f t="shared" si="141"/>
        <v>0</v>
      </c>
      <c r="AH314" s="79">
        <f t="shared" si="141"/>
        <v>0</v>
      </c>
      <c r="AI314" s="79">
        <f t="shared" si="141"/>
        <v>0</v>
      </c>
      <c r="AJ314" s="79">
        <f t="shared" ref="AJ314:BO314" si="142">SUM(AJ309:AJ313)</f>
        <v>0</v>
      </c>
      <c r="AK314" s="79">
        <f t="shared" si="142"/>
        <v>0</v>
      </c>
      <c r="AL314" s="79">
        <f t="shared" si="142"/>
        <v>0</v>
      </c>
      <c r="AM314" s="79">
        <f t="shared" si="142"/>
        <v>0</v>
      </c>
      <c r="AN314" s="79">
        <f t="shared" si="142"/>
        <v>0</v>
      </c>
      <c r="AO314" s="79">
        <f t="shared" si="142"/>
        <v>0</v>
      </c>
      <c r="AP314" s="79">
        <f t="shared" si="142"/>
        <v>0</v>
      </c>
      <c r="AQ314" s="79">
        <f t="shared" si="142"/>
        <v>0</v>
      </c>
      <c r="AR314" s="79">
        <f t="shared" si="142"/>
        <v>0</v>
      </c>
      <c r="AS314" s="79">
        <f t="shared" si="142"/>
        <v>0</v>
      </c>
      <c r="AT314" s="79">
        <f t="shared" si="142"/>
        <v>0</v>
      </c>
      <c r="AU314" s="79">
        <f t="shared" si="142"/>
        <v>0</v>
      </c>
      <c r="AV314" s="79">
        <f t="shared" si="142"/>
        <v>0</v>
      </c>
      <c r="AW314" s="79">
        <f t="shared" si="142"/>
        <v>0</v>
      </c>
      <c r="AX314" s="79">
        <f t="shared" si="142"/>
        <v>0</v>
      </c>
      <c r="AY314" s="79">
        <f t="shared" si="142"/>
        <v>0</v>
      </c>
      <c r="AZ314" s="79">
        <f t="shared" si="142"/>
        <v>0</v>
      </c>
      <c r="BA314" s="79">
        <f t="shared" si="142"/>
        <v>0</v>
      </c>
      <c r="BB314" s="79">
        <f t="shared" si="142"/>
        <v>0</v>
      </c>
      <c r="BC314" s="79">
        <f t="shared" si="142"/>
        <v>0</v>
      </c>
      <c r="BD314" s="79">
        <f t="shared" si="142"/>
        <v>0</v>
      </c>
      <c r="BE314" s="79">
        <f t="shared" si="142"/>
        <v>0</v>
      </c>
      <c r="BF314" s="79">
        <f t="shared" si="142"/>
        <v>0</v>
      </c>
      <c r="BG314" s="79">
        <f t="shared" si="142"/>
        <v>0</v>
      </c>
      <c r="BH314" s="79">
        <f t="shared" si="142"/>
        <v>0</v>
      </c>
      <c r="BI314" s="79">
        <f t="shared" si="142"/>
        <v>0</v>
      </c>
      <c r="BJ314" s="79">
        <f t="shared" si="142"/>
        <v>0</v>
      </c>
      <c r="BK314" s="79">
        <f t="shared" si="142"/>
        <v>0</v>
      </c>
      <c r="BL314" s="79">
        <f t="shared" si="142"/>
        <v>0</v>
      </c>
      <c r="BM314" s="79">
        <f t="shared" si="142"/>
        <v>0</v>
      </c>
      <c r="BN314" s="79">
        <f t="shared" si="142"/>
        <v>0</v>
      </c>
      <c r="BO314" s="79">
        <f t="shared" si="142"/>
        <v>0</v>
      </c>
      <c r="BP314" s="164">
        <f t="shared" ref="BP314:CU314" si="143">SUM(BP309:BP313)</f>
        <v>0</v>
      </c>
    </row>
    <row r="315" spans="2:68" x14ac:dyDescent="0.25">
      <c r="B315" s="103"/>
      <c r="C315" s="64"/>
      <c r="D315" s="85"/>
      <c r="E315" s="64"/>
      <c r="F315" s="64"/>
      <c r="G315" s="64"/>
      <c r="H315" s="64"/>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c r="BK315" s="65"/>
      <c r="BL315" s="65"/>
      <c r="BM315" s="65"/>
      <c r="BN315" s="65"/>
      <c r="BO315" s="65"/>
      <c r="BP315" s="153"/>
    </row>
    <row r="316" spans="2:68" x14ac:dyDescent="0.25">
      <c r="B316" s="103"/>
      <c r="C316" s="64" t="s">
        <v>308</v>
      </c>
      <c r="D316" s="149">
        <f>D291</f>
        <v>44682</v>
      </c>
      <c r="E316" s="86">
        <f>DATE(YEAR(D316)+1,MONTH(D316),DAY(D316))</f>
        <v>45047</v>
      </c>
      <c r="F316" s="86">
        <f>DATE(YEAR(E316)+1,MONTH(E316),DAY(E316))</f>
        <v>45413</v>
      </c>
      <c r="G316" s="86">
        <f>DATE(YEAR(F316)+1,MONTH(F316),DAY(F316))</f>
        <v>45778</v>
      </c>
      <c r="H316" s="86">
        <f>DATE(YEAR(G316)+1,MONTH(G316),DAY(G316))</f>
        <v>46143</v>
      </c>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c r="BK316" s="65"/>
      <c r="BL316" s="65"/>
      <c r="BM316" s="65"/>
      <c r="BN316" s="65"/>
      <c r="BO316" s="65"/>
      <c r="BP316" s="153"/>
    </row>
    <row r="317" spans="2:68" x14ac:dyDescent="0.25">
      <c r="B317" s="103" t="str">
        <f>B292</f>
        <v>Source and cost explanation</v>
      </c>
      <c r="C317" s="64" t="str">
        <f>C292</f>
        <v>Freight and handling charges</v>
      </c>
      <c r="D317" s="111">
        <f t="shared" ref="D317:D331" si="144">P292</f>
        <v>204000</v>
      </c>
      <c r="E317" s="111">
        <f>AC292</f>
        <v>224400</v>
      </c>
      <c r="F317" s="111">
        <f>AP292</f>
        <v>246840</v>
      </c>
      <c r="G317" s="111">
        <f>BC292</f>
        <v>271524.00000000006</v>
      </c>
      <c r="H317" s="111">
        <f>BP292</f>
        <v>298676.40000000008</v>
      </c>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c r="BK317" s="65"/>
      <c r="BL317" s="65"/>
      <c r="BM317" s="65"/>
      <c r="BN317" s="65"/>
      <c r="BO317" s="65"/>
      <c r="BP317" s="153"/>
    </row>
    <row r="318" spans="2:68" x14ac:dyDescent="0.25">
      <c r="B318" s="103" t="str">
        <f t="shared" ref="B318:B331" si="145">B293</f>
        <v>Source and cost explanation</v>
      </c>
      <c r="C318" s="64" t="str">
        <f t="shared" ref="C318:C331" si="146">C293</f>
        <v>Insurance in transit</v>
      </c>
      <c r="D318" s="111">
        <f t="shared" si="144"/>
        <v>48000</v>
      </c>
      <c r="E318" s="111">
        <f t="shared" ref="E318:E331" si="147">AC293</f>
        <v>52800</v>
      </c>
      <c r="F318" s="111">
        <f t="shared" ref="F318:F331" si="148">AP293</f>
        <v>58080</v>
      </c>
      <c r="G318" s="111">
        <f t="shared" ref="G318:G331" si="149">BC293</f>
        <v>63888</v>
      </c>
      <c r="H318" s="111">
        <f t="shared" ref="H318:H331" si="150">BP293</f>
        <v>70276.800000000003</v>
      </c>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c r="BK318" s="65"/>
      <c r="BL318" s="65"/>
      <c r="BM318" s="65"/>
      <c r="BN318" s="65"/>
      <c r="BO318" s="65"/>
      <c r="BP318" s="153"/>
    </row>
    <row r="319" spans="2:68" x14ac:dyDescent="0.25">
      <c r="B319" s="103" t="str">
        <f t="shared" si="145"/>
        <v>Source and cost explanation</v>
      </c>
      <c r="C319" s="64" t="str">
        <f t="shared" si="146"/>
        <v>Cost of preparing</v>
      </c>
      <c r="D319" s="111">
        <f t="shared" si="144"/>
        <v>36000</v>
      </c>
      <c r="E319" s="111">
        <f t="shared" si="147"/>
        <v>39600.000000000007</v>
      </c>
      <c r="F319" s="111">
        <f t="shared" si="148"/>
        <v>43560.000000000007</v>
      </c>
      <c r="G319" s="111">
        <f t="shared" si="149"/>
        <v>47916.000000000007</v>
      </c>
      <c r="H319" s="111">
        <f t="shared" si="150"/>
        <v>52707.600000000028</v>
      </c>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c r="BK319" s="65"/>
      <c r="BL319" s="65"/>
      <c r="BM319" s="65"/>
      <c r="BN319" s="65"/>
      <c r="BO319" s="65"/>
      <c r="BP319" s="153"/>
    </row>
    <row r="320" spans="2:68" x14ac:dyDescent="0.25">
      <c r="B320" s="103" t="str">
        <f t="shared" si="145"/>
        <v>Source and cost explanation</v>
      </c>
      <c r="C320" s="64" t="str">
        <f t="shared" si="146"/>
        <v>Equipment testing</v>
      </c>
      <c r="D320" s="111">
        <f t="shared" si="144"/>
        <v>30000</v>
      </c>
      <c r="E320" s="111">
        <f t="shared" si="147"/>
        <v>33000</v>
      </c>
      <c r="F320" s="111">
        <f t="shared" si="148"/>
        <v>36300.000000000007</v>
      </c>
      <c r="G320" s="111">
        <f t="shared" si="149"/>
        <v>39930.000000000007</v>
      </c>
      <c r="H320" s="111">
        <f t="shared" si="150"/>
        <v>43923.000000000007</v>
      </c>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c r="BK320" s="65"/>
      <c r="BL320" s="65"/>
      <c r="BM320" s="65"/>
      <c r="BN320" s="65"/>
      <c r="BO320" s="65"/>
      <c r="BP320" s="153"/>
    </row>
    <row r="321" spans="2:68" x14ac:dyDescent="0.25">
      <c r="B321" s="103" t="str">
        <f t="shared" si="145"/>
        <v>Source and cost explanation</v>
      </c>
      <c r="C321" s="64" t="str">
        <f t="shared" si="146"/>
        <v>Repair expenses</v>
      </c>
      <c r="D321" s="111">
        <f t="shared" si="144"/>
        <v>60000</v>
      </c>
      <c r="E321" s="111">
        <f t="shared" si="147"/>
        <v>66000</v>
      </c>
      <c r="F321" s="111">
        <f t="shared" si="148"/>
        <v>72600.000000000015</v>
      </c>
      <c r="G321" s="111">
        <f t="shared" si="149"/>
        <v>79860.000000000015</v>
      </c>
      <c r="H321" s="111">
        <f t="shared" si="150"/>
        <v>87846.000000000015</v>
      </c>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c r="BK321" s="65"/>
      <c r="BL321" s="65"/>
      <c r="BM321" s="65"/>
      <c r="BN321" s="65"/>
      <c r="BO321" s="65"/>
      <c r="BP321" s="153"/>
    </row>
    <row r="322" spans="2:68" x14ac:dyDescent="0.25">
      <c r="B322" s="103" t="str">
        <f t="shared" si="145"/>
        <v>Source and cost explanation</v>
      </c>
      <c r="C322" s="64" t="str">
        <f t="shared" si="146"/>
        <v>Oprating expenses</v>
      </c>
      <c r="D322" s="111">
        <f t="shared" si="144"/>
        <v>84000</v>
      </c>
      <c r="E322" s="111">
        <f t="shared" si="147"/>
        <v>92400.000000000015</v>
      </c>
      <c r="F322" s="111">
        <f t="shared" si="148"/>
        <v>101640.00000000001</v>
      </c>
      <c r="G322" s="111">
        <f t="shared" si="149"/>
        <v>111804.00000000001</v>
      </c>
      <c r="H322" s="111">
        <f t="shared" si="150"/>
        <v>122984.40000000008</v>
      </c>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c r="BK322" s="65"/>
      <c r="BL322" s="65"/>
      <c r="BM322" s="65"/>
      <c r="BN322" s="65"/>
      <c r="BO322" s="65"/>
      <c r="BP322" s="153"/>
    </row>
    <row r="323" spans="2:68" x14ac:dyDescent="0.25">
      <c r="B323" s="103" t="str">
        <f t="shared" si="145"/>
        <v>Source and cost explanation</v>
      </c>
      <c r="C323" s="64" t="str">
        <f t="shared" si="146"/>
        <v>Asset #7</v>
      </c>
      <c r="D323" s="111">
        <f t="shared" si="144"/>
        <v>0</v>
      </c>
      <c r="E323" s="111">
        <f t="shared" si="147"/>
        <v>0</v>
      </c>
      <c r="F323" s="111">
        <f t="shared" si="148"/>
        <v>0</v>
      </c>
      <c r="G323" s="111">
        <f t="shared" si="149"/>
        <v>0</v>
      </c>
      <c r="H323" s="111">
        <f t="shared" si="150"/>
        <v>0</v>
      </c>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c r="BK323" s="65"/>
      <c r="BL323" s="65"/>
      <c r="BM323" s="65"/>
      <c r="BN323" s="65"/>
      <c r="BO323" s="65"/>
      <c r="BP323" s="153"/>
    </row>
    <row r="324" spans="2:68" x14ac:dyDescent="0.25">
      <c r="B324" s="103" t="str">
        <f t="shared" si="145"/>
        <v>Source and cost explanation</v>
      </c>
      <c r="C324" s="64" t="str">
        <f t="shared" si="146"/>
        <v>Asset #8</v>
      </c>
      <c r="D324" s="111">
        <f t="shared" si="144"/>
        <v>0</v>
      </c>
      <c r="E324" s="111">
        <f t="shared" si="147"/>
        <v>0</v>
      </c>
      <c r="F324" s="111">
        <f t="shared" si="148"/>
        <v>0</v>
      </c>
      <c r="G324" s="111">
        <f t="shared" si="149"/>
        <v>0</v>
      </c>
      <c r="H324" s="111">
        <f t="shared" si="150"/>
        <v>0</v>
      </c>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c r="BK324" s="65"/>
      <c r="BL324" s="65"/>
      <c r="BM324" s="65"/>
      <c r="BN324" s="65"/>
      <c r="BO324" s="65"/>
      <c r="BP324" s="153"/>
    </row>
    <row r="325" spans="2:68" x14ac:dyDescent="0.25">
      <c r="B325" s="103" t="str">
        <f t="shared" si="145"/>
        <v>Source and cost explanation</v>
      </c>
      <c r="C325" s="64" t="str">
        <f t="shared" si="146"/>
        <v>Asset #9</v>
      </c>
      <c r="D325" s="111">
        <f t="shared" si="144"/>
        <v>0</v>
      </c>
      <c r="E325" s="111">
        <f t="shared" si="147"/>
        <v>0</v>
      </c>
      <c r="F325" s="111">
        <f t="shared" si="148"/>
        <v>0</v>
      </c>
      <c r="G325" s="111">
        <f t="shared" si="149"/>
        <v>0</v>
      </c>
      <c r="H325" s="111">
        <f t="shared" si="150"/>
        <v>0</v>
      </c>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c r="BK325" s="65"/>
      <c r="BL325" s="65"/>
      <c r="BM325" s="65"/>
      <c r="BN325" s="65"/>
      <c r="BO325" s="65"/>
      <c r="BP325" s="153"/>
    </row>
    <row r="326" spans="2:68" x14ac:dyDescent="0.25">
      <c r="B326" s="103" t="str">
        <f t="shared" si="145"/>
        <v>Source and cost explanation</v>
      </c>
      <c r="C326" s="64" t="str">
        <f t="shared" si="146"/>
        <v>Asset #10</v>
      </c>
      <c r="D326" s="111">
        <f t="shared" si="144"/>
        <v>0</v>
      </c>
      <c r="E326" s="111">
        <f t="shared" si="147"/>
        <v>0</v>
      </c>
      <c r="F326" s="111">
        <f t="shared" si="148"/>
        <v>0</v>
      </c>
      <c r="G326" s="111">
        <f t="shared" si="149"/>
        <v>0</v>
      </c>
      <c r="H326" s="111">
        <f t="shared" si="150"/>
        <v>0</v>
      </c>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c r="BK326" s="65"/>
      <c r="BL326" s="65"/>
      <c r="BM326" s="65"/>
      <c r="BN326" s="65"/>
      <c r="BO326" s="65"/>
      <c r="BP326" s="153"/>
    </row>
    <row r="327" spans="2:68" x14ac:dyDescent="0.25">
      <c r="B327" s="103" t="str">
        <f t="shared" si="145"/>
        <v>Source and cost explanation</v>
      </c>
      <c r="C327" s="64" t="str">
        <f t="shared" si="146"/>
        <v>Asset #11</v>
      </c>
      <c r="D327" s="111">
        <f t="shared" si="144"/>
        <v>0</v>
      </c>
      <c r="E327" s="111">
        <f t="shared" si="147"/>
        <v>0</v>
      </c>
      <c r="F327" s="111">
        <f t="shared" si="148"/>
        <v>0</v>
      </c>
      <c r="G327" s="111">
        <f t="shared" si="149"/>
        <v>0</v>
      </c>
      <c r="H327" s="111">
        <f t="shared" si="150"/>
        <v>0</v>
      </c>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c r="BK327" s="65"/>
      <c r="BL327" s="65"/>
      <c r="BM327" s="65"/>
      <c r="BN327" s="65"/>
      <c r="BO327" s="65"/>
      <c r="BP327" s="153"/>
    </row>
    <row r="328" spans="2:68" x14ac:dyDescent="0.25">
      <c r="B328" s="103" t="str">
        <f t="shared" si="145"/>
        <v>Source and cost explanation</v>
      </c>
      <c r="C328" s="64" t="str">
        <f t="shared" si="146"/>
        <v>Asset #12</v>
      </c>
      <c r="D328" s="111">
        <f t="shared" si="144"/>
        <v>0</v>
      </c>
      <c r="E328" s="111">
        <f t="shared" si="147"/>
        <v>0</v>
      </c>
      <c r="F328" s="111">
        <f t="shared" si="148"/>
        <v>0</v>
      </c>
      <c r="G328" s="111">
        <f t="shared" si="149"/>
        <v>0</v>
      </c>
      <c r="H328" s="111">
        <f t="shared" si="150"/>
        <v>0</v>
      </c>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c r="BK328" s="65"/>
      <c r="BL328" s="65"/>
      <c r="BM328" s="65"/>
      <c r="BN328" s="65"/>
      <c r="BO328" s="65"/>
      <c r="BP328" s="153"/>
    </row>
    <row r="329" spans="2:68" x14ac:dyDescent="0.25">
      <c r="B329" s="103" t="str">
        <f t="shared" si="145"/>
        <v>Source and cost explanation</v>
      </c>
      <c r="C329" s="64" t="str">
        <f t="shared" si="146"/>
        <v>Asset #13</v>
      </c>
      <c r="D329" s="111">
        <f t="shared" si="144"/>
        <v>0</v>
      </c>
      <c r="E329" s="111">
        <f t="shared" si="147"/>
        <v>0</v>
      </c>
      <c r="F329" s="111">
        <f t="shared" si="148"/>
        <v>0</v>
      </c>
      <c r="G329" s="111">
        <f t="shared" si="149"/>
        <v>0</v>
      </c>
      <c r="H329" s="111">
        <f t="shared" si="150"/>
        <v>0</v>
      </c>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c r="BK329" s="65"/>
      <c r="BL329" s="65"/>
      <c r="BM329" s="65"/>
      <c r="BN329" s="65"/>
      <c r="BO329" s="65"/>
      <c r="BP329" s="153"/>
    </row>
    <row r="330" spans="2:68" x14ac:dyDescent="0.25">
      <c r="B330" s="103" t="str">
        <f t="shared" si="145"/>
        <v>Source and cost explanation</v>
      </c>
      <c r="C330" s="64" t="str">
        <f t="shared" si="146"/>
        <v>Asset #14</v>
      </c>
      <c r="D330" s="111">
        <f t="shared" si="144"/>
        <v>0</v>
      </c>
      <c r="E330" s="111">
        <f t="shared" si="147"/>
        <v>0</v>
      </c>
      <c r="F330" s="111">
        <f t="shared" si="148"/>
        <v>0</v>
      </c>
      <c r="G330" s="111">
        <f t="shared" si="149"/>
        <v>0</v>
      </c>
      <c r="H330" s="111">
        <f t="shared" si="150"/>
        <v>0</v>
      </c>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c r="BM330" s="65"/>
      <c r="BN330" s="65"/>
      <c r="BO330" s="65"/>
      <c r="BP330" s="153"/>
    </row>
    <row r="331" spans="2:68" x14ac:dyDescent="0.25">
      <c r="B331" s="103" t="str">
        <f t="shared" si="145"/>
        <v>Source and cost explanation</v>
      </c>
      <c r="C331" s="64" t="str">
        <f t="shared" si="146"/>
        <v>Asset #15</v>
      </c>
      <c r="D331" s="111">
        <f t="shared" si="144"/>
        <v>0</v>
      </c>
      <c r="E331" s="111">
        <f t="shared" si="147"/>
        <v>0</v>
      </c>
      <c r="F331" s="111">
        <f t="shared" si="148"/>
        <v>0</v>
      </c>
      <c r="G331" s="111">
        <f t="shared" si="149"/>
        <v>0</v>
      </c>
      <c r="H331" s="111">
        <f t="shared" si="150"/>
        <v>0</v>
      </c>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c r="BM331" s="65"/>
      <c r="BN331" s="65"/>
      <c r="BO331" s="65"/>
      <c r="BP331" s="153"/>
    </row>
    <row r="332" spans="2:68" x14ac:dyDescent="0.25">
      <c r="B332" s="103"/>
      <c r="C332" s="64"/>
      <c r="D332" s="152">
        <f>SUM(D317:D331)</f>
        <v>462000</v>
      </c>
      <c r="E332" s="152">
        <f>SUM(E317:E331)</f>
        <v>508200</v>
      </c>
      <c r="F332" s="152">
        <f>SUM(F317:F331)</f>
        <v>559020</v>
      </c>
      <c r="G332" s="152">
        <f>SUM(G317:G331)</f>
        <v>614922.00000000012</v>
      </c>
      <c r="H332" s="152">
        <f>SUM(H317:H331)</f>
        <v>676414.20000000019</v>
      </c>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c r="BK332" s="65"/>
      <c r="BL332" s="65"/>
      <c r="BM332" s="65"/>
      <c r="BN332" s="65"/>
      <c r="BO332" s="65"/>
      <c r="BP332" s="153"/>
    </row>
    <row r="333" spans="2:68" x14ac:dyDescent="0.25">
      <c r="B333" s="103"/>
      <c r="C333" s="64"/>
      <c r="D333" s="152"/>
      <c r="E333" s="152"/>
      <c r="F333" s="152"/>
      <c r="G333" s="152"/>
      <c r="H333" s="152"/>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c r="BK333" s="65"/>
      <c r="BL333" s="65"/>
      <c r="BM333" s="65"/>
      <c r="BN333" s="65"/>
      <c r="BO333" s="65"/>
      <c r="BP333" s="153"/>
    </row>
    <row r="334" spans="2:68" x14ac:dyDescent="0.25">
      <c r="B334" s="103"/>
      <c r="C334" s="64" t="s">
        <v>309</v>
      </c>
      <c r="D334" s="149">
        <f>D291</f>
        <v>44682</v>
      </c>
      <c r="E334" s="86">
        <f>DATE(YEAR(D334)+1,MONTH(D334),DAY(D334))</f>
        <v>45047</v>
      </c>
      <c r="F334" s="86">
        <f>DATE(YEAR(E334)+1,MONTH(E334),DAY(E334))</f>
        <v>45413</v>
      </c>
      <c r="G334" s="86">
        <f>DATE(YEAR(F334)+1,MONTH(F334),DAY(F334))</f>
        <v>45778</v>
      </c>
      <c r="H334" s="86">
        <f>DATE(YEAR(G334)+1,MONTH(G334),DAY(G334))</f>
        <v>46143</v>
      </c>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c r="BK334" s="65"/>
      <c r="BL334" s="65"/>
      <c r="BM334" s="65"/>
      <c r="BN334" s="65"/>
      <c r="BO334" s="65"/>
      <c r="BP334" s="153"/>
    </row>
    <row r="335" spans="2:68" x14ac:dyDescent="0.25">
      <c r="B335" s="103" t="str">
        <f t="shared" ref="B335:C338" si="151">B309</f>
        <v>Source and cost explanation</v>
      </c>
      <c r="C335" s="64" t="str">
        <f t="shared" si="151"/>
        <v>Asset #1</v>
      </c>
      <c r="D335" s="111">
        <f>P309</f>
        <v>0</v>
      </c>
      <c r="E335" s="111">
        <f>AC309</f>
        <v>0</v>
      </c>
      <c r="F335" s="111">
        <f>AP309</f>
        <v>0</v>
      </c>
      <c r="G335" s="111">
        <f>BC309</f>
        <v>0</v>
      </c>
      <c r="H335" s="111">
        <f>BP309</f>
        <v>0</v>
      </c>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c r="BK335" s="65"/>
      <c r="BL335" s="65"/>
      <c r="BM335" s="65"/>
      <c r="BN335" s="65"/>
      <c r="BO335" s="65"/>
      <c r="BP335" s="153"/>
    </row>
    <row r="336" spans="2:68" x14ac:dyDescent="0.25">
      <c r="B336" s="103" t="str">
        <f t="shared" si="151"/>
        <v>Source and cost explanation</v>
      </c>
      <c r="C336" s="64" t="str">
        <f t="shared" si="151"/>
        <v>Asset #2</v>
      </c>
      <c r="D336" s="111">
        <f>P310</f>
        <v>0</v>
      </c>
      <c r="E336" s="111">
        <f>AC310</f>
        <v>0</v>
      </c>
      <c r="F336" s="111">
        <f>AP310</f>
        <v>0</v>
      </c>
      <c r="G336" s="111">
        <f>BC310</f>
        <v>0</v>
      </c>
      <c r="H336" s="111">
        <f>BP310</f>
        <v>0</v>
      </c>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c r="BM336" s="65"/>
      <c r="BN336" s="65"/>
      <c r="BO336" s="65"/>
      <c r="BP336" s="153"/>
    </row>
    <row r="337" spans="2:68" x14ac:dyDescent="0.25">
      <c r="B337" s="103" t="str">
        <f t="shared" si="151"/>
        <v>Source and cost explanation</v>
      </c>
      <c r="C337" s="64" t="str">
        <f t="shared" si="151"/>
        <v>Asset #3</v>
      </c>
      <c r="D337" s="111">
        <f>P311</f>
        <v>0</v>
      </c>
      <c r="E337" s="111">
        <f>AC311</f>
        <v>0</v>
      </c>
      <c r="F337" s="111">
        <f>AP311</f>
        <v>0</v>
      </c>
      <c r="G337" s="111">
        <f>BC311</f>
        <v>0</v>
      </c>
      <c r="H337" s="111">
        <f>BP311</f>
        <v>0</v>
      </c>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c r="BM337" s="65"/>
      <c r="BN337" s="65"/>
      <c r="BO337" s="65"/>
      <c r="BP337" s="153"/>
    </row>
    <row r="338" spans="2:68" x14ac:dyDescent="0.25">
      <c r="B338" s="103" t="str">
        <f t="shared" si="151"/>
        <v>Source and cost explanation</v>
      </c>
      <c r="C338" s="64" t="str">
        <f t="shared" si="151"/>
        <v>Asset #4</v>
      </c>
      <c r="D338" s="111">
        <f>P312</f>
        <v>0</v>
      </c>
      <c r="E338" s="111">
        <f>AC312</f>
        <v>0</v>
      </c>
      <c r="F338" s="111">
        <f>AP312</f>
        <v>0</v>
      </c>
      <c r="G338" s="111">
        <f>BC312</f>
        <v>0</v>
      </c>
      <c r="H338" s="111">
        <f>BP312</f>
        <v>0</v>
      </c>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c r="BM338" s="65"/>
      <c r="BN338" s="65"/>
      <c r="BO338" s="65"/>
      <c r="BP338" s="153"/>
    </row>
    <row r="339" spans="2:68" x14ac:dyDescent="0.25">
      <c r="B339" s="103"/>
      <c r="C339" s="65"/>
      <c r="D339" s="111">
        <f>SUM(D335:D338)</f>
        <v>0</v>
      </c>
      <c r="E339" s="111">
        <f>SUM(E335:E338)</f>
        <v>0</v>
      </c>
      <c r="F339" s="111">
        <f>SUM(F335:F338)</f>
        <v>0</v>
      </c>
      <c r="G339" s="111">
        <f>SUM(G335:G338)</f>
        <v>0</v>
      </c>
      <c r="H339" s="111">
        <f>SUM(H335:H338)</f>
        <v>0</v>
      </c>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c r="BM339" s="65"/>
      <c r="BN339" s="65"/>
      <c r="BO339" s="65"/>
      <c r="BP339" s="153"/>
    </row>
    <row r="340" spans="2:68" x14ac:dyDescent="0.25">
      <c r="B340" s="103"/>
      <c r="C340" s="64"/>
      <c r="D340" s="85"/>
      <c r="E340" s="85"/>
      <c r="F340" s="85"/>
      <c r="G340" s="85"/>
      <c r="H340" s="8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c r="BM340" s="65"/>
      <c r="BN340" s="65"/>
      <c r="BO340" s="65"/>
      <c r="BP340" s="153"/>
    </row>
    <row r="341" spans="2:68" x14ac:dyDescent="0.25">
      <c r="B341" s="103" t="s">
        <v>108</v>
      </c>
      <c r="C341" s="64"/>
      <c r="D341" s="86">
        <f>D291</f>
        <v>44682</v>
      </c>
      <c r="E341" s="86">
        <f>DATE(YEAR(D341)+1,MONTH(D341),DAY(D341))</f>
        <v>45047</v>
      </c>
      <c r="F341" s="86">
        <f>DATE(YEAR(E341)+1,MONTH(E341),DAY(E341))</f>
        <v>45413</v>
      </c>
      <c r="G341" s="86">
        <f>DATE(YEAR(F341)+1,MONTH(F341),DAY(F341))</f>
        <v>45778</v>
      </c>
      <c r="H341" s="86">
        <f>DATE(YEAR(G341)+1,MONTH(G341),DAY(G341))</f>
        <v>46143</v>
      </c>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c r="BM341" s="65"/>
      <c r="BN341" s="65"/>
      <c r="BO341" s="65"/>
      <c r="BP341" s="153"/>
    </row>
    <row r="342" spans="2:68" x14ac:dyDescent="0.25">
      <c r="B342" s="103" t="s">
        <v>6</v>
      </c>
      <c r="C342" s="64"/>
      <c r="D342" s="111">
        <v>0</v>
      </c>
      <c r="E342" s="87">
        <f>D346</f>
        <v>392700</v>
      </c>
      <c r="F342" s="87">
        <f>E346</f>
        <v>706860</v>
      </c>
      <c r="G342" s="87">
        <f>F346</f>
        <v>969969</v>
      </c>
      <c r="H342" s="87">
        <f>G346</f>
        <v>1201662</v>
      </c>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c r="BK342" s="65"/>
      <c r="BL342" s="65"/>
      <c r="BM342" s="65"/>
      <c r="BN342" s="65"/>
      <c r="BO342" s="65"/>
      <c r="BP342" s="153"/>
    </row>
    <row r="343" spans="2:68" x14ac:dyDescent="0.25">
      <c r="B343" s="103" t="s">
        <v>7</v>
      </c>
      <c r="C343" s="64"/>
      <c r="D343" s="111">
        <f>D332</f>
        <v>462000</v>
      </c>
      <c r="E343" s="111">
        <f>E332</f>
        <v>508200</v>
      </c>
      <c r="F343" s="111">
        <f>F332</f>
        <v>559020</v>
      </c>
      <c r="G343" s="111">
        <f>G332</f>
        <v>614922.00000000012</v>
      </c>
      <c r="H343" s="111">
        <f>H332</f>
        <v>676414.20000000019</v>
      </c>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c r="BK343" s="65"/>
      <c r="BL343" s="65"/>
      <c r="BM343" s="65"/>
      <c r="BN343" s="65"/>
      <c r="BO343" s="65"/>
      <c r="BP343" s="153"/>
    </row>
    <row r="344" spans="2:68" x14ac:dyDescent="0.25">
      <c r="B344" s="103" t="s">
        <v>17</v>
      </c>
      <c r="C344" s="64"/>
      <c r="D344" s="111">
        <f>D339</f>
        <v>0</v>
      </c>
      <c r="E344" s="111">
        <f>E339</f>
        <v>0</v>
      </c>
      <c r="F344" s="111">
        <f>F339</f>
        <v>0</v>
      </c>
      <c r="G344" s="111">
        <f>G339</f>
        <v>0</v>
      </c>
      <c r="H344" s="111">
        <f>H339</f>
        <v>0</v>
      </c>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c r="BK344" s="65"/>
      <c r="BL344" s="65"/>
      <c r="BM344" s="65"/>
      <c r="BN344" s="65"/>
      <c r="BO344" s="65"/>
      <c r="BP344" s="153"/>
    </row>
    <row r="345" spans="2:68" x14ac:dyDescent="0.25">
      <c r="B345" s="103" t="s">
        <v>5</v>
      </c>
      <c r="C345" s="64"/>
      <c r="D345" s="111">
        <f>(D342*$C288)+(D343*$C288/2)</f>
        <v>69300</v>
      </c>
      <c r="E345" s="111">
        <f>(E342*$C288)+(E343*$C288/2)</f>
        <v>194040</v>
      </c>
      <c r="F345" s="111">
        <f>(F342*$C288)+(F343*$C288/2)</f>
        <v>295911</v>
      </c>
      <c r="G345" s="111">
        <f>(G342*$C288)+(G343*$C288/2)</f>
        <v>383229</v>
      </c>
      <c r="H345" s="111">
        <f>(H342*$C288)+(H343*$C288/2)</f>
        <v>461960.73</v>
      </c>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c r="BK345" s="65"/>
      <c r="BL345" s="65"/>
      <c r="BM345" s="65"/>
      <c r="BN345" s="65"/>
      <c r="BO345" s="65"/>
      <c r="BP345" s="153"/>
    </row>
    <row r="346" spans="2:68" ht="13.8" thickBot="1" x14ac:dyDescent="0.3">
      <c r="B346" s="106" t="s">
        <v>8</v>
      </c>
      <c r="C346" s="120"/>
      <c r="D346" s="165">
        <f>D342+D343-D344-D345</f>
        <v>392700</v>
      </c>
      <c r="E346" s="165">
        <f>E342+E343-E344-E345</f>
        <v>706860</v>
      </c>
      <c r="F346" s="165">
        <f>F342+F343-F344-F345</f>
        <v>969969</v>
      </c>
      <c r="G346" s="165">
        <f>G342+G343-G344-G345</f>
        <v>1201662</v>
      </c>
      <c r="H346" s="165">
        <f>H342+H343-H344-H345</f>
        <v>1416115.4700000002</v>
      </c>
      <c r="I346" s="12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c r="AK346" s="121"/>
      <c r="AL346" s="121"/>
      <c r="AM346" s="121"/>
      <c r="AN346" s="121"/>
      <c r="AO346" s="121"/>
      <c r="AP346" s="121"/>
      <c r="AQ346" s="121"/>
      <c r="AR346" s="121"/>
      <c r="AS346" s="121"/>
      <c r="AT346" s="121"/>
      <c r="AU346" s="121"/>
      <c r="AV346" s="121"/>
      <c r="AW346" s="121"/>
      <c r="AX346" s="121"/>
      <c r="AY346" s="121"/>
      <c r="AZ346" s="121"/>
      <c r="BA346" s="121"/>
      <c r="BB346" s="121"/>
      <c r="BC346" s="121"/>
      <c r="BD346" s="121"/>
      <c r="BE346" s="121"/>
      <c r="BF346" s="121"/>
      <c r="BG346" s="121"/>
      <c r="BH346" s="121"/>
      <c r="BI346" s="121"/>
      <c r="BJ346" s="121"/>
      <c r="BK346" s="121"/>
      <c r="BL346" s="121"/>
      <c r="BM346" s="121"/>
      <c r="BN346" s="121"/>
      <c r="BO346" s="121"/>
      <c r="BP346" s="122"/>
    </row>
    <row r="348" spans="2:68" ht="13.8" thickBot="1" x14ac:dyDescent="0.3"/>
    <row r="349" spans="2:68" x14ac:dyDescent="0.25">
      <c r="B349" s="101" t="s">
        <v>107</v>
      </c>
      <c r="C349" s="102">
        <v>46</v>
      </c>
      <c r="D349" s="107"/>
      <c r="E349" s="107"/>
      <c r="F349" s="107"/>
      <c r="G349" s="107"/>
      <c r="H349" s="107"/>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c r="AT349" s="125"/>
      <c r="AU349" s="125"/>
      <c r="AV349" s="125"/>
      <c r="AW349" s="125"/>
      <c r="AX349" s="125"/>
      <c r="AY349" s="125"/>
      <c r="AZ349" s="125"/>
      <c r="BA349" s="125"/>
      <c r="BB349" s="125"/>
      <c r="BC349" s="125"/>
      <c r="BD349" s="125"/>
      <c r="BE349" s="125"/>
      <c r="BF349" s="125"/>
      <c r="BG349" s="125"/>
      <c r="BH349" s="125"/>
      <c r="BI349" s="125"/>
      <c r="BJ349" s="125"/>
      <c r="BK349" s="125"/>
      <c r="BL349" s="125"/>
      <c r="BM349" s="125"/>
      <c r="BN349" s="125"/>
      <c r="BO349" s="125"/>
      <c r="BP349" s="126"/>
    </row>
    <row r="350" spans="2:68" x14ac:dyDescent="0.25">
      <c r="B350" s="103" t="s">
        <v>109</v>
      </c>
      <c r="C350" s="100">
        <v>0.3</v>
      </c>
      <c r="D350" s="16"/>
      <c r="E350" s="16"/>
      <c r="F350" s="16"/>
      <c r="G350" s="16"/>
      <c r="H350" s="16"/>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c r="BM350" s="65"/>
      <c r="BN350" s="65"/>
      <c r="BO350" s="65"/>
      <c r="BP350" s="153"/>
    </row>
    <row r="351" spans="2:68" x14ac:dyDescent="0.25">
      <c r="B351" s="103" t="s">
        <v>110</v>
      </c>
      <c r="C351" s="108" t="s">
        <v>316</v>
      </c>
      <c r="D351" s="108"/>
      <c r="E351" s="108"/>
      <c r="F351" s="108"/>
      <c r="G351" s="108"/>
      <c r="H351" s="108"/>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c r="BK351" s="65"/>
      <c r="BL351" s="65"/>
      <c r="BM351" s="65"/>
      <c r="BN351" s="65"/>
      <c r="BO351" s="65"/>
      <c r="BP351" s="153"/>
    </row>
    <row r="352" spans="2:68" x14ac:dyDescent="0.25">
      <c r="B352" s="103"/>
      <c r="C352" s="64"/>
      <c r="D352" s="65"/>
      <c r="E352" s="64"/>
      <c r="F352" s="64"/>
      <c r="G352" s="64"/>
      <c r="H352" s="64"/>
      <c r="I352" s="65"/>
      <c r="J352" s="65"/>
      <c r="K352" s="65"/>
      <c r="L352" s="65"/>
      <c r="M352" s="65"/>
      <c r="N352" s="65"/>
      <c r="O352" s="65"/>
      <c r="P352" s="86">
        <f>O353</f>
        <v>45017</v>
      </c>
      <c r="Q352" s="65"/>
      <c r="R352" s="65"/>
      <c r="S352" s="65"/>
      <c r="T352" s="65"/>
      <c r="U352" s="65"/>
      <c r="V352" s="65"/>
      <c r="W352" s="65"/>
      <c r="X352" s="65"/>
      <c r="Y352" s="65"/>
      <c r="Z352" s="65"/>
      <c r="AA352" s="65"/>
      <c r="AB352" s="65"/>
      <c r="AC352" s="86">
        <f>AB353</f>
        <v>45384</v>
      </c>
      <c r="AD352" s="65"/>
      <c r="AE352" s="65"/>
      <c r="AF352" s="65"/>
      <c r="AG352" s="65"/>
      <c r="AH352" s="65"/>
      <c r="AI352" s="65"/>
      <c r="AJ352" s="65"/>
      <c r="AK352" s="65"/>
      <c r="AL352" s="65"/>
      <c r="AM352" s="65"/>
      <c r="AN352" s="65"/>
      <c r="AO352" s="65"/>
      <c r="AP352" s="86">
        <f>AO353</f>
        <v>45749</v>
      </c>
      <c r="AQ352" s="65"/>
      <c r="AR352" s="65"/>
      <c r="AS352" s="65"/>
      <c r="AT352" s="65"/>
      <c r="AU352" s="65"/>
      <c r="AV352" s="65"/>
      <c r="AW352" s="65"/>
      <c r="AX352" s="65"/>
      <c r="AY352" s="65"/>
      <c r="AZ352" s="65"/>
      <c r="BA352" s="65"/>
      <c r="BB352" s="65"/>
      <c r="BC352" s="86">
        <f>BB353</f>
        <v>46115</v>
      </c>
      <c r="BD352" s="65"/>
      <c r="BE352" s="65"/>
      <c r="BF352" s="65"/>
      <c r="BG352" s="65"/>
      <c r="BH352" s="65"/>
      <c r="BI352" s="65"/>
      <c r="BJ352" s="65"/>
      <c r="BK352" s="65"/>
      <c r="BL352" s="65"/>
      <c r="BM352" s="65"/>
      <c r="BN352" s="65"/>
      <c r="BO352" s="65"/>
      <c r="BP352" s="105">
        <f>BO353</f>
        <v>46481</v>
      </c>
    </row>
    <row r="353" spans="2:68" x14ac:dyDescent="0.25">
      <c r="B353" s="154" t="s">
        <v>308</v>
      </c>
      <c r="C353" s="65"/>
      <c r="D353" s="155">
        <f>D291</f>
        <v>44682</v>
      </c>
      <c r="E353" s="155">
        <f t="shared" ref="E353:O353" si="152">DATE(YEAR(D353),MONTH(D353)+1,DAY(D353))</f>
        <v>44713</v>
      </c>
      <c r="F353" s="155">
        <f t="shared" si="152"/>
        <v>44743</v>
      </c>
      <c r="G353" s="155">
        <f t="shared" si="152"/>
        <v>44774</v>
      </c>
      <c r="H353" s="155">
        <f t="shared" si="152"/>
        <v>44805</v>
      </c>
      <c r="I353" s="155">
        <f t="shared" si="152"/>
        <v>44835</v>
      </c>
      <c r="J353" s="155">
        <f t="shared" si="152"/>
        <v>44866</v>
      </c>
      <c r="K353" s="155">
        <f t="shared" si="152"/>
        <v>44896</v>
      </c>
      <c r="L353" s="155">
        <f t="shared" si="152"/>
        <v>44927</v>
      </c>
      <c r="M353" s="155">
        <f t="shared" si="152"/>
        <v>44958</v>
      </c>
      <c r="N353" s="155">
        <f t="shared" si="152"/>
        <v>44986</v>
      </c>
      <c r="O353" s="155">
        <f t="shared" si="152"/>
        <v>45017</v>
      </c>
      <c r="P353" s="81" t="s">
        <v>52</v>
      </c>
      <c r="Q353" s="155">
        <f>D353+366</f>
        <v>45048</v>
      </c>
      <c r="R353" s="155">
        <f t="shared" ref="R353:AB353" si="153">DATE(YEAR(Q353),MONTH(Q353)+1,DAY(Q353))</f>
        <v>45079</v>
      </c>
      <c r="S353" s="155">
        <f t="shared" si="153"/>
        <v>45109</v>
      </c>
      <c r="T353" s="155">
        <f t="shared" si="153"/>
        <v>45140</v>
      </c>
      <c r="U353" s="155">
        <f t="shared" si="153"/>
        <v>45171</v>
      </c>
      <c r="V353" s="155">
        <f t="shared" si="153"/>
        <v>45201</v>
      </c>
      <c r="W353" s="155">
        <f t="shared" si="153"/>
        <v>45232</v>
      </c>
      <c r="X353" s="155">
        <f t="shared" si="153"/>
        <v>45262</v>
      </c>
      <c r="Y353" s="155">
        <f t="shared" si="153"/>
        <v>45293</v>
      </c>
      <c r="Z353" s="155">
        <f t="shared" si="153"/>
        <v>45324</v>
      </c>
      <c r="AA353" s="155">
        <f t="shared" si="153"/>
        <v>45353</v>
      </c>
      <c r="AB353" s="155">
        <f t="shared" si="153"/>
        <v>45384</v>
      </c>
      <c r="AC353" s="81" t="s">
        <v>52</v>
      </c>
      <c r="AD353" s="155">
        <f>Q353+366</f>
        <v>45414</v>
      </c>
      <c r="AE353" s="155">
        <f t="shared" ref="AE353:AO353" si="154">DATE(YEAR(AD353),MONTH(AD353)+1,DAY(AD353))</f>
        <v>45445</v>
      </c>
      <c r="AF353" s="155">
        <f t="shared" si="154"/>
        <v>45475</v>
      </c>
      <c r="AG353" s="155">
        <f t="shared" si="154"/>
        <v>45506</v>
      </c>
      <c r="AH353" s="155">
        <f t="shared" si="154"/>
        <v>45537</v>
      </c>
      <c r="AI353" s="155">
        <f t="shared" si="154"/>
        <v>45567</v>
      </c>
      <c r="AJ353" s="155">
        <f t="shared" si="154"/>
        <v>45598</v>
      </c>
      <c r="AK353" s="155">
        <f t="shared" si="154"/>
        <v>45628</v>
      </c>
      <c r="AL353" s="155">
        <f t="shared" si="154"/>
        <v>45659</v>
      </c>
      <c r="AM353" s="155">
        <f t="shared" si="154"/>
        <v>45690</v>
      </c>
      <c r="AN353" s="155">
        <f t="shared" si="154"/>
        <v>45718</v>
      </c>
      <c r="AO353" s="155">
        <f t="shared" si="154"/>
        <v>45749</v>
      </c>
      <c r="AP353" s="81" t="s">
        <v>52</v>
      </c>
      <c r="AQ353" s="155">
        <f>AD353+366</f>
        <v>45780</v>
      </c>
      <c r="AR353" s="155">
        <f t="shared" ref="AR353:BB353" si="155">DATE(YEAR(AQ353),MONTH(AQ353)+1,DAY(AQ353))</f>
        <v>45811</v>
      </c>
      <c r="AS353" s="155">
        <f t="shared" si="155"/>
        <v>45841</v>
      </c>
      <c r="AT353" s="155">
        <f t="shared" si="155"/>
        <v>45872</v>
      </c>
      <c r="AU353" s="155">
        <f t="shared" si="155"/>
        <v>45903</v>
      </c>
      <c r="AV353" s="155">
        <f t="shared" si="155"/>
        <v>45933</v>
      </c>
      <c r="AW353" s="155">
        <f t="shared" si="155"/>
        <v>45964</v>
      </c>
      <c r="AX353" s="155">
        <f t="shared" si="155"/>
        <v>45994</v>
      </c>
      <c r="AY353" s="155">
        <f t="shared" si="155"/>
        <v>46025</v>
      </c>
      <c r="AZ353" s="155">
        <f t="shared" si="155"/>
        <v>46056</v>
      </c>
      <c r="BA353" s="155">
        <f t="shared" si="155"/>
        <v>46084</v>
      </c>
      <c r="BB353" s="155">
        <f t="shared" si="155"/>
        <v>46115</v>
      </c>
      <c r="BC353" s="81" t="s">
        <v>52</v>
      </c>
      <c r="BD353" s="155">
        <f>AQ353+366</f>
        <v>46146</v>
      </c>
      <c r="BE353" s="155">
        <f t="shared" ref="BE353:BO353" si="156">DATE(YEAR(BD353),MONTH(BD353)+1,DAY(BD353))</f>
        <v>46177</v>
      </c>
      <c r="BF353" s="155">
        <f t="shared" si="156"/>
        <v>46207</v>
      </c>
      <c r="BG353" s="155">
        <f t="shared" si="156"/>
        <v>46238</v>
      </c>
      <c r="BH353" s="155">
        <f t="shared" si="156"/>
        <v>46269</v>
      </c>
      <c r="BI353" s="155">
        <f t="shared" si="156"/>
        <v>46299</v>
      </c>
      <c r="BJ353" s="155">
        <f t="shared" si="156"/>
        <v>46330</v>
      </c>
      <c r="BK353" s="155">
        <f t="shared" si="156"/>
        <v>46360</v>
      </c>
      <c r="BL353" s="155">
        <f t="shared" si="156"/>
        <v>46391</v>
      </c>
      <c r="BM353" s="155">
        <f t="shared" si="156"/>
        <v>46422</v>
      </c>
      <c r="BN353" s="155">
        <f t="shared" si="156"/>
        <v>46450</v>
      </c>
      <c r="BO353" s="155">
        <f t="shared" si="156"/>
        <v>46481</v>
      </c>
      <c r="BP353" s="156" t="s">
        <v>52</v>
      </c>
    </row>
    <row r="354" spans="2:68" x14ac:dyDescent="0.25">
      <c r="B354" s="109" t="s">
        <v>182</v>
      </c>
      <c r="C354" s="108" t="s">
        <v>636</v>
      </c>
      <c r="D354" s="97">
        <v>15000</v>
      </c>
      <c r="E354" s="151">
        <f>D354*(1+0.1)</f>
        <v>16500</v>
      </c>
      <c r="F354" s="151">
        <f t="shared" ref="F354:O354" si="157">E354*(1+0.1)</f>
        <v>18150</v>
      </c>
      <c r="G354" s="151">
        <f t="shared" si="157"/>
        <v>19965</v>
      </c>
      <c r="H354" s="151">
        <f t="shared" si="157"/>
        <v>21961.5</v>
      </c>
      <c r="I354" s="151">
        <f t="shared" si="157"/>
        <v>24157.65</v>
      </c>
      <c r="J354" s="151">
        <f t="shared" si="157"/>
        <v>26573.415000000005</v>
      </c>
      <c r="K354" s="151">
        <f t="shared" si="157"/>
        <v>29230.756500000007</v>
      </c>
      <c r="L354" s="151">
        <f t="shared" si="157"/>
        <v>32153.832150000009</v>
      </c>
      <c r="M354" s="151">
        <f t="shared" si="157"/>
        <v>35369.215365000011</v>
      </c>
      <c r="N354" s="151">
        <f t="shared" si="157"/>
        <v>38906.136901500016</v>
      </c>
      <c r="O354" s="151">
        <f t="shared" si="157"/>
        <v>42796.750591650023</v>
      </c>
      <c r="P354" s="10">
        <f>SUM(D354:O354)</f>
        <v>320764.25650815008</v>
      </c>
      <c r="Q354" s="151">
        <f>O354*(1+0.1)</f>
        <v>47076.425650815028</v>
      </c>
      <c r="R354" s="151">
        <v>47076.425650815028</v>
      </c>
      <c r="S354" s="151">
        <v>47076.425650815028</v>
      </c>
      <c r="T354" s="151">
        <v>47076.425650815028</v>
      </c>
      <c r="U354" s="151">
        <v>47076.425650815028</v>
      </c>
      <c r="V354" s="151">
        <v>47076.425650815028</v>
      </c>
      <c r="W354" s="151">
        <v>47076.425650815028</v>
      </c>
      <c r="X354" s="151">
        <v>47076.425650815028</v>
      </c>
      <c r="Y354" s="151">
        <v>47076.425650815028</v>
      </c>
      <c r="Z354" s="151">
        <v>47076.425650815028</v>
      </c>
      <c r="AA354" s="151">
        <v>47076.425650815028</v>
      </c>
      <c r="AB354" s="151">
        <v>47076.425650814999</v>
      </c>
      <c r="AC354" s="10">
        <f>SUM(Q354:AB354)</f>
        <v>564917.10780978017</v>
      </c>
      <c r="AD354" s="151">
        <v>47076.425650814999</v>
      </c>
      <c r="AE354" s="151">
        <f>AD354*(1+0.1)</f>
        <v>51784.068215896506</v>
      </c>
      <c r="AF354" s="151">
        <f t="shared" ref="AF354:AO354" si="158">AE354*(1+0.1)</f>
        <v>56962.475037486161</v>
      </c>
      <c r="AG354" s="151">
        <f t="shared" si="158"/>
        <v>62658.722541234783</v>
      </c>
      <c r="AH354" s="151">
        <f t="shared" si="158"/>
        <v>68924.594795358265</v>
      </c>
      <c r="AI354" s="151">
        <f t="shared" si="158"/>
        <v>75817.054274894093</v>
      </c>
      <c r="AJ354" s="151">
        <f t="shared" si="158"/>
        <v>83398.759702383511</v>
      </c>
      <c r="AK354" s="151">
        <f t="shared" si="158"/>
        <v>91738.635672621866</v>
      </c>
      <c r="AL354" s="151">
        <f t="shared" si="158"/>
        <v>100912.49923988405</v>
      </c>
      <c r="AM354" s="151">
        <f t="shared" si="158"/>
        <v>111003.74916387248</v>
      </c>
      <c r="AN354" s="151">
        <f t="shared" si="158"/>
        <v>122104.12408025973</v>
      </c>
      <c r="AO354" s="151">
        <f t="shared" si="158"/>
        <v>134314.53648828572</v>
      </c>
      <c r="AP354" s="10">
        <f>SUM(AD354:AO354)</f>
        <v>1006695.6448629922</v>
      </c>
      <c r="AQ354" s="151">
        <f>AO354*(1+0.1)</f>
        <v>147745.99013711431</v>
      </c>
      <c r="AR354" s="151">
        <f t="shared" ref="AR354:BB362" si="159">AP354*(1+0.1)</f>
        <v>1107365.2093492916</v>
      </c>
      <c r="AS354" s="151">
        <f t="shared" si="159"/>
        <v>162520.58915082575</v>
      </c>
      <c r="AT354" s="151">
        <f t="shared" si="159"/>
        <v>1218101.730284221</v>
      </c>
      <c r="AU354" s="151">
        <f t="shared" si="159"/>
        <v>178772.64806590835</v>
      </c>
      <c r="AV354" s="151">
        <f t="shared" si="159"/>
        <v>1339911.9033126433</v>
      </c>
      <c r="AW354" s="151">
        <f t="shared" si="159"/>
        <v>196649.9128724992</v>
      </c>
      <c r="AX354" s="151">
        <f t="shared" si="159"/>
        <v>1473903.0936439077</v>
      </c>
      <c r="AY354" s="151">
        <f t="shared" si="159"/>
        <v>216314.90415974913</v>
      </c>
      <c r="AZ354" s="151">
        <f t="shared" si="159"/>
        <v>1621293.4030082985</v>
      </c>
      <c r="BA354" s="151">
        <f t="shared" si="159"/>
        <v>237946.39457572406</v>
      </c>
      <c r="BB354" s="151">
        <f t="shared" si="159"/>
        <v>1783422.7433091286</v>
      </c>
      <c r="BC354" s="10">
        <f>SUM(AQ354:BB354)</f>
        <v>9683948.5218693111</v>
      </c>
      <c r="BD354" s="151">
        <f>BB354*(1+0.1)</f>
        <v>1961765.0176400417</v>
      </c>
      <c r="BE354" s="151">
        <f t="shared" ref="BE354:BO362" si="160">BC354*(1+0.1)</f>
        <v>10652343.374056242</v>
      </c>
      <c r="BF354" s="151">
        <f t="shared" si="160"/>
        <v>2157941.5194040458</v>
      </c>
      <c r="BG354" s="151">
        <f t="shared" si="160"/>
        <v>11717577.711461868</v>
      </c>
      <c r="BH354" s="151">
        <f t="shared" si="160"/>
        <v>2373735.6713444507</v>
      </c>
      <c r="BI354" s="151">
        <f t="shared" si="160"/>
        <v>12889335.482608056</v>
      </c>
      <c r="BJ354" s="151">
        <f t="shared" si="160"/>
        <v>2611109.2384788957</v>
      </c>
      <c r="BK354" s="151">
        <f t="shared" si="160"/>
        <v>14178269.030868862</v>
      </c>
      <c r="BL354" s="151">
        <f t="shared" si="160"/>
        <v>2872220.1623267857</v>
      </c>
      <c r="BM354" s="151">
        <f t="shared" si="160"/>
        <v>15596095.933955749</v>
      </c>
      <c r="BN354" s="151">
        <f t="shared" si="160"/>
        <v>3159442.1785594644</v>
      </c>
      <c r="BO354" s="151">
        <f t="shared" si="160"/>
        <v>17155705.527351327</v>
      </c>
      <c r="BP354" s="157">
        <f>SUM(BD354:BO354)</f>
        <v>97325540.84805578</v>
      </c>
    </row>
    <row r="355" spans="2:68" x14ac:dyDescent="0.25">
      <c r="B355" s="109" t="s">
        <v>182</v>
      </c>
      <c r="C355" s="108" t="s">
        <v>637</v>
      </c>
      <c r="D355" s="97">
        <v>4000</v>
      </c>
      <c r="E355" s="151">
        <f t="shared" ref="E355:O362" si="161">D355*(1+0.1)</f>
        <v>4400</v>
      </c>
      <c r="F355" s="151">
        <f t="shared" si="161"/>
        <v>4840</v>
      </c>
      <c r="G355" s="151">
        <f t="shared" si="161"/>
        <v>5324</v>
      </c>
      <c r="H355" s="151">
        <f t="shared" si="161"/>
        <v>5856.4000000000005</v>
      </c>
      <c r="I355" s="151">
        <f t="shared" si="161"/>
        <v>6442.0400000000009</v>
      </c>
      <c r="J355" s="151">
        <f t="shared" si="161"/>
        <v>7086.2440000000015</v>
      </c>
      <c r="K355" s="151">
        <f t="shared" si="161"/>
        <v>7794.8684000000021</v>
      </c>
      <c r="L355" s="151">
        <f t="shared" si="161"/>
        <v>8574.3552400000026</v>
      </c>
      <c r="M355" s="151">
        <f t="shared" si="161"/>
        <v>9431.790764000003</v>
      </c>
      <c r="N355" s="151">
        <f t="shared" si="161"/>
        <v>10374.969840400005</v>
      </c>
      <c r="O355" s="151">
        <f t="shared" si="161"/>
        <v>11412.466824440005</v>
      </c>
      <c r="P355" s="10">
        <f>SUM(D355:O355)</f>
        <v>85537.135068840027</v>
      </c>
      <c r="Q355" s="151">
        <f t="shared" ref="Q355:R362" si="162">O355*(1+0.1)</f>
        <v>12553.713506884007</v>
      </c>
      <c r="R355" s="151">
        <v>12553.713506884007</v>
      </c>
      <c r="S355" s="151">
        <v>12553.713506884007</v>
      </c>
      <c r="T355" s="151">
        <v>12553.713506884007</v>
      </c>
      <c r="U355" s="151">
        <v>12553.713506884007</v>
      </c>
      <c r="V355" s="151">
        <v>12553.713506884007</v>
      </c>
      <c r="W355" s="151">
        <v>12553.713506884007</v>
      </c>
      <c r="X355" s="151">
        <v>12553.713506884007</v>
      </c>
      <c r="Y355" s="151">
        <v>12553.713506884007</v>
      </c>
      <c r="Z355" s="151">
        <v>12553.713506884007</v>
      </c>
      <c r="AA355" s="151">
        <v>12553.713506884007</v>
      </c>
      <c r="AB355" s="151">
        <v>12553.713506884007</v>
      </c>
      <c r="AC355" s="10">
        <f>SUM(Q355:AB355)</f>
        <v>150644.56208260806</v>
      </c>
      <c r="AD355" s="151">
        <v>12553.713506884007</v>
      </c>
      <c r="AE355" s="151">
        <f t="shared" ref="AE355:AO362" si="163">AD355*(1+0.1)</f>
        <v>13809.084857572409</v>
      </c>
      <c r="AF355" s="151">
        <f t="shared" si="163"/>
        <v>15189.99334332965</v>
      </c>
      <c r="AG355" s="151">
        <f t="shared" si="163"/>
        <v>16708.992677662616</v>
      </c>
      <c r="AH355" s="151">
        <f t="shared" si="163"/>
        <v>18379.891945428881</v>
      </c>
      <c r="AI355" s="151">
        <f t="shared" si="163"/>
        <v>20217.881139971771</v>
      </c>
      <c r="AJ355" s="151">
        <f t="shared" si="163"/>
        <v>22239.66925396895</v>
      </c>
      <c r="AK355" s="151">
        <f t="shared" si="163"/>
        <v>24463.636179365847</v>
      </c>
      <c r="AL355" s="151">
        <f t="shared" si="163"/>
        <v>26909.999797302433</v>
      </c>
      <c r="AM355" s="151">
        <f t="shared" si="163"/>
        <v>29600.999777032677</v>
      </c>
      <c r="AN355" s="151">
        <f t="shared" si="163"/>
        <v>32561.099754735947</v>
      </c>
      <c r="AO355" s="151">
        <f t="shared" si="163"/>
        <v>35817.209730209543</v>
      </c>
      <c r="AP355" s="10">
        <f>SUM(AD355:AO355)</f>
        <v>268452.1719634647</v>
      </c>
      <c r="AQ355" s="151">
        <f t="shared" ref="AQ355:AQ362" si="164">AO355*(1+0.1)</f>
        <v>39398.930703230501</v>
      </c>
      <c r="AR355" s="151">
        <f t="shared" si="159"/>
        <v>295297.38915981119</v>
      </c>
      <c r="AS355" s="151">
        <f t="shared" si="159"/>
        <v>43338.823773553551</v>
      </c>
      <c r="AT355" s="151">
        <f t="shared" si="159"/>
        <v>324827.12807579234</v>
      </c>
      <c r="AU355" s="151">
        <f t="shared" si="159"/>
        <v>47672.706150908911</v>
      </c>
      <c r="AV355" s="151">
        <f t="shared" si="159"/>
        <v>357309.84088337159</v>
      </c>
      <c r="AW355" s="151">
        <f t="shared" si="159"/>
        <v>52439.976765999803</v>
      </c>
      <c r="AX355" s="151">
        <f t="shared" si="159"/>
        <v>393040.82497170876</v>
      </c>
      <c r="AY355" s="151">
        <f t="shared" si="159"/>
        <v>57683.974442599785</v>
      </c>
      <c r="AZ355" s="151">
        <f t="shared" si="159"/>
        <v>432344.90746887965</v>
      </c>
      <c r="BA355" s="151">
        <f t="shared" si="159"/>
        <v>63452.371886859772</v>
      </c>
      <c r="BB355" s="151">
        <f t="shared" si="159"/>
        <v>475579.39821576764</v>
      </c>
      <c r="BC355" s="10">
        <f>SUM(AQ355:BB355)</f>
        <v>2582386.2724984833</v>
      </c>
      <c r="BD355" s="151">
        <f t="shared" ref="BD355:BD362" si="165">BB355*(1+0.1)</f>
        <v>523137.33803734445</v>
      </c>
      <c r="BE355" s="151">
        <f t="shared" si="160"/>
        <v>2840624.8997483319</v>
      </c>
      <c r="BF355" s="151">
        <f t="shared" si="160"/>
        <v>575451.07184107893</v>
      </c>
      <c r="BG355" s="151">
        <f t="shared" si="160"/>
        <v>3124687.3897231654</v>
      </c>
      <c r="BH355" s="151">
        <f t="shared" si="160"/>
        <v>632996.17902518692</v>
      </c>
      <c r="BI355" s="151">
        <f t="shared" si="160"/>
        <v>3437156.1286954824</v>
      </c>
      <c r="BJ355" s="151">
        <f t="shared" si="160"/>
        <v>696295.79692770564</v>
      </c>
      <c r="BK355" s="151">
        <f t="shared" si="160"/>
        <v>3780871.741565031</v>
      </c>
      <c r="BL355" s="151">
        <f t="shared" si="160"/>
        <v>765925.37662047625</v>
      </c>
      <c r="BM355" s="151">
        <f t="shared" si="160"/>
        <v>4158958.9157215343</v>
      </c>
      <c r="BN355" s="151">
        <f t="shared" si="160"/>
        <v>842517.91428252391</v>
      </c>
      <c r="BO355" s="151">
        <f t="shared" si="160"/>
        <v>4574854.8072936879</v>
      </c>
      <c r="BP355" s="157">
        <f t="shared" ref="BP355:BP368" si="166">SUM(BD355:BO355)</f>
        <v>25953477.559481546</v>
      </c>
    </row>
    <row r="356" spans="2:68" x14ac:dyDescent="0.25">
      <c r="B356" s="109" t="s">
        <v>182</v>
      </c>
      <c r="C356" s="108" t="s">
        <v>638</v>
      </c>
      <c r="D356" s="97">
        <v>25000</v>
      </c>
      <c r="E356" s="151">
        <f t="shared" si="161"/>
        <v>27500.000000000004</v>
      </c>
      <c r="F356" s="151">
        <f t="shared" ref="F356:O356" si="167">E356*(1+0.1)</f>
        <v>30250.000000000007</v>
      </c>
      <c r="G356" s="151">
        <f t="shared" si="167"/>
        <v>33275.000000000007</v>
      </c>
      <c r="H356" s="151">
        <f t="shared" si="167"/>
        <v>36602.500000000015</v>
      </c>
      <c r="I356" s="151">
        <f t="shared" si="167"/>
        <v>40262.750000000022</v>
      </c>
      <c r="J356" s="151">
        <f t="shared" si="167"/>
        <v>44289.025000000031</v>
      </c>
      <c r="K356" s="151">
        <f t="shared" si="167"/>
        <v>48717.927500000034</v>
      </c>
      <c r="L356" s="151">
        <f t="shared" si="167"/>
        <v>53589.720250000042</v>
      </c>
      <c r="M356" s="151">
        <f t="shared" si="167"/>
        <v>58948.692275000052</v>
      </c>
      <c r="N356" s="151">
        <f t="shared" si="167"/>
        <v>64843.561502500066</v>
      </c>
      <c r="O356" s="151">
        <f t="shared" si="167"/>
        <v>71327.917652750082</v>
      </c>
      <c r="P356" s="10">
        <f>SUM(D356:O356)</f>
        <v>534607.09418025031</v>
      </c>
      <c r="Q356" s="151">
        <f t="shared" si="162"/>
        <v>78460.709418025101</v>
      </c>
      <c r="R356" s="151">
        <v>78460.709418025101</v>
      </c>
      <c r="S356" s="151">
        <v>78460.709418025101</v>
      </c>
      <c r="T356" s="151">
        <v>78460.709418025101</v>
      </c>
      <c r="U356" s="151">
        <v>78460.709418025101</v>
      </c>
      <c r="V356" s="151">
        <v>78460.709418025101</v>
      </c>
      <c r="W356" s="151">
        <v>78460.709418025101</v>
      </c>
      <c r="X356" s="151">
        <v>78460.709418025101</v>
      </c>
      <c r="Y356" s="151">
        <v>78460.709418025101</v>
      </c>
      <c r="Z356" s="151">
        <v>78460.709418025101</v>
      </c>
      <c r="AA356" s="151">
        <v>78460.709418025101</v>
      </c>
      <c r="AB356" s="151">
        <v>78460.709418025101</v>
      </c>
      <c r="AC356" s="10">
        <f>SUM(Q356:AB356)</f>
        <v>941528.51301630121</v>
      </c>
      <c r="AD356" s="151">
        <v>78460.709418025101</v>
      </c>
      <c r="AE356" s="151">
        <f t="shared" si="163"/>
        <v>86306.780359827622</v>
      </c>
      <c r="AF356" s="151">
        <f t="shared" si="163"/>
        <v>94937.45839581039</v>
      </c>
      <c r="AG356" s="151">
        <f t="shared" si="163"/>
        <v>104431.20423539144</v>
      </c>
      <c r="AH356" s="151">
        <f t="shared" si="163"/>
        <v>114874.32465893059</v>
      </c>
      <c r="AI356" s="151">
        <f t="shared" si="163"/>
        <v>126361.75712482366</v>
      </c>
      <c r="AJ356" s="151">
        <f t="shared" si="163"/>
        <v>138997.93283730603</v>
      </c>
      <c r="AK356" s="151">
        <f t="shared" si="163"/>
        <v>152897.72612103666</v>
      </c>
      <c r="AL356" s="151">
        <f t="shared" si="163"/>
        <v>168187.49873314032</v>
      </c>
      <c r="AM356" s="151">
        <f t="shared" si="163"/>
        <v>185006.24860645438</v>
      </c>
      <c r="AN356" s="151">
        <f t="shared" si="163"/>
        <v>203506.87346709982</v>
      </c>
      <c r="AO356" s="151">
        <f t="shared" si="163"/>
        <v>223857.56081380983</v>
      </c>
      <c r="AP356" s="10">
        <f>SUM(AD356:AO356)</f>
        <v>1677826.074771656</v>
      </c>
      <c r="AQ356" s="151">
        <f t="shared" si="164"/>
        <v>246243.31689519083</v>
      </c>
      <c r="AR356" s="151">
        <f t="shared" si="159"/>
        <v>1845608.6822488217</v>
      </c>
      <c r="AS356" s="151">
        <f t="shared" si="159"/>
        <v>270867.64858470991</v>
      </c>
      <c r="AT356" s="151">
        <f t="shared" si="159"/>
        <v>2030169.550473704</v>
      </c>
      <c r="AU356" s="151">
        <f t="shared" si="159"/>
        <v>297954.41344318091</v>
      </c>
      <c r="AV356" s="151">
        <f t="shared" si="159"/>
        <v>2233186.5055210744</v>
      </c>
      <c r="AW356" s="151">
        <f t="shared" si="159"/>
        <v>327749.854787499</v>
      </c>
      <c r="AX356" s="151">
        <f t="shared" si="159"/>
        <v>2456505.1560731819</v>
      </c>
      <c r="AY356" s="151">
        <f t="shared" si="159"/>
        <v>360524.84026624891</v>
      </c>
      <c r="AZ356" s="151">
        <f t="shared" si="159"/>
        <v>2702155.6716805003</v>
      </c>
      <c r="BA356" s="151">
        <f t="shared" si="159"/>
        <v>396577.32429287385</v>
      </c>
      <c r="BB356" s="151">
        <f t="shared" si="159"/>
        <v>2972371.2388485507</v>
      </c>
      <c r="BC356" s="10">
        <f>SUM(AQ356:BB356)</f>
        <v>16139914.203115534</v>
      </c>
      <c r="BD356" s="151">
        <f t="shared" si="165"/>
        <v>3269608.362733406</v>
      </c>
      <c r="BE356" s="151">
        <f t="shared" si="160"/>
        <v>17753905.623427089</v>
      </c>
      <c r="BF356" s="151">
        <f t="shared" si="160"/>
        <v>3596569.199006747</v>
      </c>
      <c r="BG356" s="151">
        <f t="shared" si="160"/>
        <v>19529296.1857698</v>
      </c>
      <c r="BH356" s="151">
        <f t="shared" si="160"/>
        <v>3956226.1189074218</v>
      </c>
      <c r="BI356" s="151">
        <f t="shared" si="160"/>
        <v>21482225.804346781</v>
      </c>
      <c r="BJ356" s="151">
        <f t="shared" si="160"/>
        <v>4351848.7307981644</v>
      </c>
      <c r="BK356" s="151">
        <f t="shared" si="160"/>
        <v>23630448.384781461</v>
      </c>
      <c r="BL356" s="151">
        <f t="shared" si="160"/>
        <v>4787033.6038779812</v>
      </c>
      <c r="BM356" s="151">
        <f t="shared" si="160"/>
        <v>25993493.223259609</v>
      </c>
      <c r="BN356" s="151">
        <f t="shared" si="160"/>
        <v>5265736.9642657796</v>
      </c>
      <c r="BO356" s="151">
        <f t="shared" si="160"/>
        <v>28592842.545585573</v>
      </c>
      <c r="BP356" s="157">
        <f t="shared" si="166"/>
        <v>162209234.74675983</v>
      </c>
    </row>
    <row r="357" spans="2:68" x14ac:dyDescent="0.25">
      <c r="B357" s="109" t="s">
        <v>182</v>
      </c>
      <c r="C357" s="108" t="s">
        <v>639</v>
      </c>
      <c r="D357" s="97">
        <v>15000</v>
      </c>
      <c r="E357" s="151">
        <f t="shared" si="161"/>
        <v>16500</v>
      </c>
      <c r="F357" s="151">
        <f t="shared" ref="F357:O357" si="168">E357*(1+0.1)</f>
        <v>18150</v>
      </c>
      <c r="G357" s="151">
        <f t="shared" si="168"/>
        <v>19965</v>
      </c>
      <c r="H357" s="151">
        <f t="shared" si="168"/>
        <v>21961.5</v>
      </c>
      <c r="I357" s="151">
        <f t="shared" si="168"/>
        <v>24157.65</v>
      </c>
      <c r="J357" s="151">
        <f t="shared" si="168"/>
        <v>26573.415000000005</v>
      </c>
      <c r="K357" s="151">
        <f t="shared" si="168"/>
        <v>29230.756500000007</v>
      </c>
      <c r="L357" s="151">
        <f t="shared" si="168"/>
        <v>32153.832150000009</v>
      </c>
      <c r="M357" s="151">
        <f t="shared" si="168"/>
        <v>35369.215365000011</v>
      </c>
      <c r="N357" s="151">
        <f t="shared" si="168"/>
        <v>38906.136901500016</v>
      </c>
      <c r="O357" s="151">
        <f t="shared" si="168"/>
        <v>42796.750591650023</v>
      </c>
      <c r="P357" s="10">
        <f>SUM(D357:O357)</f>
        <v>320764.25650815008</v>
      </c>
      <c r="Q357" s="151">
        <f t="shared" si="162"/>
        <v>47076.425650815028</v>
      </c>
      <c r="R357" s="151">
        <v>47076.425650815028</v>
      </c>
      <c r="S357" s="151">
        <v>47076.425650815028</v>
      </c>
      <c r="T357" s="151">
        <v>47076.425650815028</v>
      </c>
      <c r="U357" s="151">
        <v>47076.425650815028</v>
      </c>
      <c r="V357" s="151">
        <v>47076.425650815028</v>
      </c>
      <c r="W357" s="151">
        <v>47076.425650815028</v>
      </c>
      <c r="X357" s="151">
        <v>47076.425650815028</v>
      </c>
      <c r="Y357" s="151">
        <v>47076.425650815028</v>
      </c>
      <c r="Z357" s="151">
        <v>47076.425650815028</v>
      </c>
      <c r="AA357" s="151">
        <v>47076.425650815028</v>
      </c>
      <c r="AB357" s="151">
        <v>47076.425650815028</v>
      </c>
      <c r="AC357" s="10">
        <f>SUM(Q357:AB357)</f>
        <v>564917.10780978028</v>
      </c>
      <c r="AD357" s="151">
        <v>47076.425650815028</v>
      </c>
      <c r="AE357" s="151">
        <f t="shared" si="163"/>
        <v>51784.068215896536</v>
      </c>
      <c r="AF357" s="151">
        <f t="shared" si="163"/>
        <v>56962.475037486191</v>
      </c>
      <c r="AG357" s="151">
        <f t="shared" si="163"/>
        <v>62658.722541234813</v>
      </c>
      <c r="AH357" s="151">
        <f t="shared" si="163"/>
        <v>68924.594795358295</v>
      </c>
      <c r="AI357" s="151">
        <f t="shared" si="163"/>
        <v>75817.054274894137</v>
      </c>
      <c r="AJ357" s="151">
        <f t="shared" si="163"/>
        <v>83398.759702383555</v>
      </c>
      <c r="AK357" s="151">
        <f t="shared" si="163"/>
        <v>91738.635672621924</v>
      </c>
      <c r="AL357" s="151">
        <f t="shared" si="163"/>
        <v>100912.49923988413</v>
      </c>
      <c r="AM357" s="151">
        <f t="shared" si="163"/>
        <v>111003.74916387255</v>
      </c>
      <c r="AN357" s="151">
        <f t="shared" si="163"/>
        <v>122104.12408025982</v>
      </c>
      <c r="AO357" s="151">
        <f t="shared" si="163"/>
        <v>134314.53648828581</v>
      </c>
      <c r="AP357" s="10">
        <f>SUM(AD357:AO357)</f>
        <v>1006695.6448629927</v>
      </c>
      <c r="AQ357" s="151">
        <f t="shared" si="164"/>
        <v>147745.99013711439</v>
      </c>
      <c r="AR357" s="151">
        <f t="shared" si="159"/>
        <v>1107365.2093492921</v>
      </c>
      <c r="AS357" s="151">
        <f t="shared" si="159"/>
        <v>162520.58915082584</v>
      </c>
      <c r="AT357" s="151">
        <f t="shared" si="159"/>
        <v>1218101.7302842215</v>
      </c>
      <c r="AU357" s="151">
        <f t="shared" si="159"/>
        <v>178772.64806590843</v>
      </c>
      <c r="AV357" s="151">
        <f t="shared" si="159"/>
        <v>1339911.9033126438</v>
      </c>
      <c r="AW357" s="151">
        <f t="shared" si="159"/>
        <v>196649.91287249929</v>
      </c>
      <c r="AX357" s="151">
        <f t="shared" si="159"/>
        <v>1473903.0936439082</v>
      </c>
      <c r="AY357" s="151">
        <f t="shared" si="159"/>
        <v>216314.90415974925</v>
      </c>
      <c r="AZ357" s="151">
        <f t="shared" si="159"/>
        <v>1621293.4030082992</v>
      </c>
      <c r="BA357" s="151">
        <f t="shared" si="159"/>
        <v>237946.3945757242</v>
      </c>
      <c r="BB357" s="151">
        <f t="shared" si="159"/>
        <v>1783422.7433091293</v>
      </c>
      <c r="BC357" s="10">
        <f>SUM(AQ357:BB357)</f>
        <v>9683948.5218693148</v>
      </c>
      <c r="BD357" s="151">
        <f t="shared" si="165"/>
        <v>1961765.0176400424</v>
      </c>
      <c r="BE357" s="151">
        <f t="shared" si="160"/>
        <v>10652343.374056248</v>
      </c>
      <c r="BF357" s="151">
        <f t="shared" si="160"/>
        <v>2157941.5194040467</v>
      </c>
      <c r="BG357" s="151">
        <f t="shared" si="160"/>
        <v>11717577.711461874</v>
      </c>
      <c r="BH357" s="151">
        <f t="shared" si="160"/>
        <v>2373735.6713444516</v>
      </c>
      <c r="BI357" s="151">
        <f t="shared" si="160"/>
        <v>12889335.482608061</v>
      </c>
      <c r="BJ357" s="151">
        <f t="shared" si="160"/>
        <v>2611109.2384788971</v>
      </c>
      <c r="BK357" s="151">
        <f t="shared" si="160"/>
        <v>14178269.030868869</v>
      </c>
      <c r="BL357" s="151">
        <f t="shared" si="160"/>
        <v>2872220.1623267871</v>
      </c>
      <c r="BM357" s="151">
        <f t="shared" si="160"/>
        <v>15596095.933955757</v>
      </c>
      <c r="BN357" s="151">
        <f t="shared" si="160"/>
        <v>3159442.1785594663</v>
      </c>
      <c r="BO357" s="151">
        <f t="shared" si="160"/>
        <v>17155705.527351335</v>
      </c>
      <c r="BP357" s="157">
        <f t="shared" si="166"/>
        <v>97325540.84805584</v>
      </c>
    </row>
    <row r="358" spans="2:68" x14ac:dyDescent="0.25">
      <c r="B358" s="109" t="s">
        <v>182</v>
      </c>
      <c r="C358" s="108" t="s">
        <v>641</v>
      </c>
      <c r="D358" s="97">
        <v>20000</v>
      </c>
      <c r="E358" s="151">
        <f t="shared" si="161"/>
        <v>22000</v>
      </c>
      <c r="F358" s="151">
        <f t="shared" ref="F358:O358" si="169">E358*(1+0.1)</f>
        <v>24200.000000000004</v>
      </c>
      <c r="G358" s="151">
        <f t="shared" si="169"/>
        <v>26620.000000000007</v>
      </c>
      <c r="H358" s="151">
        <f t="shared" si="169"/>
        <v>29282.000000000011</v>
      </c>
      <c r="I358" s="151">
        <f t="shared" si="169"/>
        <v>32210.200000000015</v>
      </c>
      <c r="J358" s="151">
        <f t="shared" si="169"/>
        <v>35431.220000000023</v>
      </c>
      <c r="K358" s="151">
        <f t="shared" si="169"/>
        <v>38974.342000000026</v>
      </c>
      <c r="L358" s="151">
        <f t="shared" si="169"/>
        <v>42871.776200000029</v>
      </c>
      <c r="M358" s="151">
        <f t="shared" si="169"/>
        <v>47158.953820000039</v>
      </c>
      <c r="N358" s="151">
        <f t="shared" si="169"/>
        <v>51874.849202000049</v>
      </c>
      <c r="O358" s="151">
        <f t="shared" si="169"/>
        <v>57062.33412220006</v>
      </c>
      <c r="P358" s="10">
        <f t="shared" ref="P358:P368" si="170">SUM(D358:O358)</f>
        <v>427685.67534420034</v>
      </c>
      <c r="Q358" s="151">
        <f t="shared" si="162"/>
        <v>62768.567534420072</v>
      </c>
      <c r="R358" s="151">
        <v>62768.567534420072</v>
      </c>
      <c r="S358" s="151">
        <v>62768.567534420072</v>
      </c>
      <c r="T358" s="151">
        <v>62768.567534420072</v>
      </c>
      <c r="U358" s="151">
        <v>62768.567534420072</v>
      </c>
      <c r="V358" s="151">
        <v>62768.567534420072</v>
      </c>
      <c r="W358" s="151">
        <v>62768.567534420072</v>
      </c>
      <c r="X358" s="151">
        <v>62768.567534420072</v>
      </c>
      <c r="Y358" s="151">
        <v>62768.567534420072</v>
      </c>
      <c r="Z358" s="151">
        <v>62768.567534420072</v>
      </c>
      <c r="AA358" s="151">
        <v>62768.567534420072</v>
      </c>
      <c r="AB358" s="151">
        <v>62768.567534420072</v>
      </c>
      <c r="AC358" s="10">
        <f t="shared" ref="AC358:AC368" si="171">SUM(Q358:AB358)</f>
        <v>753222.8104130408</v>
      </c>
      <c r="AD358" s="151">
        <v>62768.567534420072</v>
      </c>
      <c r="AE358" s="151">
        <f t="shared" si="163"/>
        <v>69045.424287862086</v>
      </c>
      <c r="AF358" s="151">
        <f t="shared" si="163"/>
        <v>75949.966716648298</v>
      </c>
      <c r="AG358" s="151">
        <f t="shared" si="163"/>
        <v>83544.963388313132</v>
      </c>
      <c r="AH358" s="151">
        <f t="shared" si="163"/>
        <v>91899.459727144451</v>
      </c>
      <c r="AI358" s="151">
        <f t="shared" si="163"/>
        <v>101089.40569985891</v>
      </c>
      <c r="AJ358" s="151">
        <f t="shared" si="163"/>
        <v>111198.34626984481</v>
      </c>
      <c r="AK358" s="151">
        <f t="shared" si="163"/>
        <v>122318.1808968293</v>
      </c>
      <c r="AL358" s="151">
        <f t="shared" si="163"/>
        <v>134549.99898651225</v>
      </c>
      <c r="AM358" s="151">
        <f t="shared" si="163"/>
        <v>148004.99888516348</v>
      </c>
      <c r="AN358" s="151">
        <f t="shared" si="163"/>
        <v>162805.49877367984</v>
      </c>
      <c r="AO358" s="151">
        <f t="shared" si="163"/>
        <v>179086.04865104784</v>
      </c>
      <c r="AP358" s="10">
        <f t="shared" ref="AP358:AP368" si="172">SUM(AD358:AO358)</f>
        <v>1342260.8598173244</v>
      </c>
      <c r="AQ358" s="151">
        <f t="shared" si="164"/>
        <v>196994.65351615264</v>
      </c>
      <c r="AR358" s="151">
        <f t="shared" si="159"/>
        <v>1476486.9457990569</v>
      </c>
      <c r="AS358" s="151">
        <f t="shared" si="159"/>
        <v>216694.11886776792</v>
      </c>
      <c r="AT358" s="151">
        <f t="shared" si="159"/>
        <v>1624135.6403789627</v>
      </c>
      <c r="AU358" s="151">
        <f t="shared" si="159"/>
        <v>238363.53075454471</v>
      </c>
      <c r="AV358" s="151">
        <f t="shared" si="159"/>
        <v>1786549.2044168592</v>
      </c>
      <c r="AW358" s="151">
        <f t="shared" si="159"/>
        <v>262199.88382999919</v>
      </c>
      <c r="AX358" s="151">
        <f t="shared" si="159"/>
        <v>1965204.1248585454</v>
      </c>
      <c r="AY358" s="151">
        <f t="shared" si="159"/>
        <v>288419.87221299915</v>
      </c>
      <c r="AZ358" s="151">
        <f t="shared" si="159"/>
        <v>2161724.5373444003</v>
      </c>
      <c r="BA358" s="151">
        <f t="shared" si="159"/>
        <v>317261.85943429911</v>
      </c>
      <c r="BB358" s="151">
        <f t="shared" si="159"/>
        <v>2377896.9910788406</v>
      </c>
      <c r="BC358" s="10">
        <f t="shared" ref="BC358:BC368" si="173">SUM(AQ358:BB358)</f>
        <v>12911931.362492427</v>
      </c>
      <c r="BD358" s="151">
        <f t="shared" si="165"/>
        <v>2615686.690186725</v>
      </c>
      <c r="BE358" s="151">
        <f t="shared" si="160"/>
        <v>14203124.498741671</v>
      </c>
      <c r="BF358" s="151">
        <f t="shared" si="160"/>
        <v>2877255.3592053978</v>
      </c>
      <c r="BG358" s="151">
        <f t="shared" si="160"/>
        <v>15623436.94861584</v>
      </c>
      <c r="BH358" s="151">
        <f t="shared" si="160"/>
        <v>3164980.8951259376</v>
      </c>
      <c r="BI358" s="151">
        <f t="shared" si="160"/>
        <v>17185780.643477425</v>
      </c>
      <c r="BJ358" s="151">
        <f t="shared" si="160"/>
        <v>3481478.9846385317</v>
      </c>
      <c r="BK358" s="151">
        <f t="shared" si="160"/>
        <v>18904358.707825169</v>
      </c>
      <c r="BL358" s="151">
        <f t="shared" si="160"/>
        <v>3829626.8831023853</v>
      </c>
      <c r="BM358" s="151">
        <f t="shared" si="160"/>
        <v>20794794.578607686</v>
      </c>
      <c r="BN358" s="151">
        <f t="shared" si="160"/>
        <v>4212589.5714126239</v>
      </c>
      <c r="BO358" s="151">
        <f t="shared" si="160"/>
        <v>22874274.036468457</v>
      </c>
      <c r="BP358" s="157">
        <f t="shared" si="166"/>
        <v>129767387.79740785</v>
      </c>
    </row>
    <row r="359" spans="2:68" x14ac:dyDescent="0.25">
      <c r="B359" s="109" t="s">
        <v>182</v>
      </c>
      <c r="C359" s="108" t="s">
        <v>640</v>
      </c>
      <c r="D359" s="97">
        <v>10000</v>
      </c>
      <c r="E359" s="151">
        <f t="shared" si="161"/>
        <v>11000</v>
      </c>
      <c r="F359" s="151">
        <f t="shared" ref="F359:O359" si="174">E359*(1+0.1)</f>
        <v>12100.000000000002</v>
      </c>
      <c r="G359" s="151">
        <f t="shared" si="174"/>
        <v>13310.000000000004</v>
      </c>
      <c r="H359" s="151">
        <f t="shared" si="174"/>
        <v>14641.000000000005</v>
      </c>
      <c r="I359" s="151">
        <f t="shared" si="174"/>
        <v>16105.100000000008</v>
      </c>
      <c r="J359" s="151">
        <f t="shared" si="174"/>
        <v>17715.610000000011</v>
      </c>
      <c r="K359" s="151">
        <f t="shared" si="174"/>
        <v>19487.171000000013</v>
      </c>
      <c r="L359" s="151">
        <f t="shared" si="174"/>
        <v>21435.888100000015</v>
      </c>
      <c r="M359" s="151">
        <f t="shared" si="174"/>
        <v>23579.476910000019</v>
      </c>
      <c r="N359" s="151">
        <f t="shared" si="174"/>
        <v>25937.424601000024</v>
      </c>
      <c r="O359" s="151">
        <f t="shared" si="174"/>
        <v>28531.16706110003</v>
      </c>
      <c r="P359" s="10">
        <f t="shared" si="170"/>
        <v>213842.83767210017</v>
      </c>
      <c r="Q359" s="151">
        <f t="shared" si="162"/>
        <v>31384.283767210036</v>
      </c>
      <c r="R359" s="151">
        <v>31384.283767210036</v>
      </c>
      <c r="S359" s="151">
        <v>31384.283767210036</v>
      </c>
      <c r="T359" s="151">
        <v>31384.283767210036</v>
      </c>
      <c r="U359" s="151">
        <v>31384.283767210036</v>
      </c>
      <c r="V359" s="151">
        <v>31384.283767210036</v>
      </c>
      <c r="W359" s="151">
        <v>31384.283767210036</v>
      </c>
      <c r="X359" s="151">
        <v>31384.283767210036</v>
      </c>
      <c r="Y359" s="151">
        <v>31384.283767210036</v>
      </c>
      <c r="Z359" s="151">
        <v>31384.283767210036</v>
      </c>
      <c r="AA359" s="151">
        <v>31384.283767210036</v>
      </c>
      <c r="AB359" s="151">
        <v>31384.283767210036</v>
      </c>
      <c r="AC359" s="10">
        <f t="shared" si="171"/>
        <v>376611.4052065204</v>
      </c>
      <c r="AD359" s="151">
        <v>31384.283767210036</v>
      </c>
      <c r="AE359" s="151">
        <f t="shared" si="163"/>
        <v>34522.712143931043</v>
      </c>
      <c r="AF359" s="151">
        <f t="shared" si="163"/>
        <v>37974.983358324149</v>
      </c>
      <c r="AG359" s="151">
        <f t="shared" si="163"/>
        <v>41772.481694156566</v>
      </c>
      <c r="AH359" s="151">
        <f t="shared" si="163"/>
        <v>45949.729863572225</v>
      </c>
      <c r="AI359" s="151">
        <f t="shared" si="163"/>
        <v>50544.702849929454</v>
      </c>
      <c r="AJ359" s="151">
        <f t="shared" si="163"/>
        <v>55599.173134922406</v>
      </c>
      <c r="AK359" s="151">
        <f t="shared" si="163"/>
        <v>61159.090448414652</v>
      </c>
      <c r="AL359" s="151">
        <f t="shared" si="163"/>
        <v>67274.999493256124</v>
      </c>
      <c r="AM359" s="151">
        <f t="shared" si="163"/>
        <v>74002.499442581742</v>
      </c>
      <c r="AN359" s="151">
        <f t="shared" si="163"/>
        <v>81402.749386839918</v>
      </c>
      <c r="AO359" s="151">
        <f t="shared" si="163"/>
        <v>89543.024325523918</v>
      </c>
      <c r="AP359" s="10">
        <f t="shared" si="172"/>
        <v>671130.42990866222</v>
      </c>
      <c r="AQ359" s="151">
        <f t="shared" si="164"/>
        <v>98497.32675807632</v>
      </c>
      <c r="AR359" s="151">
        <f t="shared" si="159"/>
        <v>738243.47289952845</v>
      </c>
      <c r="AS359" s="151">
        <f t="shared" si="159"/>
        <v>108347.05943388396</v>
      </c>
      <c r="AT359" s="151">
        <f t="shared" si="159"/>
        <v>812067.82018948137</v>
      </c>
      <c r="AU359" s="151">
        <f t="shared" si="159"/>
        <v>119181.76537727236</v>
      </c>
      <c r="AV359" s="151">
        <f t="shared" si="159"/>
        <v>893274.6022084296</v>
      </c>
      <c r="AW359" s="151">
        <f t="shared" si="159"/>
        <v>131099.9419149996</v>
      </c>
      <c r="AX359" s="151">
        <f t="shared" si="159"/>
        <v>982602.06242927269</v>
      </c>
      <c r="AY359" s="151">
        <f t="shared" si="159"/>
        <v>144209.93610649958</v>
      </c>
      <c r="AZ359" s="151">
        <f t="shared" si="159"/>
        <v>1080862.2686722002</v>
      </c>
      <c r="BA359" s="151">
        <f t="shared" si="159"/>
        <v>158630.92971714956</v>
      </c>
      <c r="BB359" s="151">
        <f t="shared" si="159"/>
        <v>1188948.4955394203</v>
      </c>
      <c r="BC359" s="10">
        <f t="shared" si="173"/>
        <v>6455965.6812462136</v>
      </c>
      <c r="BD359" s="151">
        <f t="shared" si="165"/>
        <v>1307843.3450933625</v>
      </c>
      <c r="BE359" s="151">
        <f t="shared" si="160"/>
        <v>7101562.2493708357</v>
      </c>
      <c r="BF359" s="151">
        <f t="shared" si="160"/>
        <v>1438627.6796026989</v>
      </c>
      <c r="BG359" s="151">
        <f t="shared" si="160"/>
        <v>7811718.4743079199</v>
      </c>
      <c r="BH359" s="151">
        <f t="shared" si="160"/>
        <v>1582490.4475629688</v>
      </c>
      <c r="BI359" s="151">
        <f t="shared" si="160"/>
        <v>8592890.3217387125</v>
      </c>
      <c r="BJ359" s="151">
        <f t="shared" si="160"/>
        <v>1740739.4923192658</v>
      </c>
      <c r="BK359" s="151">
        <f t="shared" si="160"/>
        <v>9452179.3539125845</v>
      </c>
      <c r="BL359" s="151">
        <f t="shared" si="160"/>
        <v>1914813.4415511927</v>
      </c>
      <c r="BM359" s="151">
        <f t="shared" si="160"/>
        <v>10397397.289303843</v>
      </c>
      <c r="BN359" s="151">
        <f t="shared" si="160"/>
        <v>2106294.7857063119</v>
      </c>
      <c r="BO359" s="151">
        <f t="shared" si="160"/>
        <v>11437137.018234229</v>
      </c>
      <c r="BP359" s="157">
        <f t="shared" si="166"/>
        <v>64883693.898703925</v>
      </c>
    </row>
    <row r="360" spans="2:68" x14ac:dyDescent="0.25">
      <c r="B360" s="109" t="s">
        <v>182</v>
      </c>
      <c r="C360" s="108" t="s">
        <v>642</v>
      </c>
      <c r="D360" s="97">
        <v>30000</v>
      </c>
      <c r="E360" s="151">
        <f t="shared" si="161"/>
        <v>33000</v>
      </c>
      <c r="F360" s="151">
        <f t="shared" ref="F360:O360" si="175">E360*(1+0.1)</f>
        <v>36300</v>
      </c>
      <c r="G360" s="151">
        <f t="shared" si="175"/>
        <v>39930</v>
      </c>
      <c r="H360" s="151">
        <f t="shared" si="175"/>
        <v>43923</v>
      </c>
      <c r="I360" s="151">
        <f t="shared" si="175"/>
        <v>48315.3</v>
      </c>
      <c r="J360" s="151">
        <f t="shared" si="175"/>
        <v>53146.830000000009</v>
      </c>
      <c r="K360" s="151">
        <f t="shared" si="175"/>
        <v>58461.513000000014</v>
      </c>
      <c r="L360" s="151">
        <f t="shared" si="175"/>
        <v>64307.664300000019</v>
      </c>
      <c r="M360" s="151">
        <f t="shared" si="175"/>
        <v>70738.430730000022</v>
      </c>
      <c r="N360" s="151">
        <f t="shared" si="175"/>
        <v>77812.273803000033</v>
      </c>
      <c r="O360" s="151">
        <f t="shared" si="175"/>
        <v>85593.501183300046</v>
      </c>
      <c r="P360" s="10">
        <f t="shared" si="170"/>
        <v>641528.51301630016</v>
      </c>
      <c r="Q360" s="151">
        <f t="shared" si="162"/>
        <v>94152.851301630057</v>
      </c>
      <c r="R360" s="151">
        <v>94152.851301630057</v>
      </c>
      <c r="S360" s="151">
        <v>94152.851301630057</v>
      </c>
      <c r="T360" s="151">
        <v>94152.851301630057</v>
      </c>
      <c r="U360" s="151">
        <v>94152.851301630057</v>
      </c>
      <c r="V360" s="151">
        <v>94152.851301630057</v>
      </c>
      <c r="W360" s="151">
        <v>94152.851301630057</v>
      </c>
      <c r="X360" s="151">
        <v>94152.851301630057</v>
      </c>
      <c r="Y360" s="151">
        <v>94152.851301630057</v>
      </c>
      <c r="Z360" s="151">
        <v>94152.851301630057</v>
      </c>
      <c r="AA360" s="151">
        <v>94152.851301630057</v>
      </c>
      <c r="AB360" s="151">
        <v>94152.851301630057</v>
      </c>
      <c r="AC360" s="10">
        <f t="shared" si="171"/>
        <v>1129834.2156195606</v>
      </c>
      <c r="AD360" s="151">
        <v>94152.851301630057</v>
      </c>
      <c r="AE360" s="151">
        <f t="shared" si="163"/>
        <v>103568.13643179307</v>
      </c>
      <c r="AF360" s="151">
        <f t="shared" si="163"/>
        <v>113924.95007497238</v>
      </c>
      <c r="AG360" s="151">
        <f t="shared" si="163"/>
        <v>125317.44508246963</v>
      </c>
      <c r="AH360" s="151">
        <f t="shared" si="163"/>
        <v>137849.18959071659</v>
      </c>
      <c r="AI360" s="151">
        <f t="shared" si="163"/>
        <v>151634.10854978827</v>
      </c>
      <c r="AJ360" s="151">
        <f t="shared" si="163"/>
        <v>166797.51940476711</v>
      </c>
      <c r="AK360" s="151">
        <f t="shared" si="163"/>
        <v>183477.27134524385</v>
      </c>
      <c r="AL360" s="151">
        <f t="shared" si="163"/>
        <v>201824.99847976826</v>
      </c>
      <c r="AM360" s="151">
        <f t="shared" si="163"/>
        <v>222007.4983277451</v>
      </c>
      <c r="AN360" s="151">
        <f t="shared" si="163"/>
        <v>244208.24816051964</v>
      </c>
      <c r="AO360" s="151">
        <f t="shared" si="163"/>
        <v>268629.07297657162</v>
      </c>
      <c r="AP360" s="10">
        <f t="shared" si="172"/>
        <v>2013391.2897259854</v>
      </c>
      <c r="AQ360" s="151">
        <f t="shared" si="164"/>
        <v>295491.98027422879</v>
      </c>
      <c r="AR360" s="151">
        <f t="shared" si="159"/>
        <v>2214730.4186985842</v>
      </c>
      <c r="AS360" s="151">
        <f t="shared" si="159"/>
        <v>325041.17830165167</v>
      </c>
      <c r="AT360" s="151">
        <f t="shared" si="159"/>
        <v>2436203.4605684429</v>
      </c>
      <c r="AU360" s="151">
        <f t="shared" si="159"/>
        <v>357545.29613181687</v>
      </c>
      <c r="AV360" s="151">
        <f t="shared" si="159"/>
        <v>2679823.8066252875</v>
      </c>
      <c r="AW360" s="151">
        <f t="shared" si="159"/>
        <v>393299.82574499858</v>
      </c>
      <c r="AX360" s="151">
        <f t="shared" si="159"/>
        <v>2947806.1872878163</v>
      </c>
      <c r="AY360" s="151">
        <f t="shared" si="159"/>
        <v>432629.80831949849</v>
      </c>
      <c r="AZ360" s="151">
        <f t="shared" si="159"/>
        <v>3242586.8060165984</v>
      </c>
      <c r="BA360" s="151">
        <f t="shared" si="159"/>
        <v>475892.78915144841</v>
      </c>
      <c r="BB360" s="151">
        <f t="shared" si="159"/>
        <v>3566845.4866182585</v>
      </c>
      <c r="BC360" s="10">
        <f t="shared" si="173"/>
        <v>19367897.04373863</v>
      </c>
      <c r="BD360" s="151">
        <f t="shared" si="165"/>
        <v>3923530.0352800847</v>
      </c>
      <c r="BE360" s="151">
        <f t="shared" si="160"/>
        <v>21304686.748112496</v>
      </c>
      <c r="BF360" s="151">
        <f t="shared" si="160"/>
        <v>4315883.0388080934</v>
      </c>
      <c r="BG360" s="151">
        <f t="shared" si="160"/>
        <v>23435155.422923747</v>
      </c>
      <c r="BH360" s="151">
        <f t="shared" si="160"/>
        <v>4747471.3426889032</v>
      </c>
      <c r="BI360" s="151">
        <f t="shared" si="160"/>
        <v>25778670.965216123</v>
      </c>
      <c r="BJ360" s="151">
        <f t="shared" si="160"/>
        <v>5222218.4769577943</v>
      </c>
      <c r="BK360" s="151">
        <f t="shared" si="160"/>
        <v>28356538.061737739</v>
      </c>
      <c r="BL360" s="151">
        <f t="shared" si="160"/>
        <v>5744440.3246535743</v>
      </c>
      <c r="BM360" s="151">
        <f t="shared" si="160"/>
        <v>31192191.867911514</v>
      </c>
      <c r="BN360" s="151">
        <f t="shared" si="160"/>
        <v>6318884.3571189325</v>
      </c>
      <c r="BO360" s="151">
        <f t="shared" si="160"/>
        <v>34311411.054702669</v>
      </c>
      <c r="BP360" s="157">
        <f t="shared" si="166"/>
        <v>194651081.69611168</v>
      </c>
    </row>
    <row r="361" spans="2:68" x14ac:dyDescent="0.25">
      <c r="B361" s="109" t="s">
        <v>182</v>
      </c>
      <c r="C361" s="108" t="s">
        <v>643</v>
      </c>
      <c r="D361" s="97">
        <v>12000</v>
      </c>
      <c r="E361" s="151">
        <f t="shared" si="161"/>
        <v>13200.000000000002</v>
      </c>
      <c r="F361" s="151">
        <f t="shared" ref="F361:O361" si="176">E361*(1+0.1)</f>
        <v>14520.000000000004</v>
      </c>
      <c r="G361" s="151">
        <f t="shared" si="176"/>
        <v>15972.000000000005</v>
      </c>
      <c r="H361" s="151">
        <f t="shared" si="176"/>
        <v>17569.200000000008</v>
      </c>
      <c r="I361" s="151">
        <f t="shared" si="176"/>
        <v>19326.12000000001</v>
      </c>
      <c r="J361" s="151">
        <f t="shared" si="176"/>
        <v>21258.732000000011</v>
      </c>
      <c r="K361" s="151">
        <f t="shared" si="176"/>
        <v>23384.605200000013</v>
      </c>
      <c r="L361" s="151">
        <f t="shared" si="176"/>
        <v>25723.065720000017</v>
      </c>
      <c r="M361" s="151">
        <f t="shared" si="176"/>
        <v>28295.372292000022</v>
      </c>
      <c r="N361" s="151">
        <f t="shared" si="176"/>
        <v>31124.909521200025</v>
      </c>
      <c r="O361" s="151">
        <f t="shared" si="176"/>
        <v>34237.400473320027</v>
      </c>
      <c r="P361" s="10">
        <f t="shared" si="170"/>
        <v>256611.40520652011</v>
      </c>
      <c r="Q361" s="151">
        <f t="shared" si="162"/>
        <v>37661.140520652036</v>
      </c>
      <c r="R361" s="151">
        <v>37661.140520652036</v>
      </c>
      <c r="S361" s="151">
        <v>37661.140520652036</v>
      </c>
      <c r="T361" s="151">
        <v>37661.140520652036</v>
      </c>
      <c r="U361" s="151">
        <v>37661.140520652036</v>
      </c>
      <c r="V361" s="151">
        <v>37661.140520652036</v>
      </c>
      <c r="W361" s="151">
        <v>37661.140520652036</v>
      </c>
      <c r="X361" s="151">
        <v>37661.140520652036</v>
      </c>
      <c r="Y361" s="151">
        <v>37661.140520652036</v>
      </c>
      <c r="Z361" s="151">
        <v>37661.140520652036</v>
      </c>
      <c r="AA361" s="151">
        <v>37661.140520652036</v>
      </c>
      <c r="AB361" s="151">
        <v>37661.140520652036</v>
      </c>
      <c r="AC361" s="10">
        <f t="shared" si="171"/>
        <v>451933.68624782452</v>
      </c>
      <c r="AD361" s="151">
        <v>37661.140520652036</v>
      </c>
      <c r="AE361" s="151">
        <f t="shared" si="163"/>
        <v>41427.25457271724</v>
      </c>
      <c r="AF361" s="151">
        <f t="shared" si="163"/>
        <v>45569.980029988968</v>
      </c>
      <c r="AG361" s="151">
        <f t="shared" si="163"/>
        <v>50126.97803298787</v>
      </c>
      <c r="AH361" s="151">
        <f t="shared" si="163"/>
        <v>55139.67583628666</v>
      </c>
      <c r="AI361" s="151">
        <f t="shared" si="163"/>
        <v>60653.64341991533</v>
      </c>
      <c r="AJ361" s="151">
        <f t="shared" si="163"/>
        <v>66719.007761906862</v>
      </c>
      <c r="AK361" s="151">
        <f t="shared" si="163"/>
        <v>73390.908538097559</v>
      </c>
      <c r="AL361" s="151">
        <f t="shared" si="163"/>
        <v>80729.999391907317</v>
      </c>
      <c r="AM361" s="151">
        <f t="shared" si="163"/>
        <v>88802.99933109805</v>
      </c>
      <c r="AN361" s="151">
        <f t="shared" si="163"/>
        <v>97683.299264207861</v>
      </c>
      <c r="AO361" s="151">
        <f t="shared" si="163"/>
        <v>107451.62919062865</v>
      </c>
      <c r="AP361" s="10">
        <f t="shared" si="172"/>
        <v>805356.51589039434</v>
      </c>
      <c r="AQ361" s="151">
        <f t="shared" si="164"/>
        <v>118196.79210969152</v>
      </c>
      <c r="AR361" s="151">
        <f t="shared" si="159"/>
        <v>885892.16747943382</v>
      </c>
      <c r="AS361" s="151">
        <f t="shared" si="159"/>
        <v>130016.47132066068</v>
      </c>
      <c r="AT361" s="151">
        <f t="shared" si="159"/>
        <v>974481.38422737725</v>
      </c>
      <c r="AU361" s="151">
        <f t="shared" si="159"/>
        <v>143018.11845272678</v>
      </c>
      <c r="AV361" s="151">
        <f t="shared" si="159"/>
        <v>1071929.522650115</v>
      </c>
      <c r="AW361" s="151">
        <f t="shared" si="159"/>
        <v>157319.93029799947</v>
      </c>
      <c r="AX361" s="151">
        <f t="shared" si="159"/>
        <v>1179122.4749151266</v>
      </c>
      <c r="AY361" s="151">
        <f t="shared" si="159"/>
        <v>173051.92332779942</v>
      </c>
      <c r="AZ361" s="151">
        <f t="shared" si="159"/>
        <v>1297034.7224066393</v>
      </c>
      <c r="BA361" s="151">
        <f t="shared" si="159"/>
        <v>190357.11566057938</v>
      </c>
      <c r="BB361" s="151">
        <f t="shared" si="159"/>
        <v>1426738.1946473033</v>
      </c>
      <c r="BC361" s="10">
        <f t="shared" si="173"/>
        <v>7747158.8174954522</v>
      </c>
      <c r="BD361" s="151">
        <f t="shared" si="165"/>
        <v>1569412.0141120339</v>
      </c>
      <c r="BE361" s="151">
        <f t="shared" si="160"/>
        <v>8521874.6992449984</v>
      </c>
      <c r="BF361" s="151">
        <f t="shared" si="160"/>
        <v>1726353.2155232374</v>
      </c>
      <c r="BG361" s="151">
        <f t="shared" si="160"/>
        <v>9374062.1691694986</v>
      </c>
      <c r="BH361" s="151">
        <f t="shared" si="160"/>
        <v>1898988.5370755612</v>
      </c>
      <c r="BI361" s="151">
        <f t="shared" si="160"/>
        <v>10311468.386086449</v>
      </c>
      <c r="BJ361" s="151">
        <f t="shared" si="160"/>
        <v>2088887.3907831176</v>
      </c>
      <c r="BK361" s="151">
        <f t="shared" si="160"/>
        <v>11342615.224695094</v>
      </c>
      <c r="BL361" s="151">
        <f t="shared" si="160"/>
        <v>2297776.1298614293</v>
      </c>
      <c r="BM361" s="151">
        <f t="shared" si="160"/>
        <v>12476876.747164605</v>
      </c>
      <c r="BN361" s="151">
        <f t="shared" si="160"/>
        <v>2527553.7428475725</v>
      </c>
      <c r="BO361" s="151">
        <f t="shared" si="160"/>
        <v>13724564.421881067</v>
      </c>
      <c r="BP361" s="157">
        <f t="shared" si="166"/>
        <v>77860432.678444669</v>
      </c>
    </row>
    <row r="362" spans="2:68" x14ac:dyDescent="0.25">
      <c r="B362" s="109" t="s">
        <v>182</v>
      </c>
      <c r="C362" s="108" t="s">
        <v>644</v>
      </c>
      <c r="D362" s="97">
        <v>13000</v>
      </c>
      <c r="E362" s="151">
        <f t="shared" si="161"/>
        <v>14300.000000000002</v>
      </c>
      <c r="F362" s="151">
        <f t="shared" ref="F362:O362" si="177">E362*(1+0.1)</f>
        <v>15730.000000000004</v>
      </c>
      <c r="G362" s="151">
        <f t="shared" si="177"/>
        <v>17303.000000000004</v>
      </c>
      <c r="H362" s="151">
        <f t="shared" si="177"/>
        <v>19033.300000000007</v>
      </c>
      <c r="I362" s="151">
        <f t="shared" si="177"/>
        <v>20936.630000000008</v>
      </c>
      <c r="J362" s="151">
        <f t="shared" si="177"/>
        <v>23030.293000000012</v>
      </c>
      <c r="K362" s="151">
        <f t="shared" si="177"/>
        <v>25333.322300000014</v>
      </c>
      <c r="L362" s="151">
        <f t="shared" si="177"/>
        <v>27866.654530000018</v>
      </c>
      <c r="M362" s="151">
        <f t="shared" si="177"/>
        <v>30653.319983000023</v>
      </c>
      <c r="N362" s="151">
        <f t="shared" si="177"/>
        <v>33718.651981300027</v>
      </c>
      <c r="O362" s="151">
        <f t="shared" si="177"/>
        <v>37090.517179430033</v>
      </c>
      <c r="P362" s="10">
        <f t="shared" si="170"/>
        <v>277995.6889737302</v>
      </c>
      <c r="Q362" s="151">
        <f t="shared" si="162"/>
        <v>40799.568897373043</v>
      </c>
      <c r="R362" s="151">
        <v>40799.568897373043</v>
      </c>
      <c r="S362" s="151">
        <v>40799.568897373043</v>
      </c>
      <c r="T362" s="151">
        <v>40799.568897373043</v>
      </c>
      <c r="U362" s="151">
        <v>40799.568897373043</v>
      </c>
      <c r="V362" s="151">
        <v>40799.568897373043</v>
      </c>
      <c r="W362" s="151">
        <v>40799.568897373043</v>
      </c>
      <c r="X362" s="151">
        <v>40799.568897373043</v>
      </c>
      <c r="Y362" s="151">
        <v>40799.568897373043</v>
      </c>
      <c r="Z362" s="151">
        <v>40799.568897373043</v>
      </c>
      <c r="AA362" s="151">
        <v>40799.568897373043</v>
      </c>
      <c r="AB362" s="151">
        <v>40799.568897373043</v>
      </c>
      <c r="AC362" s="10">
        <f t="shared" si="171"/>
        <v>489594.82676847652</v>
      </c>
      <c r="AD362" s="151">
        <v>40799.568897373043</v>
      </c>
      <c r="AE362" s="151">
        <f t="shared" si="163"/>
        <v>44879.525787110353</v>
      </c>
      <c r="AF362" s="151">
        <f t="shared" si="163"/>
        <v>49367.478365821393</v>
      </c>
      <c r="AG362" s="151">
        <f t="shared" si="163"/>
        <v>54304.226202403537</v>
      </c>
      <c r="AH362" s="151">
        <f t="shared" si="163"/>
        <v>59734.648822643896</v>
      </c>
      <c r="AI362" s="151">
        <f t="shared" si="163"/>
        <v>65708.11370490829</v>
      </c>
      <c r="AJ362" s="151">
        <f t="shared" si="163"/>
        <v>72278.925075399122</v>
      </c>
      <c r="AK362" s="151">
        <f t="shared" si="163"/>
        <v>79506.817582939038</v>
      </c>
      <c r="AL362" s="151">
        <f t="shared" si="163"/>
        <v>87457.49934123295</v>
      </c>
      <c r="AM362" s="151">
        <f t="shared" si="163"/>
        <v>96203.249275356255</v>
      </c>
      <c r="AN362" s="151">
        <f t="shared" si="163"/>
        <v>105823.57420289189</v>
      </c>
      <c r="AO362" s="151">
        <f t="shared" si="163"/>
        <v>116405.9316231811</v>
      </c>
      <c r="AP362" s="10">
        <f t="shared" si="172"/>
        <v>872469.55888126092</v>
      </c>
      <c r="AQ362" s="151">
        <f t="shared" si="164"/>
        <v>128046.52478549922</v>
      </c>
      <c r="AR362" s="151">
        <f t="shared" si="159"/>
        <v>959716.51476938708</v>
      </c>
      <c r="AS362" s="151">
        <f t="shared" si="159"/>
        <v>140851.17726404915</v>
      </c>
      <c r="AT362" s="151">
        <f t="shared" si="159"/>
        <v>1055688.1662463259</v>
      </c>
      <c r="AU362" s="151">
        <f t="shared" si="159"/>
        <v>154936.29499045407</v>
      </c>
      <c r="AV362" s="151">
        <f t="shared" si="159"/>
        <v>1161256.9828709587</v>
      </c>
      <c r="AW362" s="151">
        <f t="shared" si="159"/>
        <v>170429.92448949951</v>
      </c>
      <c r="AX362" s="151">
        <f t="shared" si="159"/>
        <v>1277382.6811580546</v>
      </c>
      <c r="AY362" s="151">
        <f t="shared" si="159"/>
        <v>187472.91693844946</v>
      </c>
      <c r="AZ362" s="151">
        <f t="shared" si="159"/>
        <v>1405120.9492738601</v>
      </c>
      <c r="BA362" s="151">
        <f t="shared" si="159"/>
        <v>206220.20863229441</v>
      </c>
      <c r="BB362" s="151">
        <f t="shared" si="159"/>
        <v>1545633.0442012462</v>
      </c>
      <c r="BC362" s="10">
        <f t="shared" si="173"/>
        <v>8392755.3856200781</v>
      </c>
      <c r="BD362" s="151">
        <f t="shared" si="165"/>
        <v>1700196.348621371</v>
      </c>
      <c r="BE362" s="151">
        <f t="shared" si="160"/>
        <v>9232030.9241820872</v>
      </c>
      <c r="BF362" s="151">
        <f t="shared" si="160"/>
        <v>1870215.9834835082</v>
      </c>
      <c r="BG362" s="151">
        <f t="shared" si="160"/>
        <v>10155234.016600296</v>
      </c>
      <c r="BH362" s="151">
        <f t="shared" si="160"/>
        <v>2057237.5818318592</v>
      </c>
      <c r="BI362" s="151">
        <f t="shared" si="160"/>
        <v>11170757.418260327</v>
      </c>
      <c r="BJ362" s="151">
        <f t="shared" si="160"/>
        <v>2262961.3400150454</v>
      </c>
      <c r="BK362" s="151">
        <f t="shared" si="160"/>
        <v>12287833.16008636</v>
      </c>
      <c r="BL362" s="151">
        <f t="shared" si="160"/>
        <v>2489257.47401655</v>
      </c>
      <c r="BM362" s="151">
        <f t="shared" si="160"/>
        <v>13516616.476094997</v>
      </c>
      <c r="BN362" s="151">
        <f t="shared" si="160"/>
        <v>2738183.2214182052</v>
      </c>
      <c r="BO362" s="151">
        <f t="shared" si="160"/>
        <v>14868278.123704497</v>
      </c>
      <c r="BP362" s="157">
        <f t="shared" si="166"/>
        <v>84348802.068315104</v>
      </c>
    </row>
    <row r="363" spans="2:68" x14ac:dyDescent="0.25">
      <c r="B363" s="109" t="s">
        <v>182</v>
      </c>
      <c r="C363" s="108" t="s">
        <v>302</v>
      </c>
      <c r="D363" s="97">
        <v>0</v>
      </c>
      <c r="E363" s="151">
        <v>0</v>
      </c>
      <c r="F363" s="151">
        <v>0</v>
      </c>
      <c r="G363" s="151">
        <v>0</v>
      </c>
      <c r="H363" s="151">
        <v>0</v>
      </c>
      <c r="I363" s="151">
        <v>0</v>
      </c>
      <c r="J363" s="151">
        <v>0</v>
      </c>
      <c r="K363" s="151">
        <v>0</v>
      </c>
      <c r="L363" s="151">
        <v>0</v>
      </c>
      <c r="M363" s="151">
        <v>0</v>
      </c>
      <c r="N363" s="151">
        <v>0</v>
      </c>
      <c r="O363" s="151">
        <v>0</v>
      </c>
      <c r="P363" s="10">
        <f t="shared" si="170"/>
        <v>0</v>
      </c>
      <c r="Q363" s="151">
        <v>0</v>
      </c>
      <c r="R363" s="151">
        <v>0</v>
      </c>
      <c r="S363" s="151">
        <v>0</v>
      </c>
      <c r="T363" s="151">
        <v>0</v>
      </c>
      <c r="U363" s="151">
        <v>0</v>
      </c>
      <c r="V363" s="151">
        <v>0</v>
      </c>
      <c r="W363" s="151">
        <v>0</v>
      </c>
      <c r="X363" s="151">
        <v>0</v>
      </c>
      <c r="Y363" s="151">
        <v>0</v>
      </c>
      <c r="Z363" s="151">
        <v>0</v>
      </c>
      <c r="AA363" s="151">
        <v>0</v>
      </c>
      <c r="AB363" s="151">
        <v>0</v>
      </c>
      <c r="AC363" s="10">
        <f t="shared" si="171"/>
        <v>0</v>
      </c>
      <c r="AD363" s="151">
        <v>0</v>
      </c>
      <c r="AE363" s="151">
        <v>0</v>
      </c>
      <c r="AF363" s="151">
        <v>0</v>
      </c>
      <c r="AG363" s="151">
        <v>0</v>
      </c>
      <c r="AH363" s="151">
        <v>0</v>
      </c>
      <c r="AI363" s="151">
        <v>0</v>
      </c>
      <c r="AJ363" s="151">
        <v>0</v>
      </c>
      <c r="AK363" s="151">
        <v>0</v>
      </c>
      <c r="AL363" s="151">
        <v>0</v>
      </c>
      <c r="AM363" s="151">
        <v>0</v>
      </c>
      <c r="AN363" s="151">
        <v>0</v>
      </c>
      <c r="AO363" s="151">
        <v>0</v>
      </c>
      <c r="AP363" s="10">
        <f t="shared" si="172"/>
        <v>0</v>
      </c>
      <c r="AQ363" s="151">
        <v>0</v>
      </c>
      <c r="AR363" s="151">
        <v>0</v>
      </c>
      <c r="AS363" s="151">
        <v>0</v>
      </c>
      <c r="AT363" s="151">
        <v>0</v>
      </c>
      <c r="AU363" s="151">
        <v>0</v>
      </c>
      <c r="AV363" s="151">
        <v>0</v>
      </c>
      <c r="AW363" s="151">
        <v>0</v>
      </c>
      <c r="AX363" s="151">
        <v>0</v>
      </c>
      <c r="AY363" s="151">
        <v>0</v>
      </c>
      <c r="AZ363" s="151">
        <v>0</v>
      </c>
      <c r="BA363" s="151">
        <v>0</v>
      </c>
      <c r="BB363" s="151">
        <v>0</v>
      </c>
      <c r="BC363" s="10">
        <f t="shared" si="173"/>
        <v>0</v>
      </c>
      <c r="BD363" s="151">
        <v>0</v>
      </c>
      <c r="BE363" s="151">
        <v>0</v>
      </c>
      <c r="BF363" s="151">
        <v>0</v>
      </c>
      <c r="BG363" s="151">
        <v>0</v>
      </c>
      <c r="BH363" s="151">
        <v>0</v>
      </c>
      <c r="BI363" s="151">
        <v>0</v>
      </c>
      <c r="BJ363" s="151">
        <v>0</v>
      </c>
      <c r="BK363" s="151">
        <v>0</v>
      </c>
      <c r="BL363" s="151">
        <v>0</v>
      </c>
      <c r="BM363" s="151">
        <v>0</v>
      </c>
      <c r="BN363" s="151">
        <v>0</v>
      </c>
      <c r="BO363" s="151">
        <v>0</v>
      </c>
      <c r="BP363" s="157">
        <f t="shared" si="166"/>
        <v>0</v>
      </c>
    </row>
    <row r="364" spans="2:68" x14ac:dyDescent="0.25">
      <c r="B364" s="109" t="s">
        <v>182</v>
      </c>
      <c r="C364" s="108" t="s">
        <v>303</v>
      </c>
      <c r="D364" s="97">
        <v>0</v>
      </c>
      <c r="E364" s="151">
        <v>0</v>
      </c>
      <c r="F364" s="151">
        <v>0</v>
      </c>
      <c r="G364" s="151">
        <v>0</v>
      </c>
      <c r="H364" s="151">
        <v>0</v>
      </c>
      <c r="I364" s="151">
        <v>0</v>
      </c>
      <c r="J364" s="151">
        <v>0</v>
      </c>
      <c r="K364" s="151">
        <v>0</v>
      </c>
      <c r="L364" s="151">
        <v>0</v>
      </c>
      <c r="M364" s="151">
        <v>0</v>
      </c>
      <c r="N364" s="151">
        <v>0</v>
      </c>
      <c r="O364" s="151">
        <v>0</v>
      </c>
      <c r="P364" s="10">
        <f t="shared" si="170"/>
        <v>0</v>
      </c>
      <c r="Q364" s="151">
        <v>0</v>
      </c>
      <c r="R364" s="151">
        <v>0</v>
      </c>
      <c r="S364" s="151">
        <v>0</v>
      </c>
      <c r="T364" s="151">
        <v>0</v>
      </c>
      <c r="U364" s="151">
        <v>0</v>
      </c>
      <c r="V364" s="151">
        <v>0</v>
      </c>
      <c r="W364" s="151">
        <v>0</v>
      </c>
      <c r="X364" s="151">
        <v>0</v>
      </c>
      <c r="Y364" s="151">
        <v>0</v>
      </c>
      <c r="Z364" s="151">
        <v>0</v>
      </c>
      <c r="AA364" s="151">
        <v>0</v>
      </c>
      <c r="AB364" s="151">
        <v>0</v>
      </c>
      <c r="AC364" s="10">
        <f t="shared" si="171"/>
        <v>0</v>
      </c>
      <c r="AD364" s="151">
        <v>0</v>
      </c>
      <c r="AE364" s="151">
        <v>0</v>
      </c>
      <c r="AF364" s="151">
        <v>0</v>
      </c>
      <c r="AG364" s="151">
        <v>0</v>
      </c>
      <c r="AH364" s="151">
        <v>0</v>
      </c>
      <c r="AI364" s="151">
        <v>0</v>
      </c>
      <c r="AJ364" s="151">
        <v>0</v>
      </c>
      <c r="AK364" s="151">
        <v>0</v>
      </c>
      <c r="AL364" s="151">
        <v>0</v>
      </c>
      <c r="AM364" s="151">
        <v>0</v>
      </c>
      <c r="AN364" s="151">
        <v>0</v>
      </c>
      <c r="AO364" s="151">
        <v>0</v>
      </c>
      <c r="AP364" s="10">
        <f t="shared" si="172"/>
        <v>0</v>
      </c>
      <c r="AQ364" s="151">
        <v>0</v>
      </c>
      <c r="AR364" s="151">
        <v>0</v>
      </c>
      <c r="AS364" s="151">
        <v>0</v>
      </c>
      <c r="AT364" s="151">
        <v>0</v>
      </c>
      <c r="AU364" s="151">
        <v>0</v>
      </c>
      <c r="AV364" s="151">
        <v>0</v>
      </c>
      <c r="AW364" s="151">
        <v>0</v>
      </c>
      <c r="AX364" s="151">
        <v>0</v>
      </c>
      <c r="AY364" s="151">
        <v>0</v>
      </c>
      <c r="AZ364" s="151">
        <v>0</v>
      </c>
      <c r="BA364" s="151">
        <v>0</v>
      </c>
      <c r="BB364" s="151">
        <v>0</v>
      </c>
      <c r="BC364" s="10">
        <f t="shared" si="173"/>
        <v>0</v>
      </c>
      <c r="BD364" s="151">
        <v>0</v>
      </c>
      <c r="BE364" s="151">
        <v>0</v>
      </c>
      <c r="BF364" s="151">
        <v>0</v>
      </c>
      <c r="BG364" s="151">
        <v>0</v>
      </c>
      <c r="BH364" s="151">
        <v>0</v>
      </c>
      <c r="BI364" s="151">
        <v>0</v>
      </c>
      <c r="BJ364" s="151">
        <v>0</v>
      </c>
      <c r="BK364" s="151">
        <v>0</v>
      </c>
      <c r="BL364" s="151">
        <v>0</v>
      </c>
      <c r="BM364" s="151">
        <v>0</v>
      </c>
      <c r="BN364" s="151">
        <v>0</v>
      </c>
      <c r="BO364" s="151">
        <v>0</v>
      </c>
      <c r="BP364" s="157">
        <f t="shared" si="166"/>
        <v>0</v>
      </c>
    </row>
    <row r="365" spans="2:68" x14ac:dyDescent="0.25">
      <c r="B365" s="109" t="s">
        <v>182</v>
      </c>
      <c r="C365" s="108" t="s">
        <v>304</v>
      </c>
      <c r="D365" s="97">
        <v>0</v>
      </c>
      <c r="E365" s="151">
        <v>0</v>
      </c>
      <c r="F365" s="151">
        <v>0</v>
      </c>
      <c r="G365" s="151">
        <v>0</v>
      </c>
      <c r="H365" s="151">
        <v>0</v>
      </c>
      <c r="I365" s="151">
        <v>0</v>
      </c>
      <c r="J365" s="151">
        <v>0</v>
      </c>
      <c r="K365" s="151">
        <v>0</v>
      </c>
      <c r="L365" s="151">
        <v>0</v>
      </c>
      <c r="M365" s="151">
        <v>0</v>
      </c>
      <c r="N365" s="151">
        <v>0</v>
      </c>
      <c r="O365" s="151">
        <v>0</v>
      </c>
      <c r="P365" s="10">
        <f t="shared" si="170"/>
        <v>0</v>
      </c>
      <c r="Q365" s="151">
        <v>0</v>
      </c>
      <c r="R365" s="151">
        <v>0</v>
      </c>
      <c r="S365" s="151">
        <v>0</v>
      </c>
      <c r="T365" s="151">
        <v>0</v>
      </c>
      <c r="U365" s="151">
        <v>0</v>
      </c>
      <c r="V365" s="151">
        <v>0</v>
      </c>
      <c r="W365" s="151">
        <v>0</v>
      </c>
      <c r="X365" s="151">
        <v>0</v>
      </c>
      <c r="Y365" s="151">
        <v>0</v>
      </c>
      <c r="Z365" s="151">
        <v>0</v>
      </c>
      <c r="AA365" s="151">
        <v>0</v>
      </c>
      <c r="AB365" s="151">
        <v>0</v>
      </c>
      <c r="AC365" s="10">
        <f t="shared" si="171"/>
        <v>0</v>
      </c>
      <c r="AD365" s="151">
        <v>0</v>
      </c>
      <c r="AE365" s="151">
        <v>0</v>
      </c>
      <c r="AF365" s="151">
        <v>0</v>
      </c>
      <c r="AG365" s="151">
        <v>0</v>
      </c>
      <c r="AH365" s="151">
        <v>0</v>
      </c>
      <c r="AI365" s="151">
        <v>0</v>
      </c>
      <c r="AJ365" s="151">
        <v>0</v>
      </c>
      <c r="AK365" s="151">
        <v>0</v>
      </c>
      <c r="AL365" s="151">
        <v>0</v>
      </c>
      <c r="AM365" s="151">
        <v>0</v>
      </c>
      <c r="AN365" s="151">
        <v>0</v>
      </c>
      <c r="AO365" s="151">
        <v>0</v>
      </c>
      <c r="AP365" s="10">
        <f t="shared" si="172"/>
        <v>0</v>
      </c>
      <c r="AQ365" s="151">
        <v>0</v>
      </c>
      <c r="AR365" s="151">
        <v>0</v>
      </c>
      <c r="AS365" s="151">
        <v>0</v>
      </c>
      <c r="AT365" s="151">
        <v>0</v>
      </c>
      <c r="AU365" s="151">
        <v>0</v>
      </c>
      <c r="AV365" s="151">
        <v>0</v>
      </c>
      <c r="AW365" s="151">
        <v>0</v>
      </c>
      <c r="AX365" s="151">
        <v>0</v>
      </c>
      <c r="AY365" s="151">
        <v>0</v>
      </c>
      <c r="AZ365" s="151">
        <v>0</v>
      </c>
      <c r="BA365" s="151">
        <v>0</v>
      </c>
      <c r="BB365" s="151">
        <v>0</v>
      </c>
      <c r="BC365" s="10">
        <f t="shared" si="173"/>
        <v>0</v>
      </c>
      <c r="BD365" s="151">
        <v>0</v>
      </c>
      <c r="BE365" s="151">
        <v>0</v>
      </c>
      <c r="BF365" s="151">
        <v>0</v>
      </c>
      <c r="BG365" s="151">
        <v>0</v>
      </c>
      <c r="BH365" s="151">
        <v>0</v>
      </c>
      <c r="BI365" s="151">
        <v>0</v>
      </c>
      <c r="BJ365" s="151">
        <v>0</v>
      </c>
      <c r="BK365" s="151">
        <v>0</v>
      </c>
      <c r="BL365" s="151">
        <v>0</v>
      </c>
      <c r="BM365" s="151">
        <v>0</v>
      </c>
      <c r="BN365" s="151">
        <v>0</v>
      </c>
      <c r="BO365" s="151">
        <v>0</v>
      </c>
      <c r="BP365" s="157">
        <f t="shared" si="166"/>
        <v>0</v>
      </c>
    </row>
    <row r="366" spans="2:68" x14ac:dyDescent="0.25">
      <c r="B366" s="109" t="s">
        <v>182</v>
      </c>
      <c r="C366" s="108" t="s">
        <v>305</v>
      </c>
      <c r="D366" s="97">
        <v>0</v>
      </c>
      <c r="E366" s="151">
        <v>0</v>
      </c>
      <c r="F366" s="151">
        <v>0</v>
      </c>
      <c r="G366" s="151">
        <v>0</v>
      </c>
      <c r="H366" s="151">
        <v>0</v>
      </c>
      <c r="I366" s="151">
        <v>0</v>
      </c>
      <c r="J366" s="151">
        <v>0</v>
      </c>
      <c r="K366" s="151">
        <v>0</v>
      </c>
      <c r="L366" s="151">
        <v>0</v>
      </c>
      <c r="M366" s="151">
        <v>0</v>
      </c>
      <c r="N366" s="151">
        <v>0</v>
      </c>
      <c r="O366" s="151">
        <v>0</v>
      </c>
      <c r="P366" s="10">
        <f t="shared" si="170"/>
        <v>0</v>
      </c>
      <c r="Q366" s="151">
        <v>0</v>
      </c>
      <c r="R366" s="151">
        <v>0</v>
      </c>
      <c r="S366" s="151">
        <v>0</v>
      </c>
      <c r="T366" s="151">
        <v>0</v>
      </c>
      <c r="U366" s="151">
        <v>0</v>
      </c>
      <c r="V366" s="151">
        <v>0</v>
      </c>
      <c r="W366" s="151">
        <v>0</v>
      </c>
      <c r="X366" s="151">
        <v>0</v>
      </c>
      <c r="Y366" s="151">
        <v>0</v>
      </c>
      <c r="Z366" s="151">
        <v>0</v>
      </c>
      <c r="AA366" s="151">
        <v>0</v>
      </c>
      <c r="AB366" s="151">
        <v>0</v>
      </c>
      <c r="AC366" s="10">
        <f t="shared" si="171"/>
        <v>0</v>
      </c>
      <c r="AD366" s="151">
        <v>0</v>
      </c>
      <c r="AE366" s="151">
        <v>0</v>
      </c>
      <c r="AF366" s="151">
        <v>0</v>
      </c>
      <c r="AG366" s="151">
        <v>0</v>
      </c>
      <c r="AH366" s="151">
        <v>0</v>
      </c>
      <c r="AI366" s="151">
        <v>0</v>
      </c>
      <c r="AJ366" s="151">
        <v>0</v>
      </c>
      <c r="AK366" s="151">
        <v>0</v>
      </c>
      <c r="AL366" s="151">
        <v>0</v>
      </c>
      <c r="AM366" s="151">
        <v>0</v>
      </c>
      <c r="AN366" s="151">
        <v>0</v>
      </c>
      <c r="AO366" s="151">
        <v>0</v>
      </c>
      <c r="AP366" s="10">
        <f t="shared" si="172"/>
        <v>0</v>
      </c>
      <c r="AQ366" s="151">
        <v>0</v>
      </c>
      <c r="AR366" s="151">
        <v>0</v>
      </c>
      <c r="AS366" s="151">
        <v>0</v>
      </c>
      <c r="AT366" s="151">
        <v>0</v>
      </c>
      <c r="AU366" s="151">
        <v>0</v>
      </c>
      <c r="AV366" s="151">
        <v>0</v>
      </c>
      <c r="AW366" s="151">
        <v>0</v>
      </c>
      <c r="AX366" s="151">
        <v>0</v>
      </c>
      <c r="AY366" s="151">
        <v>0</v>
      </c>
      <c r="AZ366" s="151">
        <v>0</v>
      </c>
      <c r="BA366" s="151">
        <v>0</v>
      </c>
      <c r="BB366" s="151">
        <v>0</v>
      </c>
      <c r="BC366" s="10">
        <f t="shared" si="173"/>
        <v>0</v>
      </c>
      <c r="BD366" s="151">
        <v>0</v>
      </c>
      <c r="BE366" s="151">
        <v>0</v>
      </c>
      <c r="BF366" s="151">
        <v>0</v>
      </c>
      <c r="BG366" s="151">
        <v>0</v>
      </c>
      <c r="BH366" s="151">
        <v>0</v>
      </c>
      <c r="BI366" s="151">
        <v>0</v>
      </c>
      <c r="BJ366" s="151">
        <v>0</v>
      </c>
      <c r="BK366" s="151">
        <v>0</v>
      </c>
      <c r="BL366" s="151">
        <v>0</v>
      </c>
      <c r="BM366" s="151">
        <v>0</v>
      </c>
      <c r="BN366" s="151">
        <v>0</v>
      </c>
      <c r="BO366" s="151">
        <v>0</v>
      </c>
      <c r="BP366" s="157">
        <f t="shared" si="166"/>
        <v>0</v>
      </c>
    </row>
    <row r="367" spans="2:68" x14ac:dyDescent="0.25">
      <c r="B367" s="109" t="s">
        <v>182</v>
      </c>
      <c r="C367" s="108" t="s">
        <v>306</v>
      </c>
      <c r="D367" s="97">
        <v>0</v>
      </c>
      <c r="E367" s="151">
        <v>0</v>
      </c>
      <c r="F367" s="151">
        <v>0</v>
      </c>
      <c r="G367" s="151">
        <v>0</v>
      </c>
      <c r="H367" s="151">
        <v>0</v>
      </c>
      <c r="I367" s="151">
        <v>0</v>
      </c>
      <c r="J367" s="151">
        <v>0</v>
      </c>
      <c r="K367" s="151">
        <v>0</v>
      </c>
      <c r="L367" s="151">
        <v>0</v>
      </c>
      <c r="M367" s="151">
        <v>0</v>
      </c>
      <c r="N367" s="151">
        <v>0</v>
      </c>
      <c r="O367" s="151">
        <v>0</v>
      </c>
      <c r="P367" s="10">
        <f t="shared" si="170"/>
        <v>0</v>
      </c>
      <c r="Q367" s="151">
        <v>0</v>
      </c>
      <c r="R367" s="151">
        <v>0</v>
      </c>
      <c r="S367" s="151">
        <v>0</v>
      </c>
      <c r="T367" s="151">
        <v>0</v>
      </c>
      <c r="U367" s="151">
        <v>0</v>
      </c>
      <c r="V367" s="151">
        <v>0</v>
      </c>
      <c r="W367" s="151">
        <v>0</v>
      </c>
      <c r="X367" s="151">
        <v>0</v>
      </c>
      <c r="Y367" s="151">
        <v>0</v>
      </c>
      <c r="Z367" s="151">
        <v>0</v>
      </c>
      <c r="AA367" s="151">
        <v>0</v>
      </c>
      <c r="AB367" s="151">
        <v>0</v>
      </c>
      <c r="AC367" s="10">
        <f t="shared" si="171"/>
        <v>0</v>
      </c>
      <c r="AD367" s="151">
        <v>0</v>
      </c>
      <c r="AE367" s="151">
        <v>0</v>
      </c>
      <c r="AF367" s="151">
        <v>0</v>
      </c>
      <c r="AG367" s="151">
        <v>0</v>
      </c>
      <c r="AH367" s="151">
        <v>0</v>
      </c>
      <c r="AI367" s="151">
        <v>0</v>
      </c>
      <c r="AJ367" s="151">
        <v>0</v>
      </c>
      <c r="AK367" s="151">
        <v>0</v>
      </c>
      <c r="AL367" s="151">
        <v>0</v>
      </c>
      <c r="AM367" s="151">
        <v>0</v>
      </c>
      <c r="AN367" s="151">
        <v>0</v>
      </c>
      <c r="AO367" s="151">
        <v>0</v>
      </c>
      <c r="AP367" s="10">
        <f t="shared" si="172"/>
        <v>0</v>
      </c>
      <c r="AQ367" s="151">
        <v>0</v>
      </c>
      <c r="AR367" s="151">
        <v>0</v>
      </c>
      <c r="AS367" s="151">
        <v>0</v>
      </c>
      <c r="AT367" s="151">
        <v>0</v>
      </c>
      <c r="AU367" s="151">
        <v>0</v>
      </c>
      <c r="AV367" s="151">
        <v>0</v>
      </c>
      <c r="AW367" s="151">
        <v>0</v>
      </c>
      <c r="AX367" s="151">
        <v>0</v>
      </c>
      <c r="AY367" s="151">
        <v>0</v>
      </c>
      <c r="AZ367" s="151">
        <v>0</v>
      </c>
      <c r="BA367" s="151">
        <v>0</v>
      </c>
      <c r="BB367" s="151">
        <v>0</v>
      </c>
      <c r="BC367" s="10">
        <f t="shared" si="173"/>
        <v>0</v>
      </c>
      <c r="BD367" s="151">
        <v>0</v>
      </c>
      <c r="BE367" s="151">
        <v>0</v>
      </c>
      <c r="BF367" s="151">
        <v>0</v>
      </c>
      <c r="BG367" s="151">
        <v>0</v>
      </c>
      <c r="BH367" s="151">
        <v>0</v>
      </c>
      <c r="BI367" s="151">
        <v>0</v>
      </c>
      <c r="BJ367" s="151">
        <v>0</v>
      </c>
      <c r="BK367" s="151">
        <v>0</v>
      </c>
      <c r="BL367" s="151">
        <v>0</v>
      </c>
      <c r="BM367" s="151">
        <v>0</v>
      </c>
      <c r="BN367" s="151">
        <v>0</v>
      </c>
      <c r="BO367" s="151">
        <v>0</v>
      </c>
      <c r="BP367" s="157">
        <f t="shared" si="166"/>
        <v>0</v>
      </c>
    </row>
    <row r="368" spans="2:68" x14ac:dyDescent="0.25">
      <c r="B368" s="109" t="s">
        <v>182</v>
      </c>
      <c r="C368" s="108" t="s">
        <v>307</v>
      </c>
      <c r="D368" s="160">
        <v>0</v>
      </c>
      <c r="E368" s="161">
        <v>0</v>
      </c>
      <c r="F368" s="161">
        <v>0</v>
      </c>
      <c r="G368" s="161">
        <v>0</v>
      </c>
      <c r="H368" s="161">
        <v>0</v>
      </c>
      <c r="I368" s="161">
        <v>0</v>
      </c>
      <c r="J368" s="161">
        <v>0</v>
      </c>
      <c r="K368" s="161">
        <v>0</v>
      </c>
      <c r="L368" s="161">
        <v>0</v>
      </c>
      <c r="M368" s="161">
        <v>0</v>
      </c>
      <c r="N368" s="161">
        <v>0</v>
      </c>
      <c r="O368" s="161">
        <v>0</v>
      </c>
      <c r="P368" s="162">
        <f t="shared" si="170"/>
        <v>0</v>
      </c>
      <c r="Q368" s="161">
        <v>0</v>
      </c>
      <c r="R368" s="161">
        <v>0</v>
      </c>
      <c r="S368" s="161">
        <v>0</v>
      </c>
      <c r="T368" s="161">
        <v>0</v>
      </c>
      <c r="U368" s="161">
        <v>0</v>
      </c>
      <c r="V368" s="161">
        <v>0</v>
      </c>
      <c r="W368" s="161">
        <v>0</v>
      </c>
      <c r="X368" s="161">
        <v>0</v>
      </c>
      <c r="Y368" s="161">
        <v>0</v>
      </c>
      <c r="Z368" s="161">
        <v>0</v>
      </c>
      <c r="AA368" s="161">
        <v>0</v>
      </c>
      <c r="AB368" s="161">
        <v>0</v>
      </c>
      <c r="AC368" s="162">
        <f t="shared" si="171"/>
        <v>0</v>
      </c>
      <c r="AD368" s="161">
        <v>0</v>
      </c>
      <c r="AE368" s="161">
        <v>0</v>
      </c>
      <c r="AF368" s="161">
        <v>0</v>
      </c>
      <c r="AG368" s="161">
        <v>0</v>
      </c>
      <c r="AH368" s="161">
        <v>0</v>
      </c>
      <c r="AI368" s="161">
        <v>0</v>
      </c>
      <c r="AJ368" s="161">
        <v>0</v>
      </c>
      <c r="AK368" s="161">
        <v>0</v>
      </c>
      <c r="AL368" s="161">
        <v>0</v>
      </c>
      <c r="AM368" s="161">
        <v>0</v>
      </c>
      <c r="AN368" s="161">
        <v>0</v>
      </c>
      <c r="AO368" s="161">
        <v>0</v>
      </c>
      <c r="AP368" s="162">
        <f t="shared" si="172"/>
        <v>0</v>
      </c>
      <c r="AQ368" s="161">
        <v>0</v>
      </c>
      <c r="AR368" s="161">
        <v>0</v>
      </c>
      <c r="AS368" s="161">
        <v>0</v>
      </c>
      <c r="AT368" s="161">
        <v>0</v>
      </c>
      <c r="AU368" s="161">
        <v>0</v>
      </c>
      <c r="AV368" s="161">
        <v>0</v>
      </c>
      <c r="AW368" s="161">
        <v>0</v>
      </c>
      <c r="AX368" s="161">
        <v>0</v>
      </c>
      <c r="AY368" s="161">
        <v>0</v>
      </c>
      <c r="AZ368" s="161">
        <v>0</v>
      </c>
      <c r="BA368" s="161">
        <v>0</v>
      </c>
      <c r="BB368" s="161">
        <v>0</v>
      </c>
      <c r="BC368" s="162">
        <f t="shared" si="173"/>
        <v>0</v>
      </c>
      <c r="BD368" s="161">
        <v>0</v>
      </c>
      <c r="BE368" s="161">
        <v>0</v>
      </c>
      <c r="BF368" s="161">
        <v>0</v>
      </c>
      <c r="BG368" s="161">
        <v>0</v>
      </c>
      <c r="BH368" s="161">
        <v>0</v>
      </c>
      <c r="BI368" s="161">
        <v>0</v>
      </c>
      <c r="BJ368" s="161">
        <v>0</v>
      </c>
      <c r="BK368" s="161">
        <v>0</v>
      </c>
      <c r="BL368" s="161">
        <v>0</v>
      </c>
      <c r="BM368" s="161">
        <v>0</v>
      </c>
      <c r="BN368" s="161">
        <v>0</v>
      </c>
      <c r="BO368" s="161">
        <v>0</v>
      </c>
      <c r="BP368" s="163">
        <f t="shared" si="166"/>
        <v>0</v>
      </c>
    </row>
    <row r="369" spans="2:68" x14ac:dyDescent="0.25">
      <c r="B369" s="104"/>
      <c r="C369" s="64"/>
      <c r="D369" s="128">
        <f t="shared" ref="D369:AI369" si="178">SUM(D354:D368)</f>
        <v>144000</v>
      </c>
      <c r="E369" s="128">
        <f t="shared" si="178"/>
        <v>158400</v>
      </c>
      <c r="F369" s="128">
        <f t="shared" si="178"/>
        <v>174240</v>
      </c>
      <c r="G369" s="128">
        <f t="shared" si="178"/>
        <v>191664</v>
      </c>
      <c r="H369" s="128">
        <f t="shared" si="178"/>
        <v>210830.40000000005</v>
      </c>
      <c r="I369" s="128">
        <f t="shared" si="178"/>
        <v>231913.44000000006</v>
      </c>
      <c r="J369" s="128">
        <f t="shared" si="178"/>
        <v>255104.78400000013</v>
      </c>
      <c r="K369" s="128">
        <f t="shared" si="178"/>
        <v>280615.26240000012</v>
      </c>
      <c r="L369" s="128">
        <f t="shared" si="178"/>
        <v>308676.7886400001</v>
      </c>
      <c r="M369" s="128">
        <f t="shared" si="178"/>
        <v>339544.46750400029</v>
      </c>
      <c r="N369" s="128">
        <f t="shared" si="178"/>
        <v>373498.91425440024</v>
      </c>
      <c r="O369" s="128">
        <f t="shared" si="178"/>
        <v>410848.80567984038</v>
      </c>
      <c r="P369" s="79">
        <f t="shared" si="178"/>
        <v>3079336.8624782413</v>
      </c>
      <c r="Q369" s="128">
        <f t="shared" si="178"/>
        <v>451933.68624782446</v>
      </c>
      <c r="R369" s="128">
        <f t="shared" si="178"/>
        <v>451933.68624782446</v>
      </c>
      <c r="S369" s="128">
        <f t="shared" si="178"/>
        <v>451933.68624782446</v>
      </c>
      <c r="T369" s="128">
        <f t="shared" si="178"/>
        <v>451933.68624782446</v>
      </c>
      <c r="U369" s="128">
        <f t="shared" si="178"/>
        <v>451933.68624782446</v>
      </c>
      <c r="V369" s="128">
        <f t="shared" si="178"/>
        <v>451933.68624782446</v>
      </c>
      <c r="W369" s="128">
        <f t="shared" si="178"/>
        <v>451933.68624782446</v>
      </c>
      <c r="X369" s="128">
        <f t="shared" si="178"/>
        <v>451933.68624782446</v>
      </c>
      <c r="Y369" s="128">
        <f t="shared" si="178"/>
        <v>451933.68624782446</v>
      </c>
      <c r="Z369" s="128">
        <f t="shared" si="178"/>
        <v>451933.68624782446</v>
      </c>
      <c r="AA369" s="128">
        <f t="shared" si="178"/>
        <v>451933.68624782446</v>
      </c>
      <c r="AB369" s="128">
        <f t="shared" si="178"/>
        <v>451933.68624782434</v>
      </c>
      <c r="AC369" s="79">
        <f t="shared" si="178"/>
        <v>5423204.2349738926</v>
      </c>
      <c r="AD369" s="128">
        <f t="shared" si="178"/>
        <v>451933.68624782434</v>
      </c>
      <c r="AE369" s="128">
        <f t="shared" si="178"/>
        <v>497127.05487260688</v>
      </c>
      <c r="AF369" s="128">
        <f t="shared" si="178"/>
        <v>546839.76035986759</v>
      </c>
      <c r="AG369" s="128">
        <f t="shared" si="178"/>
        <v>601523.73639585439</v>
      </c>
      <c r="AH369" s="128">
        <f t="shared" si="178"/>
        <v>661676.11003543984</v>
      </c>
      <c r="AI369" s="128">
        <f t="shared" si="178"/>
        <v>727843.7210389839</v>
      </c>
      <c r="AJ369" s="128">
        <f t="shared" ref="AJ369:BO369" si="179">SUM(AJ354:AJ368)</f>
        <v>800628.09314288234</v>
      </c>
      <c r="AK369" s="128">
        <f t="shared" si="179"/>
        <v>880690.90245717065</v>
      </c>
      <c r="AL369" s="128">
        <f t="shared" si="179"/>
        <v>968759.99270288786</v>
      </c>
      <c r="AM369" s="128">
        <f t="shared" si="179"/>
        <v>1065635.9919731768</v>
      </c>
      <c r="AN369" s="128">
        <f t="shared" si="179"/>
        <v>1172199.5911704944</v>
      </c>
      <c r="AO369" s="128">
        <f t="shared" si="179"/>
        <v>1289419.550287544</v>
      </c>
      <c r="AP369" s="79">
        <f t="shared" si="179"/>
        <v>9664278.190684732</v>
      </c>
      <c r="AQ369" s="128">
        <f t="shared" si="179"/>
        <v>1418361.5053162987</v>
      </c>
      <c r="AR369" s="128">
        <f t="shared" si="179"/>
        <v>10630706.009753207</v>
      </c>
      <c r="AS369" s="128">
        <f t="shared" si="179"/>
        <v>1560197.6558479287</v>
      </c>
      <c r="AT369" s="128">
        <f t="shared" si="179"/>
        <v>11693776.61072853</v>
      </c>
      <c r="AU369" s="128">
        <f t="shared" si="179"/>
        <v>1716217.4214327217</v>
      </c>
      <c r="AV369" s="128">
        <f t="shared" si="179"/>
        <v>12863154.271801384</v>
      </c>
      <c r="AW369" s="128">
        <f t="shared" si="179"/>
        <v>1887839.1635759939</v>
      </c>
      <c r="AX369" s="128">
        <f t="shared" si="179"/>
        <v>14149469.698981522</v>
      </c>
      <c r="AY369" s="128">
        <f t="shared" si="179"/>
        <v>2076623.0799335933</v>
      </c>
      <c r="AZ369" s="128">
        <f t="shared" si="179"/>
        <v>15564416.668879675</v>
      </c>
      <c r="BA369" s="128">
        <f t="shared" si="179"/>
        <v>2284285.3879269529</v>
      </c>
      <c r="BB369" s="128">
        <f t="shared" si="179"/>
        <v>17120858.335767642</v>
      </c>
      <c r="BC369" s="79">
        <f t="shared" si="179"/>
        <v>92965905.809945434</v>
      </c>
      <c r="BD369" s="128">
        <f t="shared" si="179"/>
        <v>18832944.16934441</v>
      </c>
      <c r="BE369" s="128">
        <f t="shared" si="179"/>
        <v>102262496.39094001</v>
      </c>
      <c r="BF369" s="128">
        <f t="shared" si="179"/>
        <v>20716238.586278856</v>
      </c>
      <c r="BG369" s="128">
        <f t="shared" si="179"/>
        <v>112488746.03003401</v>
      </c>
      <c r="BH369" s="128">
        <f t="shared" si="179"/>
        <v>22787862.444906738</v>
      </c>
      <c r="BI369" s="128">
        <f t="shared" si="179"/>
        <v>123737620.63303742</v>
      </c>
      <c r="BJ369" s="128">
        <f t="shared" si="179"/>
        <v>25066648.689397417</v>
      </c>
      <c r="BK369" s="128">
        <f t="shared" si="179"/>
        <v>136111382.69634119</v>
      </c>
      <c r="BL369" s="128">
        <f t="shared" si="179"/>
        <v>27573313.558337159</v>
      </c>
      <c r="BM369" s="128">
        <f t="shared" si="179"/>
        <v>149722520.96597528</v>
      </c>
      <c r="BN369" s="128">
        <f t="shared" si="179"/>
        <v>30330644.914170884</v>
      </c>
      <c r="BO369" s="128">
        <f t="shared" si="179"/>
        <v>164694773.06257284</v>
      </c>
      <c r="BP369" s="164">
        <f t="shared" ref="BP369:CU369" si="180">SUM(BP354:BP368)</f>
        <v>934325192.1413362</v>
      </c>
    </row>
    <row r="370" spans="2:68" x14ac:dyDescent="0.25">
      <c r="B370" s="154" t="s">
        <v>309</v>
      </c>
      <c r="C370" s="64"/>
      <c r="D370" s="85"/>
      <c r="E370" s="64"/>
      <c r="F370" s="64"/>
      <c r="G370" s="64"/>
      <c r="H370" s="64"/>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c r="BK370" s="65"/>
      <c r="BL370" s="65"/>
      <c r="BM370" s="65"/>
      <c r="BN370" s="65"/>
      <c r="BO370" s="65"/>
      <c r="BP370" s="153"/>
    </row>
    <row r="371" spans="2:68" x14ac:dyDescent="0.25">
      <c r="B371" s="109" t="s">
        <v>182</v>
      </c>
      <c r="C371" s="108" t="s">
        <v>274</v>
      </c>
      <c r="D371" s="97">
        <v>0</v>
      </c>
      <c r="E371" s="151">
        <v>0</v>
      </c>
      <c r="F371" s="151">
        <v>0</v>
      </c>
      <c r="G371" s="151">
        <v>0</v>
      </c>
      <c r="H371" s="151">
        <v>0</v>
      </c>
      <c r="I371" s="151">
        <v>0</v>
      </c>
      <c r="J371" s="151">
        <v>0</v>
      </c>
      <c r="K371" s="151">
        <v>0</v>
      </c>
      <c r="L371" s="151">
        <v>0</v>
      </c>
      <c r="M371" s="151">
        <v>0</v>
      </c>
      <c r="N371" s="151">
        <v>0</v>
      </c>
      <c r="O371" s="151">
        <v>0</v>
      </c>
      <c r="P371" s="10">
        <f>SUM(D371:O371)</f>
        <v>0</v>
      </c>
      <c r="Q371" s="151">
        <v>0</v>
      </c>
      <c r="R371" s="151">
        <v>0</v>
      </c>
      <c r="S371" s="151">
        <v>0</v>
      </c>
      <c r="T371" s="151">
        <v>0</v>
      </c>
      <c r="U371" s="151">
        <v>0</v>
      </c>
      <c r="V371" s="151">
        <v>0</v>
      </c>
      <c r="W371" s="151">
        <v>0</v>
      </c>
      <c r="X371" s="151">
        <v>0</v>
      </c>
      <c r="Y371" s="151">
        <v>0</v>
      </c>
      <c r="Z371" s="151">
        <v>0</v>
      </c>
      <c r="AA371" s="151">
        <v>0</v>
      </c>
      <c r="AB371" s="151">
        <v>0</v>
      </c>
      <c r="AC371" s="10">
        <f>SUM(Q371:AB371)</f>
        <v>0</v>
      </c>
      <c r="AD371" s="151">
        <v>0</v>
      </c>
      <c r="AE371" s="151">
        <v>0</v>
      </c>
      <c r="AF371" s="151">
        <v>0</v>
      </c>
      <c r="AG371" s="151">
        <v>0</v>
      </c>
      <c r="AH371" s="151">
        <v>0</v>
      </c>
      <c r="AI371" s="151">
        <v>0</v>
      </c>
      <c r="AJ371" s="151">
        <v>0</v>
      </c>
      <c r="AK371" s="151">
        <v>0</v>
      </c>
      <c r="AL371" s="151">
        <v>0</v>
      </c>
      <c r="AM371" s="151">
        <v>0</v>
      </c>
      <c r="AN371" s="151">
        <v>0</v>
      </c>
      <c r="AO371" s="151">
        <v>0</v>
      </c>
      <c r="AP371" s="10">
        <f>SUM(AD371:AO371)</f>
        <v>0</v>
      </c>
      <c r="AQ371" s="151">
        <v>0</v>
      </c>
      <c r="AR371" s="151">
        <v>0</v>
      </c>
      <c r="AS371" s="151">
        <v>0</v>
      </c>
      <c r="AT371" s="151">
        <v>0</v>
      </c>
      <c r="AU371" s="151">
        <v>0</v>
      </c>
      <c r="AV371" s="151">
        <v>0</v>
      </c>
      <c r="AW371" s="151">
        <v>0</v>
      </c>
      <c r="AX371" s="151">
        <v>0</v>
      </c>
      <c r="AY371" s="151">
        <v>0</v>
      </c>
      <c r="AZ371" s="151">
        <v>0</v>
      </c>
      <c r="BA371" s="151">
        <v>0</v>
      </c>
      <c r="BB371" s="151">
        <v>0</v>
      </c>
      <c r="BC371" s="10">
        <f>SUM(AQ371:BB371)</f>
        <v>0</v>
      </c>
      <c r="BD371" s="151">
        <v>0</v>
      </c>
      <c r="BE371" s="151">
        <v>0</v>
      </c>
      <c r="BF371" s="151">
        <v>0</v>
      </c>
      <c r="BG371" s="151">
        <v>0</v>
      </c>
      <c r="BH371" s="151">
        <v>0</v>
      </c>
      <c r="BI371" s="151">
        <v>0</v>
      </c>
      <c r="BJ371" s="151">
        <v>0</v>
      </c>
      <c r="BK371" s="151">
        <v>0</v>
      </c>
      <c r="BL371" s="151">
        <v>0</v>
      </c>
      <c r="BM371" s="151">
        <v>0</v>
      </c>
      <c r="BN371" s="151">
        <v>0</v>
      </c>
      <c r="BO371" s="151">
        <v>0</v>
      </c>
      <c r="BP371" s="157">
        <f>SUM(BD371:BO371)</f>
        <v>0</v>
      </c>
    </row>
    <row r="372" spans="2:68" x14ac:dyDescent="0.25">
      <c r="B372" s="109" t="s">
        <v>182</v>
      </c>
      <c r="C372" s="108" t="s">
        <v>275</v>
      </c>
      <c r="D372" s="97">
        <v>0</v>
      </c>
      <c r="E372" s="151">
        <v>0</v>
      </c>
      <c r="F372" s="151">
        <v>0</v>
      </c>
      <c r="G372" s="151">
        <v>0</v>
      </c>
      <c r="H372" s="151">
        <v>0</v>
      </c>
      <c r="I372" s="151">
        <v>0</v>
      </c>
      <c r="J372" s="151">
        <v>0</v>
      </c>
      <c r="K372" s="151">
        <v>0</v>
      </c>
      <c r="L372" s="151">
        <v>0</v>
      </c>
      <c r="M372" s="151">
        <v>0</v>
      </c>
      <c r="N372" s="151">
        <v>0</v>
      </c>
      <c r="O372" s="151">
        <v>0</v>
      </c>
      <c r="P372" s="10">
        <f>SUM(D372:O372)</f>
        <v>0</v>
      </c>
      <c r="Q372" s="151">
        <v>0</v>
      </c>
      <c r="R372" s="151">
        <v>0</v>
      </c>
      <c r="S372" s="151">
        <v>0</v>
      </c>
      <c r="T372" s="151">
        <v>0</v>
      </c>
      <c r="U372" s="151">
        <v>0</v>
      </c>
      <c r="V372" s="151">
        <v>0</v>
      </c>
      <c r="W372" s="151">
        <v>0</v>
      </c>
      <c r="X372" s="151">
        <v>0</v>
      </c>
      <c r="Y372" s="151">
        <v>0</v>
      </c>
      <c r="Z372" s="151">
        <v>0</v>
      </c>
      <c r="AA372" s="151">
        <v>0</v>
      </c>
      <c r="AB372" s="151">
        <v>0</v>
      </c>
      <c r="AC372" s="10">
        <f>SUM(Q372:AB372)</f>
        <v>0</v>
      </c>
      <c r="AD372" s="151">
        <v>0</v>
      </c>
      <c r="AE372" s="151">
        <v>0</v>
      </c>
      <c r="AF372" s="151">
        <v>0</v>
      </c>
      <c r="AG372" s="151">
        <v>0</v>
      </c>
      <c r="AH372" s="151">
        <v>0</v>
      </c>
      <c r="AI372" s="151">
        <v>0</v>
      </c>
      <c r="AJ372" s="151">
        <v>0</v>
      </c>
      <c r="AK372" s="151">
        <v>0</v>
      </c>
      <c r="AL372" s="151">
        <v>0</v>
      </c>
      <c r="AM372" s="151">
        <v>0</v>
      </c>
      <c r="AN372" s="151">
        <v>0</v>
      </c>
      <c r="AO372" s="151">
        <v>0</v>
      </c>
      <c r="AP372" s="10">
        <f>SUM(AD372:AO372)</f>
        <v>0</v>
      </c>
      <c r="AQ372" s="151">
        <v>0</v>
      </c>
      <c r="AR372" s="151">
        <v>0</v>
      </c>
      <c r="AS372" s="151">
        <v>0</v>
      </c>
      <c r="AT372" s="151">
        <v>0</v>
      </c>
      <c r="AU372" s="151">
        <v>0</v>
      </c>
      <c r="AV372" s="151">
        <v>0</v>
      </c>
      <c r="AW372" s="151">
        <v>0</v>
      </c>
      <c r="AX372" s="151">
        <v>0</v>
      </c>
      <c r="AY372" s="151">
        <v>0</v>
      </c>
      <c r="AZ372" s="151">
        <v>0</v>
      </c>
      <c r="BA372" s="151">
        <v>0</v>
      </c>
      <c r="BB372" s="151">
        <v>0</v>
      </c>
      <c r="BC372" s="10">
        <f>SUM(AQ372:BB372)</f>
        <v>0</v>
      </c>
      <c r="BD372" s="151">
        <v>0</v>
      </c>
      <c r="BE372" s="151">
        <v>0</v>
      </c>
      <c r="BF372" s="151">
        <v>0</v>
      </c>
      <c r="BG372" s="151">
        <v>0</v>
      </c>
      <c r="BH372" s="151">
        <v>0</v>
      </c>
      <c r="BI372" s="151">
        <v>0</v>
      </c>
      <c r="BJ372" s="151">
        <v>0</v>
      </c>
      <c r="BK372" s="151">
        <v>0</v>
      </c>
      <c r="BL372" s="151">
        <v>0</v>
      </c>
      <c r="BM372" s="151">
        <v>0</v>
      </c>
      <c r="BN372" s="151">
        <v>0</v>
      </c>
      <c r="BO372" s="151">
        <v>0</v>
      </c>
      <c r="BP372" s="157">
        <f>SUM(BD372:BO372)</f>
        <v>0</v>
      </c>
    </row>
    <row r="373" spans="2:68" x14ac:dyDescent="0.25">
      <c r="B373" s="109" t="s">
        <v>182</v>
      </c>
      <c r="C373" s="108" t="s">
        <v>276</v>
      </c>
      <c r="D373" s="97">
        <v>0</v>
      </c>
      <c r="E373" s="151">
        <v>0</v>
      </c>
      <c r="F373" s="151">
        <v>0</v>
      </c>
      <c r="G373" s="151">
        <v>0</v>
      </c>
      <c r="H373" s="151">
        <v>0</v>
      </c>
      <c r="I373" s="151">
        <v>0</v>
      </c>
      <c r="J373" s="151">
        <v>0</v>
      </c>
      <c r="K373" s="151">
        <v>0</v>
      </c>
      <c r="L373" s="151">
        <v>0</v>
      </c>
      <c r="M373" s="151">
        <v>0</v>
      </c>
      <c r="N373" s="151">
        <v>0</v>
      </c>
      <c r="O373" s="151">
        <v>0</v>
      </c>
      <c r="P373" s="10">
        <f>SUM(D373:O373)</f>
        <v>0</v>
      </c>
      <c r="Q373" s="151">
        <v>0</v>
      </c>
      <c r="R373" s="151">
        <v>0</v>
      </c>
      <c r="S373" s="151">
        <v>0</v>
      </c>
      <c r="T373" s="151">
        <v>0</v>
      </c>
      <c r="U373" s="151">
        <v>0</v>
      </c>
      <c r="V373" s="151">
        <v>0</v>
      </c>
      <c r="W373" s="151">
        <v>0</v>
      </c>
      <c r="X373" s="151">
        <v>0</v>
      </c>
      <c r="Y373" s="151">
        <v>0</v>
      </c>
      <c r="Z373" s="151">
        <v>0</v>
      </c>
      <c r="AA373" s="151">
        <v>0</v>
      </c>
      <c r="AB373" s="151">
        <v>0</v>
      </c>
      <c r="AC373" s="10">
        <f>SUM(Q373:AB373)</f>
        <v>0</v>
      </c>
      <c r="AD373" s="151">
        <v>0</v>
      </c>
      <c r="AE373" s="151">
        <v>0</v>
      </c>
      <c r="AF373" s="151">
        <v>0</v>
      </c>
      <c r="AG373" s="151">
        <v>0</v>
      </c>
      <c r="AH373" s="151">
        <v>0</v>
      </c>
      <c r="AI373" s="151">
        <v>0</v>
      </c>
      <c r="AJ373" s="151">
        <v>0</v>
      </c>
      <c r="AK373" s="151">
        <v>0</v>
      </c>
      <c r="AL373" s="151">
        <v>0</v>
      </c>
      <c r="AM373" s="151">
        <v>0</v>
      </c>
      <c r="AN373" s="151">
        <v>0</v>
      </c>
      <c r="AO373" s="151">
        <v>0</v>
      </c>
      <c r="AP373" s="10">
        <f>SUM(AD373:AO373)</f>
        <v>0</v>
      </c>
      <c r="AQ373" s="151">
        <v>0</v>
      </c>
      <c r="AR373" s="151">
        <v>0</v>
      </c>
      <c r="AS373" s="151">
        <v>0</v>
      </c>
      <c r="AT373" s="151">
        <v>0</v>
      </c>
      <c r="AU373" s="151">
        <v>0</v>
      </c>
      <c r="AV373" s="151">
        <v>0</v>
      </c>
      <c r="AW373" s="151">
        <v>0</v>
      </c>
      <c r="AX373" s="151">
        <v>0</v>
      </c>
      <c r="AY373" s="151">
        <v>0</v>
      </c>
      <c r="AZ373" s="151">
        <v>0</v>
      </c>
      <c r="BA373" s="151">
        <v>0</v>
      </c>
      <c r="BB373" s="151">
        <v>0</v>
      </c>
      <c r="BC373" s="10">
        <f>SUM(AQ373:BB373)</f>
        <v>0</v>
      </c>
      <c r="BD373" s="151">
        <v>0</v>
      </c>
      <c r="BE373" s="151">
        <v>0</v>
      </c>
      <c r="BF373" s="151">
        <v>0</v>
      </c>
      <c r="BG373" s="151">
        <v>0</v>
      </c>
      <c r="BH373" s="151">
        <v>0</v>
      </c>
      <c r="BI373" s="151">
        <v>0</v>
      </c>
      <c r="BJ373" s="151">
        <v>0</v>
      </c>
      <c r="BK373" s="151">
        <v>0</v>
      </c>
      <c r="BL373" s="151">
        <v>0</v>
      </c>
      <c r="BM373" s="151">
        <v>0</v>
      </c>
      <c r="BN373" s="151">
        <v>0</v>
      </c>
      <c r="BO373" s="151">
        <v>0</v>
      </c>
      <c r="BP373" s="157">
        <f>SUM(BD373:BO373)</f>
        <v>0</v>
      </c>
    </row>
    <row r="374" spans="2:68" x14ac:dyDescent="0.25">
      <c r="B374" s="109" t="s">
        <v>182</v>
      </c>
      <c r="C374" s="108" t="s">
        <v>277</v>
      </c>
      <c r="D374" s="97">
        <v>0</v>
      </c>
      <c r="E374" s="151">
        <v>0</v>
      </c>
      <c r="F374" s="151">
        <v>0</v>
      </c>
      <c r="G374" s="151">
        <v>0</v>
      </c>
      <c r="H374" s="151">
        <v>0</v>
      </c>
      <c r="I374" s="151">
        <v>0</v>
      </c>
      <c r="J374" s="151">
        <v>0</v>
      </c>
      <c r="K374" s="151">
        <v>0</v>
      </c>
      <c r="L374" s="151">
        <v>0</v>
      </c>
      <c r="M374" s="151">
        <v>0</v>
      </c>
      <c r="N374" s="151">
        <v>0</v>
      </c>
      <c r="O374" s="151">
        <v>0</v>
      </c>
      <c r="P374" s="10">
        <f>SUM(D374:O374)</f>
        <v>0</v>
      </c>
      <c r="Q374" s="151">
        <v>0</v>
      </c>
      <c r="R374" s="151">
        <v>0</v>
      </c>
      <c r="S374" s="151">
        <v>0</v>
      </c>
      <c r="T374" s="151">
        <v>0</v>
      </c>
      <c r="U374" s="151">
        <v>0</v>
      </c>
      <c r="V374" s="151">
        <v>0</v>
      </c>
      <c r="W374" s="151">
        <v>0</v>
      </c>
      <c r="X374" s="151">
        <v>0</v>
      </c>
      <c r="Y374" s="151">
        <v>0</v>
      </c>
      <c r="Z374" s="151">
        <v>0</v>
      </c>
      <c r="AA374" s="151">
        <v>0</v>
      </c>
      <c r="AB374" s="151">
        <v>0</v>
      </c>
      <c r="AC374" s="10">
        <f>SUM(Q374:AB374)</f>
        <v>0</v>
      </c>
      <c r="AD374" s="151">
        <v>0</v>
      </c>
      <c r="AE374" s="151">
        <v>0</v>
      </c>
      <c r="AF374" s="151">
        <v>0</v>
      </c>
      <c r="AG374" s="151">
        <v>0</v>
      </c>
      <c r="AH374" s="151">
        <v>0</v>
      </c>
      <c r="AI374" s="151">
        <v>0</v>
      </c>
      <c r="AJ374" s="151">
        <v>0</v>
      </c>
      <c r="AK374" s="151">
        <v>0</v>
      </c>
      <c r="AL374" s="151">
        <v>0</v>
      </c>
      <c r="AM374" s="151">
        <v>0</v>
      </c>
      <c r="AN374" s="151">
        <v>0</v>
      </c>
      <c r="AO374" s="151">
        <v>0</v>
      </c>
      <c r="AP374" s="10">
        <f>SUM(AD374:AO374)</f>
        <v>0</v>
      </c>
      <c r="AQ374" s="151">
        <v>0</v>
      </c>
      <c r="AR374" s="151">
        <v>0</v>
      </c>
      <c r="AS374" s="151">
        <v>0</v>
      </c>
      <c r="AT374" s="151">
        <v>0</v>
      </c>
      <c r="AU374" s="151">
        <v>0</v>
      </c>
      <c r="AV374" s="151">
        <v>0</v>
      </c>
      <c r="AW374" s="151">
        <v>0</v>
      </c>
      <c r="AX374" s="151">
        <v>0</v>
      </c>
      <c r="AY374" s="151">
        <v>0</v>
      </c>
      <c r="AZ374" s="151">
        <v>0</v>
      </c>
      <c r="BA374" s="151">
        <v>0</v>
      </c>
      <c r="BB374" s="151">
        <v>0</v>
      </c>
      <c r="BC374" s="10">
        <f>SUM(AQ374:BB374)</f>
        <v>0</v>
      </c>
      <c r="BD374" s="151">
        <v>0</v>
      </c>
      <c r="BE374" s="151">
        <v>0</v>
      </c>
      <c r="BF374" s="151">
        <v>0</v>
      </c>
      <c r="BG374" s="151">
        <v>0</v>
      </c>
      <c r="BH374" s="151">
        <v>0</v>
      </c>
      <c r="BI374" s="151">
        <v>0</v>
      </c>
      <c r="BJ374" s="151">
        <v>0</v>
      </c>
      <c r="BK374" s="151">
        <v>0</v>
      </c>
      <c r="BL374" s="151">
        <v>0</v>
      </c>
      <c r="BM374" s="151">
        <v>0</v>
      </c>
      <c r="BN374" s="151">
        <v>0</v>
      </c>
      <c r="BO374" s="151">
        <v>0</v>
      </c>
      <c r="BP374" s="157">
        <f>SUM(BD374:BO374)</f>
        <v>0</v>
      </c>
    </row>
    <row r="375" spans="2:68" x14ac:dyDescent="0.25">
      <c r="B375" s="109" t="s">
        <v>182</v>
      </c>
      <c r="C375" s="108" t="s">
        <v>278</v>
      </c>
      <c r="D375" s="97">
        <v>0</v>
      </c>
      <c r="E375" s="151">
        <v>0</v>
      </c>
      <c r="F375" s="151">
        <v>0</v>
      </c>
      <c r="G375" s="151">
        <v>0</v>
      </c>
      <c r="H375" s="151">
        <v>0</v>
      </c>
      <c r="I375" s="151">
        <v>0</v>
      </c>
      <c r="J375" s="151">
        <v>0</v>
      </c>
      <c r="K375" s="151">
        <v>0</v>
      </c>
      <c r="L375" s="151">
        <v>0</v>
      </c>
      <c r="M375" s="151">
        <v>0</v>
      </c>
      <c r="N375" s="151">
        <v>0</v>
      </c>
      <c r="O375" s="151">
        <v>0</v>
      </c>
      <c r="P375" s="10">
        <f>SUM(D375:O375)</f>
        <v>0</v>
      </c>
      <c r="Q375" s="151">
        <v>0</v>
      </c>
      <c r="R375" s="151">
        <v>0</v>
      </c>
      <c r="S375" s="151">
        <v>0</v>
      </c>
      <c r="T375" s="151">
        <v>0</v>
      </c>
      <c r="U375" s="151">
        <v>0</v>
      </c>
      <c r="V375" s="151">
        <v>0</v>
      </c>
      <c r="W375" s="151">
        <v>0</v>
      </c>
      <c r="X375" s="151">
        <v>0</v>
      </c>
      <c r="Y375" s="151">
        <v>0</v>
      </c>
      <c r="Z375" s="151">
        <v>0</v>
      </c>
      <c r="AA375" s="151">
        <v>0</v>
      </c>
      <c r="AB375" s="151">
        <v>0</v>
      </c>
      <c r="AC375" s="10">
        <f>SUM(Q375:AB375)</f>
        <v>0</v>
      </c>
      <c r="AD375" s="151">
        <v>0</v>
      </c>
      <c r="AE375" s="151">
        <v>0</v>
      </c>
      <c r="AF375" s="151">
        <v>0</v>
      </c>
      <c r="AG375" s="151">
        <v>0</v>
      </c>
      <c r="AH375" s="151">
        <v>0</v>
      </c>
      <c r="AI375" s="151">
        <v>0</v>
      </c>
      <c r="AJ375" s="151">
        <v>0</v>
      </c>
      <c r="AK375" s="151">
        <v>0</v>
      </c>
      <c r="AL375" s="151">
        <v>0</v>
      </c>
      <c r="AM375" s="151">
        <v>0</v>
      </c>
      <c r="AN375" s="151">
        <v>0</v>
      </c>
      <c r="AO375" s="151">
        <v>0</v>
      </c>
      <c r="AP375" s="10">
        <f>SUM(AD375:AO375)</f>
        <v>0</v>
      </c>
      <c r="AQ375" s="151">
        <v>0</v>
      </c>
      <c r="AR375" s="151">
        <v>0</v>
      </c>
      <c r="AS375" s="151">
        <v>0</v>
      </c>
      <c r="AT375" s="151">
        <v>0</v>
      </c>
      <c r="AU375" s="151">
        <v>0</v>
      </c>
      <c r="AV375" s="151">
        <v>0</v>
      </c>
      <c r="AW375" s="151">
        <v>0</v>
      </c>
      <c r="AX375" s="151">
        <v>0</v>
      </c>
      <c r="AY375" s="151">
        <v>0</v>
      </c>
      <c r="AZ375" s="151">
        <v>0</v>
      </c>
      <c r="BA375" s="151">
        <v>0</v>
      </c>
      <c r="BB375" s="151">
        <v>0</v>
      </c>
      <c r="BC375" s="10">
        <f>SUM(AQ375:BB375)</f>
        <v>0</v>
      </c>
      <c r="BD375" s="151">
        <v>0</v>
      </c>
      <c r="BE375" s="151">
        <v>0</v>
      </c>
      <c r="BF375" s="151">
        <v>0</v>
      </c>
      <c r="BG375" s="151">
        <v>0</v>
      </c>
      <c r="BH375" s="151">
        <v>0</v>
      </c>
      <c r="BI375" s="151">
        <v>0</v>
      </c>
      <c r="BJ375" s="151">
        <v>0</v>
      </c>
      <c r="BK375" s="151">
        <v>0</v>
      </c>
      <c r="BL375" s="151">
        <v>0</v>
      </c>
      <c r="BM375" s="151">
        <v>0</v>
      </c>
      <c r="BN375" s="151">
        <v>0</v>
      </c>
      <c r="BO375" s="151">
        <v>0</v>
      </c>
      <c r="BP375" s="157">
        <f>SUM(BD375:BO375)</f>
        <v>0</v>
      </c>
    </row>
    <row r="376" spans="2:68" x14ac:dyDescent="0.25">
      <c r="B376" s="103"/>
      <c r="C376" s="64"/>
      <c r="D376" s="79">
        <f t="shared" ref="D376:AI376" si="181">SUM(D371:D375)</f>
        <v>0</v>
      </c>
      <c r="E376" s="79">
        <f t="shared" si="181"/>
        <v>0</v>
      </c>
      <c r="F376" s="79">
        <f t="shared" si="181"/>
        <v>0</v>
      </c>
      <c r="G376" s="79">
        <f t="shared" si="181"/>
        <v>0</v>
      </c>
      <c r="H376" s="79">
        <f t="shared" si="181"/>
        <v>0</v>
      </c>
      <c r="I376" s="79">
        <f t="shared" si="181"/>
        <v>0</v>
      </c>
      <c r="J376" s="79">
        <f t="shared" si="181"/>
        <v>0</v>
      </c>
      <c r="K376" s="79">
        <f t="shared" si="181"/>
        <v>0</v>
      </c>
      <c r="L376" s="79">
        <f t="shared" si="181"/>
        <v>0</v>
      </c>
      <c r="M376" s="79">
        <f t="shared" si="181"/>
        <v>0</v>
      </c>
      <c r="N376" s="79">
        <f t="shared" si="181"/>
        <v>0</v>
      </c>
      <c r="O376" s="79">
        <f t="shared" si="181"/>
        <v>0</v>
      </c>
      <c r="P376" s="79">
        <f t="shared" si="181"/>
        <v>0</v>
      </c>
      <c r="Q376" s="79">
        <f t="shared" si="181"/>
        <v>0</v>
      </c>
      <c r="R376" s="79">
        <f t="shared" si="181"/>
        <v>0</v>
      </c>
      <c r="S376" s="79">
        <f t="shared" si="181"/>
        <v>0</v>
      </c>
      <c r="T376" s="79">
        <f t="shared" si="181"/>
        <v>0</v>
      </c>
      <c r="U376" s="79">
        <f t="shared" si="181"/>
        <v>0</v>
      </c>
      <c r="V376" s="79">
        <f t="shared" si="181"/>
        <v>0</v>
      </c>
      <c r="W376" s="79">
        <f t="shared" si="181"/>
        <v>0</v>
      </c>
      <c r="X376" s="79">
        <f t="shared" si="181"/>
        <v>0</v>
      </c>
      <c r="Y376" s="79">
        <f t="shared" si="181"/>
        <v>0</v>
      </c>
      <c r="Z376" s="79">
        <f t="shared" si="181"/>
        <v>0</v>
      </c>
      <c r="AA376" s="79">
        <f t="shared" si="181"/>
        <v>0</v>
      </c>
      <c r="AB376" s="79">
        <f t="shared" si="181"/>
        <v>0</v>
      </c>
      <c r="AC376" s="79">
        <f t="shared" si="181"/>
        <v>0</v>
      </c>
      <c r="AD376" s="79">
        <f t="shared" si="181"/>
        <v>0</v>
      </c>
      <c r="AE376" s="79">
        <f t="shared" si="181"/>
        <v>0</v>
      </c>
      <c r="AF376" s="79">
        <f t="shared" si="181"/>
        <v>0</v>
      </c>
      <c r="AG376" s="79">
        <f t="shared" si="181"/>
        <v>0</v>
      </c>
      <c r="AH376" s="79">
        <f t="shared" si="181"/>
        <v>0</v>
      </c>
      <c r="AI376" s="79">
        <f t="shared" si="181"/>
        <v>0</v>
      </c>
      <c r="AJ376" s="79">
        <f t="shared" ref="AJ376:BO376" si="182">SUM(AJ371:AJ375)</f>
        <v>0</v>
      </c>
      <c r="AK376" s="79">
        <f t="shared" si="182"/>
        <v>0</v>
      </c>
      <c r="AL376" s="79">
        <f t="shared" si="182"/>
        <v>0</v>
      </c>
      <c r="AM376" s="79">
        <f t="shared" si="182"/>
        <v>0</v>
      </c>
      <c r="AN376" s="79">
        <f t="shared" si="182"/>
        <v>0</v>
      </c>
      <c r="AO376" s="79">
        <f t="shared" si="182"/>
        <v>0</v>
      </c>
      <c r="AP376" s="79">
        <f t="shared" si="182"/>
        <v>0</v>
      </c>
      <c r="AQ376" s="79">
        <f t="shared" si="182"/>
        <v>0</v>
      </c>
      <c r="AR376" s="79">
        <f t="shared" si="182"/>
        <v>0</v>
      </c>
      <c r="AS376" s="79">
        <f t="shared" si="182"/>
        <v>0</v>
      </c>
      <c r="AT376" s="79">
        <f t="shared" si="182"/>
        <v>0</v>
      </c>
      <c r="AU376" s="79">
        <f t="shared" si="182"/>
        <v>0</v>
      </c>
      <c r="AV376" s="79">
        <f t="shared" si="182"/>
        <v>0</v>
      </c>
      <c r="AW376" s="79">
        <f t="shared" si="182"/>
        <v>0</v>
      </c>
      <c r="AX376" s="79">
        <f t="shared" si="182"/>
        <v>0</v>
      </c>
      <c r="AY376" s="79">
        <f t="shared" si="182"/>
        <v>0</v>
      </c>
      <c r="AZ376" s="79">
        <f t="shared" si="182"/>
        <v>0</v>
      </c>
      <c r="BA376" s="79">
        <f t="shared" si="182"/>
        <v>0</v>
      </c>
      <c r="BB376" s="79">
        <f t="shared" si="182"/>
        <v>0</v>
      </c>
      <c r="BC376" s="79">
        <f t="shared" si="182"/>
        <v>0</v>
      </c>
      <c r="BD376" s="79">
        <f t="shared" si="182"/>
        <v>0</v>
      </c>
      <c r="BE376" s="79">
        <f t="shared" si="182"/>
        <v>0</v>
      </c>
      <c r="BF376" s="79">
        <f t="shared" si="182"/>
        <v>0</v>
      </c>
      <c r="BG376" s="79">
        <f t="shared" si="182"/>
        <v>0</v>
      </c>
      <c r="BH376" s="79">
        <f t="shared" si="182"/>
        <v>0</v>
      </c>
      <c r="BI376" s="79">
        <f t="shared" si="182"/>
        <v>0</v>
      </c>
      <c r="BJ376" s="79">
        <f t="shared" si="182"/>
        <v>0</v>
      </c>
      <c r="BK376" s="79">
        <f t="shared" si="182"/>
        <v>0</v>
      </c>
      <c r="BL376" s="79">
        <f t="shared" si="182"/>
        <v>0</v>
      </c>
      <c r="BM376" s="79">
        <f t="shared" si="182"/>
        <v>0</v>
      </c>
      <c r="BN376" s="79">
        <f t="shared" si="182"/>
        <v>0</v>
      </c>
      <c r="BO376" s="79">
        <f t="shared" si="182"/>
        <v>0</v>
      </c>
      <c r="BP376" s="164">
        <f t="shared" ref="BP376:CU376" si="183">SUM(BP371:BP375)</f>
        <v>0</v>
      </c>
    </row>
    <row r="377" spans="2:68" x14ac:dyDescent="0.25">
      <c r="B377" s="103"/>
      <c r="C377" s="64"/>
      <c r="D377" s="85"/>
      <c r="E377" s="64"/>
      <c r="F377" s="64"/>
      <c r="G377" s="64"/>
      <c r="H377" s="64"/>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c r="BK377" s="65"/>
      <c r="BL377" s="65"/>
      <c r="BM377" s="65"/>
      <c r="BN377" s="65"/>
      <c r="BO377" s="65"/>
      <c r="BP377" s="153"/>
    </row>
    <row r="378" spans="2:68" x14ac:dyDescent="0.25">
      <c r="B378" s="103"/>
      <c r="C378" s="64" t="s">
        <v>308</v>
      </c>
      <c r="D378" s="149">
        <f>D353</f>
        <v>44682</v>
      </c>
      <c r="E378" s="86">
        <f>DATE(YEAR(D378)+1,MONTH(D378),DAY(D378))</f>
        <v>45047</v>
      </c>
      <c r="F378" s="86">
        <f>DATE(YEAR(E378)+1,MONTH(E378),DAY(E378))</f>
        <v>45413</v>
      </c>
      <c r="G378" s="86">
        <f>DATE(YEAR(F378)+1,MONTH(F378),DAY(F378))</f>
        <v>45778</v>
      </c>
      <c r="H378" s="86">
        <f>DATE(YEAR(G378)+1,MONTH(G378),DAY(G378))</f>
        <v>46143</v>
      </c>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c r="BK378" s="65"/>
      <c r="BL378" s="65"/>
      <c r="BM378" s="65"/>
      <c r="BN378" s="65"/>
      <c r="BO378" s="65"/>
      <c r="BP378" s="153"/>
    </row>
    <row r="379" spans="2:68" x14ac:dyDescent="0.25">
      <c r="B379" s="103" t="str">
        <f>B354</f>
        <v>Source and cost explanation</v>
      </c>
      <c r="C379" s="64" t="str">
        <f>C354</f>
        <v>Web development</v>
      </c>
      <c r="D379" s="111">
        <f t="shared" ref="D379:D393" si="184">P354</f>
        <v>320764.25650815008</v>
      </c>
      <c r="E379" s="111">
        <f>AC354</f>
        <v>564917.10780978017</v>
      </c>
      <c r="F379" s="111">
        <f>AP354</f>
        <v>1006695.6448629922</v>
      </c>
      <c r="G379" s="111">
        <f>BC354</f>
        <v>9683948.5218693111</v>
      </c>
      <c r="H379" s="111">
        <f>BP354</f>
        <v>97325540.84805578</v>
      </c>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c r="BK379" s="65"/>
      <c r="BL379" s="65"/>
      <c r="BM379" s="65"/>
      <c r="BN379" s="65"/>
      <c r="BO379" s="65"/>
      <c r="BP379" s="153"/>
    </row>
    <row r="380" spans="2:68" x14ac:dyDescent="0.25">
      <c r="B380" s="103" t="str">
        <f t="shared" ref="B380:B393" si="185">B355</f>
        <v>Source and cost explanation</v>
      </c>
      <c r="C380" s="64" t="str">
        <f t="shared" ref="C380:C393" si="186">C355</f>
        <v>Software Modification</v>
      </c>
      <c r="D380" s="111">
        <f t="shared" si="184"/>
        <v>85537.135068840027</v>
      </c>
      <c r="E380" s="111">
        <f t="shared" ref="E380:E393" si="187">AC355</f>
        <v>150644.56208260806</v>
      </c>
      <c r="F380" s="111">
        <f t="shared" ref="F380:F393" si="188">AP355</f>
        <v>268452.1719634647</v>
      </c>
      <c r="G380" s="111">
        <f t="shared" ref="G380:G393" si="189">BC355</f>
        <v>2582386.2724984833</v>
      </c>
      <c r="H380" s="111">
        <f t="shared" ref="H380:H393" si="190">BP355</f>
        <v>25953477.559481546</v>
      </c>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c r="BK380" s="65"/>
      <c r="BL380" s="65"/>
      <c r="BM380" s="65"/>
      <c r="BN380" s="65"/>
      <c r="BO380" s="65"/>
      <c r="BP380" s="153"/>
    </row>
    <row r="381" spans="2:68" x14ac:dyDescent="0.25">
      <c r="B381" s="103" t="str">
        <f t="shared" si="185"/>
        <v>Source and cost explanation</v>
      </c>
      <c r="C381" s="64" t="str">
        <f t="shared" si="186"/>
        <v>New Software</v>
      </c>
      <c r="D381" s="111">
        <f t="shared" si="184"/>
        <v>534607.09418025031</v>
      </c>
      <c r="E381" s="111">
        <f t="shared" si="187"/>
        <v>941528.51301630121</v>
      </c>
      <c r="F381" s="111">
        <f t="shared" si="188"/>
        <v>1677826.074771656</v>
      </c>
      <c r="G381" s="111">
        <f t="shared" si="189"/>
        <v>16139914.203115534</v>
      </c>
      <c r="H381" s="111">
        <f t="shared" si="190"/>
        <v>162209234.74675983</v>
      </c>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153"/>
    </row>
    <row r="382" spans="2:68" x14ac:dyDescent="0.25">
      <c r="B382" s="103" t="str">
        <f t="shared" si="185"/>
        <v>Source and cost explanation</v>
      </c>
      <c r="C382" s="64" t="str">
        <f t="shared" si="186"/>
        <v>Software Integration</v>
      </c>
      <c r="D382" s="111">
        <f t="shared" si="184"/>
        <v>320764.25650815008</v>
      </c>
      <c r="E382" s="111">
        <f t="shared" si="187"/>
        <v>564917.10780978028</v>
      </c>
      <c r="F382" s="111">
        <f t="shared" si="188"/>
        <v>1006695.6448629927</v>
      </c>
      <c r="G382" s="111">
        <f t="shared" si="189"/>
        <v>9683948.5218693148</v>
      </c>
      <c r="H382" s="111">
        <f t="shared" si="190"/>
        <v>97325540.84805584</v>
      </c>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153"/>
    </row>
    <row r="383" spans="2:68" x14ac:dyDescent="0.25">
      <c r="B383" s="103" t="str">
        <f t="shared" si="185"/>
        <v>Source and cost explanation</v>
      </c>
      <c r="C383" s="64" t="str">
        <f t="shared" si="186"/>
        <v xml:space="preserve">Back-End Infrastructure </v>
      </c>
      <c r="D383" s="111">
        <f t="shared" si="184"/>
        <v>427685.67534420034</v>
      </c>
      <c r="E383" s="111">
        <f t="shared" si="187"/>
        <v>753222.8104130408</v>
      </c>
      <c r="F383" s="111">
        <f t="shared" si="188"/>
        <v>1342260.8598173244</v>
      </c>
      <c r="G383" s="111">
        <f t="shared" si="189"/>
        <v>12911931.362492427</v>
      </c>
      <c r="H383" s="111">
        <f t="shared" si="190"/>
        <v>129767387.79740785</v>
      </c>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c r="BK383" s="65"/>
      <c r="BL383" s="65"/>
      <c r="BM383" s="65"/>
      <c r="BN383" s="65"/>
      <c r="BO383" s="65"/>
      <c r="BP383" s="153"/>
    </row>
    <row r="384" spans="2:68" x14ac:dyDescent="0.25">
      <c r="B384" s="103" t="str">
        <f t="shared" si="185"/>
        <v>Source and cost explanation</v>
      </c>
      <c r="C384" s="64" t="str">
        <f t="shared" si="186"/>
        <v>Complexity Of UX/UI design</v>
      </c>
      <c r="D384" s="111">
        <f t="shared" si="184"/>
        <v>213842.83767210017</v>
      </c>
      <c r="E384" s="111">
        <f t="shared" si="187"/>
        <v>376611.4052065204</v>
      </c>
      <c r="F384" s="111">
        <f t="shared" si="188"/>
        <v>671130.42990866222</v>
      </c>
      <c r="G384" s="111">
        <f t="shared" si="189"/>
        <v>6455965.6812462136</v>
      </c>
      <c r="H384" s="111">
        <f t="shared" si="190"/>
        <v>64883693.898703925</v>
      </c>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c r="BK384" s="65"/>
      <c r="BL384" s="65"/>
      <c r="BM384" s="65"/>
      <c r="BN384" s="65"/>
      <c r="BO384" s="65"/>
      <c r="BP384" s="153"/>
    </row>
    <row r="385" spans="2:68" x14ac:dyDescent="0.25">
      <c r="B385" s="103" t="str">
        <f t="shared" si="185"/>
        <v>Source and cost explanation</v>
      </c>
      <c r="C385" s="64" t="str">
        <f t="shared" si="186"/>
        <v xml:space="preserve">Cyber Security </v>
      </c>
      <c r="D385" s="111">
        <f t="shared" si="184"/>
        <v>641528.51301630016</v>
      </c>
      <c r="E385" s="111">
        <f t="shared" si="187"/>
        <v>1129834.2156195606</v>
      </c>
      <c r="F385" s="111">
        <f t="shared" si="188"/>
        <v>2013391.2897259854</v>
      </c>
      <c r="G385" s="111">
        <f t="shared" si="189"/>
        <v>19367897.04373863</v>
      </c>
      <c r="H385" s="111">
        <f t="shared" si="190"/>
        <v>194651081.69611168</v>
      </c>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c r="BK385" s="65"/>
      <c r="BL385" s="65"/>
      <c r="BM385" s="65"/>
      <c r="BN385" s="65"/>
      <c r="BO385" s="65"/>
      <c r="BP385" s="153"/>
    </row>
    <row r="386" spans="2:68" x14ac:dyDescent="0.25">
      <c r="B386" s="103" t="str">
        <f t="shared" si="185"/>
        <v>Source and cost explanation</v>
      </c>
      <c r="C386" s="64" t="str">
        <f t="shared" si="186"/>
        <v>Technical service support</v>
      </c>
      <c r="D386" s="111">
        <f t="shared" si="184"/>
        <v>256611.40520652011</v>
      </c>
      <c r="E386" s="111">
        <f t="shared" si="187"/>
        <v>451933.68624782452</v>
      </c>
      <c r="F386" s="111">
        <f t="shared" si="188"/>
        <v>805356.51589039434</v>
      </c>
      <c r="G386" s="111">
        <f t="shared" si="189"/>
        <v>7747158.8174954522</v>
      </c>
      <c r="H386" s="111">
        <f t="shared" si="190"/>
        <v>77860432.678444669</v>
      </c>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c r="BK386" s="65"/>
      <c r="BL386" s="65"/>
      <c r="BM386" s="65"/>
      <c r="BN386" s="65"/>
      <c r="BO386" s="65"/>
      <c r="BP386" s="153"/>
    </row>
    <row r="387" spans="2:68" x14ac:dyDescent="0.25">
      <c r="B387" s="103" t="str">
        <f t="shared" si="185"/>
        <v>Source and cost explanation</v>
      </c>
      <c r="C387" s="64" t="str">
        <f t="shared" si="186"/>
        <v>Develpoment Expenses</v>
      </c>
      <c r="D387" s="111">
        <f t="shared" si="184"/>
        <v>277995.6889737302</v>
      </c>
      <c r="E387" s="111">
        <f t="shared" si="187"/>
        <v>489594.82676847652</v>
      </c>
      <c r="F387" s="111">
        <f t="shared" si="188"/>
        <v>872469.55888126092</v>
      </c>
      <c r="G387" s="111">
        <f t="shared" si="189"/>
        <v>8392755.3856200781</v>
      </c>
      <c r="H387" s="111">
        <f t="shared" si="190"/>
        <v>84348802.068315104</v>
      </c>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c r="BK387" s="65"/>
      <c r="BL387" s="65"/>
      <c r="BM387" s="65"/>
      <c r="BN387" s="65"/>
      <c r="BO387" s="65"/>
      <c r="BP387" s="153"/>
    </row>
    <row r="388" spans="2:68" x14ac:dyDescent="0.25">
      <c r="B388" s="103" t="str">
        <f t="shared" si="185"/>
        <v>Source and cost explanation</v>
      </c>
      <c r="C388" s="64" t="str">
        <f t="shared" si="186"/>
        <v>Asset #10</v>
      </c>
      <c r="D388" s="111">
        <f t="shared" si="184"/>
        <v>0</v>
      </c>
      <c r="E388" s="111">
        <f t="shared" si="187"/>
        <v>0</v>
      </c>
      <c r="F388" s="111">
        <f t="shared" si="188"/>
        <v>0</v>
      </c>
      <c r="G388" s="111">
        <f t="shared" si="189"/>
        <v>0</v>
      </c>
      <c r="H388" s="111">
        <f t="shared" si="190"/>
        <v>0</v>
      </c>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c r="BK388" s="65"/>
      <c r="BL388" s="65"/>
      <c r="BM388" s="65"/>
      <c r="BN388" s="65"/>
      <c r="BO388" s="65"/>
      <c r="BP388" s="153"/>
    </row>
    <row r="389" spans="2:68" x14ac:dyDescent="0.25">
      <c r="B389" s="103" t="str">
        <f t="shared" si="185"/>
        <v>Source and cost explanation</v>
      </c>
      <c r="C389" s="64" t="str">
        <f t="shared" si="186"/>
        <v>Asset #11</v>
      </c>
      <c r="D389" s="111">
        <f t="shared" si="184"/>
        <v>0</v>
      </c>
      <c r="E389" s="111">
        <f t="shared" si="187"/>
        <v>0</v>
      </c>
      <c r="F389" s="111">
        <f t="shared" si="188"/>
        <v>0</v>
      </c>
      <c r="G389" s="111">
        <f t="shared" si="189"/>
        <v>0</v>
      </c>
      <c r="H389" s="111">
        <f t="shared" si="190"/>
        <v>0</v>
      </c>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c r="BK389" s="65"/>
      <c r="BL389" s="65"/>
      <c r="BM389" s="65"/>
      <c r="BN389" s="65"/>
      <c r="BO389" s="65"/>
      <c r="BP389" s="153"/>
    </row>
    <row r="390" spans="2:68" x14ac:dyDescent="0.25">
      <c r="B390" s="103" t="str">
        <f t="shared" si="185"/>
        <v>Source and cost explanation</v>
      </c>
      <c r="C390" s="64" t="str">
        <f t="shared" si="186"/>
        <v>Asset #12</v>
      </c>
      <c r="D390" s="111">
        <f t="shared" si="184"/>
        <v>0</v>
      </c>
      <c r="E390" s="111">
        <f t="shared" si="187"/>
        <v>0</v>
      </c>
      <c r="F390" s="111">
        <f t="shared" si="188"/>
        <v>0</v>
      </c>
      <c r="G390" s="111">
        <f t="shared" si="189"/>
        <v>0</v>
      </c>
      <c r="H390" s="111">
        <f t="shared" si="190"/>
        <v>0</v>
      </c>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c r="BK390" s="65"/>
      <c r="BL390" s="65"/>
      <c r="BM390" s="65"/>
      <c r="BN390" s="65"/>
      <c r="BO390" s="65"/>
      <c r="BP390" s="153"/>
    </row>
    <row r="391" spans="2:68" x14ac:dyDescent="0.25">
      <c r="B391" s="103" t="str">
        <f t="shared" si="185"/>
        <v>Source and cost explanation</v>
      </c>
      <c r="C391" s="64" t="str">
        <f t="shared" si="186"/>
        <v>Asset #13</v>
      </c>
      <c r="D391" s="111">
        <f t="shared" si="184"/>
        <v>0</v>
      </c>
      <c r="E391" s="111">
        <f t="shared" si="187"/>
        <v>0</v>
      </c>
      <c r="F391" s="111">
        <f t="shared" si="188"/>
        <v>0</v>
      </c>
      <c r="G391" s="111">
        <f t="shared" si="189"/>
        <v>0</v>
      </c>
      <c r="H391" s="111">
        <f t="shared" si="190"/>
        <v>0</v>
      </c>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c r="BK391" s="65"/>
      <c r="BL391" s="65"/>
      <c r="BM391" s="65"/>
      <c r="BN391" s="65"/>
      <c r="BO391" s="65"/>
      <c r="BP391" s="153"/>
    </row>
    <row r="392" spans="2:68" x14ac:dyDescent="0.25">
      <c r="B392" s="103" t="str">
        <f t="shared" si="185"/>
        <v>Source and cost explanation</v>
      </c>
      <c r="C392" s="64" t="str">
        <f t="shared" si="186"/>
        <v>Asset #14</v>
      </c>
      <c r="D392" s="111">
        <f t="shared" si="184"/>
        <v>0</v>
      </c>
      <c r="E392" s="111">
        <f t="shared" si="187"/>
        <v>0</v>
      </c>
      <c r="F392" s="111">
        <f t="shared" si="188"/>
        <v>0</v>
      </c>
      <c r="G392" s="111">
        <f t="shared" si="189"/>
        <v>0</v>
      </c>
      <c r="H392" s="111">
        <f t="shared" si="190"/>
        <v>0</v>
      </c>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c r="BK392" s="65"/>
      <c r="BL392" s="65"/>
      <c r="BM392" s="65"/>
      <c r="BN392" s="65"/>
      <c r="BO392" s="65"/>
      <c r="BP392" s="153"/>
    </row>
    <row r="393" spans="2:68" x14ac:dyDescent="0.25">
      <c r="B393" s="103" t="str">
        <f t="shared" si="185"/>
        <v>Source and cost explanation</v>
      </c>
      <c r="C393" s="64" t="str">
        <f t="shared" si="186"/>
        <v>Asset #15</v>
      </c>
      <c r="D393" s="111">
        <f t="shared" si="184"/>
        <v>0</v>
      </c>
      <c r="E393" s="111">
        <f t="shared" si="187"/>
        <v>0</v>
      </c>
      <c r="F393" s="111">
        <f t="shared" si="188"/>
        <v>0</v>
      </c>
      <c r="G393" s="111">
        <f t="shared" si="189"/>
        <v>0</v>
      </c>
      <c r="H393" s="111">
        <f t="shared" si="190"/>
        <v>0</v>
      </c>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c r="BK393" s="65"/>
      <c r="BL393" s="65"/>
      <c r="BM393" s="65"/>
      <c r="BN393" s="65"/>
      <c r="BO393" s="65"/>
      <c r="BP393" s="153"/>
    </row>
    <row r="394" spans="2:68" x14ac:dyDescent="0.25">
      <c r="B394" s="103"/>
      <c r="C394" s="64"/>
      <c r="D394" s="152">
        <f>SUM(D379:D393)</f>
        <v>3079336.8624782413</v>
      </c>
      <c r="E394" s="152">
        <f>SUM(E379:E393)</f>
        <v>5423204.2349738926</v>
      </c>
      <c r="F394" s="152">
        <f>SUM(F379:F393)</f>
        <v>9664278.190684732</v>
      </c>
      <c r="G394" s="152">
        <f>SUM(G379:G393)</f>
        <v>92965905.809945434</v>
      </c>
      <c r="H394" s="152">
        <f>SUM(H379:H393)</f>
        <v>934325192.1413362</v>
      </c>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c r="BK394" s="65"/>
      <c r="BL394" s="65"/>
      <c r="BM394" s="65"/>
      <c r="BN394" s="65"/>
      <c r="BO394" s="65"/>
      <c r="BP394" s="153"/>
    </row>
    <row r="395" spans="2:68" x14ac:dyDescent="0.25">
      <c r="B395" s="103"/>
      <c r="C395" s="64"/>
      <c r="D395" s="152"/>
      <c r="E395" s="152"/>
      <c r="F395" s="152"/>
      <c r="G395" s="152"/>
      <c r="H395" s="152"/>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c r="BK395" s="65"/>
      <c r="BL395" s="65"/>
      <c r="BM395" s="65"/>
      <c r="BN395" s="65"/>
      <c r="BO395" s="65"/>
      <c r="BP395" s="153"/>
    </row>
    <row r="396" spans="2:68" x14ac:dyDescent="0.25">
      <c r="B396" s="103"/>
      <c r="C396" s="64" t="s">
        <v>309</v>
      </c>
      <c r="D396" s="149">
        <f>D353</f>
        <v>44682</v>
      </c>
      <c r="E396" s="86">
        <f>DATE(YEAR(D396)+1,MONTH(D396),DAY(D396))</f>
        <v>45047</v>
      </c>
      <c r="F396" s="86">
        <f>DATE(YEAR(E396)+1,MONTH(E396),DAY(E396))</f>
        <v>45413</v>
      </c>
      <c r="G396" s="86">
        <f>DATE(YEAR(F396)+1,MONTH(F396),DAY(F396))</f>
        <v>45778</v>
      </c>
      <c r="H396" s="86">
        <f>DATE(YEAR(G396)+1,MONTH(G396),DAY(G396))</f>
        <v>46143</v>
      </c>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c r="BK396" s="65"/>
      <c r="BL396" s="65"/>
      <c r="BM396" s="65"/>
      <c r="BN396" s="65"/>
      <c r="BO396" s="65"/>
      <c r="BP396" s="153"/>
    </row>
    <row r="397" spans="2:68" x14ac:dyDescent="0.25">
      <c r="B397" s="103" t="str">
        <f t="shared" ref="B397:C400" si="191">B371</f>
        <v>Source and cost explanation</v>
      </c>
      <c r="C397" s="64" t="str">
        <f t="shared" si="191"/>
        <v>Asset #1</v>
      </c>
      <c r="D397" s="111">
        <f>P371</f>
        <v>0</v>
      </c>
      <c r="E397" s="111">
        <f>AC371</f>
        <v>0</v>
      </c>
      <c r="F397" s="111">
        <f>AP371</f>
        <v>0</v>
      </c>
      <c r="G397" s="111">
        <f>BC371</f>
        <v>0</v>
      </c>
      <c r="H397" s="111">
        <f>BP371</f>
        <v>0</v>
      </c>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c r="BK397" s="65"/>
      <c r="BL397" s="65"/>
      <c r="BM397" s="65"/>
      <c r="BN397" s="65"/>
      <c r="BO397" s="65"/>
      <c r="BP397" s="153"/>
    </row>
    <row r="398" spans="2:68" x14ac:dyDescent="0.25">
      <c r="B398" s="103" t="str">
        <f t="shared" si="191"/>
        <v>Source and cost explanation</v>
      </c>
      <c r="C398" s="64" t="str">
        <f t="shared" si="191"/>
        <v>Asset #2</v>
      </c>
      <c r="D398" s="111">
        <f>P372</f>
        <v>0</v>
      </c>
      <c r="E398" s="111">
        <f>AC372</f>
        <v>0</v>
      </c>
      <c r="F398" s="111">
        <f>AP372</f>
        <v>0</v>
      </c>
      <c r="G398" s="111">
        <f>BC372</f>
        <v>0</v>
      </c>
      <c r="H398" s="111">
        <f>BP372</f>
        <v>0</v>
      </c>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c r="BK398" s="65"/>
      <c r="BL398" s="65"/>
      <c r="BM398" s="65"/>
      <c r="BN398" s="65"/>
      <c r="BO398" s="65"/>
      <c r="BP398" s="153"/>
    </row>
    <row r="399" spans="2:68" x14ac:dyDescent="0.25">
      <c r="B399" s="103" t="str">
        <f t="shared" si="191"/>
        <v>Source and cost explanation</v>
      </c>
      <c r="C399" s="64" t="str">
        <f t="shared" si="191"/>
        <v>Asset #3</v>
      </c>
      <c r="D399" s="111">
        <f>P373</f>
        <v>0</v>
      </c>
      <c r="E399" s="111">
        <f>AC373</f>
        <v>0</v>
      </c>
      <c r="F399" s="111">
        <f>AP373</f>
        <v>0</v>
      </c>
      <c r="G399" s="111">
        <f>BC373</f>
        <v>0</v>
      </c>
      <c r="H399" s="111">
        <f>BP373</f>
        <v>0</v>
      </c>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c r="BK399" s="65"/>
      <c r="BL399" s="65"/>
      <c r="BM399" s="65"/>
      <c r="BN399" s="65"/>
      <c r="BO399" s="65"/>
      <c r="BP399" s="153"/>
    </row>
    <row r="400" spans="2:68" x14ac:dyDescent="0.25">
      <c r="B400" s="103" t="str">
        <f t="shared" si="191"/>
        <v>Source and cost explanation</v>
      </c>
      <c r="C400" s="64" t="str">
        <f t="shared" si="191"/>
        <v>Asset #4</v>
      </c>
      <c r="D400" s="111">
        <f>P374</f>
        <v>0</v>
      </c>
      <c r="E400" s="111">
        <f>AC374</f>
        <v>0</v>
      </c>
      <c r="F400" s="111">
        <f>AP374</f>
        <v>0</v>
      </c>
      <c r="G400" s="111">
        <f>BC374</f>
        <v>0</v>
      </c>
      <c r="H400" s="111">
        <f>BP374</f>
        <v>0</v>
      </c>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c r="BK400" s="65"/>
      <c r="BL400" s="65"/>
      <c r="BM400" s="65"/>
      <c r="BN400" s="65"/>
      <c r="BO400" s="65"/>
      <c r="BP400" s="153"/>
    </row>
    <row r="401" spans="2:68" x14ac:dyDescent="0.25">
      <c r="B401" s="103"/>
      <c r="C401" s="65"/>
      <c r="D401" s="111">
        <f>SUM(D397:D400)</f>
        <v>0</v>
      </c>
      <c r="E401" s="111">
        <f>SUM(E397:E400)</f>
        <v>0</v>
      </c>
      <c r="F401" s="111">
        <f>SUM(F397:F400)</f>
        <v>0</v>
      </c>
      <c r="G401" s="111">
        <f>SUM(G397:G400)</f>
        <v>0</v>
      </c>
      <c r="H401" s="111">
        <f>SUM(H397:H400)</f>
        <v>0</v>
      </c>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c r="BK401" s="65"/>
      <c r="BL401" s="65"/>
      <c r="BM401" s="65"/>
      <c r="BN401" s="65"/>
      <c r="BO401" s="65"/>
      <c r="BP401" s="153"/>
    </row>
    <row r="402" spans="2:68" x14ac:dyDescent="0.25">
      <c r="B402" s="103"/>
      <c r="C402" s="64"/>
      <c r="D402" s="85"/>
      <c r="E402" s="85"/>
      <c r="F402" s="85"/>
      <c r="G402" s="85"/>
      <c r="H402" s="8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c r="BK402" s="65"/>
      <c r="BL402" s="65"/>
      <c r="BM402" s="65"/>
      <c r="BN402" s="65"/>
      <c r="BO402" s="65"/>
      <c r="BP402" s="153"/>
    </row>
    <row r="403" spans="2:68" x14ac:dyDescent="0.25">
      <c r="B403" s="103" t="s">
        <v>108</v>
      </c>
      <c r="C403" s="64"/>
      <c r="D403" s="86">
        <f>D353</f>
        <v>44682</v>
      </c>
      <c r="E403" s="86">
        <f>DATE(YEAR(D403)+1,MONTH(D403),DAY(D403))</f>
        <v>45047</v>
      </c>
      <c r="F403" s="86">
        <f>DATE(YEAR(E403)+1,MONTH(E403),DAY(E403))</f>
        <v>45413</v>
      </c>
      <c r="G403" s="86">
        <f>DATE(YEAR(F403)+1,MONTH(F403),DAY(F403))</f>
        <v>45778</v>
      </c>
      <c r="H403" s="86">
        <f>DATE(YEAR(G403)+1,MONTH(G403),DAY(G403))</f>
        <v>46143</v>
      </c>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c r="BK403" s="65"/>
      <c r="BL403" s="65"/>
      <c r="BM403" s="65"/>
      <c r="BN403" s="65"/>
      <c r="BO403" s="65"/>
      <c r="BP403" s="153"/>
    </row>
    <row r="404" spans="2:68" x14ac:dyDescent="0.25">
      <c r="B404" s="103" t="s">
        <v>6</v>
      </c>
      <c r="C404" s="64"/>
      <c r="D404" s="111">
        <v>0</v>
      </c>
      <c r="E404" s="87">
        <f>D408</f>
        <v>2617436.3331065052</v>
      </c>
      <c r="F404" s="87">
        <f>E408</f>
        <v>6441929.0329023618</v>
      </c>
      <c r="G404" s="87">
        <f>F408</f>
        <v>12723986.785113676</v>
      </c>
      <c r="H404" s="87">
        <f>G408</f>
        <v>87927810.688033193</v>
      </c>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c r="BK404" s="65"/>
      <c r="BL404" s="65"/>
      <c r="BM404" s="65"/>
      <c r="BN404" s="65"/>
      <c r="BO404" s="65"/>
      <c r="BP404" s="153"/>
    </row>
    <row r="405" spans="2:68" x14ac:dyDescent="0.25">
      <c r="B405" s="103" t="s">
        <v>7</v>
      </c>
      <c r="C405" s="64"/>
      <c r="D405" s="111">
        <f>D394</f>
        <v>3079336.8624782413</v>
      </c>
      <c r="E405" s="111">
        <f>E394</f>
        <v>5423204.2349738926</v>
      </c>
      <c r="F405" s="111">
        <f>F394</f>
        <v>9664278.190684732</v>
      </c>
      <c r="G405" s="111">
        <f>G394</f>
        <v>92965905.809945434</v>
      </c>
      <c r="H405" s="111">
        <f>H394</f>
        <v>934325192.1413362</v>
      </c>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c r="BK405" s="65"/>
      <c r="BL405" s="65"/>
      <c r="BM405" s="65"/>
      <c r="BN405" s="65"/>
      <c r="BO405" s="65"/>
      <c r="BP405" s="153"/>
    </row>
    <row r="406" spans="2:68" x14ac:dyDescent="0.25">
      <c r="B406" s="103" t="s">
        <v>17</v>
      </c>
      <c r="C406" s="64"/>
      <c r="D406" s="111">
        <f>D401</f>
        <v>0</v>
      </c>
      <c r="E406" s="111">
        <f>E401</f>
        <v>0</v>
      </c>
      <c r="F406" s="111">
        <f>F401</f>
        <v>0</v>
      </c>
      <c r="G406" s="111">
        <f>G401</f>
        <v>0</v>
      </c>
      <c r="H406" s="111">
        <f>H401</f>
        <v>0</v>
      </c>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c r="BK406" s="65"/>
      <c r="BL406" s="65"/>
      <c r="BM406" s="65"/>
      <c r="BN406" s="65"/>
      <c r="BO406" s="65"/>
      <c r="BP406" s="153"/>
    </row>
    <row r="407" spans="2:68" x14ac:dyDescent="0.25">
      <c r="B407" s="103" t="s">
        <v>5</v>
      </c>
      <c r="C407" s="64"/>
      <c r="D407" s="111">
        <f>(D404*$C350)+(D405*$C350/2)</f>
        <v>461900.52937173616</v>
      </c>
      <c r="E407" s="111">
        <f>(E404*$C350)+(E405*$C350/2)</f>
        <v>1598711.5351780355</v>
      </c>
      <c r="F407" s="111">
        <f>(F404*$C350)+(F405*$C350/2)</f>
        <v>3382220.4384734184</v>
      </c>
      <c r="G407" s="111">
        <f>(G404*$C350)+(G405*$C350/2)</f>
        <v>17762081.907025918</v>
      </c>
      <c r="H407" s="111">
        <f>(H404*$C350)+(H405*$C350/2)</f>
        <v>166527122.02761039</v>
      </c>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c r="BK407" s="65"/>
      <c r="BL407" s="65"/>
      <c r="BM407" s="65"/>
      <c r="BN407" s="65"/>
      <c r="BO407" s="65"/>
      <c r="BP407" s="153"/>
    </row>
    <row r="408" spans="2:68" ht="13.8" thickBot="1" x14ac:dyDescent="0.3">
      <c r="B408" s="106" t="s">
        <v>8</v>
      </c>
      <c r="C408" s="120"/>
      <c r="D408" s="165">
        <f>D404+D405-D406-D407</f>
        <v>2617436.3331065052</v>
      </c>
      <c r="E408" s="165">
        <f>E404+E405-E406-E407</f>
        <v>6441929.0329023618</v>
      </c>
      <c r="F408" s="165">
        <f>F404+F405-F406-F407</f>
        <v>12723986.785113676</v>
      </c>
      <c r="G408" s="165">
        <f>G404+G405-G406-G407</f>
        <v>87927810.688033193</v>
      </c>
      <c r="H408" s="165">
        <f>H404+H405-H406-H407</f>
        <v>855725880.801759</v>
      </c>
      <c r="I408" s="121"/>
      <c r="J408" s="121"/>
      <c r="K408" s="121"/>
      <c r="L408" s="121"/>
      <c r="M408" s="121"/>
      <c r="N408" s="121"/>
      <c r="O408" s="121"/>
      <c r="P408" s="121"/>
      <c r="Q408" s="121"/>
      <c r="R408" s="121"/>
      <c r="S408" s="121"/>
      <c r="T408" s="121"/>
      <c r="U408" s="121"/>
      <c r="V408" s="121"/>
      <c r="W408" s="121"/>
      <c r="X408" s="121"/>
      <c r="Y408" s="121"/>
      <c r="Z408" s="121"/>
      <c r="AA408" s="121"/>
      <c r="AB408" s="121"/>
      <c r="AC408" s="121"/>
      <c r="AD408" s="121"/>
      <c r="AE408" s="121"/>
      <c r="AF408" s="121"/>
      <c r="AG408" s="121"/>
      <c r="AH408" s="121"/>
      <c r="AI408" s="121"/>
      <c r="AJ408" s="121"/>
      <c r="AK408" s="121"/>
      <c r="AL408" s="121"/>
      <c r="AM408" s="121"/>
      <c r="AN408" s="121"/>
      <c r="AO408" s="121"/>
      <c r="AP408" s="121"/>
      <c r="AQ408" s="121"/>
      <c r="AR408" s="121"/>
      <c r="AS408" s="121"/>
      <c r="AT408" s="121"/>
      <c r="AU408" s="121"/>
      <c r="AV408" s="121"/>
      <c r="AW408" s="121"/>
      <c r="AX408" s="121"/>
      <c r="AY408" s="121"/>
      <c r="AZ408" s="121"/>
      <c r="BA408" s="121"/>
      <c r="BB408" s="121"/>
      <c r="BC408" s="121"/>
      <c r="BD408" s="121"/>
      <c r="BE408" s="121"/>
      <c r="BF408" s="121"/>
      <c r="BG408" s="121"/>
      <c r="BH408" s="121"/>
      <c r="BI408" s="121"/>
      <c r="BJ408" s="121"/>
      <c r="BK408" s="121"/>
      <c r="BL408" s="121"/>
      <c r="BM408" s="121"/>
      <c r="BN408" s="121"/>
      <c r="BO408" s="121"/>
      <c r="BP408" s="122"/>
    </row>
    <row r="410" spans="2:68" ht="13.8" thickBot="1" x14ac:dyDescent="0.3"/>
    <row r="411" spans="2:68" x14ac:dyDescent="0.25">
      <c r="B411" s="101" t="s">
        <v>107</v>
      </c>
      <c r="C411" s="102">
        <v>50</v>
      </c>
      <c r="D411" s="107"/>
      <c r="E411" s="107"/>
      <c r="F411" s="107"/>
      <c r="G411" s="107"/>
      <c r="H411" s="107"/>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c r="AT411" s="125"/>
      <c r="AU411" s="125"/>
      <c r="AV411" s="125"/>
      <c r="AW411" s="125"/>
      <c r="AX411" s="125"/>
      <c r="AY411" s="125"/>
      <c r="AZ411" s="125"/>
      <c r="BA411" s="125"/>
      <c r="BB411" s="125"/>
      <c r="BC411" s="125"/>
      <c r="BD411" s="125"/>
      <c r="BE411" s="125"/>
      <c r="BF411" s="125"/>
      <c r="BG411" s="125"/>
      <c r="BH411" s="125"/>
      <c r="BI411" s="125"/>
      <c r="BJ411" s="125"/>
      <c r="BK411" s="125"/>
      <c r="BL411" s="125"/>
      <c r="BM411" s="125"/>
      <c r="BN411" s="125"/>
      <c r="BO411" s="125"/>
      <c r="BP411" s="126"/>
    </row>
    <row r="412" spans="2:68" x14ac:dyDescent="0.25">
      <c r="B412" s="103" t="s">
        <v>109</v>
      </c>
      <c r="C412" s="100">
        <v>0.55000000000000004</v>
      </c>
      <c r="D412" s="16"/>
      <c r="E412" s="16"/>
      <c r="F412" s="16"/>
      <c r="G412" s="16"/>
      <c r="H412" s="16"/>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c r="BK412" s="65"/>
      <c r="BL412" s="65"/>
      <c r="BM412" s="65"/>
      <c r="BN412" s="65"/>
      <c r="BO412" s="65"/>
      <c r="BP412" s="153"/>
    </row>
    <row r="413" spans="2:68" x14ac:dyDescent="0.25">
      <c r="B413" s="103" t="s">
        <v>110</v>
      </c>
      <c r="C413" s="108" t="s">
        <v>317</v>
      </c>
      <c r="D413" s="108"/>
      <c r="E413" s="108"/>
      <c r="F413" s="108"/>
      <c r="G413" s="108"/>
      <c r="H413" s="108"/>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c r="BK413" s="65"/>
      <c r="BL413" s="65"/>
      <c r="BM413" s="65"/>
      <c r="BN413" s="65"/>
      <c r="BO413" s="65"/>
      <c r="BP413" s="153"/>
    </row>
    <row r="414" spans="2:68" x14ac:dyDescent="0.25">
      <c r="B414" s="103"/>
      <c r="C414" s="64"/>
      <c r="D414" s="65"/>
      <c r="E414" s="64"/>
      <c r="F414" s="64"/>
      <c r="G414" s="64"/>
      <c r="H414" s="64"/>
      <c r="I414" s="65"/>
      <c r="J414" s="65"/>
      <c r="K414" s="65"/>
      <c r="L414" s="65"/>
      <c r="M414" s="65"/>
      <c r="N414" s="65"/>
      <c r="O414" s="65"/>
      <c r="P414" s="86">
        <f>O415</f>
        <v>45017</v>
      </c>
      <c r="Q414" s="65"/>
      <c r="R414" s="65"/>
      <c r="S414" s="65"/>
      <c r="T414" s="65"/>
      <c r="U414" s="65"/>
      <c r="V414" s="65"/>
      <c r="W414" s="65"/>
      <c r="X414" s="65"/>
      <c r="Y414" s="65"/>
      <c r="Z414" s="65"/>
      <c r="AA414" s="65"/>
      <c r="AB414" s="65"/>
      <c r="AC414" s="86">
        <f>AB415</f>
        <v>45384</v>
      </c>
      <c r="AD414" s="65"/>
      <c r="AE414" s="65"/>
      <c r="AF414" s="65"/>
      <c r="AG414" s="65"/>
      <c r="AH414" s="65"/>
      <c r="AI414" s="65"/>
      <c r="AJ414" s="65"/>
      <c r="AK414" s="65"/>
      <c r="AL414" s="65"/>
      <c r="AM414" s="65"/>
      <c r="AN414" s="65"/>
      <c r="AO414" s="65"/>
      <c r="AP414" s="86">
        <f>AO415</f>
        <v>45749</v>
      </c>
      <c r="AQ414" s="65"/>
      <c r="AR414" s="65"/>
      <c r="AS414" s="65"/>
      <c r="AT414" s="65"/>
      <c r="AU414" s="65"/>
      <c r="AV414" s="65"/>
      <c r="AW414" s="65"/>
      <c r="AX414" s="65"/>
      <c r="AY414" s="65"/>
      <c r="AZ414" s="65"/>
      <c r="BA414" s="65"/>
      <c r="BB414" s="65"/>
      <c r="BC414" s="86">
        <f>BB415</f>
        <v>46115</v>
      </c>
      <c r="BD414" s="65"/>
      <c r="BE414" s="65"/>
      <c r="BF414" s="65"/>
      <c r="BG414" s="65"/>
      <c r="BH414" s="65"/>
      <c r="BI414" s="65"/>
      <c r="BJ414" s="65"/>
      <c r="BK414" s="65"/>
      <c r="BL414" s="65"/>
      <c r="BM414" s="65"/>
      <c r="BN414" s="65"/>
      <c r="BO414" s="65"/>
      <c r="BP414" s="105">
        <f>BO415</f>
        <v>46481</v>
      </c>
    </row>
    <row r="415" spans="2:68" x14ac:dyDescent="0.25">
      <c r="B415" s="154" t="s">
        <v>308</v>
      </c>
      <c r="C415" s="65"/>
      <c r="D415" s="155">
        <f>D353</f>
        <v>44682</v>
      </c>
      <c r="E415" s="155">
        <f t="shared" ref="E415:O415" si="192">DATE(YEAR(D415),MONTH(D415)+1,DAY(D415))</f>
        <v>44713</v>
      </c>
      <c r="F415" s="155">
        <f t="shared" si="192"/>
        <v>44743</v>
      </c>
      <c r="G415" s="155">
        <f t="shared" si="192"/>
        <v>44774</v>
      </c>
      <c r="H415" s="155">
        <f t="shared" si="192"/>
        <v>44805</v>
      </c>
      <c r="I415" s="155">
        <f t="shared" si="192"/>
        <v>44835</v>
      </c>
      <c r="J415" s="155">
        <f t="shared" si="192"/>
        <v>44866</v>
      </c>
      <c r="K415" s="155">
        <f t="shared" si="192"/>
        <v>44896</v>
      </c>
      <c r="L415" s="155">
        <f t="shared" si="192"/>
        <v>44927</v>
      </c>
      <c r="M415" s="155">
        <f t="shared" si="192"/>
        <v>44958</v>
      </c>
      <c r="N415" s="155">
        <f t="shared" si="192"/>
        <v>44986</v>
      </c>
      <c r="O415" s="155">
        <f t="shared" si="192"/>
        <v>45017</v>
      </c>
      <c r="P415" s="81" t="s">
        <v>52</v>
      </c>
      <c r="Q415" s="155">
        <f>D415+366</f>
        <v>45048</v>
      </c>
      <c r="R415" s="155">
        <f t="shared" ref="R415:AB415" si="193">DATE(YEAR(Q415),MONTH(Q415)+1,DAY(Q415))</f>
        <v>45079</v>
      </c>
      <c r="S415" s="155">
        <f t="shared" si="193"/>
        <v>45109</v>
      </c>
      <c r="T415" s="155">
        <f t="shared" si="193"/>
        <v>45140</v>
      </c>
      <c r="U415" s="155">
        <f t="shared" si="193"/>
        <v>45171</v>
      </c>
      <c r="V415" s="155">
        <f t="shared" si="193"/>
        <v>45201</v>
      </c>
      <c r="W415" s="155">
        <f t="shared" si="193"/>
        <v>45232</v>
      </c>
      <c r="X415" s="155">
        <f t="shared" si="193"/>
        <v>45262</v>
      </c>
      <c r="Y415" s="155">
        <f t="shared" si="193"/>
        <v>45293</v>
      </c>
      <c r="Z415" s="155">
        <f t="shared" si="193"/>
        <v>45324</v>
      </c>
      <c r="AA415" s="155">
        <f t="shared" si="193"/>
        <v>45353</v>
      </c>
      <c r="AB415" s="155">
        <f t="shared" si="193"/>
        <v>45384</v>
      </c>
      <c r="AC415" s="81" t="s">
        <v>52</v>
      </c>
      <c r="AD415" s="155">
        <f>Q415+366</f>
        <v>45414</v>
      </c>
      <c r="AE415" s="155">
        <f t="shared" ref="AE415:AO415" si="194">DATE(YEAR(AD415),MONTH(AD415)+1,DAY(AD415))</f>
        <v>45445</v>
      </c>
      <c r="AF415" s="155">
        <f t="shared" si="194"/>
        <v>45475</v>
      </c>
      <c r="AG415" s="155">
        <f t="shared" si="194"/>
        <v>45506</v>
      </c>
      <c r="AH415" s="155">
        <f t="shared" si="194"/>
        <v>45537</v>
      </c>
      <c r="AI415" s="155">
        <f t="shared" si="194"/>
        <v>45567</v>
      </c>
      <c r="AJ415" s="155">
        <f t="shared" si="194"/>
        <v>45598</v>
      </c>
      <c r="AK415" s="155">
        <f t="shared" si="194"/>
        <v>45628</v>
      </c>
      <c r="AL415" s="155">
        <f t="shared" si="194"/>
        <v>45659</v>
      </c>
      <c r="AM415" s="155">
        <f t="shared" si="194"/>
        <v>45690</v>
      </c>
      <c r="AN415" s="155">
        <f t="shared" si="194"/>
        <v>45718</v>
      </c>
      <c r="AO415" s="155">
        <f t="shared" si="194"/>
        <v>45749</v>
      </c>
      <c r="AP415" s="81" t="s">
        <v>52</v>
      </c>
      <c r="AQ415" s="155">
        <f>AD415+366</f>
        <v>45780</v>
      </c>
      <c r="AR415" s="155">
        <f t="shared" ref="AR415:BB415" si="195">DATE(YEAR(AQ415),MONTH(AQ415)+1,DAY(AQ415))</f>
        <v>45811</v>
      </c>
      <c r="AS415" s="155">
        <f t="shared" si="195"/>
        <v>45841</v>
      </c>
      <c r="AT415" s="155">
        <f t="shared" si="195"/>
        <v>45872</v>
      </c>
      <c r="AU415" s="155">
        <f t="shared" si="195"/>
        <v>45903</v>
      </c>
      <c r="AV415" s="155">
        <f t="shared" si="195"/>
        <v>45933</v>
      </c>
      <c r="AW415" s="155">
        <f t="shared" si="195"/>
        <v>45964</v>
      </c>
      <c r="AX415" s="155">
        <f t="shared" si="195"/>
        <v>45994</v>
      </c>
      <c r="AY415" s="155">
        <f t="shared" si="195"/>
        <v>46025</v>
      </c>
      <c r="AZ415" s="155">
        <f t="shared" si="195"/>
        <v>46056</v>
      </c>
      <c r="BA415" s="155">
        <f t="shared" si="195"/>
        <v>46084</v>
      </c>
      <c r="BB415" s="155">
        <f t="shared" si="195"/>
        <v>46115</v>
      </c>
      <c r="BC415" s="81" t="s">
        <v>52</v>
      </c>
      <c r="BD415" s="155">
        <f>AQ415+366</f>
        <v>46146</v>
      </c>
      <c r="BE415" s="155">
        <f t="shared" ref="BE415:BO415" si="196">DATE(YEAR(BD415),MONTH(BD415)+1,DAY(BD415))</f>
        <v>46177</v>
      </c>
      <c r="BF415" s="155">
        <f t="shared" si="196"/>
        <v>46207</v>
      </c>
      <c r="BG415" s="155">
        <f t="shared" si="196"/>
        <v>46238</v>
      </c>
      <c r="BH415" s="155">
        <f t="shared" si="196"/>
        <v>46269</v>
      </c>
      <c r="BI415" s="155">
        <f t="shared" si="196"/>
        <v>46299</v>
      </c>
      <c r="BJ415" s="155">
        <f t="shared" si="196"/>
        <v>46330</v>
      </c>
      <c r="BK415" s="155">
        <f t="shared" si="196"/>
        <v>46360</v>
      </c>
      <c r="BL415" s="155">
        <f t="shared" si="196"/>
        <v>46391</v>
      </c>
      <c r="BM415" s="155">
        <f t="shared" si="196"/>
        <v>46422</v>
      </c>
      <c r="BN415" s="155">
        <f t="shared" si="196"/>
        <v>46450</v>
      </c>
      <c r="BO415" s="155">
        <f t="shared" si="196"/>
        <v>46481</v>
      </c>
      <c r="BP415" s="156" t="s">
        <v>52</v>
      </c>
    </row>
    <row r="416" spans="2:68" x14ac:dyDescent="0.25">
      <c r="B416" s="109" t="s">
        <v>182</v>
      </c>
      <c r="C416" s="108" t="s">
        <v>355</v>
      </c>
      <c r="D416" s="97">
        <v>50000</v>
      </c>
      <c r="E416" s="97">
        <v>50000</v>
      </c>
      <c r="F416" s="97">
        <v>50000</v>
      </c>
      <c r="G416" s="97">
        <v>50000</v>
      </c>
      <c r="H416" s="97">
        <v>50000</v>
      </c>
      <c r="I416" s="97">
        <v>50000</v>
      </c>
      <c r="J416" s="97">
        <v>50000</v>
      </c>
      <c r="K416" s="97">
        <v>50000</v>
      </c>
      <c r="L416" s="97">
        <v>50000</v>
      </c>
      <c r="M416" s="97">
        <v>50000</v>
      </c>
      <c r="N416" s="97">
        <v>50000</v>
      </c>
      <c r="O416" s="97">
        <v>50000</v>
      </c>
      <c r="P416" s="10">
        <f>SUM(D416:O416)</f>
        <v>600000</v>
      </c>
      <c r="Q416" s="151">
        <f>O416*(1+0.1)</f>
        <v>55000.000000000007</v>
      </c>
      <c r="R416" s="151">
        <f t="shared" ref="R416:AB422" si="197">P416*(1+0.1)</f>
        <v>660000</v>
      </c>
      <c r="S416" s="151">
        <f t="shared" si="197"/>
        <v>60500.000000000015</v>
      </c>
      <c r="T416" s="151">
        <f t="shared" si="197"/>
        <v>726000.00000000012</v>
      </c>
      <c r="U416" s="151">
        <f t="shared" si="197"/>
        <v>66550.000000000015</v>
      </c>
      <c r="V416" s="151">
        <f t="shared" si="197"/>
        <v>798600.00000000023</v>
      </c>
      <c r="W416" s="151">
        <f t="shared" si="197"/>
        <v>73205.000000000029</v>
      </c>
      <c r="X416" s="151">
        <f t="shared" si="197"/>
        <v>878460.00000000035</v>
      </c>
      <c r="Y416" s="151">
        <f t="shared" si="197"/>
        <v>80525.500000000044</v>
      </c>
      <c r="Z416" s="151">
        <f t="shared" si="197"/>
        <v>966306.00000000047</v>
      </c>
      <c r="AA416" s="151">
        <f t="shared" si="197"/>
        <v>88578.050000000061</v>
      </c>
      <c r="AB416" s="151">
        <f t="shared" si="197"/>
        <v>1062936.6000000006</v>
      </c>
      <c r="AC416" s="10">
        <f>SUM(Q416:AB416)</f>
        <v>5516661.1500000013</v>
      </c>
      <c r="AD416" s="151">
        <v>55000.000000000007</v>
      </c>
      <c r="AE416" s="151">
        <v>55000.000000000007</v>
      </c>
      <c r="AF416" s="151">
        <v>55000.000000000007</v>
      </c>
      <c r="AG416" s="151">
        <v>55000.000000000007</v>
      </c>
      <c r="AH416" s="151">
        <v>55000.000000000007</v>
      </c>
      <c r="AI416" s="151">
        <v>55000.000000000007</v>
      </c>
      <c r="AJ416" s="151">
        <v>55000.000000000007</v>
      </c>
      <c r="AK416" s="151">
        <v>55000.000000000007</v>
      </c>
      <c r="AL416" s="151">
        <v>55000.000000000007</v>
      </c>
      <c r="AM416" s="151">
        <v>55000.000000000007</v>
      </c>
      <c r="AN416" s="151">
        <v>55000.000000000007</v>
      </c>
      <c r="AO416" s="151">
        <v>55000.000000000007</v>
      </c>
      <c r="AP416" s="10">
        <f>SUM(AD416:AO416)</f>
        <v>660000.00000000012</v>
      </c>
      <c r="AQ416" s="151">
        <f>AO416*(1+0.1)</f>
        <v>60500.000000000015</v>
      </c>
      <c r="AR416" s="151">
        <f t="shared" ref="AR416:BB422" si="198">AP416*(1+0.1)</f>
        <v>726000.00000000023</v>
      </c>
      <c r="AS416" s="151">
        <f t="shared" si="198"/>
        <v>66550.000000000015</v>
      </c>
      <c r="AT416" s="151">
        <f t="shared" si="198"/>
        <v>798600.00000000035</v>
      </c>
      <c r="AU416" s="151">
        <f t="shared" si="198"/>
        <v>73205.000000000029</v>
      </c>
      <c r="AV416" s="151">
        <f t="shared" si="198"/>
        <v>878460.00000000047</v>
      </c>
      <c r="AW416" s="151">
        <f t="shared" si="198"/>
        <v>80525.500000000044</v>
      </c>
      <c r="AX416" s="151">
        <f t="shared" si="198"/>
        <v>966306.00000000058</v>
      </c>
      <c r="AY416" s="151">
        <f t="shared" si="198"/>
        <v>88578.050000000061</v>
      </c>
      <c r="AZ416" s="151">
        <f t="shared" si="198"/>
        <v>1062936.6000000008</v>
      </c>
      <c r="BA416" s="151">
        <f t="shared" si="198"/>
        <v>97435.855000000069</v>
      </c>
      <c r="BB416" s="151">
        <f t="shared" si="198"/>
        <v>1169230.2600000009</v>
      </c>
      <c r="BC416" s="10">
        <f>SUM(AQ416:BB416)</f>
        <v>6068327.2650000034</v>
      </c>
      <c r="BD416" s="151">
        <f>BB416*(1+0.1)</f>
        <v>1286153.2860000012</v>
      </c>
      <c r="BE416" s="151">
        <f t="shared" ref="BE416:BO422" si="199">BC416*(1+0.1)</f>
        <v>6675159.9915000042</v>
      </c>
      <c r="BF416" s="151">
        <f t="shared" si="199"/>
        <v>1414768.6146000014</v>
      </c>
      <c r="BG416" s="151">
        <f t="shared" si="199"/>
        <v>7342675.9906500056</v>
      </c>
      <c r="BH416" s="151">
        <f t="shared" si="199"/>
        <v>1556245.4760600016</v>
      </c>
      <c r="BI416" s="151">
        <f t="shared" si="199"/>
        <v>8076943.5897150068</v>
      </c>
      <c r="BJ416" s="151">
        <f t="shared" si="199"/>
        <v>1711870.0236660019</v>
      </c>
      <c r="BK416" s="151">
        <f t="shared" si="199"/>
        <v>8884637.9486865085</v>
      </c>
      <c r="BL416" s="151">
        <f t="shared" si="199"/>
        <v>1883057.0260326022</v>
      </c>
      <c r="BM416" s="151">
        <f t="shared" si="199"/>
        <v>9773101.7435551602</v>
      </c>
      <c r="BN416" s="151">
        <f t="shared" si="199"/>
        <v>2071362.7286358625</v>
      </c>
      <c r="BO416" s="151">
        <f t="shared" si="199"/>
        <v>10750411.917910676</v>
      </c>
      <c r="BP416" s="157">
        <f>SUM(BD416:BO416)</f>
        <v>61426388.337011829</v>
      </c>
    </row>
    <row r="417" spans="2:68" x14ac:dyDescent="0.25">
      <c r="B417" s="109" t="s">
        <v>182</v>
      </c>
      <c r="C417" s="108" t="s">
        <v>645</v>
      </c>
      <c r="D417" s="97">
        <v>2000</v>
      </c>
      <c r="E417" s="97">
        <v>2000</v>
      </c>
      <c r="F417" s="97">
        <v>2000</v>
      </c>
      <c r="G417" s="97">
        <v>2000</v>
      </c>
      <c r="H417" s="97">
        <v>2000</v>
      </c>
      <c r="I417" s="97">
        <v>2000</v>
      </c>
      <c r="J417" s="97">
        <v>2000</v>
      </c>
      <c r="K417" s="97">
        <v>2000</v>
      </c>
      <c r="L417" s="97">
        <v>2000</v>
      </c>
      <c r="M417" s="97">
        <v>2000</v>
      </c>
      <c r="N417" s="97">
        <v>2000</v>
      </c>
      <c r="O417" s="97">
        <v>2000</v>
      </c>
      <c r="P417" s="10">
        <f>SUM(D417:O417)</f>
        <v>24000</v>
      </c>
      <c r="Q417" s="151">
        <f t="shared" ref="Q417:Q422" si="200">O417*(1+0.1)</f>
        <v>2200</v>
      </c>
      <c r="R417" s="151">
        <f t="shared" si="197"/>
        <v>26400.000000000004</v>
      </c>
      <c r="S417" s="151">
        <f t="shared" si="197"/>
        <v>2420</v>
      </c>
      <c r="T417" s="151">
        <f t="shared" si="197"/>
        <v>29040.000000000007</v>
      </c>
      <c r="U417" s="151">
        <f t="shared" si="197"/>
        <v>2662</v>
      </c>
      <c r="V417" s="151">
        <f t="shared" si="197"/>
        <v>31944.000000000011</v>
      </c>
      <c r="W417" s="151">
        <f t="shared" si="197"/>
        <v>2928.2000000000003</v>
      </c>
      <c r="X417" s="151">
        <f t="shared" si="197"/>
        <v>35138.400000000016</v>
      </c>
      <c r="Y417" s="151">
        <f t="shared" si="197"/>
        <v>3221.0200000000004</v>
      </c>
      <c r="Z417" s="151">
        <f t="shared" si="197"/>
        <v>38652.24000000002</v>
      </c>
      <c r="AA417" s="151">
        <f t="shared" si="197"/>
        <v>3543.1220000000008</v>
      </c>
      <c r="AB417" s="151">
        <f t="shared" si="197"/>
        <v>42517.464000000022</v>
      </c>
      <c r="AC417" s="10">
        <f>SUM(Q417:AB417)</f>
        <v>220666.44600000005</v>
      </c>
      <c r="AD417" s="151">
        <v>2200</v>
      </c>
      <c r="AE417" s="151">
        <v>2200</v>
      </c>
      <c r="AF417" s="151">
        <v>2200</v>
      </c>
      <c r="AG417" s="151">
        <v>2200</v>
      </c>
      <c r="AH417" s="151">
        <v>2200</v>
      </c>
      <c r="AI417" s="151">
        <v>2200</v>
      </c>
      <c r="AJ417" s="151">
        <v>2200</v>
      </c>
      <c r="AK417" s="151">
        <v>2200</v>
      </c>
      <c r="AL417" s="151">
        <v>2200</v>
      </c>
      <c r="AM417" s="151">
        <v>2200</v>
      </c>
      <c r="AN417" s="151">
        <v>2200</v>
      </c>
      <c r="AO417" s="151">
        <v>2200</v>
      </c>
      <c r="AP417" s="10">
        <f>SUM(AD417:AO417)</f>
        <v>26400</v>
      </c>
      <c r="AQ417" s="151">
        <f t="shared" ref="AQ417:AQ422" si="201">AO417*(1+0.1)</f>
        <v>2420</v>
      </c>
      <c r="AR417" s="151">
        <f t="shared" si="198"/>
        <v>29040.000000000004</v>
      </c>
      <c r="AS417" s="151">
        <f t="shared" si="198"/>
        <v>2662</v>
      </c>
      <c r="AT417" s="151">
        <f t="shared" si="198"/>
        <v>31944.000000000007</v>
      </c>
      <c r="AU417" s="151">
        <f t="shared" si="198"/>
        <v>2928.2000000000003</v>
      </c>
      <c r="AV417" s="151">
        <f t="shared" si="198"/>
        <v>35138.400000000009</v>
      </c>
      <c r="AW417" s="151">
        <f t="shared" si="198"/>
        <v>3221.0200000000004</v>
      </c>
      <c r="AX417" s="151">
        <f t="shared" si="198"/>
        <v>38652.240000000013</v>
      </c>
      <c r="AY417" s="151">
        <f t="shared" si="198"/>
        <v>3543.1220000000008</v>
      </c>
      <c r="AZ417" s="151">
        <f t="shared" si="198"/>
        <v>42517.464000000014</v>
      </c>
      <c r="BA417" s="151">
        <f t="shared" si="198"/>
        <v>3897.4342000000011</v>
      </c>
      <c r="BB417" s="151">
        <f t="shared" si="198"/>
        <v>46769.210400000018</v>
      </c>
      <c r="BC417" s="10">
        <f>SUM(AQ417:BB417)</f>
        <v>242733.09060000003</v>
      </c>
      <c r="BD417" s="151">
        <f t="shared" ref="BD417:BD422" si="202">BB417*(1+0.1)</f>
        <v>51446.131440000026</v>
      </c>
      <c r="BE417" s="151">
        <f t="shared" si="199"/>
        <v>267006.39966000005</v>
      </c>
      <c r="BF417" s="151">
        <f t="shared" si="199"/>
        <v>56590.744584000036</v>
      </c>
      <c r="BG417" s="151">
        <f t="shared" si="199"/>
        <v>293707.0396260001</v>
      </c>
      <c r="BH417" s="151">
        <f t="shared" si="199"/>
        <v>62249.819042400042</v>
      </c>
      <c r="BI417" s="151">
        <f t="shared" si="199"/>
        <v>323077.74358860013</v>
      </c>
      <c r="BJ417" s="151">
        <f t="shared" si="199"/>
        <v>68474.800946640054</v>
      </c>
      <c r="BK417" s="151">
        <f t="shared" si="199"/>
        <v>355385.51794746018</v>
      </c>
      <c r="BL417" s="151">
        <f t="shared" si="199"/>
        <v>75322.281041304072</v>
      </c>
      <c r="BM417" s="151">
        <f t="shared" si="199"/>
        <v>390924.06974220625</v>
      </c>
      <c r="BN417" s="151">
        <f t="shared" si="199"/>
        <v>82854.50914543448</v>
      </c>
      <c r="BO417" s="151">
        <f t="shared" si="199"/>
        <v>430016.4767164269</v>
      </c>
      <c r="BP417" s="157">
        <f t="shared" ref="BP417:BP430" si="203">SUM(BD417:BO417)</f>
        <v>2457055.5334804724</v>
      </c>
    </row>
    <row r="418" spans="2:68" x14ac:dyDescent="0.25">
      <c r="B418" s="109" t="s">
        <v>182</v>
      </c>
      <c r="C418" s="108" t="s">
        <v>646</v>
      </c>
      <c r="D418" s="97">
        <v>500</v>
      </c>
      <c r="E418" s="97">
        <v>500</v>
      </c>
      <c r="F418" s="97">
        <v>500</v>
      </c>
      <c r="G418" s="97">
        <v>500</v>
      </c>
      <c r="H418" s="97">
        <v>500</v>
      </c>
      <c r="I418" s="97">
        <v>500</v>
      </c>
      <c r="J418" s="97">
        <v>500</v>
      </c>
      <c r="K418" s="97">
        <v>500</v>
      </c>
      <c r="L418" s="97">
        <v>500</v>
      </c>
      <c r="M418" s="97">
        <v>500</v>
      </c>
      <c r="N418" s="97">
        <v>500</v>
      </c>
      <c r="O418" s="97">
        <v>500</v>
      </c>
      <c r="P418" s="10">
        <f>SUM(D418:O418)</f>
        <v>6000</v>
      </c>
      <c r="Q418" s="151">
        <f t="shared" si="200"/>
        <v>550</v>
      </c>
      <c r="R418" s="151">
        <f t="shared" si="197"/>
        <v>6600.0000000000009</v>
      </c>
      <c r="S418" s="151">
        <f t="shared" si="197"/>
        <v>605</v>
      </c>
      <c r="T418" s="151">
        <f t="shared" si="197"/>
        <v>7260.0000000000018</v>
      </c>
      <c r="U418" s="151">
        <f t="shared" si="197"/>
        <v>665.5</v>
      </c>
      <c r="V418" s="151">
        <f t="shared" si="197"/>
        <v>7986.0000000000027</v>
      </c>
      <c r="W418" s="151">
        <f t="shared" si="197"/>
        <v>732.05000000000007</v>
      </c>
      <c r="X418" s="151">
        <f t="shared" si="197"/>
        <v>8784.600000000004</v>
      </c>
      <c r="Y418" s="151">
        <f t="shared" si="197"/>
        <v>805.25500000000011</v>
      </c>
      <c r="Z418" s="151">
        <f t="shared" si="197"/>
        <v>9663.0600000000049</v>
      </c>
      <c r="AA418" s="151">
        <f t="shared" si="197"/>
        <v>885.78050000000019</v>
      </c>
      <c r="AB418" s="151">
        <f t="shared" si="197"/>
        <v>10629.366000000005</v>
      </c>
      <c r="AC418" s="10">
        <f>SUM(Q418:AB418)</f>
        <v>55166.611500000014</v>
      </c>
      <c r="AD418" s="151">
        <v>550</v>
      </c>
      <c r="AE418" s="151">
        <v>550</v>
      </c>
      <c r="AF418" s="151">
        <v>550</v>
      </c>
      <c r="AG418" s="151">
        <v>550</v>
      </c>
      <c r="AH418" s="151">
        <v>550</v>
      </c>
      <c r="AI418" s="151">
        <v>550</v>
      </c>
      <c r="AJ418" s="151">
        <v>550</v>
      </c>
      <c r="AK418" s="151">
        <v>550</v>
      </c>
      <c r="AL418" s="151">
        <v>550</v>
      </c>
      <c r="AM418" s="151">
        <v>550</v>
      </c>
      <c r="AN418" s="151">
        <v>550</v>
      </c>
      <c r="AO418" s="151">
        <v>550</v>
      </c>
      <c r="AP418" s="10">
        <f>SUM(AD418:AO418)</f>
        <v>6600</v>
      </c>
      <c r="AQ418" s="151">
        <f t="shared" si="201"/>
        <v>605</v>
      </c>
      <c r="AR418" s="151">
        <f t="shared" si="198"/>
        <v>7260.0000000000009</v>
      </c>
      <c r="AS418" s="151">
        <f t="shared" si="198"/>
        <v>665.5</v>
      </c>
      <c r="AT418" s="151">
        <f t="shared" si="198"/>
        <v>7986.0000000000018</v>
      </c>
      <c r="AU418" s="151">
        <f t="shared" si="198"/>
        <v>732.05000000000007</v>
      </c>
      <c r="AV418" s="151">
        <f t="shared" si="198"/>
        <v>8784.6000000000022</v>
      </c>
      <c r="AW418" s="151">
        <f t="shared" si="198"/>
        <v>805.25500000000011</v>
      </c>
      <c r="AX418" s="151">
        <f t="shared" si="198"/>
        <v>9663.0600000000031</v>
      </c>
      <c r="AY418" s="151">
        <f t="shared" si="198"/>
        <v>885.78050000000019</v>
      </c>
      <c r="AZ418" s="151">
        <f t="shared" si="198"/>
        <v>10629.366000000004</v>
      </c>
      <c r="BA418" s="151">
        <f t="shared" si="198"/>
        <v>974.35855000000026</v>
      </c>
      <c r="BB418" s="151">
        <f t="shared" si="198"/>
        <v>11692.302600000005</v>
      </c>
      <c r="BC418" s="10">
        <f>SUM(AQ418:BB418)</f>
        <v>60683.272650000006</v>
      </c>
      <c r="BD418" s="151">
        <f t="shared" si="202"/>
        <v>12861.532860000007</v>
      </c>
      <c r="BE418" s="151">
        <f t="shared" si="199"/>
        <v>66751.599915000013</v>
      </c>
      <c r="BF418" s="151">
        <f t="shared" si="199"/>
        <v>14147.686146000009</v>
      </c>
      <c r="BG418" s="151">
        <f t="shared" si="199"/>
        <v>73426.759906500025</v>
      </c>
      <c r="BH418" s="151">
        <f t="shared" si="199"/>
        <v>15562.454760600011</v>
      </c>
      <c r="BI418" s="151">
        <f t="shared" si="199"/>
        <v>80769.435897150033</v>
      </c>
      <c r="BJ418" s="151">
        <f t="shared" si="199"/>
        <v>17118.700236660014</v>
      </c>
      <c r="BK418" s="151">
        <f t="shared" si="199"/>
        <v>88846.379486865044</v>
      </c>
      <c r="BL418" s="151">
        <f t="shared" si="199"/>
        <v>18830.570260326018</v>
      </c>
      <c r="BM418" s="151">
        <f t="shared" si="199"/>
        <v>97731.017435551563</v>
      </c>
      <c r="BN418" s="151">
        <f t="shared" si="199"/>
        <v>20713.62728635862</v>
      </c>
      <c r="BO418" s="151">
        <f t="shared" si="199"/>
        <v>107504.11917910672</v>
      </c>
      <c r="BP418" s="157">
        <f t="shared" si="203"/>
        <v>614263.8833701181</v>
      </c>
    </row>
    <row r="419" spans="2:68" x14ac:dyDescent="0.25">
      <c r="B419" s="109" t="s">
        <v>182</v>
      </c>
      <c r="C419" s="108" t="s">
        <v>647</v>
      </c>
      <c r="D419" s="97">
        <v>200</v>
      </c>
      <c r="E419" s="97">
        <v>200</v>
      </c>
      <c r="F419" s="97">
        <v>200</v>
      </c>
      <c r="G419" s="97">
        <v>200</v>
      </c>
      <c r="H419" s="97">
        <v>200</v>
      </c>
      <c r="I419" s="97">
        <v>200</v>
      </c>
      <c r="J419" s="97">
        <v>200</v>
      </c>
      <c r="K419" s="97">
        <v>200</v>
      </c>
      <c r="L419" s="97">
        <v>200</v>
      </c>
      <c r="M419" s="97">
        <v>200</v>
      </c>
      <c r="N419" s="97">
        <v>200</v>
      </c>
      <c r="O419" s="97">
        <v>200</v>
      </c>
      <c r="P419" s="10">
        <f>SUM(D419:O419)</f>
        <v>2400</v>
      </c>
      <c r="Q419" s="151">
        <f t="shared" si="200"/>
        <v>220.00000000000003</v>
      </c>
      <c r="R419" s="151">
        <f t="shared" si="197"/>
        <v>2640</v>
      </c>
      <c r="S419" s="151">
        <f t="shared" si="197"/>
        <v>242.00000000000006</v>
      </c>
      <c r="T419" s="151">
        <f t="shared" si="197"/>
        <v>2904.0000000000005</v>
      </c>
      <c r="U419" s="151">
        <f t="shared" si="197"/>
        <v>266.2000000000001</v>
      </c>
      <c r="V419" s="151">
        <f t="shared" si="197"/>
        <v>3194.4000000000005</v>
      </c>
      <c r="W419" s="151">
        <f t="shared" si="197"/>
        <v>292.82000000000016</v>
      </c>
      <c r="X419" s="151">
        <f t="shared" si="197"/>
        <v>3513.8400000000011</v>
      </c>
      <c r="Y419" s="151">
        <f t="shared" si="197"/>
        <v>322.1020000000002</v>
      </c>
      <c r="Z419" s="151">
        <f t="shared" si="197"/>
        <v>3865.2240000000015</v>
      </c>
      <c r="AA419" s="151">
        <f t="shared" si="197"/>
        <v>354.31220000000025</v>
      </c>
      <c r="AB419" s="151">
        <f t="shared" si="197"/>
        <v>4251.7464000000018</v>
      </c>
      <c r="AC419" s="10">
        <f>SUM(Q419:AB419)</f>
        <v>22066.644600000007</v>
      </c>
      <c r="AD419" s="151">
        <v>220.00000000000003</v>
      </c>
      <c r="AE419" s="151">
        <v>220.00000000000003</v>
      </c>
      <c r="AF419" s="151">
        <v>220.00000000000003</v>
      </c>
      <c r="AG419" s="151">
        <v>220.00000000000003</v>
      </c>
      <c r="AH419" s="151">
        <v>220.00000000000003</v>
      </c>
      <c r="AI419" s="151">
        <v>220.00000000000003</v>
      </c>
      <c r="AJ419" s="151">
        <v>220.00000000000003</v>
      </c>
      <c r="AK419" s="151">
        <v>220.00000000000003</v>
      </c>
      <c r="AL419" s="151">
        <v>220.00000000000003</v>
      </c>
      <c r="AM419" s="151">
        <v>220.00000000000003</v>
      </c>
      <c r="AN419" s="151">
        <v>220.00000000000003</v>
      </c>
      <c r="AO419" s="151">
        <v>220.00000000000003</v>
      </c>
      <c r="AP419" s="10">
        <f>SUM(AD419:AO419)</f>
        <v>2640.0000000000005</v>
      </c>
      <c r="AQ419" s="151">
        <f t="shared" si="201"/>
        <v>242.00000000000006</v>
      </c>
      <c r="AR419" s="151">
        <f t="shared" si="198"/>
        <v>2904.0000000000009</v>
      </c>
      <c r="AS419" s="151">
        <f t="shared" si="198"/>
        <v>266.2000000000001</v>
      </c>
      <c r="AT419" s="151">
        <f t="shared" si="198"/>
        <v>3194.4000000000015</v>
      </c>
      <c r="AU419" s="151">
        <f t="shared" si="198"/>
        <v>292.82000000000016</v>
      </c>
      <c r="AV419" s="151">
        <f t="shared" si="198"/>
        <v>3513.840000000002</v>
      </c>
      <c r="AW419" s="151">
        <f t="shared" si="198"/>
        <v>322.1020000000002</v>
      </c>
      <c r="AX419" s="151">
        <f t="shared" si="198"/>
        <v>3865.2240000000024</v>
      </c>
      <c r="AY419" s="151">
        <f t="shared" si="198"/>
        <v>354.31220000000025</v>
      </c>
      <c r="AZ419" s="151">
        <f t="shared" si="198"/>
        <v>4251.7464000000027</v>
      </c>
      <c r="BA419" s="151">
        <f t="shared" si="198"/>
        <v>389.7434200000003</v>
      </c>
      <c r="BB419" s="151">
        <f t="shared" si="198"/>
        <v>4676.9210400000038</v>
      </c>
      <c r="BC419" s="10">
        <f>SUM(AQ419:BB419)</f>
        <v>24273.309060000014</v>
      </c>
      <c r="BD419" s="151">
        <f t="shared" si="202"/>
        <v>5144.6131440000045</v>
      </c>
      <c r="BE419" s="151">
        <f t="shared" si="199"/>
        <v>26700.639966000017</v>
      </c>
      <c r="BF419" s="151">
        <f t="shared" si="199"/>
        <v>5659.0744584000058</v>
      </c>
      <c r="BG419" s="151">
        <f t="shared" si="199"/>
        <v>29370.703962600022</v>
      </c>
      <c r="BH419" s="151">
        <f t="shared" si="199"/>
        <v>6224.9819042400068</v>
      </c>
      <c r="BI419" s="151">
        <f t="shared" si="199"/>
        <v>32307.774358860028</v>
      </c>
      <c r="BJ419" s="151">
        <f t="shared" si="199"/>
        <v>6847.480094664008</v>
      </c>
      <c r="BK419" s="151">
        <f t="shared" si="199"/>
        <v>35538.551794746032</v>
      </c>
      <c r="BL419" s="151">
        <f t="shared" si="199"/>
        <v>7532.2281041304095</v>
      </c>
      <c r="BM419" s="151">
        <f t="shared" si="199"/>
        <v>39092.406974220641</v>
      </c>
      <c r="BN419" s="151">
        <f t="shared" si="199"/>
        <v>8285.4509145434513</v>
      </c>
      <c r="BO419" s="151">
        <f t="shared" si="199"/>
        <v>43001.647671642706</v>
      </c>
      <c r="BP419" s="157">
        <f t="shared" si="203"/>
        <v>245705.55334804734</v>
      </c>
    </row>
    <row r="420" spans="2:68" x14ac:dyDescent="0.25">
      <c r="B420" s="109" t="s">
        <v>182</v>
      </c>
      <c r="C420" s="108" t="s">
        <v>648</v>
      </c>
      <c r="D420" s="97">
        <v>320</v>
      </c>
      <c r="E420" s="97">
        <v>320</v>
      </c>
      <c r="F420" s="97">
        <v>320</v>
      </c>
      <c r="G420" s="97">
        <v>320</v>
      </c>
      <c r="H420" s="97">
        <v>320</v>
      </c>
      <c r="I420" s="97">
        <v>320</v>
      </c>
      <c r="J420" s="97">
        <v>320</v>
      </c>
      <c r="K420" s="97">
        <v>320</v>
      </c>
      <c r="L420" s="97">
        <v>320</v>
      </c>
      <c r="M420" s="97">
        <v>320</v>
      </c>
      <c r="N420" s="97">
        <v>320</v>
      </c>
      <c r="O420" s="97">
        <v>320</v>
      </c>
      <c r="P420" s="10">
        <f t="shared" ref="P420:P430" si="204">SUM(D420:O420)</f>
        <v>3840</v>
      </c>
      <c r="Q420" s="151">
        <f t="shared" si="200"/>
        <v>352</v>
      </c>
      <c r="R420" s="151">
        <f t="shared" si="197"/>
        <v>4224</v>
      </c>
      <c r="S420" s="151">
        <f t="shared" si="197"/>
        <v>387.20000000000005</v>
      </c>
      <c r="T420" s="151">
        <f t="shared" si="197"/>
        <v>4646.4000000000005</v>
      </c>
      <c r="U420" s="151">
        <f t="shared" si="197"/>
        <v>425.92000000000007</v>
      </c>
      <c r="V420" s="151">
        <f t="shared" si="197"/>
        <v>5111.0400000000009</v>
      </c>
      <c r="W420" s="151">
        <f t="shared" si="197"/>
        <v>468.51200000000011</v>
      </c>
      <c r="X420" s="151">
        <f t="shared" si="197"/>
        <v>5622.1440000000011</v>
      </c>
      <c r="Y420" s="151">
        <f t="shared" si="197"/>
        <v>515.36320000000012</v>
      </c>
      <c r="Z420" s="151">
        <f t="shared" si="197"/>
        <v>6184.3584000000019</v>
      </c>
      <c r="AA420" s="151">
        <f t="shared" si="197"/>
        <v>566.89952000000017</v>
      </c>
      <c r="AB420" s="151">
        <f t="shared" si="197"/>
        <v>6802.7942400000029</v>
      </c>
      <c r="AC420" s="10">
        <f t="shared" ref="AC420:AC430" si="205">SUM(Q420:AB420)</f>
        <v>35306.631360000007</v>
      </c>
      <c r="AD420" s="151">
        <v>352</v>
      </c>
      <c r="AE420" s="151">
        <v>352</v>
      </c>
      <c r="AF420" s="151">
        <v>352</v>
      </c>
      <c r="AG420" s="151">
        <v>352</v>
      </c>
      <c r="AH420" s="151">
        <v>352</v>
      </c>
      <c r="AI420" s="151">
        <v>352</v>
      </c>
      <c r="AJ420" s="151">
        <v>352</v>
      </c>
      <c r="AK420" s="151">
        <v>352</v>
      </c>
      <c r="AL420" s="151">
        <v>352</v>
      </c>
      <c r="AM420" s="151">
        <v>352</v>
      </c>
      <c r="AN420" s="151">
        <v>352</v>
      </c>
      <c r="AO420" s="151">
        <v>352</v>
      </c>
      <c r="AP420" s="10">
        <f t="shared" ref="AP420:AP430" si="206">SUM(AD420:AO420)</f>
        <v>4224</v>
      </c>
      <c r="AQ420" s="151">
        <f t="shared" si="201"/>
        <v>387.20000000000005</v>
      </c>
      <c r="AR420" s="151">
        <f t="shared" si="198"/>
        <v>4646.4000000000005</v>
      </c>
      <c r="AS420" s="151">
        <f t="shared" si="198"/>
        <v>425.92000000000007</v>
      </c>
      <c r="AT420" s="151">
        <f t="shared" si="198"/>
        <v>5111.0400000000009</v>
      </c>
      <c r="AU420" s="151">
        <f t="shared" si="198"/>
        <v>468.51200000000011</v>
      </c>
      <c r="AV420" s="151">
        <f t="shared" si="198"/>
        <v>5622.1440000000011</v>
      </c>
      <c r="AW420" s="151">
        <f t="shared" si="198"/>
        <v>515.36320000000012</v>
      </c>
      <c r="AX420" s="151">
        <f t="shared" si="198"/>
        <v>6184.3584000000019</v>
      </c>
      <c r="AY420" s="151">
        <f t="shared" si="198"/>
        <v>566.89952000000017</v>
      </c>
      <c r="AZ420" s="151">
        <f t="shared" si="198"/>
        <v>6802.7942400000029</v>
      </c>
      <c r="BA420" s="151">
        <f t="shared" si="198"/>
        <v>623.58947200000023</v>
      </c>
      <c r="BB420" s="151">
        <f t="shared" si="198"/>
        <v>7483.0736640000041</v>
      </c>
      <c r="BC420" s="10">
        <f t="shared" ref="BC420:BC430" si="207">SUM(AQ420:BB420)</f>
        <v>38837.29449600001</v>
      </c>
      <c r="BD420" s="151">
        <f t="shared" si="202"/>
        <v>8231.3810304000053</v>
      </c>
      <c r="BE420" s="151">
        <f t="shared" si="199"/>
        <v>42721.023945600013</v>
      </c>
      <c r="BF420" s="151">
        <f t="shared" si="199"/>
        <v>9054.519133440006</v>
      </c>
      <c r="BG420" s="151">
        <f t="shared" si="199"/>
        <v>46993.126340160015</v>
      </c>
      <c r="BH420" s="151">
        <f t="shared" si="199"/>
        <v>9959.9710467840068</v>
      </c>
      <c r="BI420" s="151">
        <f t="shared" si="199"/>
        <v>51692.438974176024</v>
      </c>
      <c r="BJ420" s="151">
        <f t="shared" si="199"/>
        <v>10955.968151462408</v>
      </c>
      <c r="BK420" s="151">
        <f t="shared" si="199"/>
        <v>56861.682871593628</v>
      </c>
      <c r="BL420" s="151">
        <f t="shared" si="199"/>
        <v>12051.56496660865</v>
      </c>
      <c r="BM420" s="151">
        <f t="shared" si="199"/>
        <v>62547.851158752994</v>
      </c>
      <c r="BN420" s="151">
        <f t="shared" si="199"/>
        <v>13256.721463269516</v>
      </c>
      <c r="BO420" s="151">
        <f t="shared" si="199"/>
        <v>68802.636274628298</v>
      </c>
      <c r="BP420" s="157">
        <f t="shared" si="203"/>
        <v>393128.88535687554</v>
      </c>
    </row>
    <row r="421" spans="2:68" x14ac:dyDescent="0.25">
      <c r="B421" s="109" t="s">
        <v>182</v>
      </c>
      <c r="C421" s="108" t="s">
        <v>650</v>
      </c>
      <c r="D421" s="97">
        <v>1000</v>
      </c>
      <c r="E421" s="97">
        <v>1000</v>
      </c>
      <c r="F421" s="97">
        <v>1000</v>
      </c>
      <c r="G421" s="97">
        <v>1000</v>
      </c>
      <c r="H421" s="97">
        <v>1000</v>
      </c>
      <c r="I421" s="97">
        <v>1000</v>
      </c>
      <c r="J421" s="97">
        <v>1000</v>
      </c>
      <c r="K421" s="97">
        <v>1000</v>
      </c>
      <c r="L421" s="97">
        <v>1000</v>
      </c>
      <c r="M421" s="97">
        <v>1000</v>
      </c>
      <c r="N421" s="97">
        <v>1000</v>
      </c>
      <c r="O421" s="97">
        <v>1000</v>
      </c>
      <c r="P421" s="10">
        <f t="shared" si="204"/>
        <v>12000</v>
      </c>
      <c r="Q421" s="151">
        <f t="shared" si="200"/>
        <v>1100</v>
      </c>
      <c r="R421" s="151">
        <f t="shared" si="197"/>
        <v>13200.000000000002</v>
      </c>
      <c r="S421" s="151">
        <f t="shared" si="197"/>
        <v>1210</v>
      </c>
      <c r="T421" s="151">
        <f t="shared" si="197"/>
        <v>14520.000000000004</v>
      </c>
      <c r="U421" s="151">
        <f t="shared" si="197"/>
        <v>1331</v>
      </c>
      <c r="V421" s="151">
        <f t="shared" si="197"/>
        <v>15972.000000000005</v>
      </c>
      <c r="W421" s="151">
        <f t="shared" si="197"/>
        <v>1464.1000000000001</v>
      </c>
      <c r="X421" s="151">
        <f t="shared" si="197"/>
        <v>17569.200000000008</v>
      </c>
      <c r="Y421" s="151">
        <f t="shared" si="197"/>
        <v>1610.5100000000002</v>
      </c>
      <c r="Z421" s="151">
        <f t="shared" si="197"/>
        <v>19326.12000000001</v>
      </c>
      <c r="AA421" s="151">
        <f t="shared" si="197"/>
        <v>1771.5610000000004</v>
      </c>
      <c r="AB421" s="151">
        <f t="shared" si="197"/>
        <v>21258.732000000011</v>
      </c>
      <c r="AC421" s="10">
        <f t="shared" si="205"/>
        <v>110333.22300000003</v>
      </c>
      <c r="AD421" s="151">
        <v>1100</v>
      </c>
      <c r="AE421" s="151">
        <v>1100</v>
      </c>
      <c r="AF421" s="151">
        <v>1100</v>
      </c>
      <c r="AG421" s="151">
        <v>1100</v>
      </c>
      <c r="AH421" s="151">
        <v>1100</v>
      </c>
      <c r="AI421" s="151">
        <v>1100</v>
      </c>
      <c r="AJ421" s="151">
        <v>1100</v>
      </c>
      <c r="AK421" s="151">
        <v>1100</v>
      </c>
      <c r="AL421" s="151">
        <v>1100</v>
      </c>
      <c r="AM421" s="151">
        <v>1100</v>
      </c>
      <c r="AN421" s="151">
        <v>1100</v>
      </c>
      <c r="AO421" s="151">
        <v>1100</v>
      </c>
      <c r="AP421" s="10">
        <f t="shared" si="206"/>
        <v>13200</v>
      </c>
      <c r="AQ421" s="151">
        <f t="shared" si="201"/>
        <v>1210</v>
      </c>
      <c r="AR421" s="151">
        <f t="shared" si="198"/>
        <v>14520.000000000002</v>
      </c>
      <c r="AS421" s="151">
        <f t="shared" si="198"/>
        <v>1331</v>
      </c>
      <c r="AT421" s="151">
        <f t="shared" si="198"/>
        <v>15972.000000000004</v>
      </c>
      <c r="AU421" s="151">
        <f t="shared" si="198"/>
        <v>1464.1000000000001</v>
      </c>
      <c r="AV421" s="151">
        <f t="shared" si="198"/>
        <v>17569.200000000004</v>
      </c>
      <c r="AW421" s="151">
        <f t="shared" si="198"/>
        <v>1610.5100000000002</v>
      </c>
      <c r="AX421" s="151">
        <f t="shared" si="198"/>
        <v>19326.120000000006</v>
      </c>
      <c r="AY421" s="151">
        <f t="shared" si="198"/>
        <v>1771.5610000000004</v>
      </c>
      <c r="AZ421" s="151">
        <f t="shared" si="198"/>
        <v>21258.732000000007</v>
      </c>
      <c r="BA421" s="151">
        <f t="shared" si="198"/>
        <v>1948.7171000000005</v>
      </c>
      <c r="BB421" s="151">
        <f t="shared" si="198"/>
        <v>23384.605200000009</v>
      </c>
      <c r="BC421" s="10">
        <f t="shared" si="207"/>
        <v>121366.54530000001</v>
      </c>
      <c r="BD421" s="151">
        <f t="shared" si="202"/>
        <v>25723.065720000013</v>
      </c>
      <c r="BE421" s="151">
        <f t="shared" si="199"/>
        <v>133503.19983000003</v>
      </c>
      <c r="BF421" s="151">
        <f t="shared" si="199"/>
        <v>28295.372292000018</v>
      </c>
      <c r="BG421" s="151">
        <f t="shared" si="199"/>
        <v>146853.51981300005</v>
      </c>
      <c r="BH421" s="151">
        <f t="shared" si="199"/>
        <v>31124.909521200021</v>
      </c>
      <c r="BI421" s="151">
        <f t="shared" si="199"/>
        <v>161538.87179430007</v>
      </c>
      <c r="BJ421" s="151">
        <f t="shared" si="199"/>
        <v>34237.400473320027</v>
      </c>
      <c r="BK421" s="151">
        <f t="shared" si="199"/>
        <v>177692.75897373009</v>
      </c>
      <c r="BL421" s="151">
        <f t="shared" si="199"/>
        <v>37661.140520652036</v>
      </c>
      <c r="BM421" s="151">
        <f t="shared" si="199"/>
        <v>195462.03487110313</v>
      </c>
      <c r="BN421" s="151">
        <f t="shared" si="199"/>
        <v>41427.25457271724</v>
      </c>
      <c r="BO421" s="151">
        <f t="shared" si="199"/>
        <v>215008.23835821345</v>
      </c>
      <c r="BP421" s="157">
        <f t="shared" si="203"/>
        <v>1228527.7667402362</v>
      </c>
    </row>
    <row r="422" spans="2:68" x14ac:dyDescent="0.25">
      <c r="B422" s="109" t="s">
        <v>182</v>
      </c>
      <c r="C422" s="108" t="s">
        <v>649</v>
      </c>
      <c r="D422" s="97">
        <v>15000</v>
      </c>
      <c r="E422" s="97">
        <v>15000</v>
      </c>
      <c r="F422" s="97">
        <v>15000</v>
      </c>
      <c r="G422" s="97">
        <v>15000</v>
      </c>
      <c r="H422" s="97">
        <v>15000</v>
      </c>
      <c r="I422" s="97">
        <v>15000</v>
      </c>
      <c r="J422" s="97">
        <v>15000</v>
      </c>
      <c r="K422" s="97">
        <v>15000</v>
      </c>
      <c r="L422" s="97">
        <v>15000</v>
      </c>
      <c r="M422" s="97">
        <v>15000</v>
      </c>
      <c r="N422" s="97">
        <v>15000</v>
      </c>
      <c r="O422" s="97">
        <v>15000</v>
      </c>
      <c r="P422" s="10">
        <f t="shared" si="204"/>
        <v>180000</v>
      </c>
      <c r="Q422" s="151">
        <f t="shared" si="200"/>
        <v>16500</v>
      </c>
      <c r="R422" s="151">
        <f t="shared" si="197"/>
        <v>198000.00000000003</v>
      </c>
      <c r="S422" s="151">
        <f t="shared" si="197"/>
        <v>18150</v>
      </c>
      <c r="T422" s="151">
        <f t="shared" si="197"/>
        <v>217800.00000000006</v>
      </c>
      <c r="U422" s="151">
        <f t="shared" si="197"/>
        <v>19965</v>
      </c>
      <c r="V422" s="151">
        <f t="shared" si="197"/>
        <v>239580.00000000009</v>
      </c>
      <c r="W422" s="151">
        <f t="shared" si="197"/>
        <v>21961.5</v>
      </c>
      <c r="X422" s="151">
        <f t="shared" si="197"/>
        <v>263538.00000000012</v>
      </c>
      <c r="Y422" s="151">
        <f t="shared" si="197"/>
        <v>24157.65</v>
      </c>
      <c r="Z422" s="151">
        <f t="shared" si="197"/>
        <v>289891.80000000016</v>
      </c>
      <c r="AA422" s="151">
        <f t="shared" si="197"/>
        <v>26573.415000000005</v>
      </c>
      <c r="AB422" s="151">
        <f t="shared" si="197"/>
        <v>318880.98000000021</v>
      </c>
      <c r="AC422" s="10">
        <f t="shared" si="205"/>
        <v>1654998.3450000009</v>
      </c>
      <c r="AD422" s="151">
        <v>16500</v>
      </c>
      <c r="AE422" s="151">
        <v>16500</v>
      </c>
      <c r="AF422" s="151">
        <v>16500</v>
      </c>
      <c r="AG422" s="151">
        <v>16500</v>
      </c>
      <c r="AH422" s="151">
        <v>16500</v>
      </c>
      <c r="AI422" s="151">
        <v>16500</v>
      </c>
      <c r="AJ422" s="151">
        <v>16500</v>
      </c>
      <c r="AK422" s="151">
        <v>16500</v>
      </c>
      <c r="AL422" s="151">
        <v>16500</v>
      </c>
      <c r="AM422" s="151">
        <v>16500</v>
      </c>
      <c r="AN422" s="151">
        <v>16500</v>
      </c>
      <c r="AO422" s="151">
        <v>16500</v>
      </c>
      <c r="AP422" s="10">
        <f t="shared" si="206"/>
        <v>198000</v>
      </c>
      <c r="AQ422" s="151">
        <f t="shared" si="201"/>
        <v>18150</v>
      </c>
      <c r="AR422" s="151">
        <f t="shared" si="198"/>
        <v>217800.00000000003</v>
      </c>
      <c r="AS422" s="151">
        <f t="shared" si="198"/>
        <v>19965</v>
      </c>
      <c r="AT422" s="151">
        <f t="shared" si="198"/>
        <v>239580.00000000006</v>
      </c>
      <c r="AU422" s="151">
        <f t="shared" si="198"/>
        <v>21961.5</v>
      </c>
      <c r="AV422" s="151">
        <f t="shared" si="198"/>
        <v>263538.00000000006</v>
      </c>
      <c r="AW422" s="151">
        <f t="shared" si="198"/>
        <v>24157.65</v>
      </c>
      <c r="AX422" s="151">
        <f t="shared" si="198"/>
        <v>289891.8000000001</v>
      </c>
      <c r="AY422" s="151">
        <f t="shared" si="198"/>
        <v>26573.415000000005</v>
      </c>
      <c r="AZ422" s="151">
        <f t="shared" si="198"/>
        <v>318880.98000000016</v>
      </c>
      <c r="BA422" s="151">
        <f t="shared" si="198"/>
        <v>29230.756500000007</v>
      </c>
      <c r="BB422" s="151">
        <f t="shared" si="198"/>
        <v>350769.07800000021</v>
      </c>
      <c r="BC422" s="10">
        <f t="shared" si="207"/>
        <v>1820498.1795000008</v>
      </c>
      <c r="BD422" s="151">
        <f t="shared" si="202"/>
        <v>385845.98580000026</v>
      </c>
      <c r="BE422" s="151">
        <f t="shared" si="199"/>
        <v>2002547.9974500011</v>
      </c>
      <c r="BF422" s="151">
        <f t="shared" si="199"/>
        <v>424430.58438000031</v>
      </c>
      <c r="BG422" s="151">
        <f t="shared" si="199"/>
        <v>2202802.7971950015</v>
      </c>
      <c r="BH422" s="151">
        <f t="shared" si="199"/>
        <v>466873.6428180004</v>
      </c>
      <c r="BI422" s="151">
        <f t="shared" si="199"/>
        <v>2423083.0769145018</v>
      </c>
      <c r="BJ422" s="151">
        <f t="shared" si="199"/>
        <v>513561.00709980051</v>
      </c>
      <c r="BK422" s="151">
        <f t="shared" si="199"/>
        <v>2665391.3846059521</v>
      </c>
      <c r="BL422" s="151">
        <f t="shared" si="199"/>
        <v>564917.10780978063</v>
      </c>
      <c r="BM422" s="151">
        <f t="shared" si="199"/>
        <v>2931930.5230665477</v>
      </c>
      <c r="BN422" s="151">
        <f t="shared" si="199"/>
        <v>621408.81859075872</v>
      </c>
      <c r="BO422" s="151">
        <f t="shared" si="199"/>
        <v>3225123.5753732026</v>
      </c>
      <c r="BP422" s="157">
        <f t="shared" si="203"/>
        <v>18427916.501103543</v>
      </c>
    </row>
    <row r="423" spans="2:68" x14ac:dyDescent="0.25">
      <c r="B423" s="109" t="s">
        <v>182</v>
      </c>
      <c r="C423" s="108" t="s">
        <v>300</v>
      </c>
      <c r="D423" s="97">
        <v>0</v>
      </c>
      <c r="E423" s="151">
        <v>0</v>
      </c>
      <c r="F423" s="151">
        <v>0</v>
      </c>
      <c r="G423" s="151">
        <v>0</v>
      </c>
      <c r="H423" s="151">
        <v>0</v>
      </c>
      <c r="I423" s="151">
        <v>0</v>
      </c>
      <c r="J423" s="151">
        <v>0</v>
      </c>
      <c r="K423" s="151">
        <v>0</v>
      </c>
      <c r="L423" s="151">
        <v>0</v>
      </c>
      <c r="M423" s="151">
        <v>0</v>
      </c>
      <c r="N423" s="151">
        <v>0</v>
      </c>
      <c r="O423" s="151">
        <v>0</v>
      </c>
      <c r="P423" s="10">
        <f t="shared" si="204"/>
        <v>0</v>
      </c>
      <c r="Q423" s="151">
        <v>0</v>
      </c>
      <c r="R423" s="151">
        <v>0</v>
      </c>
      <c r="S423" s="151">
        <v>0</v>
      </c>
      <c r="T423" s="151">
        <v>0</v>
      </c>
      <c r="U423" s="151">
        <v>0</v>
      </c>
      <c r="V423" s="151">
        <v>0</v>
      </c>
      <c r="W423" s="151">
        <v>0</v>
      </c>
      <c r="X423" s="151">
        <v>0</v>
      </c>
      <c r="Y423" s="151">
        <v>0</v>
      </c>
      <c r="Z423" s="151">
        <v>0</v>
      </c>
      <c r="AA423" s="151">
        <v>0</v>
      </c>
      <c r="AB423" s="151">
        <v>0</v>
      </c>
      <c r="AC423" s="10">
        <f t="shared" si="205"/>
        <v>0</v>
      </c>
      <c r="AD423" s="151">
        <v>0</v>
      </c>
      <c r="AE423" s="151">
        <v>0</v>
      </c>
      <c r="AF423" s="151">
        <v>0</v>
      </c>
      <c r="AG423" s="151">
        <v>0</v>
      </c>
      <c r="AH423" s="151">
        <v>0</v>
      </c>
      <c r="AI423" s="151">
        <v>0</v>
      </c>
      <c r="AJ423" s="151">
        <v>0</v>
      </c>
      <c r="AK423" s="151">
        <v>0</v>
      </c>
      <c r="AL423" s="151">
        <v>0</v>
      </c>
      <c r="AM423" s="151">
        <v>0</v>
      </c>
      <c r="AN423" s="151">
        <v>0</v>
      </c>
      <c r="AO423" s="151">
        <v>0</v>
      </c>
      <c r="AP423" s="10">
        <f t="shared" si="206"/>
        <v>0</v>
      </c>
      <c r="AQ423" s="151">
        <v>0</v>
      </c>
      <c r="AR423" s="151">
        <v>0</v>
      </c>
      <c r="AS423" s="151">
        <v>0</v>
      </c>
      <c r="AT423" s="151">
        <v>0</v>
      </c>
      <c r="AU423" s="151">
        <v>0</v>
      </c>
      <c r="AV423" s="151">
        <v>0</v>
      </c>
      <c r="AW423" s="151">
        <v>0</v>
      </c>
      <c r="AX423" s="151">
        <v>0</v>
      </c>
      <c r="AY423" s="151">
        <v>0</v>
      </c>
      <c r="AZ423" s="151">
        <v>0</v>
      </c>
      <c r="BA423" s="151">
        <v>0</v>
      </c>
      <c r="BB423" s="151">
        <v>0</v>
      </c>
      <c r="BC423" s="10">
        <f t="shared" si="207"/>
        <v>0</v>
      </c>
      <c r="BD423" s="151">
        <v>0</v>
      </c>
      <c r="BE423" s="151">
        <v>0</v>
      </c>
      <c r="BF423" s="151">
        <v>0</v>
      </c>
      <c r="BG423" s="151">
        <v>0</v>
      </c>
      <c r="BH423" s="151">
        <v>0</v>
      </c>
      <c r="BI423" s="151">
        <v>0</v>
      </c>
      <c r="BJ423" s="151">
        <v>0</v>
      </c>
      <c r="BK423" s="151">
        <v>0</v>
      </c>
      <c r="BL423" s="151">
        <v>0</v>
      </c>
      <c r="BM423" s="151">
        <v>0</v>
      </c>
      <c r="BN423" s="151">
        <v>0</v>
      </c>
      <c r="BO423" s="151">
        <v>0</v>
      </c>
      <c r="BP423" s="157">
        <f t="shared" si="203"/>
        <v>0</v>
      </c>
    </row>
    <row r="424" spans="2:68" x14ac:dyDescent="0.25">
      <c r="B424" s="109" t="s">
        <v>182</v>
      </c>
      <c r="C424" s="108" t="s">
        <v>301</v>
      </c>
      <c r="D424" s="97">
        <v>0</v>
      </c>
      <c r="E424" s="151">
        <v>0</v>
      </c>
      <c r="F424" s="151">
        <v>0</v>
      </c>
      <c r="G424" s="151">
        <v>0</v>
      </c>
      <c r="H424" s="151">
        <v>0</v>
      </c>
      <c r="I424" s="151">
        <v>0</v>
      </c>
      <c r="J424" s="151">
        <v>0</v>
      </c>
      <c r="K424" s="151">
        <v>0</v>
      </c>
      <c r="L424" s="151">
        <v>0</v>
      </c>
      <c r="M424" s="151">
        <v>0</v>
      </c>
      <c r="N424" s="151">
        <v>0</v>
      </c>
      <c r="O424" s="151">
        <v>0</v>
      </c>
      <c r="P424" s="10">
        <f t="shared" si="204"/>
        <v>0</v>
      </c>
      <c r="Q424" s="151">
        <v>0</v>
      </c>
      <c r="R424" s="151">
        <v>0</v>
      </c>
      <c r="S424" s="151">
        <v>0</v>
      </c>
      <c r="T424" s="151">
        <v>0</v>
      </c>
      <c r="U424" s="151">
        <v>0</v>
      </c>
      <c r="V424" s="151">
        <v>0</v>
      </c>
      <c r="W424" s="151">
        <v>0</v>
      </c>
      <c r="X424" s="151">
        <v>0</v>
      </c>
      <c r="Y424" s="151">
        <v>0</v>
      </c>
      <c r="Z424" s="151">
        <v>0</v>
      </c>
      <c r="AA424" s="151">
        <v>0</v>
      </c>
      <c r="AB424" s="151">
        <v>0</v>
      </c>
      <c r="AC424" s="10">
        <f t="shared" si="205"/>
        <v>0</v>
      </c>
      <c r="AD424" s="151">
        <v>0</v>
      </c>
      <c r="AE424" s="151">
        <v>0</v>
      </c>
      <c r="AF424" s="151">
        <v>0</v>
      </c>
      <c r="AG424" s="151">
        <v>0</v>
      </c>
      <c r="AH424" s="151">
        <v>0</v>
      </c>
      <c r="AI424" s="151">
        <v>0</v>
      </c>
      <c r="AJ424" s="151">
        <v>0</v>
      </c>
      <c r="AK424" s="151">
        <v>0</v>
      </c>
      <c r="AL424" s="151">
        <v>0</v>
      </c>
      <c r="AM424" s="151">
        <v>0</v>
      </c>
      <c r="AN424" s="151">
        <v>0</v>
      </c>
      <c r="AO424" s="151">
        <v>0</v>
      </c>
      <c r="AP424" s="10">
        <f t="shared" si="206"/>
        <v>0</v>
      </c>
      <c r="AQ424" s="151">
        <v>0</v>
      </c>
      <c r="AR424" s="151">
        <v>0</v>
      </c>
      <c r="AS424" s="151">
        <v>0</v>
      </c>
      <c r="AT424" s="151">
        <v>0</v>
      </c>
      <c r="AU424" s="151">
        <v>0</v>
      </c>
      <c r="AV424" s="151">
        <v>0</v>
      </c>
      <c r="AW424" s="151">
        <v>0</v>
      </c>
      <c r="AX424" s="151">
        <v>0</v>
      </c>
      <c r="AY424" s="151">
        <v>0</v>
      </c>
      <c r="AZ424" s="151">
        <v>0</v>
      </c>
      <c r="BA424" s="151">
        <v>0</v>
      </c>
      <c r="BB424" s="151">
        <v>0</v>
      </c>
      <c r="BC424" s="10">
        <f t="shared" si="207"/>
        <v>0</v>
      </c>
      <c r="BD424" s="151">
        <v>0</v>
      </c>
      <c r="BE424" s="151">
        <v>0</v>
      </c>
      <c r="BF424" s="151">
        <v>0</v>
      </c>
      <c r="BG424" s="151">
        <v>0</v>
      </c>
      <c r="BH424" s="151">
        <v>0</v>
      </c>
      <c r="BI424" s="151">
        <v>0</v>
      </c>
      <c r="BJ424" s="151">
        <v>0</v>
      </c>
      <c r="BK424" s="151">
        <v>0</v>
      </c>
      <c r="BL424" s="151">
        <v>0</v>
      </c>
      <c r="BM424" s="151">
        <v>0</v>
      </c>
      <c r="BN424" s="151">
        <v>0</v>
      </c>
      <c r="BO424" s="151">
        <v>0</v>
      </c>
      <c r="BP424" s="157">
        <f t="shared" si="203"/>
        <v>0</v>
      </c>
    </row>
    <row r="425" spans="2:68" x14ac:dyDescent="0.25">
      <c r="B425" s="109" t="s">
        <v>182</v>
      </c>
      <c r="C425" s="108" t="s">
        <v>302</v>
      </c>
      <c r="D425" s="97">
        <v>0</v>
      </c>
      <c r="E425" s="151">
        <v>0</v>
      </c>
      <c r="F425" s="151">
        <v>0</v>
      </c>
      <c r="G425" s="151">
        <v>0</v>
      </c>
      <c r="H425" s="151">
        <v>0</v>
      </c>
      <c r="I425" s="151">
        <v>0</v>
      </c>
      <c r="J425" s="151">
        <v>0</v>
      </c>
      <c r="K425" s="151">
        <v>0</v>
      </c>
      <c r="L425" s="151">
        <v>0</v>
      </c>
      <c r="M425" s="151">
        <v>0</v>
      </c>
      <c r="N425" s="151">
        <v>0</v>
      </c>
      <c r="O425" s="151">
        <v>0</v>
      </c>
      <c r="P425" s="10">
        <f t="shared" si="204"/>
        <v>0</v>
      </c>
      <c r="Q425" s="151">
        <v>0</v>
      </c>
      <c r="R425" s="151">
        <v>0</v>
      </c>
      <c r="S425" s="151">
        <v>0</v>
      </c>
      <c r="T425" s="151">
        <v>0</v>
      </c>
      <c r="U425" s="151">
        <v>0</v>
      </c>
      <c r="V425" s="151">
        <v>0</v>
      </c>
      <c r="W425" s="151">
        <v>0</v>
      </c>
      <c r="X425" s="151">
        <v>0</v>
      </c>
      <c r="Y425" s="151">
        <v>0</v>
      </c>
      <c r="Z425" s="151">
        <v>0</v>
      </c>
      <c r="AA425" s="151">
        <v>0</v>
      </c>
      <c r="AB425" s="151">
        <v>0</v>
      </c>
      <c r="AC425" s="10">
        <f t="shared" si="205"/>
        <v>0</v>
      </c>
      <c r="AD425" s="151">
        <v>0</v>
      </c>
      <c r="AE425" s="151">
        <v>0</v>
      </c>
      <c r="AF425" s="151">
        <v>0</v>
      </c>
      <c r="AG425" s="151">
        <v>0</v>
      </c>
      <c r="AH425" s="151">
        <v>0</v>
      </c>
      <c r="AI425" s="151">
        <v>0</v>
      </c>
      <c r="AJ425" s="151">
        <v>0</v>
      </c>
      <c r="AK425" s="151">
        <v>0</v>
      </c>
      <c r="AL425" s="151">
        <v>0</v>
      </c>
      <c r="AM425" s="151">
        <v>0</v>
      </c>
      <c r="AN425" s="151">
        <v>0</v>
      </c>
      <c r="AO425" s="151">
        <v>0</v>
      </c>
      <c r="AP425" s="10">
        <f t="shared" si="206"/>
        <v>0</v>
      </c>
      <c r="AQ425" s="151">
        <v>0</v>
      </c>
      <c r="AR425" s="151">
        <v>0</v>
      </c>
      <c r="AS425" s="151">
        <v>0</v>
      </c>
      <c r="AT425" s="151">
        <v>0</v>
      </c>
      <c r="AU425" s="151">
        <v>0</v>
      </c>
      <c r="AV425" s="151">
        <v>0</v>
      </c>
      <c r="AW425" s="151">
        <v>0</v>
      </c>
      <c r="AX425" s="151">
        <v>0</v>
      </c>
      <c r="AY425" s="151">
        <v>0</v>
      </c>
      <c r="AZ425" s="151">
        <v>0</v>
      </c>
      <c r="BA425" s="151">
        <v>0</v>
      </c>
      <c r="BB425" s="151">
        <v>0</v>
      </c>
      <c r="BC425" s="10">
        <f t="shared" si="207"/>
        <v>0</v>
      </c>
      <c r="BD425" s="151">
        <v>0</v>
      </c>
      <c r="BE425" s="151">
        <v>0</v>
      </c>
      <c r="BF425" s="151">
        <v>0</v>
      </c>
      <c r="BG425" s="151">
        <v>0</v>
      </c>
      <c r="BH425" s="151">
        <v>0</v>
      </c>
      <c r="BI425" s="151">
        <v>0</v>
      </c>
      <c r="BJ425" s="151">
        <v>0</v>
      </c>
      <c r="BK425" s="151">
        <v>0</v>
      </c>
      <c r="BL425" s="151">
        <v>0</v>
      </c>
      <c r="BM425" s="151">
        <v>0</v>
      </c>
      <c r="BN425" s="151">
        <v>0</v>
      </c>
      <c r="BO425" s="151">
        <v>0</v>
      </c>
      <c r="BP425" s="157">
        <f t="shared" si="203"/>
        <v>0</v>
      </c>
    </row>
    <row r="426" spans="2:68" x14ac:dyDescent="0.25">
      <c r="B426" s="109" t="s">
        <v>182</v>
      </c>
      <c r="C426" s="108" t="s">
        <v>303</v>
      </c>
      <c r="D426" s="97">
        <v>0</v>
      </c>
      <c r="E426" s="151">
        <v>0</v>
      </c>
      <c r="F426" s="151">
        <v>0</v>
      </c>
      <c r="G426" s="151">
        <v>0</v>
      </c>
      <c r="H426" s="151">
        <v>0</v>
      </c>
      <c r="I426" s="151">
        <v>0</v>
      </c>
      <c r="J426" s="151">
        <v>0</v>
      </c>
      <c r="K426" s="151">
        <v>0</v>
      </c>
      <c r="L426" s="151">
        <v>0</v>
      </c>
      <c r="M426" s="151">
        <v>0</v>
      </c>
      <c r="N426" s="151">
        <v>0</v>
      </c>
      <c r="O426" s="151">
        <v>0</v>
      </c>
      <c r="P426" s="10">
        <f t="shared" si="204"/>
        <v>0</v>
      </c>
      <c r="Q426" s="151">
        <v>0</v>
      </c>
      <c r="R426" s="151">
        <v>0</v>
      </c>
      <c r="S426" s="151">
        <v>0</v>
      </c>
      <c r="T426" s="151">
        <v>0</v>
      </c>
      <c r="U426" s="151">
        <v>0</v>
      </c>
      <c r="V426" s="151">
        <v>0</v>
      </c>
      <c r="W426" s="151">
        <v>0</v>
      </c>
      <c r="X426" s="151">
        <v>0</v>
      </c>
      <c r="Y426" s="151">
        <v>0</v>
      </c>
      <c r="Z426" s="151">
        <v>0</v>
      </c>
      <c r="AA426" s="151">
        <v>0</v>
      </c>
      <c r="AB426" s="151">
        <v>0</v>
      </c>
      <c r="AC426" s="10">
        <f t="shared" si="205"/>
        <v>0</v>
      </c>
      <c r="AD426" s="151">
        <v>0</v>
      </c>
      <c r="AE426" s="151">
        <v>0</v>
      </c>
      <c r="AF426" s="151">
        <v>0</v>
      </c>
      <c r="AG426" s="151">
        <v>0</v>
      </c>
      <c r="AH426" s="151">
        <v>0</v>
      </c>
      <c r="AI426" s="151">
        <v>0</v>
      </c>
      <c r="AJ426" s="151">
        <v>0</v>
      </c>
      <c r="AK426" s="151">
        <v>0</v>
      </c>
      <c r="AL426" s="151">
        <v>0</v>
      </c>
      <c r="AM426" s="151">
        <v>0</v>
      </c>
      <c r="AN426" s="151">
        <v>0</v>
      </c>
      <c r="AO426" s="151">
        <v>0</v>
      </c>
      <c r="AP426" s="10">
        <f t="shared" si="206"/>
        <v>0</v>
      </c>
      <c r="AQ426" s="151">
        <v>0</v>
      </c>
      <c r="AR426" s="151">
        <v>0</v>
      </c>
      <c r="AS426" s="151">
        <v>0</v>
      </c>
      <c r="AT426" s="151">
        <v>0</v>
      </c>
      <c r="AU426" s="151">
        <v>0</v>
      </c>
      <c r="AV426" s="151">
        <v>0</v>
      </c>
      <c r="AW426" s="151">
        <v>0</v>
      </c>
      <c r="AX426" s="151">
        <v>0</v>
      </c>
      <c r="AY426" s="151">
        <v>0</v>
      </c>
      <c r="AZ426" s="151">
        <v>0</v>
      </c>
      <c r="BA426" s="151">
        <v>0</v>
      </c>
      <c r="BB426" s="151">
        <v>0</v>
      </c>
      <c r="BC426" s="10">
        <f t="shared" si="207"/>
        <v>0</v>
      </c>
      <c r="BD426" s="151">
        <v>0</v>
      </c>
      <c r="BE426" s="151">
        <v>0</v>
      </c>
      <c r="BF426" s="151">
        <v>0</v>
      </c>
      <c r="BG426" s="151">
        <v>0</v>
      </c>
      <c r="BH426" s="151">
        <v>0</v>
      </c>
      <c r="BI426" s="151">
        <v>0</v>
      </c>
      <c r="BJ426" s="151">
        <v>0</v>
      </c>
      <c r="BK426" s="151">
        <v>0</v>
      </c>
      <c r="BL426" s="151">
        <v>0</v>
      </c>
      <c r="BM426" s="151">
        <v>0</v>
      </c>
      <c r="BN426" s="151">
        <v>0</v>
      </c>
      <c r="BO426" s="151">
        <v>0</v>
      </c>
      <c r="BP426" s="157">
        <f t="shared" si="203"/>
        <v>0</v>
      </c>
    </row>
    <row r="427" spans="2:68" x14ac:dyDescent="0.25">
      <c r="B427" s="109" t="s">
        <v>182</v>
      </c>
      <c r="C427" s="108" t="s">
        <v>304</v>
      </c>
      <c r="D427" s="97">
        <v>0</v>
      </c>
      <c r="E427" s="151">
        <v>0</v>
      </c>
      <c r="F427" s="151">
        <v>0</v>
      </c>
      <c r="G427" s="151">
        <v>0</v>
      </c>
      <c r="H427" s="151">
        <v>0</v>
      </c>
      <c r="I427" s="151">
        <v>0</v>
      </c>
      <c r="J427" s="151">
        <v>0</v>
      </c>
      <c r="K427" s="151">
        <v>0</v>
      </c>
      <c r="L427" s="151">
        <v>0</v>
      </c>
      <c r="M427" s="151">
        <v>0</v>
      </c>
      <c r="N427" s="151">
        <v>0</v>
      </c>
      <c r="O427" s="151">
        <v>0</v>
      </c>
      <c r="P427" s="10">
        <f t="shared" si="204"/>
        <v>0</v>
      </c>
      <c r="Q427" s="151">
        <v>0</v>
      </c>
      <c r="R427" s="151">
        <v>0</v>
      </c>
      <c r="S427" s="151">
        <v>0</v>
      </c>
      <c r="T427" s="151">
        <v>0</v>
      </c>
      <c r="U427" s="151">
        <v>0</v>
      </c>
      <c r="V427" s="151">
        <v>0</v>
      </c>
      <c r="W427" s="151">
        <v>0</v>
      </c>
      <c r="X427" s="151">
        <v>0</v>
      </c>
      <c r="Y427" s="151">
        <v>0</v>
      </c>
      <c r="Z427" s="151">
        <v>0</v>
      </c>
      <c r="AA427" s="151">
        <v>0</v>
      </c>
      <c r="AB427" s="151">
        <v>0</v>
      </c>
      <c r="AC427" s="10">
        <f t="shared" si="205"/>
        <v>0</v>
      </c>
      <c r="AD427" s="151">
        <v>0</v>
      </c>
      <c r="AE427" s="151">
        <v>0</v>
      </c>
      <c r="AF427" s="151">
        <v>0</v>
      </c>
      <c r="AG427" s="151">
        <v>0</v>
      </c>
      <c r="AH427" s="151">
        <v>0</v>
      </c>
      <c r="AI427" s="151">
        <v>0</v>
      </c>
      <c r="AJ427" s="151">
        <v>0</v>
      </c>
      <c r="AK427" s="151">
        <v>0</v>
      </c>
      <c r="AL427" s="151">
        <v>0</v>
      </c>
      <c r="AM427" s="151">
        <v>0</v>
      </c>
      <c r="AN427" s="151">
        <v>0</v>
      </c>
      <c r="AO427" s="151">
        <v>0</v>
      </c>
      <c r="AP427" s="10">
        <f t="shared" si="206"/>
        <v>0</v>
      </c>
      <c r="AQ427" s="151">
        <v>0</v>
      </c>
      <c r="AR427" s="151">
        <v>0</v>
      </c>
      <c r="AS427" s="151">
        <v>0</v>
      </c>
      <c r="AT427" s="151">
        <v>0</v>
      </c>
      <c r="AU427" s="151">
        <v>0</v>
      </c>
      <c r="AV427" s="151">
        <v>0</v>
      </c>
      <c r="AW427" s="151">
        <v>0</v>
      </c>
      <c r="AX427" s="151">
        <v>0</v>
      </c>
      <c r="AY427" s="151">
        <v>0</v>
      </c>
      <c r="AZ427" s="151">
        <v>0</v>
      </c>
      <c r="BA427" s="151">
        <v>0</v>
      </c>
      <c r="BB427" s="151">
        <v>0</v>
      </c>
      <c r="BC427" s="10">
        <f t="shared" si="207"/>
        <v>0</v>
      </c>
      <c r="BD427" s="151">
        <v>0</v>
      </c>
      <c r="BE427" s="151">
        <v>0</v>
      </c>
      <c r="BF427" s="151">
        <v>0</v>
      </c>
      <c r="BG427" s="151">
        <v>0</v>
      </c>
      <c r="BH427" s="151">
        <v>0</v>
      </c>
      <c r="BI427" s="151">
        <v>0</v>
      </c>
      <c r="BJ427" s="151">
        <v>0</v>
      </c>
      <c r="BK427" s="151">
        <v>0</v>
      </c>
      <c r="BL427" s="151">
        <v>0</v>
      </c>
      <c r="BM427" s="151">
        <v>0</v>
      </c>
      <c r="BN427" s="151">
        <v>0</v>
      </c>
      <c r="BO427" s="151">
        <v>0</v>
      </c>
      <c r="BP427" s="157">
        <f t="shared" si="203"/>
        <v>0</v>
      </c>
    </row>
    <row r="428" spans="2:68" x14ac:dyDescent="0.25">
      <c r="B428" s="109" t="s">
        <v>182</v>
      </c>
      <c r="C428" s="108" t="s">
        <v>305</v>
      </c>
      <c r="D428" s="97">
        <v>0</v>
      </c>
      <c r="E428" s="151">
        <v>0</v>
      </c>
      <c r="F428" s="151">
        <v>0</v>
      </c>
      <c r="G428" s="151">
        <v>0</v>
      </c>
      <c r="H428" s="151">
        <v>0</v>
      </c>
      <c r="I428" s="151">
        <v>0</v>
      </c>
      <c r="J428" s="151">
        <v>0</v>
      </c>
      <c r="K428" s="151">
        <v>0</v>
      </c>
      <c r="L428" s="151">
        <v>0</v>
      </c>
      <c r="M428" s="151">
        <v>0</v>
      </c>
      <c r="N428" s="151">
        <v>0</v>
      </c>
      <c r="O428" s="151">
        <v>0</v>
      </c>
      <c r="P428" s="10">
        <f t="shared" si="204"/>
        <v>0</v>
      </c>
      <c r="Q428" s="151">
        <v>0</v>
      </c>
      <c r="R428" s="151">
        <v>0</v>
      </c>
      <c r="S428" s="151">
        <v>0</v>
      </c>
      <c r="T428" s="151">
        <v>0</v>
      </c>
      <c r="U428" s="151">
        <v>0</v>
      </c>
      <c r="V428" s="151">
        <v>0</v>
      </c>
      <c r="W428" s="151">
        <v>0</v>
      </c>
      <c r="X428" s="151">
        <v>0</v>
      </c>
      <c r="Y428" s="151">
        <v>0</v>
      </c>
      <c r="Z428" s="151">
        <v>0</v>
      </c>
      <c r="AA428" s="151">
        <v>0</v>
      </c>
      <c r="AB428" s="151">
        <v>0</v>
      </c>
      <c r="AC428" s="10">
        <f t="shared" si="205"/>
        <v>0</v>
      </c>
      <c r="AD428" s="151">
        <v>0</v>
      </c>
      <c r="AE428" s="151">
        <v>0</v>
      </c>
      <c r="AF428" s="151">
        <v>0</v>
      </c>
      <c r="AG428" s="151">
        <v>0</v>
      </c>
      <c r="AH428" s="151">
        <v>0</v>
      </c>
      <c r="AI428" s="151">
        <v>0</v>
      </c>
      <c r="AJ428" s="151">
        <v>0</v>
      </c>
      <c r="AK428" s="151">
        <v>0</v>
      </c>
      <c r="AL428" s="151">
        <v>0</v>
      </c>
      <c r="AM428" s="151">
        <v>0</v>
      </c>
      <c r="AN428" s="151">
        <v>0</v>
      </c>
      <c r="AO428" s="151">
        <v>0</v>
      </c>
      <c r="AP428" s="10">
        <f t="shared" si="206"/>
        <v>0</v>
      </c>
      <c r="AQ428" s="151">
        <v>0</v>
      </c>
      <c r="AR428" s="151">
        <v>0</v>
      </c>
      <c r="AS428" s="151">
        <v>0</v>
      </c>
      <c r="AT428" s="151">
        <v>0</v>
      </c>
      <c r="AU428" s="151">
        <v>0</v>
      </c>
      <c r="AV428" s="151">
        <v>0</v>
      </c>
      <c r="AW428" s="151">
        <v>0</v>
      </c>
      <c r="AX428" s="151">
        <v>0</v>
      </c>
      <c r="AY428" s="151">
        <v>0</v>
      </c>
      <c r="AZ428" s="151">
        <v>0</v>
      </c>
      <c r="BA428" s="151">
        <v>0</v>
      </c>
      <c r="BB428" s="151">
        <v>0</v>
      </c>
      <c r="BC428" s="10">
        <f t="shared" si="207"/>
        <v>0</v>
      </c>
      <c r="BD428" s="151">
        <v>0</v>
      </c>
      <c r="BE428" s="151">
        <v>0</v>
      </c>
      <c r="BF428" s="151">
        <v>0</v>
      </c>
      <c r="BG428" s="151">
        <v>0</v>
      </c>
      <c r="BH428" s="151">
        <v>0</v>
      </c>
      <c r="BI428" s="151">
        <v>0</v>
      </c>
      <c r="BJ428" s="151">
        <v>0</v>
      </c>
      <c r="BK428" s="151">
        <v>0</v>
      </c>
      <c r="BL428" s="151">
        <v>0</v>
      </c>
      <c r="BM428" s="151">
        <v>0</v>
      </c>
      <c r="BN428" s="151">
        <v>0</v>
      </c>
      <c r="BO428" s="151">
        <v>0</v>
      </c>
      <c r="BP428" s="157">
        <f t="shared" si="203"/>
        <v>0</v>
      </c>
    </row>
    <row r="429" spans="2:68" x14ac:dyDescent="0.25">
      <c r="B429" s="109" t="s">
        <v>182</v>
      </c>
      <c r="C429" s="108" t="s">
        <v>306</v>
      </c>
      <c r="D429" s="97">
        <v>0</v>
      </c>
      <c r="E429" s="151">
        <v>0</v>
      </c>
      <c r="F429" s="151">
        <v>0</v>
      </c>
      <c r="G429" s="151">
        <v>0</v>
      </c>
      <c r="H429" s="151">
        <v>0</v>
      </c>
      <c r="I429" s="151">
        <v>0</v>
      </c>
      <c r="J429" s="151">
        <v>0</v>
      </c>
      <c r="K429" s="151">
        <v>0</v>
      </c>
      <c r="L429" s="151">
        <v>0</v>
      </c>
      <c r="M429" s="151">
        <v>0</v>
      </c>
      <c r="N429" s="151">
        <v>0</v>
      </c>
      <c r="O429" s="151">
        <v>0</v>
      </c>
      <c r="P429" s="10">
        <f t="shared" si="204"/>
        <v>0</v>
      </c>
      <c r="Q429" s="151">
        <v>0</v>
      </c>
      <c r="R429" s="151">
        <v>0</v>
      </c>
      <c r="S429" s="151">
        <v>0</v>
      </c>
      <c r="T429" s="151">
        <v>0</v>
      </c>
      <c r="U429" s="151">
        <v>0</v>
      </c>
      <c r="V429" s="151">
        <v>0</v>
      </c>
      <c r="W429" s="151">
        <v>0</v>
      </c>
      <c r="X429" s="151">
        <v>0</v>
      </c>
      <c r="Y429" s="151">
        <v>0</v>
      </c>
      <c r="Z429" s="151">
        <v>0</v>
      </c>
      <c r="AA429" s="151">
        <v>0</v>
      </c>
      <c r="AB429" s="151">
        <v>0</v>
      </c>
      <c r="AC429" s="10">
        <f t="shared" si="205"/>
        <v>0</v>
      </c>
      <c r="AD429" s="151">
        <v>0</v>
      </c>
      <c r="AE429" s="151">
        <v>0</v>
      </c>
      <c r="AF429" s="151">
        <v>0</v>
      </c>
      <c r="AG429" s="151">
        <v>0</v>
      </c>
      <c r="AH429" s="151">
        <v>0</v>
      </c>
      <c r="AI429" s="151">
        <v>0</v>
      </c>
      <c r="AJ429" s="151">
        <v>0</v>
      </c>
      <c r="AK429" s="151">
        <v>0</v>
      </c>
      <c r="AL429" s="151">
        <v>0</v>
      </c>
      <c r="AM429" s="151">
        <v>0</v>
      </c>
      <c r="AN429" s="151">
        <v>0</v>
      </c>
      <c r="AO429" s="151">
        <v>0</v>
      </c>
      <c r="AP429" s="10">
        <f t="shared" si="206"/>
        <v>0</v>
      </c>
      <c r="AQ429" s="151">
        <v>0</v>
      </c>
      <c r="AR429" s="151">
        <v>0</v>
      </c>
      <c r="AS429" s="151">
        <v>0</v>
      </c>
      <c r="AT429" s="151">
        <v>0</v>
      </c>
      <c r="AU429" s="151">
        <v>0</v>
      </c>
      <c r="AV429" s="151">
        <v>0</v>
      </c>
      <c r="AW429" s="151">
        <v>0</v>
      </c>
      <c r="AX429" s="151">
        <v>0</v>
      </c>
      <c r="AY429" s="151">
        <v>0</v>
      </c>
      <c r="AZ429" s="151">
        <v>0</v>
      </c>
      <c r="BA429" s="151">
        <v>0</v>
      </c>
      <c r="BB429" s="151">
        <v>0</v>
      </c>
      <c r="BC429" s="10">
        <f t="shared" si="207"/>
        <v>0</v>
      </c>
      <c r="BD429" s="151">
        <v>0</v>
      </c>
      <c r="BE429" s="151">
        <v>0</v>
      </c>
      <c r="BF429" s="151">
        <v>0</v>
      </c>
      <c r="BG429" s="151">
        <v>0</v>
      </c>
      <c r="BH429" s="151">
        <v>0</v>
      </c>
      <c r="BI429" s="151">
        <v>0</v>
      </c>
      <c r="BJ429" s="151">
        <v>0</v>
      </c>
      <c r="BK429" s="151">
        <v>0</v>
      </c>
      <c r="BL429" s="151">
        <v>0</v>
      </c>
      <c r="BM429" s="151">
        <v>0</v>
      </c>
      <c r="BN429" s="151">
        <v>0</v>
      </c>
      <c r="BO429" s="151">
        <v>0</v>
      </c>
      <c r="BP429" s="157">
        <f t="shared" si="203"/>
        <v>0</v>
      </c>
    </row>
    <row r="430" spans="2:68" x14ac:dyDescent="0.25">
      <c r="B430" s="109" t="s">
        <v>182</v>
      </c>
      <c r="C430" s="108" t="s">
        <v>307</v>
      </c>
      <c r="D430" s="160">
        <v>0</v>
      </c>
      <c r="E430" s="161">
        <v>0</v>
      </c>
      <c r="F430" s="161">
        <v>0</v>
      </c>
      <c r="G430" s="161">
        <v>0</v>
      </c>
      <c r="H430" s="161">
        <v>0</v>
      </c>
      <c r="I430" s="161">
        <v>0</v>
      </c>
      <c r="J430" s="161">
        <v>0</v>
      </c>
      <c r="K430" s="161">
        <v>0</v>
      </c>
      <c r="L430" s="161">
        <v>0</v>
      </c>
      <c r="M430" s="161">
        <v>0</v>
      </c>
      <c r="N430" s="161">
        <v>0</v>
      </c>
      <c r="O430" s="161">
        <v>0</v>
      </c>
      <c r="P430" s="162">
        <f t="shared" si="204"/>
        <v>0</v>
      </c>
      <c r="Q430" s="161">
        <v>0</v>
      </c>
      <c r="R430" s="161">
        <v>0</v>
      </c>
      <c r="S430" s="161">
        <v>0</v>
      </c>
      <c r="T430" s="161">
        <v>0</v>
      </c>
      <c r="U430" s="161">
        <v>0</v>
      </c>
      <c r="V430" s="161">
        <v>0</v>
      </c>
      <c r="W430" s="161">
        <v>0</v>
      </c>
      <c r="X430" s="161">
        <v>0</v>
      </c>
      <c r="Y430" s="161">
        <v>0</v>
      </c>
      <c r="Z430" s="161">
        <v>0</v>
      </c>
      <c r="AA430" s="161">
        <v>0</v>
      </c>
      <c r="AB430" s="161">
        <v>0</v>
      </c>
      <c r="AC430" s="162">
        <f t="shared" si="205"/>
        <v>0</v>
      </c>
      <c r="AD430" s="161">
        <v>0</v>
      </c>
      <c r="AE430" s="161">
        <v>0</v>
      </c>
      <c r="AF430" s="161">
        <v>0</v>
      </c>
      <c r="AG430" s="161">
        <v>0</v>
      </c>
      <c r="AH430" s="161">
        <v>0</v>
      </c>
      <c r="AI430" s="161">
        <v>0</v>
      </c>
      <c r="AJ430" s="161">
        <v>0</v>
      </c>
      <c r="AK430" s="161">
        <v>0</v>
      </c>
      <c r="AL430" s="161">
        <v>0</v>
      </c>
      <c r="AM430" s="161">
        <v>0</v>
      </c>
      <c r="AN430" s="161">
        <v>0</v>
      </c>
      <c r="AO430" s="161">
        <v>0</v>
      </c>
      <c r="AP430" s="162">
        <f t="shared" si="206"/>
        <v>0</v>
      </c>
      <c r="AQ430" s="161">
        <v>0</v>
      </c>
      <c r="AR430" s="161">
        <v>0</v>
      </c>
      <c r="AS430" s="161">
        <v>0</v>
      </c>
      <c r="AT430" s="161">
        <v>0</v>
      </c>
      <c r="AU430" s="161">
        <v>0</v>
      </c>
      <c r="AV430" s="161">
        <v>0</v>
      </c>
      <c r="AW430" s="161">
        <v>0</v>
      </c>
      <c r="AX430" s="161">
        <v>0</v>
      </c>
      <c r="AY430" s="161">
        <v>0</v>
      </c>
      <c r="AZ430" s="161">
        <v>0</v>
      </c>
      <c r="BA430" s="161">
        <v>0</v>
      </c>
      <c r="BB430" s="161">
        <v>0</v>
      </c>
      <c r="BC430" s="162">
        <f t="shared" si="207"/>
        <v>0</v>
      </c>
      <c r="BD430" s="161">
        <v>0</v>
      </c>
      <c r="BE430" s="161">
        <v>0</v>
      </c>
      <c r="BF430" s="161">
        <v>0</v>
      </c>
      <c r="BG430" s="161">
        <v>0</v>
      </c>
      <c r="BH430" s="161">
        <v>0</v>
      </c>
      <c r="BI430" s="161">
        <v>0</v>
      </c>
      <c r="BJ430" s="161">
        <v>0</v>
      </c>
      <c r="BK430" s="161">
        <v>0</v>
      </c>
      <c r="BL430" s="161">
        <v>0</v>
      </c>
      <c r="BM430" s="161">
        <v>0</v>
      </c>
      <c r="BN430" s="161">
        <v>0</v>
      </c>
      <c r="BO430" s="161">
        <v>0</v>
      </c>
      <c r="BP430" s="163">
        <f t="shared" si="203"/>
        <v>0</v>
      </c>
    </row>
    <row r="431" spans="2:68" x14ac:dyDescent="0.25">
      <c r="B431" s="104"/>
      <c r="C431" s="64"/>
      <c r="D431" s="128">
        <f t="shared" ref="D431:AI431" si="208">SUM(D416:D430)</f>
        <v>69020</v>
      </c>
      <c r="E431" s="128">
        <f t="shared" si="208"/>
        <v>69020</v>
      </c>
      <c r="F431" s="128">
        <f t="shared" si="208"/>
        <v>69020</v>
      </c>
      <c r="G431" s="128">
        <f t="shared" si="208"/>
        <v>69020</v>
      </c>
      <c r="H431" s="128">
        <f t="shared" si="208"/>
        <v>69020</v>
      </c>
      <c r="I431" s="128">
        <f t="shared" si="208"/>
        <v>69020</v>
      </c>
      <c r="J431" s="128">
        <f t="shared" si="208"/>
        <v>69020</v>
      </c>
      <c r="K431" s="128">
        <f t="shared" si="208"/>
        <v>69020</v>
      </c>
      <c r="L431" s="128">
        <f t="shared" si="208"/>
        <v>69020</v>
      </c>
      <c r="M431" s="128">
        <f t="shared" si="208"/>
        <v>69020</v>
      </c>
      <c r="N431" s="128">
        <f t="shared" si="208"/>
        <v>69020</v>
      </c>
      <c r="O431" s="128">
        <f t="shared" si="208"/>
        <v>69020</v>
      </c>
      <c r="P431" s="79">
        <f t="shared" si="208"/>
        <v>828240</v>
      </c>
      <c r="Q431" s="128">
        <f t="shared" si="208"/>
        <v>75922</v>
      </c>
      <c r="R431" s="128">
        <f t="shared" si="208"/>
        <v>911064</v>
      </c>
      <c r="S431" s="128">
        <f t="shared" si="208"/>
        <v>83514.200000000012</v>
      </c>
      <c r="T431" s="128">
        <f t="shared" si="208"/>
        <v>1002170.4000000001</v>
      </c>
      <c r="U431" s="128">
        <f t="shared" si="208"/>
        <v>91865.62000000001</v>
      </c>
      <c r="V431" s="128">
        <f t="shared" si="208"/>
        <v>1102387.4400000004</v>
      </c>
      <c r="W431" s="128">
        <f t="shared" si="208"/>
        <v>101052.18200000004</v>
      </c>
      <c r="X431" s="128">
        <f t="shared" si="208"/>
        <v>1212626.1840000004</v>
      </c>
      <c r="Y431" s="128">
        <f t="shared" si="208"/>
        <v>111157.40020000006</v>
      </c>
      <c r="Z431" s="128">
        <f t="shared" si="208"/>
        <v>1333888.8024000009</v>
      </c>
      <c r="AA431" s="128">
        <f t="shared" si="208"/>
        <v>122273.14022000007</v>
      </c>
      <c r="AB431" s="128">
        <f t="shared" si="208"/>
        <v>1467277.6826400007</v>
      </c>
      <c r="AC431" s="79">
        <f t="shared" si="208"/>
        <v>7615199.0514600025</v>
      </c>
      <c r="AD431" s="128">
        <f t="shared" si="208"/>
        <v>75922</v>
      </c>
      <c r="AE431" s="128">
        <f t="shared" si="208"/>
        <v>75922</v>
      </c>
      <c r="AF431" s="128">
        <f t="shared" si="208"/>
        <v>75922</v>
      </c>
      <c r="AG431" s="128">
        <f t="shared" si="208"/>
        <v>75922</v>
      </c>
      <c r="AH431" s="128">
        <f t="shared" si="208"/>
        <v>75922</v>
      </c>
      <c r="AI431" s="128">
        <f t="shared" si="208"/>
        <v>75922</v>
      </c>
      <c r="AJ431" s="128">
        <f t="shared" ref="AJ431:BO431" si="209">SUM(AJ416:AJ430)</f>
        <v>75922</v>
      </c>
      <c r="AK431" s="128">
        <f t="shared" si="209"/>
        <v>75922</v>
      </c>
      <c r="AL431" s="128">
        <f t="shared" si="209"/>
        <v>75922</v>
      </c>
      <c r="AM431" s="128">
        <f t="shared" si="209"/>
        <v>75922</v>
      </c>
      <c r="AN431" s="128">
        <f t="shared" si="209"/>
        <v>75922</v>
      </c>
      <c r="AO431" s="128">
        <f t="shared" si="209"/>
        <v>75922</v>
      </c>
      <c r="AP431" s="79">
        <f t="shared" si="209"/>
        <v>911064.00000000012</v>
      </c>
      <c r="AQ431" s="128">
        <f t="shared" si="209"/>
        <v>83514.200000000012</v>
      </c>
      <c r="AR431" s="128">
        <f t="shared" si="209"/>
        <v>1002170.4000000003</v>
      </c>
      <c r="AS431" s="128">
        <f t="shared" si="209"/>
        <v>91865.62000000001</v>
      </c>
      <c r="AT431" s="128">
        <f t="shared" si="209"/>
        <v>1102387.4400000004</v>
      </c>
      <c r="AU431" s="128">
        <f t="shared" si="209"/>
        <v>101052.18200000004</v>
      </c>
      <c r="AV431" s="128">
        <f t="shared" si="209"/>
        <v>1212626.1840000004</v>
      </c>
      <c r="AW431" s="128">
        <f t="shared" si="209"/>
        <v>111157.40020000006</v>
      </c>
      <c r="AX431" s="128">
        <f t="shared" si="209"/>
        <v>1333888.8024000009</v>
      </c>
      <c r="AY431" s="128">
        <f t="shared" si="209"/>
        <v>122273.14022000007</v>
      </c>
      <c r="AZ431" s="128">
        <f t="shared" si="209"/>
        <v>1467277.6826400009</v>
      </c>
      <c r="BA431" s="128">
        <f t="shared" si="209"/>
        <v>134500.45424200009</v>
      </c>
      <c r="BB431" s="128">
        <f t="shared" si="209"/>
        <v>1614005.4509040012</v>
      </c>
      <c r="BC431" s="79">
        <f t="shared" si="209"/>
        <v>8376718.9566060035</v>
      </c>
      <c r="BD431" s="128">
        <f t="shared" si="209"/>
        <v>1775405.9959944016</v>
      </c>
      <c r="BE431" s="128">
        <f t="shared" si="209"/>
        <v>9214390.8522666041</v>
      </c>
      <c r="BF431" s="128">
        <f t="shared" si="209"/>
        <v>1952946.5955938417</v>
      </c>
      <c r="BG431" s="128">
        <f t="shared" si="209"/>
        <v>10135829.937493268</v>
      </c>
      <c r="BH431" s="128">
        <f t="shared" si="209"/>
        <v>2148241.2551532262</v>
      </c>
      <c r="BI431" s="128">
        <f t="shared" si="209"/>
        <v>11149412.931242593</v>
      </c>
      <c r="BJ431" s="128">
        <f t="shared" si="209"/>
        <v>2363065.3806685489</v>
      </c>
      <c r="BK431" s="128">
        <f t="shared" si="209"/>
        <v>12264354.224366855</v>
      </c>
      <c r="BL431" s="128">
        <f t="shared" si="209"/>
        <v>2599371.9187354036</v>
      </c>
      <c r="BM431" s="128">
        <f t="shared" si="209"/>
        <v>13490789.646803543</v>
      </c>
      <c r="BN431" s="128">
        <f t="shared" si="209"/>
        <v>2859309.1106089451</v>
      </c>
      <c r="BO431" s="128">
        <f t="shared" si="209"/>
        <v>14839868.611483896</v>
      </c>
      <c r="BP431" s="164">
        <f t="shared" ref="BP431:CU431" si="210">SUM(BP416:BP430)</f>
        <v>84792986.460411116</v>
      </c>
    </row>
    <row r="432" spans="2:68" x14ac:dyDescent="0.25">
      <c r="B432" s="154" t="s">
        <v>309</v>
      </c>
      <c r="C432" s="64"/>
      <c r="D432" s="85"/>
      <c r="E432" s="64"/>
      <c r="F432" s="64"/>
      <c r="G432" s="64"/>
      <c r="H432" s="64"/>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c r="BK432" s="65"/>
      <c r="BL432" s="65"/>
      <c r="BM432" s="65"/>
      <c r="BN432" s="65"/>
      <c r="BO432" s="65"/>
      <c r="BP432" s="153"/>
    </row>
    <row r="433" spans="2:68" x14ac:dyDescent="0.25">
      <c r="B433" s="109" t="s">
        <v>182</v>
      </c>
      <c r="C433" s="108" t="s">
        <v>274</v>
      </c>
      <c r="D433" s="97">
        <v>0</v>
      </c>
      <c r="E433" s="151">
        <v>0</v>
      </c>
      <c r="F433" s="151">
        <v>0</v>
      </c>
      <c r="G433" s="151">
        <v>0</v>
      </c>
      <c r="H433" s="151">
        <v>0</v>
      </c>
      <c r="I433" s="151">
        <v>0</v>
      </c>
      <c r="J433" s="151">
        <v>0</v>
      </c>
      <c r="K433" s="151">
        <v>0</v>
      </c>
      <c r="L433" s="151">
        <v>0</v>
      </c>
      <c r="M433" s="151">
        <v>0</v>
      </c>
      <c r="N433" s="151">
        <v>0</v>
      </c>
      <c r="O433" s="151">
        <v>0</v>
      </c>
      <c r="P433" s="10">
        <f>SUM(D433:O433)</f>
        <v>0</v>
      </c>
      <c r="Q433" s="151">
        <v>0</v>
      </c>
      <c r="R433" s="151">
        <v>0</v>
      </c>
      <c r="S433" s="151">
        <v>0</v>
      </c>
      <c r="T433" s="151">
        <v>0</v>
      </c>
      <c r="U433" s="151">
        <v>0</v>
      </c>
      <c r="V433" s="151">
        <v>0</v>
      </c>
      <c r="W433" s="151">
        <v>0</v>
      </c>
      <c r="X433" s="151">
        <v>0</v>
      </c>
      <c r="Y433" s="151">
        <v>0</v>
      </c>
      <c r="Z433" s="151">
        <v>0</v>
      </c>
      <c r="AA433" s="151">
        <v>0</v>
      </c>
      <c r="AB433" s="151">
        <v>0</v>
      </c>
      <c r="AC433" s="10">
        <f>SUM(Q433:AB433)</f>
        <v>0</v>
      </c>
      <c r="AD433" s="151">
        <v>0</v>
      </c>
      <c r="AE433" s="151">
        <v>0</v>
      </c>
      <c r="AF433" s="151">
        <v>0</v>
      </c>
      <c r="AG433" s="151">
        <v>0</v>
      </c>
      <c r="AH433" s="151">
        <v>0</v>
      </c>
      <c r="AI433" s="151">
        <v>0</v>
      </c>
      <c r="AJ433" s="151">
        <v>0</v>
      </c>
      <c r="AK433" s="151">
        <v>0</v>
      </c>
      <c r="AL433" s="151">
        <v>0</v>
      </c>
      <c r="AM433" s="151">
        <v>0</v>
      </c>
      <c r="AN433" s="151">
        <v>0</v>
      </c>
      <c r="AO433" s="151">
        <v>0</v>
      </c>
      <c r="AP433" s="10">
        <f>SUM(AD433:AO433)</f>
        <v>0</v>
      </c>
      <c r="AQ433" s="151">
        <v>0</v>
      </c>
      <c r="AR433" s="151">
        <v>0</v>
      </c>
      <c r="AS433" s="151">
        <v>0</v>
      </c>
      <c r="AT433" s="151">
        <v>0</v>
      </c>
      <c r="AU433" s="151">
        <v>0</v>
      </c>
      <c r="AV433" s="151">
        <v>0</v>
      </c>
      <c r="AW433" s="151">
        <v>0</v>
      </c>
      <c r="AX433" s="151">
        <v>0</v>
      </c>
      <c r="AY433" s="151">
        <v>0</v>
      </c>
      <c r="AZ433" s="151">
        <v>0</v>
      </c>
      <c r="BA433" s="151">
        <v>0</v>
      </c>
      <c r="BB433" s="151">
        <v>0</v>
      </c>
      <c r="BC433" s="10">
        <f>SUM(AQ433:BB433)</f>
        <v>0</v>
      </c>
      <c r="BD433" s="151">
        <v>0</v>
      </c>
      <c r="BE433" s="151">
        <v>0</v>
      </c>
      <c r="BF433" s="151">
        <v>0</v>
      </c>
      <c r="BG433" s="151">
        <v>0</v>
      </c>
      <c r="BH433" s="151">
        <v>0</v>
      </c>
      <c r="BI433" s="151">
        <v>0</v>
      </c>
      <c r="BJ433" s="151">
        <v>0</v>
      </c>
      <c r="BK433" s="151">
        <v>0</v>
      </c>
      <c r="BL433" s="151">
        <v>0</v>
      </c>
      <c r="BM433" s="151">
        <v>0</v>
      </c>
      <c r="BN433" s="151">
        <v>0</v>
      </c>
      <c r="BO433" s="151">
        <v>0</v>
      </c>
      <c r="BP433" s="157">
        <f>SUM(BD433:BO433)</f>
        <v>0</v>
      </c>
    </row>
    <row r="434" spans="2:68" x14ac:dyDescent="0.25">
      <c r="B434" s="109" t="s">
        <v>182</v>
      </c>
      <c r="C434" s="108" t="s">
        <v>275</v>
      </c>
      <c r="D434" s="97">
        <v>0</v>
      </c>
      <c r="E434" s="151">
        <v>0</v>
      </c>
      <c r="F434" s="151">
        <v>0</v>
      </c>
      <c r="G434" s="151">
        <v>0</v>
      </c>
      <c r="H434" s="151">
        <v>0</v>
      </c>
      <c r="I434" s="151">
        <v>0</v>
      </c>
      <c r="J434" s="151">
        <v>0</v>
      </c>
      <c r="K434" s="151">
        <v>0</v>
      </c>
      <c r="L434" s="151">
        <v>0</v>
      </c>
      <c r="M434" s="151">
        <v>0</v>
      </c>
      <c r="N434" s="151">
        <v>0</v>
      </c>
      <c r="O434" s="151">
        <v>0</v>
      </c>
      <c r="P434" s="10">
        <f>SUM(D434:O434)</f>
        <v>0</v>
      </c>
      <c r="Q434" s="151">
        <v>0</v>
      </c>
      <c r="R434" s="151">
        <v>0</v>
      </c>
      <c r="S434" s="151">
        <v>0</v>
      </c>
      <c r="T434" s="151">
        <v>0</v>
      </c>
      <c r="U434" s="151">
        <v>0</v>
      </c>
      <c r="V434" s="151">
        <v>0</v>
      </c>
      <c r="W434" s="151">
        <v>0</v>
      </c>
      <c r="X434" s="151">
        <v>0</v>
      </c>
      <c r="Y434" s="151">
        <v>0</v>
      </c>
      <c r="Z434" s="151">
        <v>0</v>
      </c>
      <c r="AA434" s="151">
        <v>0</v>
      </c>
      <c r="AB434" s="151">
        <v>0</v>
      </c>
      <c r="AC434" s="10">
        <f>SUM(Q434:AB434)</f>
        <v>0</v>
      </c>
      <c r="AD434" s="151">
        <v>0</v>
      </c>
      <c r="AE434" s="151">
        <v>0</v>
      </c>
      <c r="AF434" s="151">
        <v>0</v>
      </c>
      <c r="AG434" s="151">
        <v>0</v>
      </c>
      <c r="AH434" s="151">
        <v>0</v>
      </c>
      <c r="AI434" s="151">
        <v>0</v>
      </c>
      <c r="AJ434" s="151">
        <v>0</v>
      </c>
      <c r="AK434" s="151">
        <v>0</v>
      </c>
      <c r="AL434" s="151">
        <v>0</v>
      </c>
      <c r="AM434" s="151">
        <v>0</v>
      </c>
      <c r="AN434" s="151">
        <v>0</v>
      </c>
      <c r="AO434" s="151">
        <v>0</v>
      </c>
      <c r="AP434" s="10">
        <f>SUM(AD434:AO434)</f>
        <v>0</v>
      </c>
      <c r="AQ434" s="151">
        <v>0</v>
      </c>
      <c r="AR434" s="151">
        <v>0</v>
      </c>
      <c r="AS434" s="151">
        <v>0</v>
      </c>
      <c r="AT434" s="151">
        <v>0</v>
      </c>
      <c r="AU434" s="151">
        <v>0</v>
      </c>
      <c r="AV434" s="151">
        <v>0</v>
      </c>
      <c r="AW434" s="151">
        <v>0</v>
      </c>
      <c r="AX434" s="151">
        <v>0</v>
      </c>
      <c r="AY434" s="151">
        <v>0</v>
      </c>
      <c r="AZ434" s="151">
        <v>0</v>
      </c>
      <c r="BA434" s="151">
        <v>0</v>
      </c>
      <c r="BB434" s="151">
        <v>0</v>
      </c>
      <c r="BC434" s="10">
        <f>SUM(AQ434:BB434)</f>
        <v>0</v>
      </c>
      <c r="BD434" s="151">
        <v>0</v>
      </c>
      <c r="BE434" s="151">
        <v>0</v>
      </c>
      <c r="BF434" s="151">
        <v>0</v>
      </c>
      <c r="BG434" s="151">
        <v>0</v>
      </c>
      <c r="BH434" s="151">
        <v>0</v>
      </c>
      <c r="BI434" s="151">
        <v>0</v>
      </c>
      <c r="BJ434" s="151">
        <v>0</v>
      </c>
      <c r="BK434" s="151">
        <v>0</v>
      </c>
      <c r="BL434" s="151">
        <v>0</v>
      </c>
      <c r="BM434" s="151">
        <v>0</v>
      </c>
      <c r="BN434" s="151">
        <v>0</v>
      </c>
      <c r="BO434" s="151">
        <v>0</v>
      </c>
      <c r="BP434" s="157">
        <f>SUM(BD434:BO434)</f>
        <v>0</v>
      </c>
    </row>
    <row r="435" spans="2:68" x14ac:dyDescent="0.25">
      <c r="B435" s="109" t="s">
        <v>182</v>
      </c>
      <c r="C435" s="108" t="s">
        <v>276</v>
      </c>
      <c r="D435" s="97">
        <v>0</v>
      </c>
      <c r="E435" s="151">
        <v>0</v>
      </c>
      <c r="F435" s="151">
        <v>0</v>
      </c>
      <c r="G435" s="151">
        <v>0</v>
      </c>
      <c r="H435" s="151">
        <v>0</v>
      </c>
      <c r="I435" s="151">
        <v>0</v>
      </c>
      <c r="J435" s="151">
        <v>0</v>
      </c>
      <c r="K435" s="151">
        <v>0</v>
      </c>
      <c r="L435" s="151">
        <v>0</v>
      </c>
      <c r="M435" s="151">
        <v>0</v>
      </c>
      <c r="N435" s="151">
        <v>0</v>
      </c>
      <c r="O435" s="151">
        <v>0</v>
      </c>
      <c r="P435" s="10">
        <f>SUM(D435:O435)</f>
        <v>0</v>
      </c>
      <c r="Q435" s="151">
        <v>0</v>
      </c>
      <c r="R435" s="151">
        <v>0</v>
      </c>
      <c r="S435" s="151">
        <v>0</v>
      </c>
      <c r="T435" s="151">
        <v>0</v>
      </c>
      <c r="U435" s="151">
        <v>0</v>
      </c>
      <c r="V435" s="151">
        <v>0</v>
      </c>
      <c r="W435" s="151">
        <v>0</v>
      </c>
      <c r="X435" s="151">
        <v>0</v>
      </c>
      <c r="Y435" s="151">
        <v>0</v>
      </c>
      <c r="Z435" s="151">
        <v>0</v>
      </c>
      <c r="AA435" s="151">
        <v>0</v>
      </c>
      <c r="AB435" s="151">
        <v>0</v>
      </c>
      <c r="AC435" s="10">
        <f>SUM(Q435:AB435)</f>
        <v>0</v>
      </c>
      <c r="AD435" s="151">
        <v>0</v>
      </c>
      <c r="AE435" s="151">
        <v>0</v>
      </c>
      <c r="AF435" s="151">
        <v>0</v>
      </c>
      <c r="AG435" s="151">
        <v>0</v>
      </c>
      <c r="AH435" s="151">
        <v>0</v>
      </c>
      <c r="AI435" s="151">
        <v>0</v>
      </c>
      <c r="AJ435" s="151">
        <v>0</v>
      </c>
      <c r="AK435" s="151">
        <v>0</v>
      </c>
      <c r="AL435" s="151">
        <v>0</v>
      </c>
      <c r="AM435" s="151">
        <v>0</v>
      </c>
      <c r="AN435" s="151">
        <v>0</v>
      </c>
      <c r="AO435" s="151">
        <v>0</v>
      </c>
      <c r="AP435" s="10">
        <f>SUM(AD435:AO435)</f>
        <v>0</v>
      </c>
      <c r="AQ435" s="151">
        <v>0</v>
      </c>
      <c r="AR435" s="151">
        <v>0</v>
      </c>
      <c r="AS435" s="151">
        <v>0</v>
      </c>
      <c r="AT435" s="151">
        <v>0</v>
      </c>
      <c r="AU435" s="151">
        <v>0</v>
      </c>
      <c r="AV435" s="151">
        <v>0</v>
      </c>
      <c r="AW435" s="151">
        <v>0</v>
      </c>
      <c r="AX435" s="151">
        <v>0</v>
      </c>
      <c r="AY435" s="151">
        <v>0</v>
      </c>
      <c r="AZ435" s="151">
        <v>0</v>
      </c>
      <c r="BA435" s="151">
        <v>0</v>
      </c>
      <c r="BB435" s="151">
        <v>0</v>
      </c>
      <c r="BC435" s="10">
        <f>SUM(AQ435:BB435)</f>
        <v>0</v>
      </c>
      <c r="BD435" s="151">
        <v>0</v>
      </c>
      <c r="BE435" s="151">
        <v>0</v>
      </c>
      <c r="BF435" s="151">
        <v>0</v>
      </c>
      <c r="BG435" s="151">
        <v>0</v>
      </c>
      <c r="BH435" s="151">
        <v>0</v>
      </c>
      <c r="BI435" s="151">
        <v>0</v>
      </c>
      <c r="BJ435" s="151">
        <v>0</v>
      </c>
      <c r="BK435" s="151">
        <v>0</v>
      </c>
      <c r="BL435" s="151">
        <v>0</v>
      </c>
      <c r="BM435" s="151">
        <v>0</v>
      </c>
      <c r="BN435" s="151">
        <v>0</v>
      </c>
      <c r="BO435" s="151">
        <v>0</v>
      </c>
      <c r="BP435" s="157">
        <f>SUM(BD435:BO435)</f>
        <v>0</v>
      </c>
    </row>
    <row r="436" spans="2:68" x14ac:dyDescent="0.25">
      <c r="B436" s="109" t="s">
        <v>182</v>
      </c>
      <c r="C436" s="108" t="s">
        <v>277</v>
      </c>
      <c r="D436" s="97">
        <v>0</v>
      </c>
      <c r="E436" s="151">
        <v>0</v>
      </c>
      <c r="F436" s="151">
        <v>0</v>
      </c>
      <c r="G436" s="151">
        <v>0</v>
      </c>
      <c r="H436" s="151">
        <v>0</v>
      </c>
      <c r="I436" s="151">
        <v>0</v>
      </c>
      <c r="J436" s="151">
        <v>0</v>
      </c>
      <c r="K436" s="151">
        <v>0</v>
      </c>
      <c r="L436" s="151">
        <v>0</v>
      </c>
      <c r="M436" s="151">
        <v>0</v>
      </c>
      <c r="N436" s="151">
        <v>0</v>
      </c>
      <c r="O436" s="151">
        <v>0</v>
      </c>
      <c r="P436" s="10">
        <f>SUM(D436:O436)</f>
        <v>0</v>
      </c>
      <c r="Q436" s="151">
        <v>0</v>
      </c>
      <c r="R436" s="151">
        <v>0</v>
      </c>
      <c r="S436" s="151">
        <v>0</v>
      </c>
      <c r="T436" s="151">
        <v>0</v>
      </c>
      <c r="U436" s="151">
        <v>0</v>
      </c>
      <c r="V436" s="151">
        <v>0</v>
      </c>
      <c r="W436" s="151">
        <v>0</v>
      </c>
      <c r="X436" s="151">
        <v>0</v>
      </c>
      <c r="Y436" s="151">
        <v>0</v>
      </c>
      <c r="Z436" s="151">
        <v>0</v>
      </c>
      <c r="AA436" s="151">
        <v>0</v>
      </c>
      <c r="AB436" s="151">
        <v>0</v>
      </c>
      <c r="AC436" s="10">
        <f>SUM(Q436:AB436)</f>
        <v>0</v>
      </c>
      <c r="AD436" s="151">
        <v>0</v>
      </c>
      <c r="AE436" s="151">
        <v>0</v>
      </c>
      <c r="AF436" s="151">
        <v>0</v>
      </c>
      <c r="AG436" s="151">
        <v>0</v>
      </c>
      <c r="AH436" s="151">
        <v>0</v>
      </c>
      <c r="AI436" s="151">
        <v>0</v>
      </c>
      <c r="AJ436" s="151">
        <v>0</v>
      </c>
      <c r="AK436" s="151">
        <v>0</v>
      </c>
      <c r="AL436" s="151">
        <v>0</v>
      </c>
      <c r="AM436" s="151">
        <v>0</v>
      </c>
      <c r="AN436" s="151">
        <v>0</v>
      </c>
      <c r="AO436" s="151">
        <v>0</v>
      </c>
      <c r="AP436" s="10">
        <f>SUM(AD436:AO436)</f>
        <v>0</v>
      </c>
      <c r="AQ436" s="151">
        <v>0</v>
      </c>
      <c r="AR436" s="151">
        <v>0</v>
      </c>
      <c r="AS436" s="151">
        <v>0</v>
      </c>
      <c r="AT436" s="151">
        <v>0</v>
      </c>
      <c r="AU436" s="151">
        <v>0</v>
      </c>
      <c r="AV436" s="151">
        <v>0</v>
      </c>
      <c r="AW436" s="151">
        <v>0</v>
      </c>
      <c r="AX436" s="151">
        <v>0</v>
      </c>
      <c r="AY436" s="151">
        <v>0</v>
      </c>
      <c r="AZ436" s="151">
        <v>0</v>
      </c>
      <c r="BA436" s="151">
        <v>0</v>
      </c>
      <c r="BB436" s="151">
        <v>0</v>
      </c>
      <c r="BC436" s="10">
        <f>SUM(AQ436:BB436)</f>
        <v>0</v>
      </c>
      <c r="BD436" s="151">
        <v>0</v>
      </c>
      <c r="BE436" s="151">
        <v>0</v>
      </c>
      <c r="BF436" s="151">
        <v>0</v>
      </c>
      <c r="BG436" s="151">
        <v>0</v>
      </c>
      <c r="BH436" s="151">
        <v>0</v>
      </c>
      <c r="BI436" s="151">
        <v>0</v>
      </c>
      <c r="BJ436" s="151">
        <v>0</v>
      </c>
      <c r="BK436" s="151">
        <v>0</v>
      </c>
      <c r="BL436" s="151">
        <v>0</v>
      </c>
      <c r="BM436" s="151">
        <v>0</v>
      </c>
      <c r="BN436" s="151">
        <v>0</v>
      </c>
      <c r="BO436" s="151">
        <v>0</v>
      </c>
      <c r="BP436" s="157">
        <f>SUM(BD436:BO436)</f>
        <v>0</v>
      </c>
    </row>
    <row r="437" spans="2:68" x14ac:dyDescent="0.25">
      <c r="B437" s="109" t="s">
        <v>182</v>
      </c>
      <c r="C437" s="108" t="s">
        <v>278</v>
      </c>
      <c r="D437" s="97">
        <v>0</v>
      </c>
      <c r="E437" s="151">
        <v>0</v>
      </c>
      <c r="F437" s="151">
        <v>0</v>
      </c>
      <c r="G437" s="151">
        <v>0</v>
      </c>
      <c r="H437" s="151">
        <v>0</v>
      </c>
      <c r="I437" s="151">
        <v>0</v>
      </c>
      <c r="J437" s="151">
        <v>0</v>
      </c>
      <c r="K437" s="151">
        <v>0</v>
      </c>
      <c r="L437" s="151">
        <v>0</v>
      </c>
      <c r="M437" s="151">
        <v>0</v>
      </c>
      <c r="N437" s="151">
        <v>0</v>
      </c>
      <c r="O437" s="151">
        <v>0</v>
      </c>
      <c r="P437" s="10">
        <f>SUM(D437:O437)</f>
        <v>0</v>
      </c>
      <c r="Q437" s="151">
        <v>0</v>
      </c>
      <c r="R437" s="151">
        <v>0</v>
      </c>
      <c r="S437" s="151">
        <v>0</v>
      </c>
      <c r="T437" s="151">
        <v>0</v>
      </c>
      <c r="U437" s="151">
        <v>0</v>
      </c>
      <c r="V437" s="151">
        <v>0</v>
      </c>
      <c r="W437" s="151">
        <v>0</v>
      </c>
      <c r="X437" s="151">
        <v>0</v>
      </c>
      <c r="Y437" s="151">
        <v>0</v>
      </c>
      <c r="Z437" s="151">
        <v>0</v>
      </c>
      <c r="AA437" s="151">
        <v>0</v>
      </c>
      <c r="AB437" s="151">
        <v>0</v>
      </c>
      <c r="AC437" s="10">
        <f>SUM(Q437:AB437)</f>
        <v>0</v>
      </c>
      <c r="AD437" s="151">
        <v>0</v>
      </c>
      <c r="AE437" s="151">
        <v>0</v>
      </c>
      <c r="AF437" s="151">
        <v>0</v>
      </c>
      <c r="AG437" s="151">
        <v>0</v>
      </c>
      <c r="AH437" s="151">
        <v>0</v>
      </c>
      <c r="AI437" s="151">
        <v>0</v>
      </c>
      <c r="AJ437" s="151">
        <v>0</v>
      </c>
      <c r="AK437" s="151">
        <v>0</v>
      </c>
      <c r="AL437" s="151">
        <v>0</v>
      </c>
      <c r="AM437" s="151">
        <v>0</v>
      </c>
      <c r="AN437" s="151">
        <v>0</v>
      </c>
      <c r="AO437" s="151">
        <v>0</v>
      </c>
      <c r="AP437" s="10">
        <f>SUM(AD437:AO437)</f>
        <v>0</v>
      </c>
      <c r="AQ437" s="151">
        <v>0</v>
      </c>
      <c r="AR437" s="151">
        <v>0</v>
      </c>
      <c r="AS437" s="151">
        <v>0</v>
      </c>
      <c r="AT437" s="151">
        <v>0</v>
      </c>
      <c r="AU437" s="151">
        <v>0</v>
      </c>
      <c r="AV437" s="151">
        <v>0</v>
      </c>
      <c r="AW437" s="151">
        <v>0</v>
      </c>
      <c r="AX437" s="151">
        <v>0</v>
      </c>
      <c r="AY437" s="151">
        <v>0</v>
      </c>
      <c r="AZ437" s="151">
        <v>0</v>
      </c>
      <c r="BA437" s="151">
        <v>0</v>
      </c>
      <c r="BB437" s="151">
        <v>0</v>
      </c>
      <c r="BC437" s="10">
        <f>SUM(AQ437:BB437)</f>
        <v>0</v>
      </c>
      <c r="BD437" s="151">
        <v>0</v>
      </c>
      <c r="BE437" s="151">
        <v>0</v>
      </c>
      <c r="BF437" s="151">
        <v>0</v>
      </c>
      <c r="BG437" s="151">
        <v>0</v>
      </c>
      <c r="BH437" s="151">
        <v>0</v>
      </c>
      <c r="BI437" s="151">
        <v>0</v>
      </c>
      <c r="BJ437" s="151">
        <v>0</v>
      </c>
      <c r="BK437" s="151">
        <v>0</v>
      </c>
      <c r="BL437" s="151">
        <v>0</v>
      </c>
      <c r="BM437" s="151">
        <v>0</v>
      </c>
      <c r="BN437" s="151">
        <v>0</v>
      </c>
      <c r="BO437" s="151">
        <v>0</v>
      </c>
      <c r="BP437" s="157">
        <f>SUM(BD437:BO437)</f>
        <v>0</v>
      </c>
    </row>
    <row r="438" spans="2:68" x14ac:dyDescent="0.25">
      <c r="B438" s="103"/>
      <c r="C438" s="64"/>
      <c r="D438" s="79">
        <f t="shared" ref="D438:AI438" si="211">SUM(D433:D437)</f>
        <v>0</v>
      </c>
      <c r="E438" s="79">
        <f t="shared" si="211"/>
        <v>0</v>
      </c>
      <c r="F438" s="79">
        <f t="shared" si="211"/>
        <v>0</v>
      </c>
      <c r="G438" s="79">
        <f t="shared" si="211"/>
        <v>0</v>
      </c>
      <c r="H438" s="79">
        <f t="shared" si="211"/>
        <v>0</v>
      </c>
      <c r="I438" s="79">
        <f t="shared" si="211"/>
        <v>0</v>
      </c>
      <c r="J438" s="79">
        <f t="shared" si="211"/>
        <v>0</v>
      </c>
      <c r="K438" s="79">
        <f t="shared" si="211"/>
        <v>0</v>
      </c>
      <c r="L438" s="79">
        <f t="shared" si="211"/>
        <v>0</v>
      </c>
      <c r="M438" s="79">
        <f t="shared" si="211"/>
        <v>0</v>
      </c>
      <c r="N438" s="79">
        <f t="shared" si="211"/>
        <v>0</v>
      </c>
      <c r="O438" s="79">
        <f t="shared" si="211"/>
        <v>0</v>
      </c>
      <c r="P438" s="79">
        <f t="shared" si="211"/>
        <v>0</v>
      </c>
      <c r="Q438" s="79">
        <f t="shared" si="211"/>
        <v>0</v>
      </c>
      <c r="R438" s="79">
        <f t="shared" si="211"/>
        <v>0</v>
      </c>
      <c r="S438" s="79">
        <f t="shared" si="211"/>
        <v>0</v>
      </c>
      <c r="T438" s="79">
        <f t="shared" si="211"/>
        <v>0</v>
      </c>
      <c r="U438" s="79">
        <f t="shared" si="211"/>
        <v>0</v>
      </c>
      <c r="V438" s="79">
        <f t="shared" si="211"/>
        <v>0</v>
      </c>
      <c r="W438" s="79">
        <f t="shared" si="211"/>
        <v>0</v>
      </c>
      <c r="X438" s="79">
        <f t="shared" si="211"/>
        <v>0</v>
      </c>
      <c r="Y438" s="79">
        <f t="shared" si="211"/>
        <v>0</v>
      </c>
      <c r="Z438" s="79">
        <f t="shared" si="211"/>
        <v>0</v>
      </c>
      <c r="AA438" s="79">
        <f t="shared" si="211"/>
        <v>0</v>
      </c>
      <c r="AB438" s="79">
        <f t="shared" si="211"/>
        <v>0</v>
      </c>
      <c r="AC438" s="79">
        <f t="shared" si="211"/>
        <v>0</v>
      </c>
      <c r="AD438" s="79">
        <f t="shared" si="211"/>
        <v>0</v>
      </c>
      <c r="AE438" s="79">
        <f t="shared" si="211"/>
        <v>0</v>
      </c>
      <c r="AF438" s="79">
        <f t="shared" si="211"/>
        <v>0</v>
      </c>
      <c r="AG438" s="79">
        <f t="shared" si="211"/>
        <v>0</v>
      </c>
      <c r="AH438" s="79">
        <f t="shared" si="211"/>
        <v>0</v>
      </c>
      <c r="AI438" s="79">
        <f t="shared" si="211"/>
        <v>0</v>
      </c>
      <c r="AJ438" s="79">
        <f t="shared" ref="AJ438:BO438" si="212">SUM(AJ433:AJ437)</f>
        <v>0</v>
      </c>
      <c r="AK438" s="79">
        <f t="shared" si="212"/>
        <v>0</v>
      </c>
      <c r="AL438" s="79">
        <f t="shared" si="212"/>
        <v>0</v>
      </c>
      <c r="AM438" s="79">
        <f t="shared" si="212"/>
        <v>0</v>
      </c>
      <c r="AN438" s="79">
        <f t="shared" si="212"/>
        <v>0</v>
      </c>
      <c r="AO438" s="79">
        <f t="shared" si="212"/>
        <v>0</v>
      </c>
      <c r="AP438" s="79">
        <f t="shared" si="212"/>
        <v>0</v>
      </c>
      <c r="AQ438" s="79">
        <f t="shared" si="212"/>
        <v>0</v>
      </c>
      <c r="AR438" s="79">
        <f t="shared" si="212"/>
        <v>0</v>
      </c>
      <c r="AS438" s="79">
        <f t="shared" si="212"/>
        <v>0</v>
      </c>
      <c r="AT438" s="79">
        <f t="shared" si="212"/>
        <v>0</v>
      </c>
      <c r="AU438" s="79">
        <f t="shared" si="212"/>
        <v>0</v>
      </c>
      <c r="AV438" s="79">
        <f t="shared" si="212"/>
        <v>0</v>
      </c>
      <c r="AW438" s="79">
        <f t="shared" si="212"/>
        <v>0</v>
      </c>
      <c r="AX438" s="79">
        <f t="shared" si="212"/>
        <v>0</v>
      </c>
      <c r="AY438" s="79">
        <f t="shared" si="212"/>
        <v>0</v>
      </c>
      <c r="AZ438" s="79">
        <f t="shared" si="212"/>
        <v>0</v>
      </c>
      <c r="BA438" s="79">
        <f t="shared" si="212"/>
        <v>0</v>
      </c>
      <c r="BB438" s="79">
        <f t="shared" si="212"/>
        <v>0</v>
      </c>
      <c r="BC438" s="79">
        <f t="shared" si="212"/>
        <v>0</v>
      </c>
      <c r="BD438" s="79">
        <f t="shared" si="212"/>
        <v>0</v>
      </c>
      <c r="BE438" s="79">
        <f t="shared" si="212"/>
        <v>0</v>
      </c>
      <c r="BF438" s="79">
        <f t="shared" si="212"/>
        <v>0</v>
      </c>
      <c r="BG438" s="79">
        <f t="shared" si="212"/>
        <v>0</v>
      </c>
      <c r="BH438" s="79">
        <f t="shared" si="212"/>
        <v>0</v>
      </c>
      <c r="BI438" s="79">
        <f t="shared" si="212"/>
        <v>0</v>
      </c>
      <c r="BJ438" s="79">
        <f t="shared" si="212"/>
        <v>0</v>
      </c>
      <c r="BK438" s="79">
        <f t="shared" si="212"/>
        <v>0</v>
      </c>
      <c r="BL438" s="79">
        <f t="shared" si="212"/>
        <v>0</v>
      </c>
      <c r="BM438" s="79">
        <f t="shared" si="212"/>
        <v>0</v>
      </c>
      <c r="BN438" s="79">
        <f t="shared" si="212"/>
        <v>0</v>
      </c>
      <c r="BO438" s="79">
        <f t="shared" si="212"/>
        <v>0</v>
      </c>
      <c r="BP438" s="164">
        <f t="shared" ref="BP438:CU438" si="213">SUM(BP433:BP437)</f>
        <v>0</v>
      </c>
    </row>
    <row r="439" spans="2:68" x14ac:dyDescent="0.25">
      <c r="B439" s="103"/>
      <c r="C439" s="64"/>
      <c r="D439" s="85"/>
      <c r="E439" s="64"/>
      <c r="F439" s="64"/>
      <c r="G439" s="64"/>
      <c r="H439" s="64"/>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c r="BK439" s="65"/>
      <c r="BL439" s="65"/>
      <c r="BM439" s="65"/>
      <c r="BN439" s="65"/>
      <c r="BO439" s="65"/>
      <c r="BP439" s="153"/>
    </row>
    <row r="440" spans="2:68" x14ac:dyDescent="0.25">
      <c r="B440" s="103"/>
      <c r="C440" s="64" t="s">
        <v>308</v>
      </c>
      <c r="D440" s="149">
        <f>D415</f>
        <v>44682</v>
      </c>
      <c r="E440" s="86">
        <f>DATE(YEAR(D440)+1,MONTH(D440),DAY(D440))</f>
        <v>45047</v>
      </c>
      <c r="F440" s="86">
        <f>DATE(YEAR(E440)+1,MONTH(E440),DAY(E440))</f>
        <v>45413</v>
      </c>
      <c r="G440" s="86">
        <f>DATE(YEAR(F440)+1,MONTH(F440),DAY(F440))</f>
        <v>45778</v>
      </c>
      <c r="H440" s="86">
        <f>DATE(YEAR(G440)+1,MONTH(G440),DAY(G440))</f>
        <v>46143</v>
      </c>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c r="BK440" s="65"/>
      <c r="BL440" s="65"/>
      <c r="BM440" s="65"/>
      <c r="BN440" s="65"/>
      <c r="BO440" s="65"/>
      <c r="BP440" s="153"/>
    </row>
    <row r="441" spans="2:68" x14ac:dyDescent="0.25">
      <c r="B441" s="103" t="str">
        <f>B416</f>
        <v>Source and cost explanation</v>
      </c>
      <c r="C441" s="64" t="str">
        <f>C416</f>
        <v>Rent</v>
      </c>
      <c r="D441" s="111">
        <f t="shared" ref="D441:D455" si="214">P416</f>
        <v>600000</v>
      </c>
      <c r="E441" s="111">
        <f>AC416</f>
        <v>5516661.1500000013</v>
      </c>
      <c r="F441" s="111">
        <f>AP416</f>
        <v>660000.00000000012</v>
      </c>
      <c r="G441" s="111">
        <f>BC416</f>
        <v>6068327.2650000034</v>
      </c>
      <c r="H441" s="111">
        <f>BP416</f>
        <v>61426388.337011829</v>
      </c>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c r="BK441" s="65"/>
      <c r="BL441" s="65"/>
      <c r="BM441" s="65"/>
      <c r="BN441" s="65"/>
      <c r="BO441" s="65"/>
      <c r="BP441" s="153"/>
    </row>
    <row r="442" spans="2:68" x14ac:dyDescent="0.25">
      <c r="B442" s="103" t="str">
        <f t="shared" ref="B442:B455" si="215">B417</f>
        <v>Source and cost explanation</v>
      </c>
      <c r="C442" s="64" t="str">
        <f t="shared" ref="C442:C455" si="216">C417</f>
        <v>Property tax</v>
      </c>
      <c r="D442" s="111">
        <f t="shared" si="214"/>
        <v>24000</v>
      </c>
      <c r="E442" s="111">
        <f t="shared" ref="E442:E455" si="217">AC417</f>
        <v>220666.44600000005</v>
      </c>
      <c r="F442" s="111">
        <f t="shared" ref="F442:F455" si="218">AP417</f>
        <v>26400</v>
      </c>
      <c r="G442" s="111">
        <f t="shared" ref="G442:G455" si="219">BC417</f>
        <v>242733.09060000003</v>
      </c>
      <c r="H442" s="111">
        <f t="shared" ref="H442:H455" si="220">BP417</f>
        <v>2457055.5334804724</v>
      </c>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c r="BK442" s="65"/>
      <c r="BL442" s="65"/>
      <c r="BM442" s="65"/>
      <c r="BN442" s="65"/>
      <c r="BO442" s="65"/>
      <c r="BP442" s="153"/>
    </row>
    <row r="443" spans="2:68" x14ac:dyDescent="0.25">
      <c r="B443" s="103" t="str">
        <f t="shared" si="215"/>
        <v>Source and cost explanation</v>
      </c>
      <c r="C443" s="64" t="str">
        <f t="shared" si="216"/>
        <v>Utilities</v>
      </c>
      <c r="D443" s="111">
        <f t="shared" si="214"/>
        <v>6000</v>
      </c>
      <c r="E443" s="111">
        <f t="shared" si="217"/>
        <v>55166.611500000014</v>
      </c>
      <c r="F443" s="111">
        <f t="shared" si="218"/>
        <v>6600</v>
      </c>
      <c r="G443" s="111">
        <f t="shared" si="219"/>
        <v>60683.272650000006</v>
      </c>
      <c r="H443" s="111">
        <f t="shared" si="220"/>
        <v>614263.8833701181</v>
      </c>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c r="BK443" s="65"/>
      <c r="BL443" s="65"/>
      <c r="BM443" s="65"/>
      <c r="BN443" s="65"/>
      <c r="BO443" s="65"/>
      <c r="BP443" s="153"/>
    </row>
    <row r="444" spans="2:68" x14ac:dyDescent="0.25">
      <c r="B444" s="103" t="str">
        <f t="shared" si="215"/>
        <v>Source and cost explanation</v>
      </c>
      <c r="C444" s="64" t="str">
        <f t="shared" si="216"/>
        <v>Postal charges</v>
      </c>
      <c r="D444" s="111">
        <f t="shared" si="214"/>
        <v>2400</v>
      </c>
      <c r="E444" s="111">
        <f t="shared" si="217"/>
        <v>22066.644600000007</v>
      </c>
      <c r="F444" s="111">
        <f t="shared" si="218"/>
        <v>2640.0000000000005</v>
      </c>
      <c r="G444" s="111">
        <f t="shared" si="219"/>
        <v>24273.309060000014</v>
      </c>
      <c r="H444" s="111">
        <f t="shared" si="220"/>
        <v>245705.55334804734</v>
      </c>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c r="BK444" s="65"/>
      <c r="BL444" s="65"/>
      <c r="BM444" s="65"/>
      <c r="BN444" s="65"/>
      <c r="BO444" s="65"/>
      <c r="BP444" s="153"/>
    </row>
    <row r="445" spans="2:68" x14ac:dyDescent="0.25">
      <c r="B445" s="103" t="str">
        <f t="shared" si="215"/>
        <v>Source and cost explanation</v>
      </c>
      <c r="C445" s="64" t="str">
        <f t="shared" si="216"/>
        <v>Supplies</v>
      </c>
      <c r="D445" s="111">
        <f t="shared" si="214"/>
        <v>3840</v>
      </c>
      <c r="E445" s="111">
        <f t="shared" si="217"/>
        <v>35306.631360000007</v>
      </c>
      <c r="F445" s="111">
        <f t="shared" si="218"/>
        <v>4224</v>
      </c>
      <c r="G445" s="111">
        <f t="shared" si="219"/>
        <v>38837.29449600001</v>
      </c>
      <c r="H445" s="111">
        <f t="shared" si="220"/>
        <v>393128.88535687554</v>
      </c>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c r="BK445" s="65"/>
      <c r="BL445" s="65"/>
      <c r="BM445" s="65"/>
      <c r="BN445" s="65"/>
      <c r="BO445" s="65"/>
      <c r="BP445" s="153"/>
    </row>
    <row r="446" spans="2:68" x14ac:dyDescent="0.25">
      <c r="B446" s="103" t="str">
        <f t="shared" si="215"/>
        <v>Source and cost explanation</v>
      </c>
      <c r="C446" s="64" t="str">
        <f t="shared" si="216"/>
        <v>Computer equipment</v>
      </c>
      <c r="D446" s="111">
        <f t="shared" si="214"/>
        <v>12000</v>
      </c>
      <c r="E446" s="111">
        <f t="shared" si="217"/>
        <v>110333.22300000003</v>
      </c>
      <c r="F446" s="111">
        <f t="shared" si="218"/>
        <v>13200</v>
      </c>
      <c r="G446" s="111">
        <f t="shared" si="219"/>
        <v>121366.54530000001</v>
      </c>
      <c r="H446" s="111">
        <f t="shared" si="220"/>
        <v>1228527.7667402362</v>
      </c>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c r="BK446" s="65"/>
      <c r="BL446" s="65"/>
      <c r="BM446" s="65"/>
      <c r="BN446" s="65"/>
      <c r="BO446" s="65"/>
      <c r="BP446" s="153"/>
    </row>
    <row r="447" spans="2:68" x14ac:dyDescent="0.25">
      <c r="B447" s="103" t="str">
        <f t="shared" si="215"/>
        <v>Source and cost explanation</v>
      </c>
      <c r="C447" s="64" t="str">
        <f t="shared" si="216"/>
        <v>Administration</v>
      </c>
      <c r="D447" s="111">
        <f t="shared" si="214"/>
        <v>180000</v>
      </c>
      <c r="E447" s="111">
        <f t="shared" si="217"/>
        <v>1654998.3450000009</v>
      </c>
      <c r="F447" s="111">
        <f t="shared" si="218"/>
        <v>198000</v>
      </c>
      <c r="G447" s="111">
        <f t="shared" si="219"/>
        <v>1820498.1795000008</v>
      </c>
      <c r="H447" s="111">
        <f t="shared" si="220"/>
        <v>18427916.501103543</v>
      </c>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c r="BK447" s="65"/>
      <c r="BL447" s="65"/>
      <c r="BM447" s="65"/>
      <c r="BN447" s="65"/>
      <c r="BO447" s="65"/>
      <c r="BP447" s="153"/>
    </row>
    <row r="448" spans="2:68" x14ac:dyDescent="0.25">
      <c r="B448" s="103" t="str">
        <f t="shared" si="215"/>
        <v>Source and cost explanation</v>
      </c>
      <c r="C448" s="64" t="str">
        <f t="shared" si="216"/>
        <v>Asset #8</v>
      </c>
      <c r="D448" s="111">
        <f t="shared" si="214"/>
        <v>0</v>
      </c>
      <c r="E448" s="111">
        <f t="shared" si="217"/>
        <v>0</v>
      </c>
      <c r="F448" s="111">
        <f t="shared" si="218"/>
        <v>0</v>
      </c>
      <c r="G448" s="111">
        <f t="shared" si="219"/>
        <v>0</v>
      </c>
      <c r="H448" s="111">
        <f t="shared" si="220"/>
        <v>0</v>
      </c>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c r="BK448" s="65"/>
      <c r="BL448" s="65"/>
      <c r="BM448" s="65"/>
      <c r="BN448" s="65"/>
      <c r="BO448" s="65"/>
      <c r="BP448" s="153"/>
    </row>
    <row r="449" spans="2:68" x14ac:dyDescent="0.25">
      <c r="B449" s="103" t="str">
        <f t="shared" si="215"/>
        <v>Source and cost explanation</v>
      </c>
      <c r="C449" s="64" t="str">
        <f t="shared" si="216"/>
        <v>Asset #9</v>
      </c>
      <c r="D449" s="111">
        <f t="shared" si="214"/>
        <v>0</v>
      </c>
      <c r="E449" s="111">
        <f t="shared" si="217"/>
        <v>0</v>
      </c>
      <c r="F449" s="111">
        <f t="shared" si="218"/>
        <v>0</v>
      </c>
      <c r="G449" s="111">
        <f t="shared" si="219"/>
        <v>0</v>
      </c>
      <c r="H449" s="111">
        <f t="shared" si="220"/>
        <v>0</v>
      </c>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c r="BK449" s="65"/>
      <c r="BL449" s="65"/>
      <c r="BM449" s="65"/>
      <c r="BN449" s="65"/>
      <c r="BO449" s="65"/>
      <c r="BP449" s="153"/>
    </row>
    <row r="450" spans="2:68" x14ac:dyDescent="0.25">
      <c r="B450" s="103" t="str">
        <f t="shared" si="215"/>
        <v>Source and cost explanation</v>
      </c>
      <c r="C450" s="64" t="str">
        <f t="shared" si="216"/>
        <v>Asset #10</v>
      </c>
      <c r="D450" s="111">
        <f t="shared" si="214"/>
        <v>0</v>
      </c>
      <c r="E450" s="111">
        <f t="shared" si="217"/>
        <v>0</v>
      </c>
      <c r="F450" s="111">
        <f t="shared" si="218"/>
        <v>0</v>
      </c>
      <c r="G450" s="111">
        <f t="shared" si="219"/>
        <v>0</v>
      </c>
      <c r="H450" s="111">
        <f t="shared" si="220"/>
        <v>0</v>
      </c>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c r="BK450" s="65"/>
      <c r="BL450" s="65"/>
      <c r="BM450" s="65"/>
      <c r="BN450" s="65"/>
      <c r="BO450" s="65"/>
      <c r="BP450" s="153"/>
    </row>
    <row r="451" spans="2:68" x14ac:dyDescent="0.25">
      <c r="B451" s="103" t="str">
        <f t="shared" si="215"/>
        <v>Source and cost explanation</v>
      </c>
      <c r="C451" s="64" t="str">
        <f t="shared" si="216"/>
        <v>Asset #11</v>
      </c>
      <c r="D451" s="111">
        <f t="shared" si="214"/>
        <v>0</v>
      </c>
      <c r="E451" s="111">
        <f t="shared" si="217"/>
        <v>0</v>
      </c>
      <c r="F451" s="111">
        <f t="shared" si="218"/>
        <v>0</v>
      </c>
      <c r="G451" s="111">
        <f t="shared" si="219"/>
        <v>0</v>
      </c>
      <c r="H451" s="111">
        <f t="shared" si="220"/>
        <v>0</v>
      </c>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c r="BK451" s="65"/>
      <c r="BL451" s="65"/>
      <c r="BM451" s="65"/>
      <c r="BN451" s="65"/>
      <c r="BO451" s="65"/>
      <c r="BP451" s="153"/>
    </row>
    <row r="452" spans="2:68" x14ac:dyDescent="0.25">
      <c r="B452" s="103" t="str">
        <f t="shared" si="215"/>
        <v>Source and cost explanation</v>
      </c>
      <c r="C452" s="64" t="str">
        <f t="shared" si="216"/>
        <v>Asset #12</v>
      </c>
      <c r="D452" s="111">
        <f t="shared" si="214"/>
        <v>0</v>
      </c>
      <c r="E452" s="111">
        <f t="shared" si="217"/>
        <v>0</v>
      </c>
      <c r="F452" s="111">
        <f t="shared" si="218"/>
        <v>0</v>
      </c>
      <c r="G452" s="111">
        <f t="shared" si="219"/>
        <v>0</v>
      </c>
      <c r="H452" s="111">
        <f t="shared" si="220"/>
        <v>0</v>
      </c>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c r="BK452" s="65"/>
      <c r="BL452" s="65"/>
      <c r="BM452" s="65"/>
      <c r="BN452" s="65"/>
      <c r="BO452" s="65"/>
      <c r="BP452" s="153"/>
    </row>
    <row r="453" spans="2:68" x14ac:dyDescent="0.25">
      <c r="B453" s="103" t="str">
        <f t="shared" si="215"/>
        <v>Source and cost explanation</v>
      </c>
      <c r="C453" s="64" t="str">
        <f t="shared" si="216"/>
        <v>Asset #13</v>
      </c>
      <c r="D453" s="111">
        <f t="shared" si="214"/>
        <v>0</v>
      </c>
      <c r="E453" s="111">
        <f t="shared" si="217"/>
        <v>0</v>
      </c>
      <c r="F453" s="111">
        <f t="shared" si="218"/>
        <v>0</v>
      </c>
      <c r="G453" s="111">
        <f t="shared" si="219"/>
        <v>0</v>
      </c>
      <c r="H453" s="111">
        <f t="shared" si="220"/>
        <v>0</v>
      </c>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c r="BK453" s="65"/>
      <c r="BL453" s="65"/>
      <c r="BM453" s="65"/>
      <c r="BN453" s="65"/>
      <c r="BO453" s="65"/>
      <c r="BP453" s="153"/>
    </row>
    <row r="454" spans="2:68" x14ac:dyDescent="0.25">
      <c r="B454" s="103" t="str">
        <f t="shared" si="215"/>
        <v>Source and cost explanation</v>
      </c>
      <c r="C454" s="64" t="str">
        <f t="shared" si="216"/>
        <v>Asset #14</v>
      </c>
      <c r="D454" s="111">
        <f t="shared" si="214"/>
        <v>0</v>
      </c>
      <c r="E454" s="111">
        <f t="shared" si="217"/>
        <v>0</v>
      </c>
      <c r="F454" s="111">
        <f t="shared" si="218"/>
        <v>0</v>
      </c>
      <c r="G454" s="111">
        <f t="shared" si="219"/>
        <v>0</v>
      </c>
      <c r="H454" s="111">
        <f t="shared" si="220"/>
        <v>0</v>
      </c>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c r="BK454" s="65"/>
      <c r="BL454" s="65"/>
      <c r="BM454" s="65"/>
      <c r="BN454" s="65"/>
      <c r="BO454" s="65"/>
      <c r="BP454" s="153"/>
    </row>
    <row r="455" spans="2:68" x14ac:dyDescent="0.25">
      <c r="B455" s="103" t="str">
        <f t="shared" si="215"/>
        <v>Source and cost explanation</v>
      </c>
      <c r="C455" s="64" t="str">
        <f t="shared" si="216"/>
        <v>Asset #15</v>
      </c>
      <c r="D455" s="111">
        <f t="shared" si="214"/>
        <v>0</v>
      </c>
      <c r="E455" s="111">
        <f t="shared" si="217"/>
        <v>0</v>
      </c>
      <c r="F455" s="111">
        <f t="shared" si="218"/>
        <v>0</v>
      </c>
      <c r="G455" s="111">
        <f t="shared" si="219"/>
        <v>0</v>
      </c>
      <c r="H455" s="111">
        <f t="shared" si="220"/>
        <v>0</v>
      </c>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c r="BK455" s="65"/>
      <c r="BL455" s="65"/>
      <c r="BM455" s="65"/>
      <c r="BN455" s="65"/>
      <c r="BO455" s="65"/>
      <c r="BP455" s="153"/>
    </row>
    <row r="456" spans="2:68" x14ac:dyDescent="0.25">
      <c r="B456" s="103"/>
      <c r="C456" s="64"/>
      <c r="D456" s="152">
        <f>SUM(D441:D455)</f>
        <v>828240</v>
      </c>
      <c r="E456" s="152">
        <f>SUM(E441:E455)</f>
        <v>7615199.0514600025</v>
      </c>
      <c r="F456" s="152">
        <f>SUM(F441:F455)</f>
        <v>911064.00000000012</v>
      </c>
      <c r="G456" s="152">
        <f>SUM(G441:G455)</f>
        <v>8376718.9566060035</v>
      </c>
      <c r="H456" s="152">
        <f>SUM(H441:H455)</f>
        <v>84792986.460411116</v>
      </c>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c r="BK456" s="65"/>
      <c r="BL456" s="65"/>
      <c r="BM456" s="65"/>
      <c r="BN456" s="65"/>
      <c r="BO456" s="65"/>
      <c r="BP456" s="153"/>
    </row>
    <row r="457" spans="2:68" x14ac:dyDescent="0.25">
      <c r="B457" s="103"/>
      <c r="C457" s="64"/>
      <c r="D457" s="152"/>
      <c r="E457" s="152"/>
      <c r="F457" s="152"/>
      <c r="G457" s="152"/>
      <c r="H457" s="152"/>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c r="BK457" s="65"/>
      <c r="BL457" s="65"/>
      <c r="BM457" s="65"/>
      <c r="BN457" s="65"/>
      <c r="BO457" s="65"/>
      <c r="BP457" s="153"/>
    </row>
    <row r="458" spans="2:68" x14ac:dyDescent="0.25">
      <c r="B458" s="103"/>
      <c r="C458" s="64" t="s">
        <v>309</v>
      </c>
      <c r="D458" s="149">
        <f>D415</f>
        <v>44682</v>
      </c>
      <c r="E458" s="86">
        <f>DATE(YEAR(D458)+1,MONTH(D458),DAY(D458))</f>
        <v>45047</v>
      </c>
      <c r="F458" s="86">
        <f>DATE(YEAR(E458)+1,MONTH(E458),DAY(E458))</f>
        <v>45413</v>
      </c>
      <c r="G458" s="86">
        <f>DATE(YEAR(F458)+1,MONTH(F458),DAY(F458))</f>
        <v>45778</v>
      </c>
      <c r="H458" s="86">
        <f>DATE(YEAR(G458)+1,MONTH(G458),DAY(G458))</f>
        <v>46143</v>
      </c>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c r="BK458" s="65"/>
      <c r="BL458" s="65"/>
      <c r="BM458" s="65"/>
      <c r="BN458" s="65"/>
      <c r="BO458" s="65"/>
      <c r="BP458" s="153"/>
    </row>
    <row r="459" spans="2:68" x14ac:dyDescent="0.25">
      <c r="B459" s="103" t="str">
        <f t="shared" ref="B459:C462" si="221">B433</f>
        <v>Source and cost explanation</v>
      </c>
      <c r="C459" s="64" t="str">
        <f t="shared" si="221"/>
        <v>Asset #1</v>
      </c>
      <c r="D459" s="111">
        <f>P433</f>
        <v>0</v>
      </c>
      <c r="E459" s="111">
        <f>AC433</f>
        <v>0</v>
      </c>
      <c r="F459" s="111">
        <f>AP433</f>
        <v>0</v>
      </c>
      <c r="G459" s="111">
        <f>BC433</f>
        <v>0</v>
      </c>
      <c r="H459" s="111">
        <f>BP433</f>
        <v>0</v>
      </c>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c r="BK459" s="65"/>
      <c r="BL459" s="65"/>
      <c r="BM459" s="65"/>
      <c r="BN459" s="65"/>
      <c r="BO459" s="65"/>
      <c r="BP459" s="153"/>
    </row>
    <row r="460" spans="2:68" x14ac:dyDescent="0.25">
      <c r="B460" s="103" t="str">
        <f t="shared" si="221"/>
        <v>Source and cost explanation</v>
      </c>
      <c r="C460" s="64" t="str">
        <f t="shared" si="221"/>
        <v>Asset #2</v>
      </c>
      <c r="D460" s="111">
        <f>P434</f>
        <v>0</v>
      </c>
      <c r="E460" s="111">
        <f>AC434</f>
        <v>0</v>
      </c>
      <c r="F460" s="111">
        <f>AP434</f>
        <v>0</v>
      </c>
      <c r="G460" s="111">
        <f>BC434</f>
        <v>0</v>
      </c>
      <c r="H460" s="111">
        <f>BP434</f>
        <v>0</v>
      </c>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c r="BK460" s="65"/>
      <c r="BL460" s="65"/>
      <c r="BM460" s="65"/>
      <c r="BN460" s="65"/>
      <c r="BO460" s="65"/>
      <c r="BP460" s="153"/>
    </row>
    <row r="461" spans="2:68" x14ac:dyDescent="0.25">
      <c r="B461" s="103" t="str">
        <f t="shared" si="221"/>
        <v>Source and cost explanation</v>
      </c>
      <c r="C461" s="64" t="str">
        <f t="shared" si="221"/>
        <v>Asset #3</v>
      </c>
      <c r="D461" s="111">
        <f>P435</f>
        <v>0</v>
      </c>
      <c r="E461" s="111">
        <f>AC435</f>
        <v>0</v>
      </c>
      <c r="F461" s="111">
        <f>AP435</f>
        <v>0</v>
      </c>
      <c r="G461" s="111">
        <f>BC435</f>
        <v>0</v>
      </c>
      <c r="H461" s="111">
        <f>BP435</f>
        <v>0</v>
      </c>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c r="BK461" s="65"/>
      <c r="BL461" s="65"/>
      <c r="BM461" s="65"/>
      <c r="BN461" s="65"/>
      <c r="BO461" s="65"/>
      <c r="BP461" s="153"/>
    </row>
    <row r="462" spans="2:68" x14ac:dyDescent="0.25">
      <c r="B462" s="103" t="str">
        <f t="shared" si="221"/>
        <v>Source and cost explanation</v>
      </c>
      <c r="C462" s="64" t="str">
        <f t="shared" si="221"/>
        <v>Asset #4</v>
      </c>
      <c r="D462" s="111">
        <f>P436</f>
        <v>0</v>
      </c>
      <c r="E462" s="111">
        <f>AC436</f>
        <v>0</v>
      </c>
      <c r="F462" s="111">
        <f>AP436</f>
        <v>0</v>
      </c>
      <c r="G462" s="111">
        <f>BC436</f>
        <v>0</v>
      </c>
      <c r="H462" s="111">
        <f>BP436</f>
        <v>0</v>
      </c>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c r="BK462" s="65"/>
      <c r="BL462" s="65"/>
      <c r="BM462" s="65"/>
      <c r="BN462" s="65"/>
      <c r="BO462" s="65"/>
      <c r="BP462" s="153"/>
    </row>
    <row r="463" spans="2:68" x14ac:dyDescent="0.25">
      <c r="B463" s="103"/>
      <c r="C463" s="65"/>
      <c r="D463" s="111">
        <f>SUM(D459:D462)</f>
        <v>0</v>
      </c>
      <c r="E463" s="111">
        <f>SUM(E459:E462)</f>
        <v>0</v>
      </c>
      <c r="F463" s="111">
        <f>SUM(F459:F462)</f>
        <v>0</v>
      </c>
      <c r="G463" s="111">
        <f>SUM(G459:G462)</f>
        <v>0</v>
      </c>
      <c r="H463" s="111">
        <f>SUM(H459:H462)</f>
        <v>0</v>
      </c>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c r="BK463" s="65"/>
      <c r="BL463" s="65"/>
      <c r="BM463" s="65"/>
      <c r="BN463" s="65"/>
      <c r="BO463" s="65"/>
      <c r="BP463" s="153"/>
    </row>
    <row r="464" spans="2:68" x14ac:dyDescent="0.25">
      <c r="B464" s="103"/>
      <c r="C464" s="64"/>
      <c r="D464" s="85"/>
      <c r="E464" s="85"/>
      <c r="F464" s="85"/>
      <c r="G464" s="85"/>
      <c r="H464" s="8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c r="BK464" s="65"/>
      <c r="BL464" s="65"/>
      <c r="BM464" s="65"/>
      <c r="BN464" s="65"/>
      <c r="BO464" s="65"/>
      <c r="BP464" s="153"/>
    </row>
    <row r="465" spans="2:68" x14ac:dyDescent="0.25">
      <c r="B465" s="103" t="s">
        <v>108</v>
      </c>
      <c r="C465" s="64"/>
      <c r="D465" s="86">
        <f>D415</f>
        <v>44682</v>
      </c>
      <c r="E465" s="86">
        <f>DATE(YEAR(D465)+1,MONTH(D465),DAY(D465))</f>
        <v>45047</v>
      </c>
      <c r="F465" s="86">
        <f>DATE(YEAR(E465)+1,MONTH(E465),DAY(E465))</f>
        <v>45413</v>
      </c>
      <c r="G465" s="86">
        <f>DATE(YEAR(F465)+1,MONTH(F465),DAY(F465))</f>
        <v>45778</v>
      </c>
      <c r="H465" s="86">
        <f>DATE(YEAR(G465)+1,MONTH(G465),DAY(G465))</f>
        <v>46143</v>
      </c>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c r="BK465" s="65"/>
      <c r="BL465" s="65"/>
      <c r="BM465" s="65"/>
      <c r="BN465" s="65"/>
      <c r="BO465" s="65"/>
      <c r="BP465" s="153"/>
    </row>
    <row r="466" spans="2:68" x14ac:dyDescent="0.25">
      <c r="B466" s="103" t="s">
        <v>6</v>
      </c>
      <c r="C466" s="64"/>
      <c r="D466" s="111">
        <v>0</v>
      </c>
      <c r="E466" s="87">
        <f>D470</f>
        <v>600474</v>
      </c>
      <c r="F466" s="87">
        <f>E470</f>
        <v>5791232.6123085022</v>
      </c>
      <c r="G466" s="87">
        <f>F470</f>
        <v>3266576.0755388257</v>
      </c>
      <c r="H466" s="87">
        <f>G470</f>
        <v>7543080.4775318243</v>
      </c>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c r="BK466" s="65"/>
      <c r="BL466" s="65"/>
      <c r="BM466" s="65"/>
      <c r="BN466" s="65"/>
      <c r="BO466" s="65"/>
      <c r="BP466" s="153"/>
    </row>
    <row r="467" spans="2:68" x14ac:dyDescent="0.25">
      <c r="B467" s="103" t="s">
        <v>7</v>
      </c>
      <c r="C467" s="64"/>
      <c r="D467" s="111">
        <f>D456</f>
        <v>828240</v>
      </c>
      <c r="E467" s="111">
        <f>E456</f>
        <v>7615199.0514600025</v>
      </c>
      <c r="F467" s="111">
        <f>F456</f>
        <v>911064.00000000012</v>
      </c>
      <c r="G467" s="111">
        <f>G456</f>
        <v>8376718.9566060035</v>
      </c>
      <c r="H467" s="111">
        <f>H456</f>
        <v>84792986.460411116</v>
      </c>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c r="BK467" s="65"/>
      <c r="BL467" s="65"/>
      <c r="BM467" s="65"/>
      <c r="BN467" s="65"/>
      <c r="BO467" s="65"/>
      <c r="BP467" s="153"/>
    </row>
    <row r="468" spans="2:68" x14ac:dyDescent="0.25">
      <c r="B468" s="103" t="s">
        <v>17</v>
      </c>
      <c r="C468" s="64"/>
      <c r="D468" s="111">
        <f>D463</f>
        <v>0</v>
      </c>
      <c r="E468" s="111">
        <f>E463</f>
        <v>0</v>
      </c>
      <c r="F468" s="111">
        <f>F463</f>
        <v>0</v>
      </c>
      <c r="G468" s="111">
        <f>G463</f>
        <v>0</v>
      </c>
      <c r="H468" s="111">
        <f>H463</f>
        <v>0</v>
      </c>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c r="BK468" s="65"/>
      <c r="BL468" s="65"/>
      <c r="BM468" s="65"/>
      <c r="BN468" s="65"/>
      <c r="BO468" s="65"/>
      <c r="BP468" s="153"/>
    </row>
    <row r="469" spans="2:68" x14ac:dyDescent="0.25">
      <c r="B469" s="103" t="s">
        <v>5</v>
      </c>
      <c r="C469" s="64"/>
      <c r="D469" s="111">
        <f>(D466*$C412)+(D467*$C412/2)</f>
        <v>227766.00000000003</v>
      </c>
      <c r="E469" s="111">
        <f>(E466*$C412)+(E467*$C412/2)</f>
        <v>2424440.4391515008</v>
      </c>
      <c r="F469" s="111">
        <f>(F466*$C412)+(F467*$C412/2)</f>
        <v>3435720.5367696765</v>
      </c>
      <c r="G469" s="111">
        <f>(G466*$C412)+(G467*$C412/2)</f>
        <v>4100214.5546130054</v>
      </c>
      <c r="H469" s="111">
        <f>(H466*$C412)+(H467*$C412/2)</f>
        <v>27466765.539255563</v>
      </c>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c r="BK469" s="65"/>
      <c r="BL469" s="65"/>
      <c r="BM469" s="65"/>
      <c r="BN469" s="65"/>
      <c r="BO469" s="65"/>
      <c r="BP469" s="153"/>
    </row>
    <row r="470" spans="2:68" ht="13.8" thickBot="1" x14ac:dyDescent="0.3">
      <c r="B470" s="106" t="s">
        <v>8</v>
      </c>
      <c r="C470" s="120"/>
      <c r="D470" s="165">
        <f>D466+D467-D468-D469</f>
        <v>600474</v>
      </c>
      <c r="E470" s="165">
        <f>E466+E467-E468-E469</f>
        <v>5791232.6123085022</v>
      </c>
      <c r="F470" s="165">
        <f>F466+F467-F468-F469</f>
        <v>3266576.0755388257</v>
      </c>
      <c r="G470" s="165">
        <f>G466+G467-G468-G469</f>
        <v>7543080.4775318243</v>
      </c>
      <c r="H470" s="165">
        <f>H466+H467-H468-H469</f>
        <v>64869301.398687378</v>
      </c>
      <c r="I470" s="121"/>
      <c r="J470" s="121"/>
      <c r="K470" s="121"/>
      <c r="L470" s="121"/>
      <c r="M470" s="121"/>
      <c r="N470" s="121"/>
      <c r="O470" s="121"/>
      <c r="P470" s="121"/>
      <c r="Q470" s="121"/>
      <c r="R470" s="121"/>
      <c r="S470" s="121"/>
      <c r="T470" s="121"/>
      <c r="U470" s="121"/>
      <c r="V470" s="121"/>
      <c r="W470" s="121"/>
      <c r="X470" s="121"/>
      <c r="Y470" s="121"/>
      <c r="Z470" s="121"/>
      <c r="AA470" s="121"/>
      <c r="AB470" s="121"/>
      <c r="AC470" s="121"/>
      <c r="AD470" s="121"/>
      <c r="AE470" s="121"/>
      <c r="AF470" s="121"/>
      <c r="AG470" s="121"/>
      <c r="AH470" s="121"/>
      <c r="AI470" s="121"/>
      <c r="AJ470" s="121"/>
      <c r="AK470" s="121"/>
      <c r="AL470" s="121"/>
      <c r="AM470" s="121"/>
      <c r="AN470" s="121"/>
      <c r="AO470" s="121"/>
      <c r="AP470" s="121"/>
      <c r="AQ470" s="121"/>
      <c r="AR470" s="121"/>
      <c r="AS470" s="121"/>
      <c r="AT470" s="121"/>
      <c r="AU470" s="121"/>
      <c r="AV470" s="121"/>
      <c r="AW470" s="121"/>
      <c r="AX470" s="121"/>
      <c r="AY470" s="121"/>
      <c r="AZ470" s="121"/>
      <c r="BA470" s="121"/>
      <c r="BB470" s="121"/>
      <c r="BC470" s="121"/>
      <c r="BD470" s="121"/>
      <c r="BE470" s="121"/>
      <c r="BF470" s="121"/>
      <c r="BG470" s="121"/>
      <c r="BH470" s="121"/>
      <c r="BI470" s="121"/>
      <c r="BJ470" s="121"/>
      <c r="BK470" s="121"/>
      <c r="BL470" s="121"/>
      <c r="BM470" s="121"/>
      <c r="BN470" s="121"/>
      <c r="BO470" s="121"/>
      <c r="BP470" s="122"/>
    </row>
  </sheetData>
  <mergeCells count="12">
    <mergeCell ref="A14:P14"/>
    <mergeCell ref="A11:P11"/>
    <mergeCell ref="A12:P12"/>
    <mergeCell ref="A7:P7"/>
    <mergeCell ref="A8:P8"/>
    <mergeCell ref="A9:P9"/>
    <mergeCell ref="A10:P10"/>
    <mergeCell ref="A6:P6"/>
    <mergeCell ref="J2:Q2"/>
    <mergeCell ref="J3:Q3"/>
    <mergeCell ref="A1:H1"/>
    <mergeCell ref="A13:P13"/>
  </mergeCells>
  <pageMargins left="0.7" right="0.7" top="0.75" bottom="0.75" header="0.3" footer="0.3"/>
  <pageSetup scale="32" orientation="landscape"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1"/>
  <sheetViews>
    <sheetView showGridLines="0" topLeftCell="B10" workbookViewId="0">
      <selection activeCell="F33" sqref="F33"/>
    </sheetView>
  </sheetViews>
  <sheetFormatPr defaultRowHeight="13.2" x14ac:dyDescent="0.25"/>
  <cols>
    <col min="1" max="1" width="1.44140625" customWidth="1"/>
    <col min="2" max="2" width="34.5546875" customWidth="1"/>
    <col min="3" max="3" width="13.88671875" customWidth="1"/>
    <col min="4" max="4" width="50.88671875" bestFit="1" customWidth="1"/>
    <col min="5" max="10" width="11.5546875" bestFit="1" customWidth="1"/>
    <col min="11" max="11" width="11.109375" bestFit="1" customWidth="1"/>
    <col min="12" max="13" width="12.88671875" bestFit="1" customWidth="1"/>
    <col min="14" max="14" width="14" bestFit="1" customWidth="1"/>
    <col min="15" max="15" width="9.88671875" bestFit="1" customWidth="1"/>
    <col min="16" max="16" width="11.6640625" bestFit="1" customWidth="1"/>
    <col min="18" max="18" width="20.6640625" customWidth="1"/>
  </cols>
  <sheetData>
    <row r="1" spans="1:17" ht="13.8" x14ac:dyDescent="0.25">
      <c r="A1" s="351" t="s">
        <v>421</v>
      </c>
      <c r="B1" s="351"/>
      <c r="C1" s="351"/>
      <c r="D1" s="351"/>
      <c r="E1" s="351"/>
      <c r="F1" s="351"/>
      <c r="G1" s="351"/>
    </row>
    <row r="3" spans="1:17" x14ac:dyDescent="0.25">
      <c r="A3" s="358" t="s">
        <v>339</v>
      </c>
      <c r="B3" s="358"/>
      <c r="C3" s="358"/>
      <c r="D3" s="358"/>
      <c r="F3" s="6"/>
      <c r="G3" s="273"/>
      <c r="H3" s="1"/>
      <c r="I3" s="1"/>
      <c r="J3" s="1"/>
    </row>
    <row r="4" spans="1:17" x14ac:dyDescent="0.25">
      <c r="A4" s="358" t="s">
        <v>514</v>
      </c>
      <c r="B4" s="358"/>
      <c r="C4" s="358"/>
      <c r="D4" s="358"/>
      <c r="F4" s="6"/>
      <c r="G4" s="6"/>
      <c r="H4" s="1"/>
      <c r="I4" s="1"/>
      <c r="J4" s="1"/>
    </row>
    <row r="5" spans="1:17" x14ac:dyDescent="0.25">
      <c r="F5" s="272"/>
      <c r="G5" s="1"/>
      <c r="H5" s="272"/>
      <c r="I5" s="1"/>
      <c r="J5" s="1"/>
    </row>
    <row r="6" spans="1:17" s="263" customFormat="1" x14ac:dyDescent="0.25">
      <c r="A6" s="357" t="s">
        <v>515</v>
      </c>
      <c r="B6" s="355"/>
      <c r="C6" s="355"/>
      <c r="D6" s="355"/>
      <c r="E6" s="355"/>
      <c r="F6" s="355"/>
      <c r="G6" s="355"/>
      <c r="H6" s="355"/>
      <c r="I6" s="355"/>
      <c r="J6" s="355"/>
      <c r="K6" s="355"/>
    </row>
    <row r="7" spans="1:17" s="263" customFormat="1" x14ac:dyDescent="0.25">
      <c r="A7" s="357" t="s">
        <v>519</v>
      </c>
      <c r="B7" s="355"/>
      <c r="C7" s="355"/>
      <c r="D7" s="355"/>
      <c r="E7" s="355"/>
      <c r="F7" s="355"/>
      <c r="G7" s="355"/>
      <c r="H7" s="355"/>
      <c r="I7" s="355"/>
      <c r="J7" s="355"/>
      <c r="K7" s="355"/>
    </row>
    <row r="8" spans="1:17" s="263" customFormat="1" x14ac:dyDescent="0.25">
      <c r="A8" s="357"/>
      <c r="B8" s="357"/>
      <c r="C8" s="357"/>
      <c r="D8" s="357"/>
      <c r="E8" s="357"/>
      <c r="F8" s="357"/>
      <c r="G8" s="357"/>
      <c r="H8" s="357"/>
      <c r="I8" s="357"/>
      <c r="J8" s="357"/>
      <c r="K8" s="357"/>
    </row>
    <row r="9" spans="1:17" x14ac:dyDescent="0.25">
      <c r="A9" s="357" t="s">
        <v>520</v>
      </c>
      <c r="B9" s="357"/>
      <c r="C9" s="357"/>
      <c r="D9" s="357"/>
      <c r="E9" s="357"/>
      <c r="F9" s="357" t="s">
        <v>462</v>
      </c>
      <c r="G9" s="357"/>
      <c r="H9" s="357"/>
      <c r="I9" s="357"/>
      <c r="J9" s="357"/>
      <c r="K9" s="357"/>
    </row>
    <row r="10" spans="1:17" s="263" customFormat="1" x14ac:dyDescent="0.25">
      <c r="A10" s="357" t="s">
        <v>521</v>
      </c>
      <c r="B10" s="357"/>
      <c r="C10" s="357"/>
      <c r="D10" s="357"/>
      <c r="E10" s="357"/>
      <c r="F10" s="357"/>
      <c r="G10" s="357"/>
      <c r="H10" s="357"/>
      <c r="I10" s="357"/>
      <c r="J10" s="357"/>
      <c r="K10" s="357"/>
    </row>
    <row r="11" spans="1:17" x14ac:dyDescent="0.25">
      <c r="F11" s="6"/>
      <c r="G11" s="1"/>
      <c r="H11" s="6"/>
      <c r="I11" s="1"/>
      <c r="J11" s="1"/>
      <c r="K11" s="1"/>
    </row>
    <row r="12" spans="1:17" x14ac:dyDescent="0.25">
      <c r="B12" s="212">
        <f>ControlPanel!B11</f>
        <v>44682</v>
      </c>
      <c r="F12" s="6"/>
      <c r="G12" s="1"/>
      <c r="H12" s="6"/>
      <c r="I12" s="1"/>
      <c r="J12" s="1"/>
      <c r="K12" s="1"/>
    </row>
    <row r="13" spans="1:17" x14ac:dyDescent="0.25">
      <c r="B13" s="2" t="s">
        <v>181</v>
      </c>
      <c r="C13" s="4"/>
      <c r="D13" s="4"/>
      <c r="E13" s="4"/>
      <c r="F13" s="1"/>
      <c r="G13" s="1"/>
      <c r="H13" s="6"/>
      <c r="I13" s="1"/>
      <c r="J13" s="1"/>
      <c r="K13" s="1"/>
      <c r="N13" s="4"/>
      <c r="O13" s="4"/>
      <c r="P13" s="4"/>
      <c r="Q13" s="4"/>
    </row>
    <row r="14" spans="1:17" x14ac:dyDescent="0.25">
      <c r="B14" s="75" t="str">
        <f>ControlPanel!B9</f>
        <v>Hayai Desire</v>
      </c>
      <c r="C14" s="4"/>
      <c r="D14" s="4"/>
      <c r="E14" s="4"/>
      <c r="F14" s="1"/>
      <c r="G14" s="1"/>
      <c r="H14" s="6"/>
      <c r="I14" s="1"/>
      <c r="J14" s="1"/>
      <c r="K14" s="1"/>
      <c r="N14" s="4"/>
      <c r="O14" s="4"/>
      <c r="P14" s="4"/>
      <c r="Q14" s="4"/>
    </row>
    <row r="15" spans="1:17" x14ac:dyDescent="0.25">
      <c r="B15" s="4"/>
      <c r="C15" s="4"/>
      <c r="D15" s="4" t="s">
        <v>182</v>
      </c>
      <c r="E15" s="4"/>
      <c r="F15" s="6"/>
      <c r="G15" s="1"/>
      <c r="H15" s="6"/>
      <c r="I15" s="1"/>
      <c r="J15" s="1"/>
      <c r="K15" s="1"/>
      <c r="N15" s="4"/>
      <c r="O15" s="4"/>
      <c r="P15" s="4"/>
      <c r="Q15" s="4"/>
    </row>
    <row r="16" spans="1:17" ht="26.4" x14ac:dyDescent="0.25">
      <c r="B16" s="96" t="s">
        <v>564</v>
      </c>
      <c r="C16" s="110">
        <v>250000</v>
      </c>
      <c r="D16" s="347" t="s">
        <v>565</v>
      </c>
      <c r="E16" s="348"/>
      <c r="F16" s="349"/>
      <c r="G16" s="350"/>
      <c r="H16" s="349"/>
      <c r="I16" s="350"/>
      <c r="J16" s="350"/>
      <c r="K16" s="350"/>
      <c r="L16" s="78"/>
      <c r="M16" s="78"/>
      <c r="N16" s="348"/>
      <c r="O16" s="4"/>
      <c r="P16" s="4"/>
      <c r="Q16" s="4"/>
    </row>
    <row r="17" spans="2:17" x14ac:dyDescent="0.25">
      <c r="B17" s="96" t="s">
        <v>566</v>
      </c>
      <c r="C17" s="110">
        <v>1000000</v>
      </c>
      <c r="D17" s="96" t="s">
        <v>567</v>
      </c>
      <c r="E17" s="4"/>
      <c r="F17" s="6"/>
      <c r="G17" s="1"/>
      <c r="H17" s="6"/>
      <c r="I17" s="1"/>
      <c r="J17" s="1"/>
      <c r="K17" s="1"/>
      <c r="N17" s="4"/>
      <c r="O17" s="4"/>
      <c r="P17" s="4"/>
      <c r="Q17" s="4"/>
    </row>
    <row r="18" spans="2:17" x14ac:dyDescent="0.25">
      <c r="B18" s="96" t="s">
        <v>568</v>
      </c>
      <c r="C18" s="110">
        <v>320</v>
      </c>
      <c r="D18" s="96" t="s">
        <v>570</v>
      </c>
      <c r="E18" s="4"/>
      <c r="F18" s="6"/>
      <c r="G18" s="1"/>
      <c r="H18" s="6"/>
      <c r="I18" s="1"/>
      <c r="J18" s="1"/>
      <c r="K18" s="1"/>
      <c r="N18" s="4"/>
      <c r="O18" s="4"/>
      <c r="P18" s="4"/>
      <c r="Q18" s="4"/>
    </row>
    <row r="19" spans="2:17" x14ac:dyDescent="0.25">
      <c r="B19" s="96" t="s">
        <v>569</v>
      </c>
      <c r="C19" s="110">
        <v>200</v>
      </c>
      <c r="D19" s="96" t="s">
        <v>571</v>
      </c>
      <c r="E19" s="4"/>
      <c r="F19" s="6"/>
      <c r="G19" s="1"/>
      <c r="H19" s="6"/>
      <c r="I19" s="1"/>
      <c r="J19" s="1"/>
      <c r="K19" s="1"/>
      <c r="N19" s="4"/>
      <c r="O19" s="4"/>
      <c r="P19" s="4"/>
      <c r="Q19" s="4"/>
    </row>
    <row r="20" spans="2:17" ht="14.25" customHeight="1" x14ac:dyDescent="0.25">
      <c r="B20" s="96" t="s">
        <v>572</v>
      </c>
      <c r="C20" s="110">
        <v>30000</v>
      </c>
      <c r="D20" s="303" t="s">
        <v>573</v>
      </c>
      <c r="E20" s="67"/>
      <c r="F20" s="6"/>
      <c r="G20" s="1"/>
      <c r="H20" s="6"/>
      <c r="I20" s="1"/>
      <c r="J20" s="1"/>
      <c r="K20" s="1"/>
      <c r="N20" s="4"/>
      <c r="O20" s="4"/>
      <c r="P20" s="4"/>
      <c r="Q20" s="4"/>
    </row>
    <row r="21" spans="2:17" x14ac:dyDescent="0.25">
      <c r="B21" s="96" t="s">
        <v>574</v>
      </c>
      <c r="C21" s="110">
        <v>125000</v>
      </c>
      <c r="D21" s="96" t="s">
        <v>585</v>
      </c>
      <c r="F21" s="6"/>
      <c r="G21" s="1"/>
      <c r="H21" s="6"/>
      <c r="I21" s="1"/>
      <c r="J21" s="1"/>
      <c r="K21" s="1"/>
    </row>
    <row r="22" spans="2:17" x14ac:dyDescent="0.25">
      <c r="B22" s="96" t="s">
        <v>575</v>
      </c>
      <c r="C22" s="110">
        <v>240000</v>
      </c>
      <c r="D22" s="96" t="s">
        <v>586</v>
      </c>
      <c r="F22" s="6"/>
      <c r="G22" s="1"/>
      <c r="H22" s="6"/>
      <c r="I22" s="1"/>
      <c r="J22" s="1"/>
      <c r="K22" s="1"/>
    </row>
    <row r="23" spans="2:17" x14ac:dyDescent="0.25">
      <c r="B23" s="96" t="s">
        <v>576</v>
      </c>
      <c r="C23" s="110">
        <v>34000</v>
      </c>
      <c r="D23" s="96" t="s">
        <v>587</v>
      </c>
      <c r="F23" s="6"/>
      <c r="G23" s="1"/>
      <c r="H23" s="6"/>
      <c r="I23" s="1"/>
      <c r="J23" s="1"/>
      <c r="K23" s="1"/>
    </row>
    <row r="24" spans="2:17" x14ac:dyDescent="0.25">
      <c r="B24" s="96" t="s">
        <v>577</v>
      </c>
      <c r="C24" s="110">
        <v>12000</v>
      </c>
      <c r="D24" s="96" t="s">
        <v>588</v>
      </c>
      <c r="F24" s="1"/>
      <c r="G24" s="1"/>
      <c r="H24" s="1"/>
      <c r="I24" s="1"/>
      <c r="J24" s="1"/>
      <c r="K24" s="1"/>
    </row>
    <row r="25" spans="2:17" x14ac:dyDescent="0.25">
      <c r="B25" s="96" t="s">
        <v>578</v>
      </c>
      <c r="C25" s="110">
        <v>250</v>
      </c>
      <c r="D25" s="96" t="s">
        <v>182</v>
      </c>
    </row>
    <row r="26" spans="2:17" x14ac:dyDescent="0.25">
      <c r="B26" s="96" t="s">
        <v>579</v>
      </c>
      <c r="C26" s="110">
        <v>1500</v>
      </c>
      <c r="D26" s="96" t="s">
        <v>182</v>
      </c>
    </row>
    <row r="27" spans="2:17" x14ac:dyDescent="0.25">
      <c r="B27" s="96" t="s">
        <v>580</v>
      </c>
      <c r="C27" s="110">
        <v>25</v>
      </c>
      <c r="D27" s="96" t="s">
        <v>182</v>
      </c>
    </row>
    <row r="28" spans="2:17" x14ac:dyDescent="0.25">
      <c r="B28" s="96" t="s">
        <v>581</v>
      </c>
      <c r="C28" s="110">
        <v>33</v>
      </c>
      <c r="D28" s="96" t="s">
        <v>182</v>
      </c>
    </row>
    <row r="29" spans="2:17" x14ac:dyDescent="0.25">
      <c r="B29" s="96" t="s">
        <v>582</v>
      </c>
      <c r="C29" s="110">
        <v>100</v>
      </c>
      <c r="D29" s="96" t="s">
        <v>182</v>
      </c>
    </row>
    <row r="30" spans="2:17" x14ac:dyDescent="0.25">
      <c r="B30" s="96" t="s">
        <v>583</v>
      </c>
      <c r="C30" s="110">
        <v>75000</v>
      </c>
      <c r="D30" s="96" t="s">
        <v>182</v>
      </c>
    </row>
    <row r="31" spans="2:17" x14ac:dyDescent="0.25">
      <c r="B31" s="96" t="s">
        <v>584</v>
      </c>
      <c r="C31" s="110">
        <v>300</v>
      </c>
      <c r="D31" s="96" t="s">
        <v>182</v>
      </c>
    </row>
    <row r="32" spans="2:17" x14ac:dyDescent="0.25">
      <c r="B32" s="96" t="s">
        <v>262</v>
      </c>
      <c r="C32" s="110">
        <v>0</v>
      </c>
      <c r="D32" s="96" t="s">
        <v>182</v>
      </c>
    </row>
    <row r="33" spans="2:7" x14ac:dyDescent="0.25">
      <c r="B33" s="96" t="s">
        <v>263</v>
      </c>
      <c r="C33" s="110">
        <v>0</v>
      </c>
      <c r="D33" s="96" t="s">
        <v>182</v>
      </c>
    </row>
    <row r="34" spans="2:7" x14ac:dyDescent="0.25">
      <c r="B34" s="96" t="s">
        <v>264</v>
      </c>
      <c r="C34" s="110">
        <v>0</v>
      </c>
      <c r="D34" s="96" t="s">
        <v>182</v>
      </c>
    </row>
    <row r="35" spans="2:7" x14ac:dyDescent="0.25">
      <c r="B35" s="96" t="s">
        <v>265</v>
      </c>
      <c r="C35" s="110">
        <v>0</v>
      </c>
      <c r="D35" s="96" t="s">
        <v>182</v>
      </c>
    </row>
    <row r="36" spans="2:7" x14ac:dyDescent="0.25">
      <c r="B36" s="96" t="s">
        <v>266</v>
      </c>
      <c r="C36" s="110">
        <v>0</v>
      </c>
      <c r="D36" s="96" t="s">
        <v>182</v>
      </c>
    </row>
    <row r="37" spans="2:7" x14ac:dyDescent="0.25">
      <c r="B37" s="96" t="s">
        <v>267</v>
      </c>
      <c r="C37" s="110">
        <v>0</v>
      </c>
      <c r="D37" s="96" t="s">
        <v>182</v>
      </c>
    </row>
    <row r="38" spans="2:7" x14ac:dyDescent="0.25">
      <c r="B38" s="96" t="s">
        <v>268</v>
      </c>
      <c r="C38" s="110">
        <v>0</v>
      </c>
      <c r="D38" s="96" t="s">
        <v>182</v>
      </c>
    </row>
    <row r="40" spans="2:7" ht="13.8" thickBot="1" x14ac:dyDescent="0.3">
      <c r="C40" s="3"/>
    </row>
    <row r="41" spans="2:7" ht="13.8" thickBot="1" x14ac:dyDescent="0.3">
      <c r="B41" s="112" t="s">
        <v>289</v>
      </c>
      <c r="C41" s="113">
        <f>SUM(C16:C38)</f>
        <v>1768728</v>
      </c>
      <c r="D41" s="123" t="s">
        <v>283</v>
      </c>
      <c r="E41" s="64"/>
      <c r="F41" s="65"/>
      <c r="G41" s="65"/>
    </row>
  </sheetData>
  <mergeCells count="8">
    <mergeCell ref="A8:K8"/>
    <mergeCell ref="A9:K9"/>
    <mergeCell ref="A10:K10"/>
    <mergeCell ref="A1:G1"/>
    <mergeCell ref="A3:D3"/>
    <mergeCell ref="A4:D4"/>
    <mergeCell ref="A6:K6"/>
    <mergeCell ref="A7:K7"/>
  </mergeCells>
  <pageMargins left="0.7" right="0.7" top="0.75" bottom="0.75" header="0.3" footer="0.3"/>
  <pageSetup scale="32" orientation="landscape"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113"/>
  <sheetViews>
    <sheetView showGridLines="0" workbookViewId="0">
      <selection activeCell="K116" sqref="K116"/>
    </sheetView>
  </sheetViews>
  <sheetFormatPr defaultRowHeight="13.2" x14ac:dyDescent="0.25"/>
  <cols>
    <col min="1" max="1" width="1.5546875" customWidth="1"/>
    <col min="2" max="2" width="39.109375" customWidth="1"/>
    <col min="3" max="3" width="9.109375" bestFit="1" customWidth="1"/>
    <col min="4" max="9" width="8.88671875" bestFit="1" customWidth="1"/>
    <col min="10" max="10" width="9" bestFit="1" customWidth="1"/>
    <col min="11" max="15" width="10.44140625" bestFit="1" customWidth="1"/>
    <col min="16" max="16" width="4.109375" customWidth="1"/>
    <col min="17" max="17" width="62.33203125" customWidth="1"/>
    <col min="18" max="22" width="11.5546875" bestFit="1" customWidth="1"/>
    <col min="23" max="23" width="11.109375" bestFit="1" customWidth="1"/>
    <col min="24" max="25" width="12.88671875" bestFit="1" customWidth="1"/>
    <col min="26" max="26" width="14" bestFit="1" customWidth="1"/>
    <col min="27" max="27" width="9.88671875" bestFit="1" customWidth="1"/>
    <col min="28" max="28" width="9.6640625" bestFit="1" customWidth="1"/>
    <col min="30" max="30" width="20.6640625" customWidth="1"/>
  </cols>
  <sheetData>
    <row r="1" spans="1:17" ht="13.8" x14ac:dyDescent="0.25">
      <c r="A1" s="351" t="s">
        <v>421</v>
      </c>
      <c r="B1" s="351"/>
      <c r="C1" s="351"/>
      <c r="D1" s="351"/>
      <c r="E1" s="351"/>
      <c r="F1" s="351"/>
      <c r="G1" s="351"/>
      <c r="H1" s="351"/>
      <c r="I1" s="351"/>
      <c r="J1" s="351"/>
      <c r="K1" s="351"/>
      <c r="L1" s="4"/>
      <c r="M1" s="4"/>
      <c r="N1" s="4"/>
      <c r="O1" s="4"/>
      <c r="P1" s="4"/>
    </row>
    <row r="2" spans="1:17" ht="13.8" x14ac:dyDescent="0.25">
      <c r="B2" s="92"/>
      <c r="C2" s="4"/>
      <c r="D2" s="4"/>
      <c r="E2" s="4"/>
      <c r="F2" s="4"/>
      <c r="G2" s="4"/>
      <c r="H2" s="4"/>
      <c r="I2" s="4"/>
      <c r="J2" s="4"/>
      <c r="K2" s="4"/>
      <c r="L2" s="4"/>
      <c r="M2" s="4"/>
      <c r="N2" s="4"/>
      <c r="O2" s="4"/>
      <c r="P2" s="4"/>
    </row>
    <row r="3" spans="1:17" x14ac:dyDescent="0.25">
      <c r="A3" s="358" t="s">
        <v>339</v>
      </c>
      <c r="B3" s="358"/>
      <c r="C3" s="358"/>
      <c r="D3" s="4"/>
      <c r="E3" s="4"/>
      <c r="F3" s="4"/>
      <c r="G3" s="4"/>
      <c r="H3" s="4"/>
      <c r="I3" s="4"/>
      <c r="J3" s="4"/>
      <c r="K3" s="4"/>
      <c r="L3" s="4"/>
      <c r="M3" s="4"/>
      <c r="N3" s="4"/>
      <c r="O3" s="4"/>
      <c r="P3" s="4"/>
    </row>
    <row r="4" spans="1:17" x14ac:dyDescent="0.25">
      <c r="B4" s="4"/>
      <c r="C4" s="4"/>
      <c r="D4" s="4"/>
      <c r="E4" s="4"/>
      <c r="F4" s="4"/>
      <c r="G4" s="4"/>
      <c r="H4" s="4"/>
      <c r="I4" s="4"/>
      <c r="J4" s="4"/>
      <c r="K4" s="4"/>
      <c r="L4" s="4"/>
      <c r="M4" s="4"/>
      <c r="N4" s="4"/>
      <c r="O4" s="4"/>
      <c r="P4" s="4"/>
    </row>
    <row r="5" spans="1:17" s="263" customFormat="1" x14ac:dyDescent="0.25">
      <c r="A5" s="355" t="s">
        <v>522</v>
      </c>
      <c r="B5" s="355"/>
      <c r="C5" s="355"/>
      <c r="D5" s="355"/>
      <c r="E5" s="355"/>
      <c r="F5" s="355"/>
      <c r="G5" s="355"/>
      <c r="H5" s="355"/>
      <c r="I5" s="355"/>
      <c r="J5" s="355"/>
      <c r="K5" s="355"/>
      <c r="L5" s="355"/>
      <c r="M5" s="355"/>
      <c r="N5" s="355"/>
      <c r="O5" s="355"/>
      <c r="P5" s="4"/>
    </row>
    <row r="6" spans="1:17" s="263" customFormat="1" x14ac:dyDescent="0.25">
      <c r="A6" s="355" t="s">
        <v>523</v>
      </c>
      <c r="B6" s="355"/>
      <c r="C6" s="355"/>
      <c r="D6" s="355"/>
      <c r="E6" s="355"/>
      <c r="F6" s="355"/>
      <c r="G6" s="355"/>
      <c r="H6" s="355"/>
      <c r="I6" s="355"/>
      <c r="J6" s="355"/>
      <c r="K6" s="355"/>
      <c r="L6" s="355"/>
      <c r="M6" s="355"/>
      <c r="N6" s="355"/>
      <c r="O6" s="355"/>
      <c r="P6" s="4"/>
    </row>
    <row r="7" spans="1:17" s="263" customFormat="1" x14ac:dyDescent="0.25">
      <c r="A7" s="355" t="s">
        <v>524</v>
      </c>
      <c r="B7" s="355"/>
      <c r="C7" s="355"/>
      <c r="D7" s="355"/>
      <c r="E7" s="355"/>
      <c r="F7" s="355"/>
      <c r="G7" s="355"/>
      <c r="H7" s="355"/>
      <c r="I7" s="355"/>
      <c r="J7" s="355"/>
      <c r="K7" s="355"/>
      <c r="L7" s="355"/>
      <c r="M7" s="355"/>
      <c r="N7" s="355"/>
      <c r="O7" s="355"/>
      <c r="P7" s="4"/>
    </row>
    <row r="8" spans="1:17" ht="13.8" x14ac:dyDescent="0.25">
      <c r="B8" s="92"/>
      <c r="C8" s="4"/>
      <c r="D8" s="4"/>
      <c r="E8" s="4"/>
      <c r="F8" s="4"/>
      <c r="G8" s="4"/>
      <c r="H8" s="4"/>
      <c r="I8" s="4"/>
      <c r="J8" s="4"/>
      <c r="K8" s="4"/>
      <c r="L8" s="4"/>
      <c r="M8" s="4"/>
      <c r="N8" s="4"/>
      <c r="O8" s="4"/>
      <c r="P8" s="4"/>
    </row>
    <row r="9" spans="1:17" x14ac:dyDescent="0.25">
      <c r="B9" s="4"/>
      <c r="C9" s="4"/>
      <c r="D9" s="4"/>
      <c r="E9" s="4"/>
      <c r="F9" s="4"/>
      <c r="G9" s="4"/>
      <c r="H9" s="4"/>
      <c r="I9" s="4"/>
      <c r="J9" s="4"/>
      <c r="K9" s="4"/>
      <c r="L9" s="4"/>
      <c r="M9" s="4"/>
      <c r="N9" s="4"/>
      <c r="O9" s="4"/>
      <c r="P9" s="4"/>
    </row>
    <row r="10" spans="1:17" x14ac:dyDescent="0.25">
      <c r="B10" s="20" t="s">
        <v>270</v>
      </c>
      <c r="C10" s="4"/>
      <c r="D10" s="4"/>
      <c r="E10" s="2"/>
      <c r="F10" s="2"/>
      <c r="G10" s="4"/>
      <c r="H10" s="4"/>
      <c r="I10" s="4"/>
      <c r="J10" s="4"/>
      <c r="K10" s="4"/>
      <c r="L10" s="4"/>
      <c r="M10" s="4"/>
      <c r="N10" s="4"/>
      <c r="O10" s="4"/>
      <c r="P10" s="4"/>
    </row>
    <row r="11" spans="1:17" x14ac:dyDescent="0.25">
      <c r="B11" s="75" t="str">
        <f>ControlPanel!B9</f>
        <v>Hayai Desire</v>
      </c>
      <c r="C11" s="2"/>
      <c r="D11" s="4"/>
      <c r="E11" s="2"/>
      <c r="F11" s="2"/>
      <c r="G11" s="4"/>
      <c r="H11" s="4"/>
      <c r="I11" s="4"/>
      <c r="J11" s="4"/>
      <c r="K11" s="4"/>
      <c r="L11" s="4"/>
      <c r="M11" s="4"/>
      <c r="N11" s="4"/>
      <c r="O11" s="4"/>
      <c r="P11" s="4"/>
    </row>
    <row r="12" spans="1:17" ht="15" customHeight="1" x14ac:dyDescent="0.25">
      <c r="B12" s="21"/>
      <c r="C12" s="22">
        <f>ControlPanel!B11</f>
        <v>44682</v>
      </c>
      <c r="D12" s="22">
        <f>DATE(YEAR(C12),MONTH(C12)+1,DAY(C12))</f>
        <v>44713</v>
      </c>
      <c r="E12" s="22">
        <f t="shared" ref="E12:N12" si="0">DATE(YEAR(D12),MONTH(D12)+1,DAY(D12))</f>
        <v>44743</v>
      </c>
      <c r="F12" s="22">
        <f t="shared" si="0"/>
        <v>44774</v>
      </c>
      <c r="G12" s="22">
        <f t="shared" si="0"/>
        <v>44805</v>
      </c>
      <c r="H12" s="22">
        <f t="shared" si="0"/>
        <v>44835</v>
      </c>
      <c r="I12" s="22">
        <f t="shared" si="0"/>
        <v>44866</v>
      </c>
      <c r="J12" s="22">
        <f t="shared" si="0"/>
        <v>44896</v>
      </c>
      <c r="K12" s="22">
        <f t="shared" si="0"/>
        <v>44927</v>
      </c>
      <c r="L12" s="22">
        <f t="shared" si="0"/>
        <v>44958</v>
      </c>
      <c r="M12" s="22">
        <f t="shared" si="0"/>
        <v>44986</v>
      </c>
      <c r="N12" s="22">
        <f t="shared" si="0"/>
        <v>45017</v>
      </c>
      <c r="O12" s="23" t="s">
        <v>52</v>
      </c>
      <c r="P12" s="4"/>
      <c r="Q12" t="s">
        <v>525</v>
      </c>
    </row>
    <row r="13" spans="1:17" ht="15" customHeight="1" x14ac:dyDescent="0.25">
      <c r="B13" s="186" t="s">
        <v>589</v>
      </c>
      <c r="C13" s="97">
        <v>33000</v>
      </c>
      <c r="D13" s="97">
        <f>C13*(1+0.1)</f>
        <v>36300</v>
      </c>
      <c r="E13" s="97">
        <f t="shared" ref="E13:N13" si="1">D13*(1+0.1)</f>
        <v>39930</v>
      </c>
      <c r="F13" s="97">
        <f t="shared" si="1"/>
        <v>43923</v>
      </c>
      <c r="G13" s="97">
        <f t="shared" si="1"/>
        <v>48315.3</v>
      </c>
      <c r="H13" s="97">
        <f t="shared" si="1"/>
        <v>53146.830000000009</v>
      </c>
      <c r="I13" s="97">
        <f t="shared" si="1"/>
        <v>58461.513000000014</v>
      </c>
      <c r="J13" s="97">
        <f t="shared" si="1"/>
        <v>64307.664300000019</v>
      </c>
      <c r="K13" s="97">
        <f t="shared" si="1"/>
        <v>70738.430730000022</v>
      </c>
      <c r="L13" s="97">
        <f t="shared" si="1"/>
        <v>77812.273803000033</v>
      </c>
      <c r="M13" s="97">
        <f t="shared" si="1"/>
        <v>85593.501183300046</v>
      </c>
      <c r="N13" s="97">
        <f t="shared" si="1"/>
        <v>94152.851301630057</v>
      </c>
      <c r="O13" s="10">
        <f>SUM(C13:N13)</f>
        <v>705681.36431793019</v>
      </c>
      <c r="P13" s="4"/>
      <c r="Q13" s="274"/>
    </row>
    <row r="14" spans="1:17" x14ac:dyDescent="0.25">
      <c r="B14" s="186" t="s">
        <v>590</v>
      </c>
      <c r="C14" s="97">
        <v>13000</v>
      </c>
      <c r="D14" s="97">
        <f t="shared" ref="D14:N27" si="2">C14*(1+0.1)</f>
        <v>14300.000000000002</v>
      </c>
      <c r="E14" s="97">
        <f t="shared" si="2"/>
        <v>15730.000000000004</v>
      </c>
      <c r="F14" s="97">
        <f t="shared" si="2"/>
        <v>17303.000000000004</v>
      </c>
      <c r="G14" s="97">
        <f t="shared" si="2"/>
        <v>19033.300000000007</v>
      </c>
      <c r="H14" s="97">
        <f t="shared" si="2"/>
        <v>20936.630000000008</v>
      </c>
      <c r="I14" s="97">
        <f t="shared" si="2"/>
        <v>23030.293000000012</v>
      </c>
      <c r="J14" s="97">
        <f t="shared" si="2"/>
        <v>25333.322300000014</v>
      </c>
      <c r="K14" s="97">
        <f t="shared" si="2"/>
        <v>27866.654530000018</v>
      </c>
      <c r="L14" s="97">
        <f t="shared" si="2"/>
        <v>30653.319983000023</v>
      </c>
      <c r="M14" s="97">
        <f t="shared" si="2"/>
        <v>33718.651981300027</v>
      </c>
      <c r="N14" s="97">
        <f t="shared" si="2"/>
        <v>37090.517179430033</v>
      </c>
      <c r="O14" s="10">
        <f t="shared" ref="O14:O27" si="3">SUM(C14:N14)</f>
        <v>277995.6889737302</v>
      </c>
      <c r="P14" s="4"/>
      <c r="Q14" s="274"/>
    </row>
    <row r="15" spans="1:17" x14ac:dyDescent="0.25">
      <c r="B15" s="186" t="s">
        <v>591</v>
      </c>
      <c r="C15" s="97">
        <v>2000</v>
      </c>
      <c r="D15" s="97">
        <f t="shared" si="2"/>
        <v>2200</v>
      </c>
      <c r="E15" s="97">
        <f t="shared" si="2"/>
        <v>2420</v>
      </c>
      <c r="F15" s="97">
        <f t="shared" si="2"/>
        <v>2662</v>
      </c>
      <c r="G15" s="97">
        <f t="shared" si="2"/>
        <v>2928.2000000000003</v>
      </c>
      <c r="H15" s="97">
        <f t="shared" si="2"/>
        <v>3221.0200000000004</v>
      </c>
      <c r="I15" s="97">
        <f t="shared" si="2"/>
        <v>3543.1220000000008</v>
      </c>
      <c r="J15" s="97">
        <f t="shared" si="2"/>
        <v>3897.4342000000011</v>
      </c>
      <c r="K15" s="97">
        <f t="shared" si="2"/>
        <v>4287.1776200000013</v>
      </c>
      <c r="L15" s="97">
        <f t="shared" si="2"/>
        <v>4715.8953820000015</v>
      </c>
      <c r="M15" s="97">
        <f t="shared" si="2"/>
        <v>5187.4849202000023</v>
      </c>
      <c r="N15" s="97">
        <f t="shared" si="2"/>
        <v>5706.2334122200027</v>
      </c>
      <c r="O15" s="10">
        <f t="shared" si="3"/>
        <v>42768.567534420014</v>
      </c>
      <c r="P15" s="4"/>
      <c r="Q15" s="274"/>
    </row>
    <row r="16" spans="1:17" x14ac:dyDescent="0.25">
      <c r="B16" s="186" t="s">
        <v>592</v>
      </c>
      <c r="C16" s="97">
        <v>30000</v>
      </c>
      <c r="D16" s="97">
        <f t="shared" si="2"/>
        <v>33000</v>
      </c>
      <c r="E16" s="97">
        <f t="shared" si="2"/>
        <v>36300</v>
      </c>
      <c r="F16" s="97">
        <f t="shared" si="2"/>
        <v>39930</v>
      </c>
      <c r="G16" s="97">
        <f t="shared" si="2"/>
        <v>43923</v>
      </c>
      <c r="H16" s="97">
        <f t="shared" si="2"/>
        <v>48315.3</v>
      </c>
      <c r="I16" s="97">
        <f t="shared" si="2"/>
        <v>53146.830000000009</v>
      </c>
      <c r="J16" s="97">
        <f t="shared" si="2"/>
        <v>58461.513000000014</v>
      </c>
      <c r="K16" s="97">
        <f t="shared" si="2"/>
        <v>64307.664300000019</v>
      </c>
      <c r="L16" s="97">
        <f t="shared" si="2"/>
        <v>70738.430730000022</v>
      </c>
      <c r="M16" s="97">
        <f t="shared" si="2"/>
        <v>77812.273803000033</v>
      </c>
      <c r="N16" s="97">
        <f t="shared" si="2"/>
        <v>85593.501183300046</v>
      </c>
      <c r="O16" s="10">
        <f t="shared" si="3"/>
        <v>641528.51301630016</v>
      </c>
      <c r="P16" s="4"/>
      <c r="Q16" s="274"/>
    </row>
    <row r="17" spans="2:30" x14ac:dyDescent="0.25">
      <c r="B17" s="186" t="s">
        <v>593</v>
      </c>
      <c r="C17" s="97">
        <v>14000</v>
      </c>
      <c r="D17" s="97">
        <f t="shared" si="2"/>
        <v>15400.000000000002</v>
      </c>
      <c r="E17" s="97">
        <f t="shared" si="2"/>
        <v>16940.000000000004</v>
      </c>
      <c r="F17" s="97">
        <f t="shared" si="2"/>
        <v>18634.000000000007</v>
      </c>
      <c r="G17" s="97">
        <f t="shared" si="2"/>
        <v>20497.400000000009</v>
      </c>
      <c r="H17" s="97">
        <f t="shared" si="2"/>
        <v>22547.14000000001</v>
      </c>
      <c r="I17" s="97">
        <f t="shared" si="2"/>
        <v>24801.854000000014</v>
      </c>
      <c r="J17" s="97">
        <f t="shared" si="2"/>
        <v>27282.039400000016</v>
      </c>
      <c r="K17" s="97">
        <f t="shared" si="2"/>
        <v>30010.243340000019</v>
      </c>
      <c r="L17" s="97">
        <f t="shared" si="2"/>
        <v>33011.267674000024</v>
      </c>
      <c r="M17" s="97">
        <f t="shared" si="2"/>
        <v>36312.394441400029</v>
      </c>
      <c r="N17" s="97">
        <f t="shared" si="2"/>
        <v>39943.633885540032</v>
      </c>
      <c r="O17" s="10">
        <f t="shared" si="3"/>
        <v>299379.97274094017</v>
      </c>
      <c r="P17" s="4"/>
      <c r="Q17" s="274"/>
    </row>
    <row r="18" spans="2:30" x14ac:dyDescent="0.25">
      <c r="B18" s="186" t="s">
        <v>594</v>
      </c>
      <c r="C18" s="97">
        <v>20000</v>
      </c>
      <c r="D18" s="97">
        <f t="shared" si="2"/>
        <v>22000</v>
      </c>
      <c r="E18" s="97">
        <f t="shared" si="2"/>
        <v>24200.000000000004</v>
      </c>
      <c r="F18" s="97">
        <f t="shared" si="2"/>
        <v>26620.000000000007</v>
      </c>
      <c r="G18" s="97">
        <f t="shared" si="2"/>
        <v>29282.000000000011</v>
      </c>
      <c r="H18" s="97">
        <f t="shared" si="2"/>
        <v>32210.200000000015</v>
      </c>
      <c r="I18" s="97">
        <f t="shared" si="2"/>
        <v>35431.220000000023</v>
      </c>
      <c r="J18" s="97">
        <f t="shared" si="2"/>
        <v>38974.342000000026</v>
      </c>
      <c r="K18" s="97">
        <f t="shared" si="2"/>
        <v>42871.776200000029</v>
      </c>
      <c r="L18" s="97">
        <f t="shared" si="2"/>
        <v>47158.953820000039</v>
      </c>
      <c r="M18" s="97">
        <f t="shared" si="2"/>
        <v>51874.849202000049</v>
      </c>
      <c r="N18" s="97">
        <f t="shared" si="2"/>
        <v>57062.33412220006</v>
      </c>
      <c r="O18" s="10">
        <f t="shared" si="3"/>
        <v>427685.67534420034</v>
      </c>
      <c r="P18" s="4"/>
      <c r="Q18" s="274"/>
    </row>
    <row r="19" spans="2:30" x14ac:dyDescent="0.25">
      <c r="B19" s="186" t="s">
        <v>595</v>
      </c>
      <c r="C19" s="97">
        <v>3000</v>
      </c>
      <c r="D19" s="97">
        <f t="shared" si="2"/>
        <v>3300.0000000000005</v>
      </c>
      <c r="E19" s="97">
        <f t="shared" si="2"/>
        <v>3630.0000000000009</v>
      </c>
      <c r="F19" s="97">
        <f t="shared" si="2"/>
        <v>3993.0000000000014</v>
      </c>
      <c r="G19" s="97">
        <f t="shared" si="2"/>
        <v>4392.300000000002</v>
      </c>
      <c r="H19" s="97">
        <f t="shared" si="2"/>
        <v>4831.5300000000025</v>
      </c>
      <c r="I19" s="97">
        <f t="shared" si="2"/>
        <v>5314.6830000000027</v>
      </c>
      <c r="J19" s="97">
        <f t="shared" si="2"/>
        <v>5846.1513000000032</v>
      </c>
      <c r="K19" s="97">
        <f t="shared" si="2"/>
        <v>6430.7664300000042</v>
      </c>
      <c r="L19" s="97">
        <f t="shared" si="2"/>
        <v>7073.8430730000055</v>
      </c>
      <c r="M19" s="97">
        <f t="shared" si="2"/>
        <v>7781.2273803000062</v>
      </c>
      <c r="N19" s="97">
        <f t="shared" si="2"/>
        <v>8559.3501183300068</v>
      </c>
      <c r="O19" s="10">
        <f t="shared" si="3"/>
        <v>64152.851301630028</v>
      </c>
      <c r="P19" s="4"/>
      <c r="Q19" s="274"/>
    </row>
    <row r="20" spans="2:30" x14ac:dyDescent="0.25">
      <c r="B20" s="186" t="s">
        <v>596</v>
      </c>
      <c r="C20" s="97">
        <v>18000</v>
      </c>
      <c r="D20" s="97">
        <f t="shared" si="2"/>
        <v>19800</v>
      </c>
      <c r="E20" s="97">
        <f t="shared" si="2"/>
        <v>21780</v>
      </c>
      <c r="F20" s="97">
        <f t="shared" si="2"/>
        <v>23958.000000000004</v>
      </c>
      <c r="G20" s="97">
        <f t="shared" si="2"/>
        <v>26353.800000000007</v>
      </c>
      <c r="H20" s="97">
        <f t="shared" si="2"/>
        <v>28989.180000000011</v>
      </c>
      <c r="I20" s="97">
        <f t="shared" si="2"/>
        <v>31888.098000000016</v>
      </c>
      <c r="J20" s="97">
        <f t="shared" si="2"/>
        <v>35076.907800000023</v>
      </c>
      <c r="K20" s="97">
        <f t="shared" si="2"/>
        <v>38584.598580000027</v>
      </c>
      <c r="L20" s="97">
        <f t="shared" si="2"/>
        <v>42443.058438000036</v>
      </c>
      <c r="M20" s="97">
        <f t="shared" si="2"/>
        <v>46687.364281800044</v>
      </c>
      <c r="N20" s="97">
        <f t="shared" si="2"/>
        <v>51356.100709980055</v>
      </c>
      <c r="O20" s="10">
        <f t="shared" si="3"/>
        <v>384917.10780978022</v>
      </c>
      <c r="P20" s="4"/>
      <c r="Q20" s="274"/>
    </row>
    <row r="21" spans="2:30" x14ac:dyDescent="0.25">
      <c r="B21" s="186" t="s">
        <v>597</v>
      </c>
      <c r="C21" s="97">
        <v>2000</v>
      </c>
      <c r="D21" s="97">
        <f t="shared" si="2"/>
        <v>2200</v>
      </c>
      <c r="E21" s="97">
        <f t="shared" si="2"/>
        <v>2420</v>
      </c>
      <c r="F21" s="97">
        <f t="shared" si="2"/>
        <v>2662</v>
      </c>
      <c r="G21" s="97">
        <f t="shared" si="2"/>
        <v>2928.2000000000003</v>
      </c>
      <c r="H21" s="97">
        <f t="shared" si="2"/>
        <v>3221.0200000000004</v>
      </c>
      <c r="I21" s="97">
        <f t="shared" si="2"/>
        <v>3543.1220000000008</v>
      </c>
      <c r="J21" s="97">
        <f t="shared" si="2"/>
        <v>3897.4342000000011</v>
      </c>
      <c r="K21" s="97">
        <f t="shared" si="2"/>
        <v>4287.1776200000013</v>
      </c>
      <c r="L21" s="97">
        <f t="shared" si="2"/>
        <v>4715.8953820000015</v>
      </c>
      <c r="M21" s="97">
        <f t="shared" si="2"/>
        <v>5187.4849202000023</v>
      </c>
      <c r="N21" s="97">
        <f t="shared" si="2"/>
        <v>5706.2334122200027</v>
      </c>
      <c r="O21" s="10">
        <f t="shared" si="3"/>
        <v>42768.567534420014</v>
      </c>
      <c r="P21" s="4"/>
      <c r="Q21" s="274"/>
    </row>
    <row r="22" spans="2:30" x14ac:dyDescent="0.25">
      <c r="B22" s="186" t="s">
        <v>598</v>
      </c>
      <c r="C22" s="97">
        <v>12000</v>
      </c>
      <c r="D22" s="97">
        <f t="shared" si="2"/>
        <v>13200.000000000002</v>
      </c>
      <c r="E22" s="97">
        <f t="shared" si="2"/>
        <v>14520.000000000004</v>
      </c>
      <c r="F22" s="97">
        <f t="shared" si="2"/>
        <v>15972.000000000005</v>
      </c>
      <c r="G22" s="97">
        <f t="shared" si="2"/>
        <v>17569.200000000008</v>
      </c>
      <c r="H22" s="97">
        <f t="shared" si="2"/>
        <v>19326.12000000001</v>
      </c>
      <c r="I22" s="97">
        <f t="shared" si="2"/>
        <v>21258.732000000011</v>
      </c>
      <c r="J22" s="97">
        <f t="shared" si="2"/>
        <v>23384.605200000013</v>
      </c>
      <c r="K22" s="97">
        <f t="shared" si="2"/>
        <v>25723.065720000017</v>
      </c>
      <c r="L22" s="97">
        <f t="shared" si="2"/>
        <v>28295.372292000022</v>
      </c>
      <c r="M22" s="97">
        <f t="shared" si="2"/>
        <v>31124.909521200025</v>
      </c>
      <c r="N22" s="97">
        <f t="shared" si="2"/>
        <v>34237.400473320027</v>
      </c>
      <c r="O22" s="10">
        <f t="shared" si="3"/>
        <v>256611.40520652011</v>
      </c>
      <c r="P22" s="4"/>
      <c r="Q22" s="274"/>
    </row>
    <row r="23" spans="2:30" x14ac:dyDescent="0.25">
      <c r="B23" s="186" t="s">
        <v>599</v>
      </c>
      <c r="C23" s="97">
        <v>25000</v>
      </c>
      <c r="D23" s="97">
        <f t="shared" si="2"/>
        <v>27500.000000000004</v>
      </c>
      <c r="E23" s="97">
        <f t="shared" si="2"/>
        <v>30250.000000000007</v>
      </c>
      <c r="F23" s="97">
        <f t="shared" si="2"/>
        <v>33275.000000000007</v>
      </c>
      <c r="G23" s="97">
        <f t="shared" si="2"/>
        <v>36602.500000000015</v>
      </c>
      <c r="H23" s="97">
        <f t="shared" si="2"/>
        <v>40262.750000000022</v>
      </c>
      <c r="I23" s="97">
        <f t="shared" si="2"/>
        <v>44289.025000000031</v>
      </c>
      <c r="J23" s="97">
        <f t="shared" si="2"/>
        <v>48717.927500000034</v>
      </c>
      <c r="K23" s="97">
        <f t="shared" si="2"/>
        <v>53589.720250000042</v>
      </c>
      <c r="L23" s="97">
        <f t="shared" si="2"/>
        <v>58948.692275000052</v>
      </c>
      <c r="M23" s="97">
        <f t="shared" si="2"/>
        <v>64843.561502500066</v>
      </c>
      <c r="N23" s="97">
        <f t="shared" si="2"/>
        <v>71327.917652750082</v>
      </c>
      <c r="O23" s="10">
        <f t="shared" si="3"/>
        <v>534607.09418025031</v>
      </c>
      <c r="P23" s="4"/>
      <c r="Q23" s="274"/>
    </row>
    <row r="24" spans="2:30" x14ac:dyDescent="0.25">
      <c r="B24" s="186" t="s">
        <v>600</v>
      </c>
      <c r="C24" s="97">
        <v>800</v>
      </c>
      <c r="D24" s="97">
        <f t="shared" si="2"/>
        <v>880.00000000000011</v>
      </c>
      <c r="E24" s="97">
        <f t="shared" si="2"/>
        <v>968.00000000000023</v>
      </c>
      <c r="F24" s="97">
        <f t="shared" si="2"/>
        <v>1064.8000000000004</v>
      </c>
      <c r="G24" s="97">
        <f t="shared" si="2"/>
        <v>1171.2800000000007</v>
      </c>
      <c r="H24" s="97">
        <f t="shared" si="2"/>
        <v>1288.4080000000008</v>
      </c>
      <c r="I24" s="97">
        <f t="shared" si="2"/>
        <v>1417.248800000001</v>
      </c>
      <c r="J24" s="97">
        <f t="shared" si="2"/>
        <v>1558.9736800000012</v>
      </c>
      <c r="K24" s="97">
        <f t="shared" si="2"/>
        <v>1714.8710480000016</v>
      </c>
      <c r="L24" s="97">
        <f t="shared" si="2"/>
        <v>1886.3581528000018</v>
      </c>
      <c r="M24" s="97">
        <f t="shared" si="2"/>
        <v>2074.9939680800021</v>
      </c>
      <c r="N24" s="97">
        <f t="shared" si="2"/>
        <v>2282.4933648880024</v>
      </c>
      <c r="O24" s="10">
        <f t="shared" si="3"/>
        <v>17107.427013768011</v>
      </c>
      <c r="P24" s="4"/>
      <c r="Q24" s="274"/>
    </row>
    <row r="25" spans="2:30" x14ac:dyDescent="0.25">
      <c r="B25" s="219" t="s">
        <v>601</v>
      </c>
      <c r="C25" s="97">
        <v>22000</v>
      </c>
      <c r="D25" s="97">
        <f t="shared" si="2"/>
        <v>24200.000000000004</v>
      </c>
      <c r="E25" s="97">
        <f t="shared" si="2"/>
        <v>26620.000000000007</v>
      </c>
      <c r="F25" s="97">
        <f t="shared" si="2"/>
        <v>29282.000000000011</v>
      </c>
      <c r="G25" s="97">
        <f t="shared" si="2"/>
        <v>32210.200000000015</v>
      </c>
      <c r="H25" s="97">
        <f t="shared" si="2"/>
        <v>35431.220000000023</v>
      </c>
      <c r="I25" s="97">
        <f t="shared" si="2"/>
        <v>38974.342000000026</v>
      </c>
      <c r="J25" s="97">
        <f t="shared" si="2"/>
        <v>42871.776200000029</v>
      </c>
      <c r="K25" s="97">
        <f t="shared" si="2"/>
        <v>47158.953820000039</v>
      </c>
      <c r="L25" s="97">
        <f t="shared" si="2"/>
        <v>51874.849202000049</v>
      </c>
      <c r="M25" s="97">
        <f t="shared" si="2"/>
        <v>57062.33412220006</v>
      </c>
      <c r="N25" s="97">
        <f t="shared" si="2"/>
        <v>62768.567534420072</v>
      </c>
      <c r="O25" s="10">
        <f t="shared" si="3"/>
        <v>470454.2428786204</v>
      </c>
      <c r="P25" s="4"/>
      <c r="Q25" s="274"/>
    </row>
    <row r="26" spans="2:30" x14ac:dyDescent="0.25">
      <c r="B26" s="186" t="s">
        <v>602</v>
      </c>
      <c r="C26" s="97">
        <v>12000</v>
      </c>
      <c r="D26" s="97">
        <f t="shared" si="2"/>
        <v>13200.000000000002</v>
      </c>
      <c r="E26" s="97">
        <f t="shared" si="2"/>
        <v>14520.000000000004</v>
      </c>
      <c r="F26" s="97">
        <f t="shared" si="2"/>
        <v>15972.000000000005</v>
      </c>
      <c r="G26" s="97">
        <f t="shared" si="2"/>
        <v>17569.200000000008</v>
      </c>
      <c r="H26" s="97">
        <f t="shared" si="2"/>
        <v>19326.12000000001</v>
      </c>
      <c r="I26" s="97">
        <f t="shared" si="2"/>
        <v>21258.732000000011</v>
      </c>
      <c r="J26" s="97">
        <f t="shared" si="2"/>
        <v>23384.605200000013</v>
      </c>
      <c r="K26" s="97">
        <f t="shared" si="2"/>
        <v>25723.065720000017</v>
      </c>
      <c r="L26" s="97">
        <f t="shared" si="2"/>
        <v>28295.372292000022</v>
      </c>
      <c r="M26" s="97">
        <f t="shared" si="2"/>
        <v>31124.909521200025</v>
      </c>
      <c r="N26" s="97">
        <f t="shared" si="2"/>
        <v>34237.400473320027</v>
      </c>
      <c r="O26" s="10">
        <f t="shared" si="3"/>
        <v>256611.40520652011</v>
      </c>
      <c r="P26" s="4"/>
      <c r="Q26" s="274"/>
    </row>
    <row r="27" spans="2:30" x14ac:dyDescent="0.25">
      <c r="B27" s="186" t="s">
        <v>603</v>
      </c>
      <c r="C27" s="97">
        <v>40000</v>
      </c>
      <c r="D27" s="97">
        <f t="shared" si="2"/>
        <v>44000</v>
      </c>
      <c r="E27" s="97">
        <f t="shared" si="2"/>
        <v>48400.000000000007</v>
      </c>
      <c r="F27" s="97">
        <f t="shared" si="2"/>
        <v>53240.000000000015</v>
      </c>
      <c r="G27" s="97">
        <f t="shared" si="2"/>
        <v>58564.000000000022</v>
      </c>
      <c r="H27" s="97">
        <f t="shared" si="2"/>
        <v>64420.400000000031</v>
      </c>
      <c r="I27" s="97">
        <f t="shared" si="2"/>
        <v>70862.440000000046</v>
      </c>
      <c r="J27" s="97">
        <f t="shared" si="2"/>
        <v>77948.684000000052</v>
      </c>
      <c r="K27" s="97">
        <f t="shared" si="2"/>
        <v>85743.552400000059</v>
      </c>
      <c r="L27" s="97">
        <f t="shared" si="2"/>
        <v>94317.907640000078</v>
      </c>
      <c r="M27" s="97">
        <f t="shared" si="2"/>
        <v>103749.6984040001</v>
      </c>
      <c r="N27" s="97">
        <f t="shared" si="2"/>
        <v>114124.66824440012</v>
      </c>
      <c r="O27" s="10">
        <f t="shared" si="3"/>
        <v>855371.35068840068</v>
      </c>
      <c r="P27" s="4"/>
      <c r="Q27" s="274"/>
    </row>
    <row r="28" spans="2:30" x14ac:dyDescent="0.25">
      <c r="B28" s="17" t="s">
        <v>95</v>
      </c>
      <c r="C28" s="10">
        <f>SUM(C13:C27)</f>
        <v>246800</v>
      </c>
      <c r="D28" s="10">
        <f t="shared" ref="D28:O28" si="4">SUM(D13:D27)</f>
        <v>271480</v>
      </c>
      <c r="E28" s="10">
        <f t="shared" si="4"/>
        <v>298628</v>
      </c>
      <c r="F28" s="10">
        <f t="shared" si="4"/>
        <v>328490.8</v>
      </c>
      <c r="G28" s="10">
        <f t="shared" si="4"/>
        <v>361339.88000000012</v>
      </c>
      <c r="H28" s="10">
        <f t="shared" si="4"/>
        <v>397473.86800000013</v>
      </c>
      <c r="I28" s="10">
        <f t="shared" si="4"/>
        <v>437221.25480000023</v>
      </c>
      <c r="J28" s="10">
        <f t="shared" si="4"/>
        <v>480943.38028000022</v>
      </c>
      <c r="K28" s="10">
        <f t="shared" si="4"/>
        <v>529037.71830800024</v>
      </c>
      <c r="L28" s="10">
        <f t="shared" si="4"/>
        <v>581941.49013880047</v>
      </c>
      <c r="M28" s="10">
        <f t="shared" si="4"/>
        <v>640135.63915268064</v>
      </c>
      <c r="N28" s="10">
        <f t="shared" si="4"/>
        <v>704149.20306794858</v>
      </c>
      <c r="O28" s="10">
        <f t="shared" si="4"/>
        <v>5277641.2337474311</v>
      </c>
      <c r="P28" s="4"/>
    </row>
    <row r="29" spans="2:30" x14ac:dyDescent="0.25">
      <c r="B29" s="4"/>
      <c r="C29" s="4"/>
      <c r="D29" s="4"/>
      <c r="E29" s="4"/>
      <c r="F29" s="4"/>
      <c r="G29" s="4"/>
      <c r="H29" s="4"/>
      <c r="I29" s="4"/>
      <c r="J29" s="4"/>
      <c r="K29" s="4"/>
      <c r="L29" s="4"/>
      <c r="M29" s="4"/>
      <c r="N29" s="4"/>
      <c r="O29" s="4"/>
      <c r="P29" s="4"/>
    </row>
    <row r="30" spans="2:30" ht="14.25" customHeight="1" x14ac:dyDescent="0.25">
      <c r="B30" s="20" t="str">
        <f>$B$10</f>
        <v>Promotional Plan</v>
      </c>
      <c r="C30" s="33"/>
      <c r="D30" s="33"/>
      <c r="E30" s="33"/>
      <c r="F30" s="33"/>
      <c r="G30" s="33"/>
      <c r="H30" s="33"/>
      <c r="I30" s="33"/>
      <c r="J30" s="33"/>
      <c r="K30" s="33"/>
      <c r="L30" s="33"/>
      <c r="M30" s="33"/>
      <c r="N30" s="33"/>
      <c r="O30" s="33"/>
      <c r="P30" s="31"/>
      <c r="Q30" s="3"/>
      <c r="R30" s="3"/>
      <c r="S30" s="3"/>
      <c r="T30" s="3"/>
      <c r="U30" s="3"/>
      <c r="V30" s="3"/>
      <c r="W30" s="3"/>
      <c r="X30" s="3"/>
      <c r="Y30" s="3"/>
      <c r="Z30" s="3"/>
      <c r="AB30" s="3"/>
      <c r="AC30" s="3"/>
      <c r="AD30" s="3"/>
    </row>
    <row r="31" spans="2:30" ht="14.25" customHeight="1" x14ac:dyDescent="0.25">
      <c r="B31" s="75" t="str">
        <f>B11</f>
        <v>Hayai Desire</v>
      </c>
      <c r="C31" s="20"/>
      <c r="D31" s="20"/>
      <c r="E31" s="20"/>
      <c r="F31" s="20"/>
      <c r="G31" s="20"/>
      <c r="H31" s="20"/>
      <c r="I31" s="20"/>
      <c r="J31" s="20"/>
      <c r="K31" s="20"/>
      <c r="L31" s="20"/>
      <c r="M31" s="20"/>
      <c r="N31" s="20"/>
      <c r="O31" s="6"/>
      <c r="P31" s="31"/>
      <c r="Q31" s="3"/>
      <c r="R31" s="3"/>
      <c r="S31" s="3"/>
      <c r="T31" s="3"/>
      <c r="U31" s="3"/>
      <c r="V31" s="3"/>
      <c r="W31" s="3"/>
      <c r="X31" s="3"/>
      <c r="Y31" s="3"/>
      <c r="Z31" s="3"/>
      <c r="AB31" s="3"/>
      <c r="AC31" s="3"/>
      <c r="AD31" s="3"/>
    </row>
    <row r="32" spans="2:30" ht="14.25" customHeight="1" x14ac:dyDescent="0.25">
      <c r="B32" s="21"/>
      <c r="C32" s="22">
        <f>DATE(YEAR(N12),MONTH(N12)+1,DAY(N12))</f>
        <v>45047</v>
      </c>
      <c r="D32" s="22">
        <f>DATE(YEAR(C32),MONTH(C32)+1,DAY(C32))</f>
        <v>45078</v>
      </c>
      <c r="E32" s="22">
        <f t="shared" ref="E32:N32" si="5">DATE(YEAR(D32),MONTH(D32)+1,DAY(D32))</f>
        <v>45108</v>
      </c>
      <c r="F32" s="22">
        <f t="shared" si="5"/>
        <v>45139</v>
      </c>
      <c r="G32" s="22">
        <f t="shared" si="5"/>
        <v>45170</v>
      </c>
      <c r="H32" s="22">
        <f t="shared" si="5"/>
        <v>45200</v>
      </c>
      <c r="I32" s="22">
        <f t="shared" si="5"/>
        <v>45231</v>
      </c>
      <c r="J32" s="22">
        <f t="shared" si="5"/>
        <v>45261</v>
      </c>
      <c r="K32" s="22">
        <f t="shared" si="5"/>
        <v>45292</v>
      </c>
      <c r="L32" s="22">
        <f t="shared" si="5"/>
        <v>45323</v>
      </c>
      <c r="M32" s="22">
        <f t="shared" si="5"/>
        <v>45352</v>
      </c>
      <c r="N32" s="22">
        <f t="shared" si="5"/>
        <v>45383</v>
      </c>
      <c r="O32" s="23" t="s">
        <v>52</v>
      </c>
      <c r="P32" s="31"/>
      <c r="Q32" s="263" t="s">
        <v>525</v>
      </c>
      <c r="R32" s="3"/>
      <c r="S32" s="3"/>
      <c r="T32" s="3"/>
      <c r="U32" s="3"/>
      <c r="V32" s="3"/>
      <c r="W32" s="3"/>
      <c r="X32" s="3"/>
      <c r="Y32" s="3"/>
      <c r="Z32" s="3"/>
      <c r="AB32" s="3"/>
      <c r="AC32" s="3"/>
      <c r="AD32" s="3"/>
    </row>
    <row r="33" spans="2:30" ht="14.25" customHeight="1" x14ac:dyDescent="0.25">
      <c r="B33" s="17" t="str">
        <f t="shared" ref="B33:B40" si="6">B13</f>
        <v>Google Search Ads</v>
      </c>
      <c r="C33" s="97">
        <v>33000</v>
      </c>
      <c r="D33" s="97">
        <f>C33*(1+0.2)</f>
        <v>39600</v>
      </c>
      <c r="E33" s="97">
        <f t="shared" ref="E33:N33" si="7">D33*(1+0.2)</f>
        <v>47520</v>
      </c>
      <c r="F33" s="97">
        <f t="shared" si="7"/>
        <v>57024</v>
      </c>
      <c r="G33" s="97">
        <f t="shared" si="7"/>
        <v>68428.800000000003</v>
      </c>
      <c r="H33" s="97">
        <f t="shared" si="7"/>
        <v>82114.559999999998</v>
      </c>
      <c r="I33" s="97">
        <f t="shared" si="7"/>
        <v>98537.471999999994</v>
      </c>
      <c r="J33" s="97">
        <f t="shared" si="7"/>
        <v>118244.96639999999</v>
      </c>
      <c r="K33" s="97">
        <f t="shared" si="7"/>
        <v>141893.95967999997</v>
      </c>
      <c r="L33" s="97">
        <f t="shared" si="7"/>
        <v>170272.75161599996</v>
      </c>
      <c r="M33" s="97">
        <f t="shared" si="7"/>
        <v>204327.30193919994</v>
      </c>
      <c r="N33" s="97">
        <f t="shared" si="7"/>
        <v>245192.76232703991</v>
      </c>
      <c r="O33" s="10">
        <f>SUM(C33:N33)</f>
        <v>1306156.5739622398</v>
      </c>
      <c r="P33" s="31"/>
      <c r="Q33" s="274"/>
      <c r="R33" s="3"/>
      <c r="S33" s="3"/>
      <c r="T33" s="3"/>
      <c r="U33" s="3"/>
      <c r="V33" s="3"/>
      <c r="W33" s="3"/>
      <c r="X33" s="3"/>
      <c r="Y33" s="3"/>
      <c r="Z33" s="3"/>
      <c r="AB33" s="3"/>
      <c r="AC33" s="3"/>
      <c r="AD33" s="3"/>
    </row>
    <row r="34" spans="2:30" ht="14.25" customHeight="1" x14ac:dyDescent="0.25">
      <c r="B34" s="17" t="str">
        <f t="shared" si="6"/>
        <v>Social Ads</v>
      </c>
      <c r="C34" s="97">
        <v>13000</v>
      </c>
      <c r="D34" s="97">
        <f t="shared" ref="D34:N34" si="8">C34*(1+0.2)</f>
        <v>15600</v>
      </c>
      <c r="E34" s="97">
        <f t="shared" si="8"/>
        <v>18720</v>
      </c>
      <c r="F34" s="97">
        <f t="shared" si="8"/>
        <v>22464</v>
      </c>
      <c r="G34" s="97">
        <f t="shared" si="8"/>
        <v>26956.799999999999</v>
      </c>
      <c r="H34" s="97">
        <f t="shared" si="8"/>
        <v>32348.159999999996</v>
      </c>
      <c r="I34" s="97">
        <f t="shared" si="8"/>
        <v>38817.791999999994</v>
      </c>
      <c r="J34" s="97">
        <f t="shared" si="8"/>
        <v>46581.350399999988</v>
      </c>
      <c r="K34" s="97">
        <f t="shared" si="8"/>
        <v>55897.620479999983</v>
      </c>
      <c r="L34" s="97">
        <f t="shared" si="8"/>
        <v>67077.144575999977</v>
      </c>
      <c r="M34" s="97">
        <f t="shared" si="8"/>
        <v>80492.573491199975</v>
      </c>
      <c r="N34" s="97">
        <f t="shared" si="8"/>
        <v>96591.088189439964</v>
      </c>
      <c r="O34" s="10">
        <f t="shared" ref="O34:O47" si="9">SUM(C34:N34)</f>
        <v>514546.5291366399</v>
      </c>
      <c r="P34" s="31"/>
      <c r="Q34" s="274"/>
      <c r="R34" s="3"/>
      <c r="S34" s="3"/>
      <c r="T34" s="3"/>
      <c r="U34" s="3"/>
      <c r="V34" s="3"/>
      <c r="W34" s="3"/>
      <c r="X34" s="3"/>
      <c r="Y34" s="3"/>
      <c r="Z34" s="3"/>
      <c r="AB34" s="3"/>
      <c r="AC34" s="3"/>
      <c r="AD34" s="3"/>
    </row>
    <row r="35" spans="2:30" ht="14.25" customHeight="1" x14ac:dyDescent="0.25">
      <c r="B35" s="17" t="str">
        <f t="shared" si="6"/>
        <v>Website Ads</v>
      </c>
      <c r="C35" s="97">
        <v>2000</v>
      </c>
      <c r="D35" s="97">
        <f t="shared" ref="D35:N35" si="10">C35*(1+0.2)</f>
        <v>2400</v>
      </c>
      <c r="E35" s="97">
        <f t="shared" si="10"/>
        <v>2880</v>
      </c>
      <c r="F35" s="97">
        <f t="shared" si="10"/>
        <v>3456</v>
      </c>
      <c r="G35" s="97">
        <f t="shared" si="10"/>
        <v>4147.2</v>
      </c>
      <c r="H35" s="97">
        <f t="shared" si="10"/>
        <v>4976.6399999999994</v>
      </c>
      <c r="I35" s="97">
        <f t="shared" si="10"/>
        <v>5971.9679999999989</v>
      </c>
      <c r="J35" s="97">
        <f t="shared" si="10"/>
        <v>7166.3615999999984</v>
      </c>
      <c r="K35" s="97">
        <f t="shared" si="10"/>
        <v>8599.6339199999984</v>
      </c>
      <c r="L35" s="97">
        <f t="shared" si="10"/>
        <v>10319.560703999998</v>
      </c>
      <c r="M35" s="97">
        <f t="shared" si="10"/>
        <v>12383.472844799997</v>
      </c>
      <c r="N35" s="97">
        <f t="shared" si="10"/>
        <v>14860.167413759995</v>
      </c>
      <c r="O35" s="10">
        <f t="shared" si="9"/>
        <v>79161.004482559976</v>
      </c>
      <c r="P35" s="31"/>
      <c r="Q35" s="274"/>
      <c r="R35" s="3"/>
      <c r="S35" s="3"/>
      <c r="T35" s="3"/>
      <c r="U35" s="3"/>
      <c r="V35" s="3"/>
      <c r="W35" s="3"/>
      <c r="X35" s="3"/>
      <c r="Y35" s="3"/>
      <c r="Z35" s="3"/>
      <c r="AB35" s="3"/>
      <c r="AC35" s="3"/>
      <c r="AD35" s="3"/>
    </row>
    <row r="36" spans="2:30" ht="14.25" customHeight="1" x14ac:dyDescent="0.25">
      <c r="B36" s="17" t="str">
        <f t="shared" si="6"/>
        <v>Facebook Ads</v>
      </c>
      <c r="C36" s="97">
        <v>30000</v>
      </c>
      <c r="D36" s="97">
        <f t="shared" ref="D36:N36" si="11">C36*(1+0.2)</f>
        <v>36000</v>
      </c>
      <c r="E36" s="97">
        <f t="shared" si="11"/>
        <v>43200</v>
      </c>
      <c r="F36" s="97">
        <f t="shared" si="11"/>
        <v>51840</v>
      </c>
      <c r="G36" s="97">
        <f t="shared" si="11"/>
        <v>62208</v>
      </c>
      <c r="H36" s="97">
        <f t="shared" si="11"/>
        <v>74649.599999999991</v>
      </c>
      <c r="I36" s="97">
        <f t="shared" si="11"/>
        <v>89579.51999999999</v>
      </c>
      <c r="J36" s="97">
        <f t="shared" si="11"/>
        <v>107495.42399999998</v>
      </c>
      <c r="K36" s="97">
        <f t="shared" si="11"/>
        <v>128994.50879999998</v>
      </c>
      <c r="L36" s="97">
        <f t="shared" si="11"/>
        <v>154793.41055999996</v>
      </c>
      <c r="M36" s="97">
        <f t="shared" si="11"/>
        <v>185752.09267199994</v>
      </c>
      <c r="N36" s="97">
        <f t="shared" si="11"/>
        <v>222902.51120639991</v>
      </c>
      <c r="O36" s="10">
        <f t="shared" si="9"/>
        <v>1187415.0672383998</v>
      </c>
      <c r="P36" s="31"/>
      <c r="Q36" s="274"/>
      <c r="R36" s="3"/>
      <c r="S36" s="3"/>
      <c r="T36" s="3"/>
      <c r="U36" s="3"/>
      <c r="V36" s="3"/>
      <c r="W36" s="3"/>
      <c r="X36" s="3"/>
      <c r="Y36" s="3"/>
      <c r="Z36" s="3"/>
      <c r="AB36" s="3"/>
      <c r="AC36" s="3"/>
      <c r="AD36" s="3"/>
    </row>
    <row r="37" spans="2:30" ht="14.25" customHeight="1" x14ac:dyDescent="0.25">
      <c r="B37" s="17" t="str">
        <f t="shared" si="6"/>
        <v>Blogs</v>
      </c>
      <c r="C37" s="97">
        <v>14000</v>
      </c>
      <c r="D37" s="97">
        <f t="shared" ref="D37:N37" si="12">C37*(1+0.2)</f>
        <v>16800</v>
      </c>
      <c r="E37" s="97">
        <f t="shared" si="12"/>
        <v>20160</v>
      </c>
      <c r="F37" s="97">
        <f t="shared" si="12"/>
        <v>24192</v>
      </c>
      <c r="G37" s="97">
        <f t="shared" si="12"/>
        <v>29030.399999999998</v>
      </c>
      <c r="H37" s="97">
        <f t="shared" si="12"/>
        <v>34836.479999999996</v>
      </c>
      <c r="I37" s="97">
        <f t="shared" si="12"/>
        <v>41803.775999999991</v>
      </c>
      <c r="J37" s="97">
        <f t="shared" si="12"/>
        <v>50164.53119999999</v>
      </c>
      <c r="K37" s="97">
        <f t="shared" si="12"/>
        <v>60197.437439999987</v>
      </c>
      <c r="L37" s="97">
        <f t="shared" si="12"/>
        <v>72236.924927999979</v>
      </c>
      <c r="M37" s="97">
        <f t="shared" si="12"/>
        <v>86684.309913599966</v>
      </c>
      <c r="N37" s="97">
        <f t="shared" si="12"/>
        <v>104021.17189631995</v>
      </c>
      <c r="O37" s="10">
        <f t="shared" si="9"/>
        <v>554127.03137791995</v>
      </c>
      <c r="P37" s="31"/>
      <c r="Q37" s="274"/>
      <c r="R37" s="3"/>
      <c r="S37" s="3"/>
      <c r="T37" s="3"/>
      <c r="U37" s="3"/>
      <c r="V37" s="3"/>
      <c r="W37" s="3"/>
      <c r="X37" s="3"/>
      <c r="Y37" s="3"/>
      <c r="Z37" s="3"/>
      <c r="AB37" s="3"/>
      <c r="AC37" s="3"/>
      <c r="AD37" s="3"/>
    </row>
    <row r="38" spans="2:30" ht="14.25" customHeight="1" x14ac:dyDescent="0.25">
      <c r="B38" s="17" t="str">
        <f t="shared" si="6"/>
        <v>YouTube Ads</v>
      </c>
      <c r="C38" s="97">
        <v>20000</v>
      </c>
      <c r="D38" s="97">
        <f t="shared" ref="D38:N38" si="13">C38*(1+0.2)</f>
        <v>24000</v>
      </c>
      <c r="E38" s="97">
        <f t="shared" si="13"/>
        <v>28800</v>
      </c>
      <c r="F38" s="97">
        <f t="shared" si="13"/>
        <v>34560</v>
      </c>
      <c r="G38" s="97">
        <f t="shared" si="13"/>
        <v>41472</v>
      </c>
      <c r="H38" s="97">
        <f t="shared" si="13"/>
        <v>49766.400000000001</v>
      </c>
      <c r="I38" s="97">
        <f t="shared" si="13"/>
        <v>59719.68</v>
      </c>
      <c r="J38" s="97">
        <f t="shared" si="13"/>
        <v>71663.615999999995</v>
      </c>
      <c r="K38" s="97">
        <f t="shared" si="13"/>
        <v>85996.339199999988</v>
      </c>
      <c r="L38" s="97">
        <f t="shared" si="13"/>
        <v>103195.60703999999</v>
      </c>
      <c r="M38" s="97">
        <f t="shared" si="13"/>
        <v>123834.72844799998</v>
      </c>
      <c r="N38" s="97">
        <f t="shared" si="13"/>
        <v>148601.67413759997</v>
      </c>
      <c r="O38" s="10">
        <f t="shared" si="9"/>
        <v>791610.04482559999</v>
      </c>
      <c r="P38" s="31"/>
      <c r="Q38" s="274"/>
      <c r="R38" s="3"/>
      <c r="S38" s="3"/>
      <c r="T38" s="3"/>
      <c r="U38" s="3"/>
      <c r="V38" s="3"/>
      <c r="W38" s="3"/>
      <c r="X38" s="3"/>
      <c r="Y38" s="3"/>
      <c r="Z38" s="3"/>
      <c r="AB38" s="3"/>
      <c r="AC38" s="3"/>
      <c r="AD38" s="3"/>
    </row>
    <row r="39" spans="2:30" ht="14.25" customHeight="1" x14ac:dyDescent="0.25">
      <c r="B39" s="17" t="str">
        <f t="shared" si="6"/>
        <v>Twitter Ads</v>
      </c>
      <c r="C39" s="97">
        <v>3000</v>
      </c>
      <c r="D39" s="97">
        <f t="shared" ref="D39:N39" si="14">C39*(1+0.2)</f>
        <v>3600</v>
      </c>
      <c r="E39" s="97">
        <f t="shared" si="14"/>
        <v>4320</v>
      </c>
      <c r="F39" s="97">
        <f t="shared" si="14"/>
        <v>5184</v>
      </c>
      <c r="G39" s="97">
        <f t="shared" si="14"/>
        <v>6220.8</v>
      </c>
      <c r="H39" s="97">
        <f t="shared" si="14"/>
        <v>7464.96</v>
      </c>
      <c r="I39" s="97">
        <f t="shared" si="14"/>
        <v>8957.9519999999993</v>
      </c>
      <c r="J39" s="97">
        <f t="shared" si="14"/>
        <v>10749.542399999998</v>
      </c>
      <c r="K39" s="97">
        <f t="shared" si="14"/>
        <v>12899.450879999999</v>
      </c>
      <c r="L39" s="97">
        <f t="shared" si="14"/>
        <v>15479.341055999997</v>
      </c>
      <c r="M39" s="97">
        <f t="shared" si="14"/>
        <v>18575.209267199996</v>
      </c>
      <c r="N39" s="97">
        <f t="shared" si="14"/>
        <v>22290.251120639994</v>
      </c>
      <c r="O39" s="10">
        <f t="shared" si="9"/>
        <v>118741.50672383999</v>
      </c>
      <c r="P39" s="31"/>
      <c r="Q39" s="274"/>
      <c r="R39" s="3"/>
      <c r="S39" s="3"/>
      <c r="T39" s="3"/>
      <c r="U39" s="3"/>
      <c r="V39" s="3"/>
      <c r="W39" s="3"/>
      <c r="X39" s="3"/>
      <c r="Y39" s="3"/>
      <c r="Z39" s="3"/>
      <c r="AB39" s="3"/>
      <c r="AC39" s="3"/>
      <c r="AD39" s="3"/>
    </row>
    <row r="40" spans="2:30" ht="14.25" customHeight="1" x14ac:dyDescent="0.25">
      <c r="B40" s="17" t="str">
        <f t="shared" si="6"/>
        <v>Instagram Promos</v>
      </c>
      <c r="C40" s="97">
        <v>18000</v>
      </c>
      <c r="D40" s="97">
        <f t="shared" ref="D40:N40" si="15">C40*(1+0.2)</f>
        <v>21600</v>
      </c>
      <c r="E40" s="97">
        <f t="shared" si="15"/>
        <v>25920</v>
      </c>
      <c r="F40" s="97">
        <f t="shared" si="15"/>
        <v>31104</v>
      </c>
      <c r="G40" s="97">
        <f t="shared" si="15"/>
        <v>37324.799999999996</v>
      </c>
      <c r="H40" s="97">
        <f t="shared" si="15"/>
        <v>44789.759999999995</v>
      </c>
      <c r="I40" s="97">
        <f t="shared" si="15"/>
        <v>53747.711999999992</v>
      </c>
      <c r="J40" s="97">
        <f t="shared" si="15"/>
        <v>64497.254399999991</v>
      </c>
      <c r="K40" s="97">
        <f t="shared" si="15"/>
        <v>77396.70527999998</v>
      </c>
      <c r="L40" s="97">
        <f t="shared" si="15"/>
        <v>92876.04633599997</v>
      </c>
      <c r="M40" s="97">
        <f t="shared" si="15"/>
        <v>111451.25560319996</v>
      </c>
      <c r="N40" s="97">
        <f t="shared" si="15"/>
        <v>133741.50672383994</v>
      </c>
      <c r="O40" s="10">
        <f t="shared" si="9"/>
        <v>712449.04034303979</v>
      </c>
      <c r="P40" s="31"/>
      <c r="Q40" s="274"/>
      <c r="R40" s="3"/>
      <c r="S40" s="3"/>
      <c r="T40" s="3"/>
      <c r="U40" s="3"/>
      <c r="V40" s="3"/>
      <c r="W40" s="3"/>
      <c r="X40" s="3"/>
      <c r="Y40" s="3"/>
      <c r="Z40" s="3"/>
      <c r="AB40" s="3"/>
      <c r="AC40" s="3"/>
      <c r="AD40" s="3"/>
    </row>
    <row r="41" spans="2:30" ht="14.25" customHeight="1" x14ac:dyDescent="0.25">
      <c r="B41" s="17" t="str">
        <f t="shared" ref="B41:B48" si="16">B21</f>
        <v>Traggeting Webinars Ads</v>
      </c>
      <c r="C41" s="97">
        <v>2000</v>
      </c>
      <c r="D41" s="97">
        <f t="shared" ref="D41:N41" si="17">C41*(1+0.2)</f>
        <v>2400</v>
      </c>
      <c r="E41" s="97">
        <f t="shared" si="17"/>
        <v>2880</v>
      </c>
      <c r="F41" s="97">
        <f t="shared" si="17"/>
        <v>3456</v>
      </c>
      <c r="G41" s="97">
        <f t="shared" si="17"/>
        <v>4147.2</v>
      </c>
      <c r="H41" s="97">
        <f t="shared" si="17"/>
        <v>4976.6399999999994</v>
      </c>
      <c r="I41" s="97">
        <f t="shared" si="17"/>
        <v>5971.9679999999989</v>
      </c>
      <c r="J41" s="97">
        <f t="shared" si="17"/>
        <v>7166.3615999999984</v>
      </c>
      <c r="K41" s="97">
        <f t="shared" si="17"/>
        <v>8599.6339199999984</v>
      </c>
      <c r="L41" s="97">
        <f t="shared" si="17"/>
        <v>10319.560703999998</v>
      </c>
      <c r="M41" s="97">
        <f t="shared" si="17"/>
        <v>12383.472844799997</v>
      </c>
      <c r="N41" s="97">
        <f t="shared" si="17"/>
        <v>14860.167413759995</v>
      </c>
      <c r="O41" s="10">
        <f t="shared" si="9"/>
        <v>79161.004482559976</v>
      </c>
      <c r="P41" s="31"/>
      <c r="Q41" s="274"/>
      <c r="R41" s="3"/>
      <c r="S41" s="3"/>
      <c r="T41" s="3"/>
      <c r="U41" s="3"/>
      <c r="V41" s="3"/>
      <c r="W41" s="3"/>
      <c r="X41" s="3"/>
      <c r="Y41" s="3"/>
      <c r="Z41" s="3"/>
      <c r="AB41" s="3"/>
      <c r="AC41" s="3"/>
      <c r="AD41" s="3"/>
    </row>
    <row r="42" spans="2:30" ht="14.25" customHeight="1" x14ac:dyDescent="0.25">
      <c r="B42" s="17" t="str">
        <f t="shared" si="16"/>
        <v>Promo sales events</v>
      </c>
      <c r="C42" s="97">
        <v>12000</v>
      </c>
      <c r="D42" s="97">
        <f t="shared" ref="D42:N42" si="18">C42*(1+0.2)</f>
        <v>14400</v>
      </c>
      <c r="E42" s="97">
        <f t="shared" si="18"/>
        <v>17280</v>
      </c>
      <c r="F42" s="97">
        <f t="shared" si="18"/>
        <v>20736</v>
      </c>
      <c r="G42" s="97">
        <f t="shared" si="18"/>
        <v>24883.200000000001</v>
      </c>
      <c r="H42" s="97">
        <f t="shared" si="18"/>
        <v>29859.84</v>
      </c>
      <c r="I42" s="97">
        <f t="shared" si="18"/>
        <v>35831.807999999997</v>
      </c>
      <c r="J42" s="97">
        <f t="shared" si="18"/>
        <v>42998.169599999994</v>
      </c>
      <c r="K42" s="97">
        <f t="shared" si="18"/>
        <v>51597.803519999994</v>
      </c>
      <c r="L42" s="97">
        <f t="shared" si="18"/>
        <v>61917.36422399999</v>
      </c>
      <c r="M42" s="97">
        <f t="shared" si="18"/>
        <v>74300.837068799985</v>
      </c>
      <c r="N42" s="97">
        <f t="shared" si="18"/>
        <v>89161.004482559976</v>
      </c>
      <c r="O42" s="10">
        <f t="shared" si="9"/>
        <v>474966.02689535997</v>
      </c>
      <c r="P42" s="31"/>
      <c r="Q42" s="274"/>
      <c r="R42" s="3"/>
      <c r="S42" s="3"/>
      <c r="T42" s="3"/>
      <c r="U42" s="3"/>
      <c r="V42" s="3"/>
      <c r="W42" s="3"/>
      <c r="X42" s="3"/>
      <c r="Y42" s="3"/>
      <c r="Z42" s="3"/>
      <c r="AB42" s="3"/>
      <c r="AC42" s="3"/>
      <c r="AD42" s="3"/>
    </row>
    <row r="43" spans="2:30" ht="14.25" customHeight="1" x14ac:dyDescent="0.25">
      <c r="B43" s="17" t="str">
        <f t="shared" si="16"/>
        <v>TV sponsorship</v>
      </c>
      <c r="C43" s="97">
        <v>25000</v>
      </c>
      <c r="D43" s="97">
        <f t="shared" ref="D43:N43" si="19">C43*(1+0.2)</f>
        <v>30000</v>
      </c>
      <c r="E43" s="97">
        <f t="shared" si="19"/>
        <v>36000</v>
      </c>
      <c r="F43" s="97">
        <f t="shared" si="19"/>
        <v>43200</v>
      </c>
      <c r="G43" s="97">
        <f t="shared" si="19"/>
        <v>51840</v>
      </c>
      <c r="H43" s="97">
        <f t="shared" si="19"/>
        <v>62208</v>
      </c>
      <c r="I43" s="97">
        <f t="shared" si="19"/>
        <v>74649.599999999991</v>
      </c>
      <c r="J43" s="97">
        <f t="shared" si="19"/>
        <v>89579.51999999999</v>
      </c>
      <c r="K43" s="97">
        <f t="shared" si="19"/>
        <v>107495.42399999998</v>
      </c>
      <c r="L43" s="97">
        <f t="shared" si="19"/>
        <v>128994.50879999998</v>
      </c>
      <c r="M43" s="97">
        <f t="shared" si="19"/>
        <v>154793.41055999996</v>
      </c>
      <c r="N43" s="97">
        <f t="shared" si="19"/>
        <v>185752.09267199994</v>
      </c>
      <c r="O43" s="10">
        <f t="shared" si="9"/>
        <v>989512.55603199988</v>
      </c>
      <c r="P43" s="31"/>
      <c r="Q43" s="274"/>
      <c r="R43" s="3"/>
      <c r="S43" s="3"/>
      <c r="T43" s="3"/>
      <c r="U43" s="3"/>
      <c r="V43" s="3"/>
      <c r="W43" s="3"/>
      <c r="X43" s="3"/>
      <c r="Y43" s="3"/>
      <c r="Z43" s="3"/>
      <c r="AB43" s="3"/>
      <c r="AC43" s="3"/>
      <c r="AD43" s="3"/>
    </row>
    <row r="44" spans="2:30" ht="14.25" customHeight="1" x14ac:dyDescent="0.25">
      <c r="B44" s="17" t="str">
        <f t="shared" si="16"/>
        <v>Display Viral video</v>
      </c>
      <c r="C44" s="97">
        <v>800</v>
      </c>
      <c r="D44" s="97">
        <f t="shared" ref="D44:N44" si="20">C44*(1+0.2)</f>
        <v>960</v>
      </c>
      <c r="E44" s="97">
        <f t="shared" si="20"/>
        <v>1152</v>
      </c>
      <c r="F44" s="97">
        <f t="shared" si="20"/>
        <v>1382.3999999999999</v>
      </c>
      <c r="G44" s="97">
        <f t="shared" si="20"/>
        <v>1658.8799999999999</v>
      </c>
      <c r="H44" s="97">
        <f t="shared" si="20"/>
        <v>1990.6559999999997</v>
      </c>
      <c r="I44" s="97">
        <f t="shared" si="20"/>
        <v>2388.7871999999998</v>
      </c>
      <c r="J44" s="97">
        <f t="shared" si="20"/>
        <v>2866.5446399999996</v>
      </c>
      <c r="K44" s="97">
        <f t="shared" si="20"/>
        <v>3439.8535679999995</v>
      </c>
      <c r="L44" s="97">
        <f t="shared" si="20"/>
        <v>4127.8242815999993</v>
      </c>
      <c r="M44" s="97">
        <f t="shared" si="20"/>
        <v>4953.3891379199986</v>
      </c>
      <c r="N44" s="97">
        <f t="shared" si="20"/>
        <v>5944.0669655039983</v>
      </c>
      <c r="O44" s="10">
        <f t="shared" si="9"/>
        <v>31664.401793023993</v>
      </c>
      <c r="P44" s="31"/>
      <c r="Q44" s="274"/>
      <c r="R44" s="3"/>
      <c r="S44" s="3"/>
      <c r="T44" s="3"/>
      <c r="U44" s="3"/>
      <c r="V44" s="3"/>
      <c r="W44" s="3"/>
      <c r="X44" s="3"/>
      <c r="Y44" s="3"/>
      <c r="Z44" s="3"/>
      <c r="AB44" s="3"/>
      <c r="AC44" s="3"/>
      <c r="AD44" s="3"/>
    </row>
    <row r="45" spans="2:30" ht="14.25" customHeight="1" x14ac:dyDescent="0.25">
      <c r="B45" s="17" t="str">
        <f t="shared" si="16"/>
        <v>Mobile Ads</v>
      </c>
      <c r="C45" s="97">
        <v>22000</v>
      </c>
      <c r="D45" s="97">
        <f t="shared" ref="D45:N45" si="21">C45*(1+0.2)</f>
        <v>26400</v>
      </c>
      <c r="E45" s="97">
        <f t="shared" si="21"/>
        <v>31680</v>
      </c>
      <c r="F45" s="97">
        <f t="shared" si="21"/>
        <v>38016</v>
      </c>
      <c r="G45" s="97">
        <f t="shared" si="21"/>
        <v>45619.199999999997</v>
      </c>
      <c r="H45" s="97">
        <f t="shared" si="21"/>
        <v>54743.039999999994</v>
      </c>
      <c r="I45" s="97">
        <f t="shared" si="21"/>
        <v>65691.647999999986</v>
      </c>
      <c r="J45" s="97">
        <f t="shared" si="21"/>
        <v>78829.977599999984</v>
      </c>
      <c r="K45" s="97">
        <f t="shared" si="21"/>
        <v>94595.973119999981</v>
      </c>
      <c r="L45" s="97">
        <f t="shared" si="21"/>
        <v>113515.16774399998</v>
      </c>
      <c r="M45" s="97">
        <f t="shared" si="21"/>
        <v>136218.20129279996</v>
      </c>
      <c r="N45" s="97">
        <f t="shared" si="21"/>
        <v>163461.84155135995</v>
      </c>
      <c r="O45" s="10">
        <f t="shared" si="9"/>
        <v>870771.04930815985</v>
      </c>
      <c r="P45" s="31"/>
      <c r="Q45" s="274"/>
      <c r="R45" s="3"/>
      <c r="S45" s="3"/>
      <c r="T45" s="3"/>
      <c r="U45" s="3"/>
      <c r="V45" s="3"/>
      <c r="W45" s="3"/>
      <c r="X45" s="3"/>
      <c r="Y45" s="3"/>
      <c r="Z45" s="3"/>
      <c r="AB45" s="3"/>
      <c r="AC45" s="3"/>
      <c r="AD45" s="3"/>
    </row>
    <row r="46" spans="2:30" ht="14.25" customHeight="1" x14ac:dyDescent="0.25">
      <c r="B46" s="17" t="str">
        <f t="shared" si="16"/>
        <v>Call cnetres</v>
      </c>
      <c r="C46" s="97">
        <v>12000</v>
      </c>
      <c r="D46" s="97">
        <f t="shared" ref="D46:N46" si="22">C46*(1+0.2)</f>
        <v>14400</v>
      </c>
      <c r="E46" s="97">
        <f t="shared" si="22"/>
        <v>17280</v>
      </c>
      <c r="F46" s="97">
        <f t="shared" si="22"/>
        <v>20736</v>
      </c>
      <c r="G46" s="97">
        <f t="shared" si="22"/>
        <v>24883.200000000001</v>
      </c>
      <c r="H46" s="97">
        <f t="shared" si="22"/>
        <v>29859.84</v>
      </c>
      <c r="I46" s="97">
        <f t="shared" si="22"/>
        <v>35831.807999999997</v>
      </c>
      <c r="J46" s="97">
        <f t="shared" si="22"/>
        <v>42998.169599999994</v>
      </c>
      <c r="K46" s="97">
        <f t="shared" si="22"/>
        <v>51597.803519999994</v>
      </c>
      <c r="L46" s="97">
        <f t="shared" si="22"/>
        <v>61917.36422399999</v>
      </c>
      <c r="M46" s="97">
        <f t="shared" si="22"/>
        <v>74300.837068799985</v>
      </c>
      <c r="N46" s="97">
        <f t="shared" si="22"/>
        <v>89161.004482559976</v>
      </c>
      <c r="O46" s="10">
        <f t="shared" si="9"/>
        <v>474966.02689535997</v>
      </c>
      <c r="P46" s="31"/>
      <c r="Q46" s="274"/>
      <c r="R46" s="3"/>
      <c r="S46" s="3"/>
      <c r="T46" s="3"/>
      <c r="U46" s="3"/>
      <c r="V46" s="3"/>
      <c r="W46" s="3"/>
      <c r="X46" s="3"/>
      <c r="Y46" s="3"/>
      <c r="Z46" s="3"/>
      <c r="AB46" s="3"/>
      <c r="AC46" s="3"/>
      <c r="AD46" s="3"/>
    </row>
    <row r="47" spans="2:30" ht="14.25" customHeight="1" x14ac:dyDescent="0.25">
      <c r="B47" s="17" t="str">
        <f t="shared" si="16"/>
        <v>PR</v>
      </c>
      <c r="C47" s="97">
        <v>40000</v>
      </c>
      <c r="D47" s="97">
        <f t="shared" ref="D47:N47" si="23">C47*(1+0.2)</f>
        <v>48000</v>
      </c>
      <c r="E47" s="97">
        <f t="shared" si="23"/>
        <v>57600</v>
      </c>
      <c r="F47" s="97">
        <f t="shared" si="23"/>
        <v>69120</v>
      </c>
      <c r="G47" s="97">
        <f t="shared" si="23"/>
        <v>82944</v>
      </c>
      <c r="H47" s="97">
        <f t="shared" si="23"/>
        <v>99532.800000000003</v>
      </c>
      <c r="I47" s="97">
        <f t="shared" si="23"/>
        <v>119439.36</v>
      </c>
      <c r="J47" s="97">
        <f t="shared" si="23"/>
        <v>143327.23199999999</v>
      </c>
      <c r="K47" s="97">
        <f t="shared" si="23"/>
        <v>171992.67839999998</v>
      </c>
      <c r="L47" s="97">
        <f t="shared" si="23"/>
        <v>206391.21407999998</v>
      </c>
      <c r="M47" s="97">
        <f t="shared" si="23"/>
        <v>247669.45689599996</v>
      </c>
      <c r="N47" s="97">
        <f t="shared" si="23"/>
        <v>297203.34827519994</v>
      </c>
      <c r="O47" s="10">
        <f t="shared" si="9"/>
        <v>1583220.0896512</v>
      </c>
      <c r="P47" s="31"/>
      <c r="Q47" s="274"/>
      <c r="R47" s="3"/>
      <c r="S47" s="3"/>
      <c r="T47" s="3"/>
      <c r="U47" s="3"/>
      <c r="V47" s="3"/>
      <c r="W47" s="3"/>
      <c r="X47" s="3"/>
      <c r="Y47" s="3"/>
      <c r="Z47" s="3"/>
      <c r="AB47" s="3"/>
      <c r="AC47" s="3"/>
      <c r="AD47" s="3"/>
    </row>
    <row r="48" spans="2:30" ht="14.25" customHeight="1" x14ac:dyDescent="0.25">
      <c r="B48" s="17" t="str">
        <f t="shared" si="16"/>
        <v>Total Promotions</v>
      </c>
      <c r="C48" s="10">
        <f t="shared" ref="C48:O48" si="24">SUM(C33:C47)</f>
        <v>246800</v>
      </c>
      <c r="D48" s="10">
        <f t="shared" si="24"/>
        <v>296160</v>
      </c>
      <c r="E48" s="10">
        <f t="shared" si="24"/>
        <v>355392</v>
      </c>
      <c r="F48" s="10">
        <f t="shared" si="24"/>
        <v>426470.40000000002</v>
      </c>
      <c r="G48" s="10">
        <f t="shared" si="24"/>
        <v>511764.48000000004</v>
      </c>
      <c r="H48" s="10">
        <f t="shared" si="24"/>
        <v>614117.37600000016</v>
      </c>
      <c r="I48" s="10">
        <f t="shared" si="24"/>
        <v>736940.85119999992</v>
      </c>
      <c r="J48" s="10">
        <f t="shared" si="24"/>
        <v>884329.02143999981</v>
      </c>
      <c r="K48" s="10">
        <f t="shared" si="24"/>
        <v>1061194.8257279997</v>
      </c>
      <c r="L48" s="10">
        <f t="shared" si="24"/>
        <v>1273433.7908735997</v>
      </c>
      <c r="M48" s="10">
        <f t="shared" si="24"/>
        <v>1528120.5490483195</v>
      </c>
      <c r="N48" s="10">
        <f t="shared" si="24"/>
        <v>1833744.6588579835</v>
      </c>
      <c r="O48" s="10">
        <f t="shared" si="24"/>
        <v>9768467.9531479031</v>
      </c>
      <c r="P48" s="31"/>
      <c r="Q48" s="3"/>
      <c r="R48" s="3"/>
      <c r="S48" s="3"/>
      <c r="T48" s="3"/>
      <c r="U48" s="3"/>
      <c r="V48" s="3"/>
      <c r="W48" s="3"/>
      <c r="X48" s="3"/>
      <c r="Y48" s="3"/>
      <c r="Z48" s="3"/>
      <c r="AB48" s="3"/>
      <c r="AC48" s="3"/>
      <c r="AD48" s="3"/>
    </row>
    <row r="49" spans="2:30" ht="14.25" customHeight="1" x14ac:dyDescent="0.35">
      <c r="B49" s="20"/>
      <c r="C49" s="20"/>
      <c r="D49" s="20"/>
      <c r="E49" s="20"/>
      <c r="F49" s="20"/>
      <c r="G49" s="20"/>
      <c r="H49" s="20"/>
      <c r="I49" s="20"/>
      <c r="J49" s="20"/>
      <c r="K49" s="20"/>
      <c r="L49" s="20"/>
      <c r="M49" s="20"/>
      <c r="N49" s="20"/>
      <c r="O49" s="6"/>
      <c r="P49" s="31"/>
      <c r="Q49" s="1"/>
      <c r="R49" s="8"/>
      <c r="S49" s="8"/>
      <c r="T49" s="5"/>
      <c r="U49" s="3"/>
      <c r="V49" s="3"/>
      <c r="W49" s="3"/>
      <c r="X49" s="3"/>
      <c r="Y49" s="3"/>
      <c r="Z49" s="3"/>
      <c r="AA49" s="3"/>
      <c r="AB49" s="3"/>
      <c r="AC49" s="3"/>
      <c r="AD49" s="3"/>
    </row>
    <row r="50" spans="2:30" x14ac:dyDescent="0.25">
      <c r="B50" s="20" t="str">
        <f>$B$10</f>
        <v>Promotional Plan</v>
      </c>
      <c r="C50" s="4"/>
      <c r="D50" s="4"/>
      <c r="E50" s="4"/>
      <c r="F50" s="4"/>
      <c r="G50" s="4"/>
      <c r="H50" s="4"/>
      <c r="I50" s="4"/>
      <c r="J50" s="4"/>
      <c r="K50" s="4"/>
      <c r="L50" s="4"/>
      <c r="M50" s="4"/>
      <c r="N50" s="4"/>
      <c r="O50" s="4"/>
      <c r="P50" s="4"/>
    </row>
    <row r="51" spans="2:30" x14ac:dyDescent="0.25">
      <c r="B51" s="75" t="str">
        <f>B11</f>
        <v>Hayai Desire</v>
      </c>
      <c r="C51" s="20"/>
      <c r="D51" s="20"/>
      <c r="E51" s="20"/>
      <c r="F51" s="20"/>
      <c r="G51" s="20"/>
      <c r="H51" s="20"/>
      <c r="I51" s="20"/>
      <c r="J51" s="20"/>
      <c r="K51" s="20"/>
      <c r="L51" s="20"/>
      <c r="M51" s="20"/>
      <c r="N51" s="20"/>
      <c r="O51" s="6"/>
      <c r="P51" s="4"/>
    </row>
    <row r="52" spans="2:30" x14ac:dyDescent="0.25">
      <c r="B52" s="21"/>
      <c r="C52" s="22">
        <f>DATE(YEAR(N32),MONTH(N32)+1,DAY(N32))</f>
        <v>45413</v>
      </c>
      <c r="D52" s="22">
        <f t="shared" ref="D52:N52" si="25">DATE(YEAR(C52),MONTH(C52)+1,DAY(C52))</f>
        <v>45444</v>
      </c>
      <c r="E52" s="22">
        <f t="shared" si="25"/>
        <v>45474</v>
      </c>
      <c r="F52" s="22">
        <f t="shared" si="25"/>
        <v>45505</v>
      </c>
      <c r="G52" s="22">
        <f t="shared" si="25"/>
        <v>45536</v>
      </c>
      <c r="H52" s="22">
        <f t="shared" si="25"/>
        <v>45566</v>
      </c>
      <c r="I52" s="22">
        <f t="shared" si="25"/>
        <v>45597</v>
      </c>
      <c r="J52" s="22">
        <f t="shared" si="25"/>
        <v>45627</v>
      </c>
      <c r="K52" s="22">
        <f t="shared" si="25"/>
        <v>45658</v>
      </c>
      <c r="L52" s="22">
        <f t="shared" si="25"/>
        <v>45689</v>
      </c>
      <c r="M52" s="22">
        <f t="shared" si="25"/>
        <v>45717</v>
      </c>
      <c r="N52" s="22">
        <f t="shared" si="25"/>
        <v>45748</v>
      </c>
      <c r="O52" s="23" t="s">
        <v>52</v>
      </c>
      <c r="P52" s="4"/>
    </row>
    <row r="53" spans="2:30" x14ac:dyDescent="0.25">
      <c r="B53" s="17" t="str">
        <f t="shared" ref="B53:B65" si="26">B33</f>
        <v>Google Search Ads</v>
      </c>
      <c r="C53" s="97">
        <v>39600</v>
      </c>
      <c r="D53" s="97">
        <f>C53*(1+0.1)</f>
        <v>43560</v>
      </c>
      <c r="E53" s="97">
        <f t="shared" ref="E53:N53" si="27">D53*(1+0.1)</f>
        <v>47916.000000000007</v>
      </c>
      <c r="F53" s="97">
        <f t="shared" si="27"/>
        <v>52707.600000000013</v>
      </c>
      <c r="G53" s="97">
        <f t="shared" si="27"/>
        <v>57978.360000000022</v>
      </c>
      <c r="H53" s="97">
        <f t="shared" si="27"/>
        <v>63776.196000000033</v>
      </c>
      <c r="I53" s="97">
        <f t="shared" si="27"/>
        <v>70153.815600000045</v>
      </c>
      <c r="J53" s="97">
        <f t="shared" si="27"/>
        <v>77169.197160000054</v>
      </c>
      <c r="K53" s="97">
        <f t="shared" si="27"/>
        <v>84886.116876000073</v>
      </c>
      <c r="L53" s="97">
        <f t="shared" si="27"/>
        <v>93374.728563600089</v>
      </c>
      <c r="M53" s="97">
        <f t="shared" si="27"/>
        <v>102712.20141996011</v>
      </c>
      <c r="N53" s="97">
        <f t="shared" si="27"/>
        <v>112983.42156195613</v>
      </c>
      <c r="O53" s="10">
        <f>SUM(C53:N53)</f>
        <v>846817.63718151662</v>
      </c>
      <c r="P53" s="4"/>
      <c r="Q53" s="263" t="s">
        <v>525</v>
      </c>
    </row>
    <row r="54" spans="2:30" x14ac:dyDescent="0.25">
      <c r="B54" s="17" t="str">
        <f t="shared" si="26"/>
        <v>Social Ads</v>
      </c>
      <c r="C54" s="97">
        <v>15600</v>
      </c>
      <c r="D54" s="97">
        <f t="shared" ref="D54:N54" si="28">C54*(1+0.1)</f>
        <v>17160</v>
      </c>
      <c r="E54" s="97">
        <f t="shared" si="28"/>
        <v>18876</v>
      </c>
      <c r="F54" s="97">
        <f t="shared" si="28"/>
        <v>20763.600000000002</v>
      </c>
      <c r="G54" s="97">
        <f t="shared" si="28"/>
        <v>22839.960000000003</v>
      </c>
      <c r="H54" s="97">
        <f t="shared" si="28"/>
        <v>25123.956000000006</v>
      </c>
      <c r="I54" s="97">
        <f t="shared" si="28"/>
        <v>27636.351600000009</v>
      </c>
      <c r="J54" s="97">
        <f t="shared" si="28"/>
        <v>30399.986760000011</v>
      </c>
      <c r="K54" s="97">
        <f t="shared" si="28"/>
        <v>33439.985436000017</v>
      </c>
      <c r="L54" s="97">
        <f t="shared" si="28"/>
        <v>36783.983979600023</v>
      </c>
      <c r="M54" s="97">
        <f t="shared" si="28"/>
        <v>40462.382377560032</v>
      </c>
      <c r="N54" s="97">
        <f t="shared" si="28"/>
        <v>44508.620615316038</v>
      </c>
      <c r="O54" s="10">
        <f t="shared" ref="O54:O67" si="29">SUM(C54:N54)</f>
        <v>333594.82676847611</v>
      </c>
      <c r="P54" s="4"/>
      <c r="Q54" s="274"/>
    </row>
    <row r="55" spans="2:30" x14ac:dyDescent="0.25">
      <c r="B55" s="17" t="str">
        <f t="shared" si="26"/>
        <v>Website Ads</v>
      </c>
      <c r="C55" s="97">
        <v>2400</v>
      </c>
      <c r="D55" s="97">
        <f t="shared" ref="D55:N55" si="30">C55*(1+0.1)</f>
        <v>2640</v>
      </c>
      <c r="E55" s="97">
        <f t="shared" si="30"/>
        <v>2904.0000000000005</v>
      </c>
      <c r="F55" s="97">
        <f t="shared" si="30"/>
        <v>3194.4000000000005</v>
      </c>
      <c r="G55" s="97">
        <f t="shared" si="30"/>
        <v>3513.8400000000011</v>
      </c>
      <c r="H55" s="97">
        <f t="shared" si="30"/>
        <v>3865.2240000000015</v>
      </c>
      <c r="I55" s="97">
        <f t="shared" si="30"/>
        <v>4251.7464000000018</v>
      </c>
      <c r="J55" s="97">
        <f t="shared" si="30"/>
        <v>4676.921040000002</v>
      </c>
      <c r="K55" s="97">
        <f t="shared" si="30"/>
        <v>5144.6131440000026</v>
      </c>
      <c r="L55" s="97">
        <f t="shared" si="30"/>
        <v>5659.0744584000031</v>
      </c>
      <c r="M55" s="97">
        <f t="shared" si="30"/>
        <v>6224.981904240004</v>
      </c>
      <c r="N55" s="97">
        <f t="shared" si="30"/>
        <v>6847.4800946640053</v>
      </c>
      <c r="O55" s="10">
        <f t="shared" si="29"/>
        <v>51322.281041304021</v>
      </c>
      <c r="P55" s="4"/>
      <c r="Q55" s="274"/>
    </row>
    <row r="56" spans="2:30" x14ac:dyDescent="0.25">
      <c r="B56" s="17" t="str">
        <f t="shared" si="26"/>
        <v>Facebook Ads</v>
      </c>
      <c r="C56" s="97">
        <v>36000</v>
      </c>
      <c r="D56" s="97">
        <f t="shared" ref="D56:N56" si="31">C56*(1+0.1)</f>
        <v>39600</v>
      </c>
      <c r="E56" s="97">
        <f t="shared" si="31"/>
        <v>43560</v>
      </c>
      <c r="F56" s="97">
        <f t="shared" si="31"/>
        <v>47916.000000000007</v>
      </c>
      <c r="G56" s="97">
        <f t="shared" si="31"/>
        <v>52707.600000000013</v>
      </c>
      <c r="H56" s="97">
        <f t="shared" si="31"/>
        <v>57978.360000000022</v>
      </c>
      <c r="I56" s="97">
        <f t="shared" si="31"/>
        <v>63776.196000000033</v>
      </c>
      <c r="J56" s="97">
        <f t="shared" si="31"/>
        <v>70153.815600000045</v>
      </c>
      <c r="K56" s="97">
        <f t="shared" si="31"/>
        <v>77169.197160000054</v>
      </c>
      <c r="L56" s="97">
        <f t="shared" si="31"/>
        <v>84886.116876000073</v>
      </c>
      <c r="M56" s="97">
        <f t="shared" si="31"/>
        <v>93374.728563600089</v>
      </c>
      <c r="N56" s="97">
        <f t="shared" si="31"/>
        <v>102712.20141996011</v>
      </c>
      <c r="O56" s="10">
        <f t="shared" si="29"/>
        <v>769834.21561956045</v>
      </c>
      <c r="P56" s="4"/>
      <c r="Q56" s="274"/>
    </row>
    <row r="57" spans="2:30" x14ac:dyDescent="0.25">
      <c r="B57" s="17" t="str">
        <f t="shared" si="26"/>
        <v>Blogs</v>
      </c>
      <c r="C57" s="97">
        <v>16800</v>
      </c>
      <c r="D57" s="97">
        <f t="shared" ref="D57:N57" si="32">C57*(1+0.1)</f>
        <v>18480</v>
      </c>
      <c r="E57" s="97">
        <f t="shared" si="32"/>
        <v>20328</v>
      </c>
      <c r="F57" s="97">
        <f t="shared" si="32"/>
        <v>22360.800000000003</v>
      </c>
      <c r="G57" s="97">
        <f t="shared" si="32"/>
        <v>24596.880000000005</v>
      </c>
      <c r="H57" s="97">
        <f t="shared" si="32"/>
        <v>27056.568000000007</v>
      </c>
      <c r="I57" s="97">
        <f t="shared" si="32"/>
        <v>29762.224800000011</v>
      </c>
      <c r="J57" s="97">
        <f t="shared" si="32"/>
        <v>32738.447280000015</v>
      </c>
      <c r="K57" s="97">
        <f t="shared" si="32"/>
        <v>36012.292008000019</v>
      </c>
      <c r="L57" s="97">
        <f t="shared" si="32"/>
        <v>39613.521208800026</v>
      </c>
      <c r="M57" s="97">
        <f t="shared" si="32"/>
        <v>43574.873329680035</v>
      </c>
      <c r="N57" s="97">
        <f t="shared" si="32"/>
        <v>47932.36066264804</v>
      </c>
      <c r="O57" s="10">
        <f t="shared" si="29"/>
        <v>359255.96728912817</v>
      </c>
      <c r="P57" s="4"/>
      <c r="Q57" s="274"/>
    </row>
    <row r="58" spans="2:30" x14ac:dyDescent="0.25">
      <c r="B58" s="17" t="str">
        <f t="shared" si="26"/>
        <v>YouTube Ads</v>
      </c>
      <c r="C58" s="97">
        <v>24000</v>
      </c>
      <c r="D58" s="97">
        <f t="shared" ref="D58:N58" si="33">C58*(1+0.1)</f>
        <v>26400.000000000004</v>
      </c>
      <c r="E58" s="97">
        <f t="shared" si="33"/>
        <v>29040.000000000007</v>
      </c>
      <c r="F58" s="97">
        <f t="shared" si="33"/>
        <v>31944.000000000011</v>
      </c>
      <c r="G58" s="97">
        <f t="shared" si="33"/>
        <v>35138.400000000016</v>
      </c>
      <c r="H58" s="97">
        <f t="shared" si="33"/>
        <v>38652.24000000002</v>
      </c>
      <c r="I58" s="97">
        <f t="shared" si="33"/>
        <v>42517.464000000022</v>
      </c>
      <c r="J58" s="97">
        <f t="shared" si="33"/>
        <v>46769.210400000025</v>
      </c>
      <c r="K58" s="97">
        <f t="shared" si="33"/>
        <v>51446.131440000034</v>
      </c>
      <c r="L58" s="97">
        <f t="shared" si="33"/>
        <v>56590.744584000044</v>
      </c>
      <c r="M58" s="97">
        <f t="shared" si="33"/>
        <v>62249.81904240005</v>
      </c>
      <c r="N58" s="97">
        <f t="shared" si="33"/>
        <v>68474.800946640054</v>
      </c>
      <c r="O58" s="10">
        <f t="shared" si="29"/>
        <v>513222.81041304022</v>
      </c>
      <c r="P58" s="4"/>
      <c r="Q58" s="274"/>
    </row>
    <row r="59" spans="2:30" x14ac:dyDescent="0.25">
      <c r="B59" s="17" t="str">
        <f t="shared" si="26"/>
        <v>Twitter Ads</v>
      </c>
      <c r="C59" s="97">
        <v>3600</v>
      </c>
      <c r="D59" s="97">
        <f t="shared" ref="D59:N59" si="34">C59*(1+0.1)</f>
        <v>3960.0000000000005</v>
      </c>
      <c r="E59" s="97">
        <f t="shared" si="34"/>
        <v>4356.0000000000009</v>
      </c>
      <c r="F59" s="97">
        <f t="shared" si="34"/>
        <v>4791.6000000000013</v>
      </c>
      <c r="G59" s="97">
        <f t="shared" si="34"/>
        <v>5270.760000000002</v>
      </c>
      <c r="H59" s="97">
        <f t="shared" si="34"/>
        <v>5797.836000000003</v>
      </c>
      <c r="I59" s="97">
        <f t="shared" si="34"/>
        <v>6377.6196000000036</v>
      </c>
      <c r="J59" s="97">
        <f t="shared" si="34"/>
        <v>7015.3815600000044</v>
      </c>
      <c r="K59" s="97">
        <f t="shared" si="34"/>
        <v>7716.9197160000058</v>
      </c>
      <c r="L59" s="97">
        <f t="shared" si="34"/>
        <v>8488.6116876000069</v>
      </c>
      <c r="M59" s="97">
        <f t="shared" si="34"/>
        <v>9337.4728563600092</v>
      </c>
      <c r="N59" s="97">
        <f t="shared" si="34"/>
        <v>10271.220141996011</v>
      </c>
      <c r="O59" s="10">
        <f t="shared" si="29"/>
        <v>76983.421561956056</v>
      </c>
      <c r="P59" s="4"/>
      <c r="Q59" s="274"/>
    </row>
    <row r="60" spans="2:30" x14ac:dyDescent="0.25">
      <c r="B60" s="17" t="str">
        <f t="shared" si="26"/>
        <v>Instagram Promos</v>
      </c>
      <c r="C60" s="97">
        <v>21600</v>
      </c>
      <c r="D60" s="97">
        <f t="shared" ref="D60:N60" si="35">C60*(1+0.1)</f>
        <v>23760.000000000004</v>
      </c>
      <c r="E60" s="97">
        <f t="shared" si="35"/>
        <v>26136.000000000007</v>
      </c>
      <c r="F60" s="97">
        <f t="shared" si="35"/>
        <v>28749.600000000009</v>
      </c>
      <c r="G60" s="97">
        <f t="shared" si="35"/>
        <v>31624.560000000012</v>
      </c>
      <c r="H60" s="97">
        <f t="shared" si="35"/>
        <v>34787.016000000018</v>
      </c>
      <c r="I60" s="97">
        <f t="shared" si="35"/>
        <v>38265.717600000025</v>
      </c>
      <c r="J60" s="97">
        <f t="shared" si="35"/>
        <v>42092.289360000032</v>
      </c>
      <c r="K60" s="97">
        <f t="shared" si="35"/>
        <v>46301.518296000038</v>
      </c>
      <c r="L60" s="97">
        <f t="shared" si="35"/>
        <v>50931.670125600045</v>
      </c>
      <c r="M60" s="97">
        <f t="shared" si="35"/>
        <v>56024.837138160052</v>
      </c>
      <c r="N60" s="97">
        <f t="shared" si="35"/>
        <v>61627.320851976059</v>
      </c>
      <c r="O60" s="10">
        <f t="shared" si="29"/>
        <v>461900.52937173634</v>
      </c>
      <c r="P60" s="4"/>
      <c r="Q60" s="274"/>
    </row>
    <row r="61" spans="2:30" x14ac:dyDescent="0.25">
      <c r="B61" s="17" t="str">
        <f t="shared" si="26"/>
        <v>Traggeting Webinars Ads</v>
      </c>
      <c r="C61" s="97">
        <v>2400</v>
      </c>
      <c r="D61" s="97">
        <f t="shared" ref="D61:N61" si="36">C61*(1+0.1)</f>
        <v>2640</v>
      </c>
      <c r="E61" s="97">
        <f t="shared" si="36"/>
        <v>2904.0000000000005</v>
      </c>
      <c r="F61" s="97">
        <f t="shared" si="36"/>
        <v>3194.4000000000005</v>
      </c>
      <c r="G61" s="97">
        <f t="shared" si="36"/>
        <v>3513.8400000000011</v>
      </c>
      <c r="H61" s="97">
        <f t="shared" si="36"/>
        <v>3865.2240000000015</v>
      </c>
      <c r="I61" s="97">
        <f t="shared" si="36"/>
        <v>4251.7464000000018</v>
      </c>
      <c r="J61" s="97">
        <f t="shared" si="36"/>
        <v>4676.921040000002</v>
      </c>
      <c r="K61" s="97">
        <f t="shared" si="36"/>
        <v>5144.6131440000026</v>
      </c>
      <c r="L61" s="97">
        <f t="shared" si="36"/>
        <v>5659.0744584000031</v>
      </c>
      <c r="M61" s="97">
        <f t="shared" si="36"/>
        <v>6224.981904240004</v>
      </c>
      <c r="N61" s="97">
        <f t="shared" si="36"/>
        <v>6847.4800946640053</v>
      </c>
      <c r="O61" s="10">
        <f t="shared" si="29"/>
        <v>51322.281041304021</v>
      </c>
      <c r="P61" s="4"/>
      <c r="Q61" s="274"/>
    </row>
    <row r="62" spans="2:30" x14ac:dyDescent="0.25">
      <c r="B62" s="17" t="str">
        <f t="shared" si="26"/>
        <v>Promo sales events</v>
      </c>
      <c r="C62" s="97">
        <v>14400</v>
      </c>
      <c r="D62" s="97">
        <f t="shared" ref="D62:N62" si="37">C62*(1+0.1)</f>
        <v>15840.000000000002</v>
      </c>
      <c r="E62" s="97">
        <f t="shared" si="37"/>
        <v>17424.000000000004</v>
      </c>
      <c r="F62" s="97">
        <f t="shared" si="37"/>
        <v>19166.400000000005</v>
      </c>
      <c r="G62" s="97">
        <f t="shared" si="37"/>
        <v>21083.040000000008</v>
      </c>
      <c r="H62" s="97">
        <f t="shared" si="37"/>
        <v>23191.344000000012</v>
      </c>
      <c r="I62" s="97">
        <f t="shared" si="37"/>
        <v>25510.478400000015</v>
      </c>
      <c r="J62" s="97">
        <f t="shared" si="37"/>
        <v>28061.526240000017</v>
      </c>
      <c r="K62" s="97">
        <f t="shared" si="37"/>
        <v>30867.678864000023</v>
      </c>
      <c r="L62" s="97">
        <f t="shared" si="37"/>
        <v>33954.446750400028</v>
      </c>
      <c r="M62" s="97">
        <f t="shared" si="37"/>
        <v>37349.891425440037</v>
      </c>
      <c r="N62" s="97">
        <f t="shared" si="37"/>
        <v>41084.880567984044</v>
      </c>
      <c r="O62" s="10">
        <f t="shared" si="29"/>
        <v>307933.68624782423</v>
      </c>
      <c r="P62" s="4"/>
      <c r="Q62" s="274"/>
    </row>
    <row r="63" spans="2:30" x14ac:dyDescent="0.25">
      <c r="B63" s="17" t="str">
        <f t="shared" si="26"/>
        <v>TV sponsorship</v>
      </c>
      <c r="C63" s="97">
        <v>30000</v>
      </c>
      <c r="D63" s="97">
        <f t="shared" ref="D63:N63" si="38">C63*(1+0.1)</f>
        <v>33000</v>
      </c>
      <c r="E63" s="97">
        <f t="shared" si="38"/>
        <v>36300</v>
      </c>
      <c r="F63" s="97">
        <f t="shared" si="38"/>
        <v>39930</v>
      </c>
      <c r="G63" s="97">
        <f t="shared" si="38"/>
        <v>43923</v>
      </c>
      <c r="H63" s="97">
        <f t="shared" si="38"/>
        <v>48315.3</v>
      </c>
      <c r="I63" s="97">
        <f t="shared" si="38"/>
        <v>53146.830000000009</v>
      </c>
      <c r="J63" s="97">
        <f t="shared" si="38"/>
        <v>58461.513000000014</v>
      </c>
      <c r="K63" s="97">
        <f t="shared" si="38"/>
        <v>64307.664300000019</v>
      </c>
      <c r="L63" s="97">
        <f t="shared" si="38"/>
        <v>70738.430730000022</v>
      </c>
      <c r="M63" s="97">
        <f t="shared" si="38"/>
        <v>77812.273803000033</v>
      </c>
      <c r="N63" s="97">
        <f t="shared" si="38"/>
        <v>85593.501183300046</v>
      </c>
      <c r="O63" s="10">
        <f t="shared" si="29"/>
        <v>641528.51301630016</v>
      </c>
      <c r="P63" s="4"/>
      <c r="Q63" s="274"/>
    </row>
    <row r="64" spans="2:30" x14ac:dyDescent="0.25">
      <c r="B64" s="17" t="str">
        <f t="shared" si="26"/>
        <v>Display Viral video</v>
      </c>
      <c r="C64" s="97">
        <v>960</v>
      </c>
      <c r="D64" s="97">
        <f t="shared" ref="D64:N64" si="39">C64*(1+0.1)</f>
        <v>1056</v>
      </c>
      <c r="E64" s="97">
        <f t="shared" si="39"/>
        <v>1161.6000000000001</v>
      </c>
      <c r="F64" s="97">
        <f t="shared" si="39"/>
        <v>1277.7600000000002</v>
      </c>
      <c r="G64" s="97">
        <f t="shared" si="39"/>
        <v>1405.5360000000003</v>
      </c>
      <c r="H64" s="97">
        <f t="shared" si="39"/>
        <v>1546.0896000000005</v>
      </c>
      <c r="I64" s="97">
        <f t="shared" si="39"/>
        <v>1700.6985600000007</v>
      </c>
      <c r="J64" s="97">
        <f t="shared" si="39"/>
        <v>1870.768416000001</v>
      </c>
      <c r="K64" s="97">
        <f t="shared" si="39"/>
        <v>2057.8452576000013</v>
      </c>
      <c r="L64" s="97">
        <f t="shared" si="39"/>
        <v>2263.6297833600015</v>
      </c>
      <c r="M64" s="97">
        <f t="shared" si="39"/>
        <v>2489.9927616960017</v>
      </c>
      <c r="N64" s="97">
        <f t="shared" si="39"/>
        <v>2738.992037865602</v>
      </c>
      <c r="O64" s="10">
        <f t="shared" si="29"/>
        <v>20528.912416521609</v>
      </c>
      <c r="P64" s="4"/>
      <c r="Q64" s="274"/>
    </row>
    <row r="65" spans="2:17" x14ac:dyDescent="0.25">
      <c r="B65" s="17" t="str">
        <f t="shared" si="26"/>
        <v>Mobile Ads</v>
      </c>
      <c r="C65" s="97">
        <v>26400</v>
      </c>
      <c r="D65" s="97">
        <f t="shared" ref="D65:N65" si="40">C65*(1+0.1)</f>
        <v>29040.000000000004</v>
      </c>
      <c r="E65" s="97">
        <f t="shared" si="40"/>
        <v>31944.000000000007</v>
      </c>
      <c r="F65" s="97">
        <f t="shared" si="40"/>
        <v>35138.400000000009</v>
      </c>
      <c r="G65" s="97">
        <f t="shared" si="40"/>
        <v>38652.240000000013</v>
      </c>
      <c r="H65" s="97">
        <f t="shared" si="40"/>
        <v>42517.464000000014</v>
      </c>
      <c r="I65" s="97">
        <f t="shared" si="40"/>
        <v>46769.210400000018</v>
      </c>
      <c r="J65" s="97">
        <f t="shared" si="40"/>
        <v>51446.131440000026</v>
      </c>
      <c r="K65" s="97">
        <f t="shared" si="40"/>
        <v>56590.744584000036</v>
      </c>
      <c r="L65" s="97">
        <f t="shared" si="40"/>
        <v>62249.819042400042</v>
      </c>
      <c r="M65" s="97">
        <f t="shared" si="40"/>
        <v>68474.800946640054</v>
      </c>
      <c r="N65" s="97">
        <f t="shared" si="40"/>
        <v>75322.281041304072</v>
      </c>
      <c r="O65" s="10">
        <f t="shared" si="29"/>
        <v>564545.09145434434</v>
      </c>
      <c r="P65" s="4"/>
      <c r="Q65" s="274"/>
    </row>
    <row r="66" spans="2:17" x14ac:dyDescent="0.25">
      <c r="B66" s="17" t="str">
        <f>B46</f>
        <v>Call cnetres</v>
      </c>
      <c r="C66" s="97">
        <v>14400</v>
      </c>
      <c r="D66" s="97">
        <f t="shared" ref="D66:N66" si="41">C66*(1+0.1)</f>
        <v>15840.000000000002</v>
      </c>
      <c r="E66" s="97">
        <f t="shared" si="41"/>
        <v>17424.000000000004</v>
      </c>
      <c r="F66" s="97">
        <f t="shared" si="41"/>
        <v>19166.400000000005</v>
      </c>
      <c r="G66" s="97">
        <f t="shared" si="41"/>
        <v>21083.040000000008</v>
      </c>
      <c r="H66" s="97">
        <f t="shared" si="41"/>
        <v>23191.344000000012</v>
      </c>
      <c r="I66" s="97">
        <f t="shared" si="41"/>
        <v>25510.478400000015</v>
      </c>
      <c r="J66" s="97">
        <f t="shared" si="41"/>
        <v>28061.526240000017</v>
      </c>
      <c r="K66" s="97">
        <f t="shared" si="41"/>
        <v>30867.678864000023</v>
      </c>
      <c r="L66" s="97">
        <f t="shared" si="41"/>
        <v>33954.446750400028</v>
      </c>
      <c r="M66" s="97">
        <f t="shared" si="41"/>
        <v>37349.891425440037</v>
      </c>
      <c r="N66" s="97">
        <f t="shared" si="41"/>
        <v>41084.880567984044</v>
      </c>
      <c r="O66" s="10">
        <f t="shared" si="29"/>
        <v>307933.68624782423</v>
      </c>
      <c r="P66" s="4"/>
      <c r="Q66" s="274"/>
    </row>
    <row r="67" spans="2:17" x14ac:dyDescent="0.25">
      <c r="B67" s="17" t="str">
        <f>B47</f>
        <v>PR</v>
      </c>
      <c r="C67" s="97">
        <v>48000</v>
      </c>
      <c r="D67" s="97">
        <f t="shared" ref="D67:N67" si="42">C67*(1+0.1)</f>
        <v>52800.000000000007</v>
      </c>
      <c r="E67" s="97">
        <f t="shared" si="42"/>
        <v>58080.000000000015</v>
      </c>
      <c r="F67" s="97">
        <f t="shared" si="42"/>
        <v>63888.000000000022</v>
      </c>
      <c r="G67" s="97">
        <f t="shared" si="42"/>
        <v>70276.800000000032</v>
      </c>
      <c r="H67" s="97">
        <f t="shared" si="42"/>
        <v>77304.48000000004</v>
      </c>
      <c r="I67" s="97">
        <f t="shared" si="42"/>
        <v>85034.928000000044</v>
      </c>
      <c r="J67" s="97">
        <f t="shared" si="42"/>
        <v>93538.420800000051</v>
      </c>
      <c r="K67" s="97">
        <f t="shared" si="42"/>
        <v>102892.26288000007</v>
      </c>
      <c r="L67" s="97">
        <f t="shared" si="42"/>
        <v>113181.48916800009</v>
      </c>
      <c r="M67" s="97">
        <f t="shared" si="42"/>
        <v>124499.6380848001</v>
      </c>
      <c r="N67" s="97">
        <f t="shared" si="42"/>
        <v>136949.60189328011</v>
      </c>
      <c r="O67" s="10">
        <f t="shared" si="29"/>
        <v>1026445.6208260804</v>
      </c>
      <c r="P67" s="4"/>
      <c r="Q67" s="274"/>
    </row>
    <row r="68" spans="2:17" x14ac:dyDescent="0.25">
      <c r="B68" s="17" t="str">
        <f>B48</f>
        <v>Total Promotions</v>
      </c>
      <c r="C68" s="10">
        <f t="shared" ref="C68:O68" si="43">SUM(C53:C67)</f>
        <v>296160</v>
      </c>
      <c r="D68" s="10">
        <f t="shared" si="43"/>
        <v>325776</v>
      </c>
      <c r="E68" s="10">
        <f t="shared" si="43"/>
        <v>358353.60000000003</v>
      </c>
      <c r="F68" s="10">
        <f t="shared" si="43"/>
        <v>394188.96000000008</v>
      </c>
      <c r="G68" s="10">
        <f t="shared" si="43"/>
        <v>433607.85600000015</v>
      </c>
      <c r="H68" s="10">
        <f t="shared" si="43"/>
        <v>476968.64160000026</v>
      </c>
      <c r="I68" s="10">
        <f t="shared" si="43"/>
        <v>524665.50576000032</v>
      </c>
      <c r="J68" s="10">
        <f t="shared" si="43"/>
        <v>577132.05633600045</v>
      </c>
      <c r="K68" s="10">
        <f t="shared" si="43"/>
        <v>634845.26196960045</v>
      </c>
      <c r="L68" s="10">
        <f t="shared" si="43"/>
        <v>698329.78816656047</v>
      </c>
      <c r="M68" s="10">
        <f t="shared" si="43"/>
        <v>768162.76698321674</v>
      </c>
      <c r="N68" s="10">
        <f t="shared" si="43"/>
        <v>844979.04368153843</v>
      </c>
      <c r="O68" s="10">
        <f t="shared" si="43"/>
        <v>6333169.4804969169</v>
      </c>
      <c r="P68" s="4"/>
      <c r="Q68" s="274"/>
    </row>
    <row r="69" spans="2:17" x14ac:dyDescent="0.25">
      <c r="B69" s="4"/>
      <c r="C69" s="4"/>
      <c r="D69" s="4"/>
      <c r="E69" s="4"/>
      <c r="F69" s="4"/>
      <c r="G69" s="4"/>
      <c r="H69" s="4"/>
      <c r="I69" s="4"/>
      <c r="J69" s="4"/>
      <c r="K69" s="4"/>
      <c r="L69" s="4"/>
      <c r="M69" s="4"/>
      <c r="N69" s="4"/>
      <c r="O69" s="4"/>
      <c r="P69" s="4"/>
    </row>
    <row r="70" spans="2:17" x14ac:dyDescent="0.25">
      <c r="B70" s="20" t="str">
        <f>$B$10</f>
        <v>Promotional Plan</v>
      </c>
      <c r="C70" s="4"/>
      <c r="D70" s="4"/>
      <c r="E70" s="4"/>
      <c r="F70" s="4"/>
      <c r="G70" s="4"/>
      <c r="H70" s="4"/>
      <c r="I70" s="4"/>
      <c r="J70" s="4"/>
      <c r="K70" s="4"/>
      <c r="L70" s="4"/>
      <c r="M70" s="4"/>
      <c r="N70" s="4"/>
      <c r="O70" s="4"/>
      <c r="P70" s="4"/>
    </row>
    <row r="71" spans="2:17" x14ac:dyDescent="0.25">
      <c r="B71" s="75" t="str">
        <f>B11</f>
        <v>Hayai Desire</v>
      </c>
      <c r="C71" s="20"/>
      <c r="D71" s="20"/>
      <c r="E71" s="20"/>
      <c r="F71" s="20"/>
      <c r="G71" s="20"/>
      <c r="H71" s="20"/>
      <c r="I71" s="20"/>
      <c r="J71" s="20"/>
      <c r="K71" s="20"/>
      <c r="L71" s="20"/>
      <c r="M71" s="20"/>
      <c r="N71" s="20"/>
      <c r="O71" s="6"/>
      <c r="P71" s="4"/>
    </row>
    <row r="72" spans="2:17" x14ac:dyDescent="0.25">
      <c r="B72" s="21"/>
      <c r="C72" s="22">
        <f>DATE(YEAR(N52),MONTH(N52)+1,DAY(N52))</f>
        <v>45778</v>
      </c>
      <c r="D72" s="22">
        <f t="shared" ref="D72:N72" si="44">DATE(YEAR(C72),MONTH(C72)+1,DAY(C72))</f>
        <v>45809</v>
      </c>
      <c r="E72" s="22">
        <f t="shared" si="44"/>
        <v>45839</v>
      </c>
      <c r="F72" s="22">
        <f t="shared" si="44"/>
        <v>45870</v>
      </c>
      <c r="G72" s="22">
        <f t="shared" si="44"/>
        <v>45901</v>
      </c>
      <c r="H72" s="22">
        <f t="shared" si="44"/>
        <v>45931</v>
      </c>
      <c r="I72" s="22">
        <f t="shared" si="44"/>
        <v>45962</v>
      </c>
      <c r="J72" s="22">
        <f t="shared" si="44"/>
        <v>45992</v>
      </c>
      <c r="K72" s="22">
        <f t="shared" si="44"/>
        <v>46023</v>
      </c>
      <c r="L72" s="22">
        <f t="shared" si="44"/>
        <v>46054</v>
      </c>
      <c r="M72" s="22">
        <f t="shared" si="44"/>
        <v>46082</v>
      </c>
      <c r="N72" s="22">
        <f t="shared" si="44"/>
        <v>46113</v>
      </c>
      <c r="O72" s="23" t="s">
        <v>52</v>
      </c>
      <c r="P72" s="4"/>
      <c r="Q72" s="263" t="s">
        <v>525</v>
      </c>
    </row>
    <row r="73" spans="2:17" x14ac:dyDescent="0.25">
      <c r="B73" s="17" t="str">
        <f t="shared" ref="B73:B88" si="45">B53</f>
        <v>Google Search Ads</v>
      </c>
      <c r="C73" s="97">
        <v>43560</v>
      </c>
      <c r="D73" s="97">
        <f>C73*(1+0.1)</f>
        <v>47916.000000000007</v>
      </c>
      <c r="E73" s="97">
        <f t="shared" ref="E73:N73" si="46">D73*(1+0.1)</f>
        <v>52707.600000000013</v>
      </c>
      <c r="F73" s="97">
        <f t="shared" si="46"/>
        <v>57978.360000000022</v>
      </c>
      <c r="G73" s="97">
        <f t="shared" si="46"/>
        <v>63776.196000000033</v>
      </c>
      <c r="H73" s="97">
        <f t="shared" si="46"/>
        <v>70153.815600000045</v>
      </c>
      <c r="I73" s="97">
        <f t="shared" si="46"/>
        <v>77169.197160000054</v>
      </c>
      <c r="J73" s="97">
        <f t="shared" si="46"/>
        <v>84886.116876000073</v>
      </c>
      <c r="K73" s="97">
        <f t="shared" si="46"/>
        <v>93374.728563600089</v>
      </c>
      <c r="L73" s="97">
        <f t="shared" si="46"/>
        <v>102712.20141996011</v>
      </c>
      <c r="M73" s="97">
        <f t="shared" si="46"/>
        <v>112983.42156195613</v>
      </c>
      <c r="N73" s="97">
        <f t="shared" si="46"/>
        <v>124281.76371815175</v>
      </c>
      <c r="O73" s="10">
        <f>SUM(C73:N73)</f>
        <v>931499.40089966834</v>
      </c>
      <c r="P73" s="4"/>
      <c r="Q73" s="274"/>
    </row>
    <row r="74" spans="2:17" x14ac:dyDescent="0.25">
      <c r="B74" s="17" t="str">
        <f t="shared" si="45"/>
        <v>Social Ads</v>
      </c>
      <c r="C74" s="97">
        <v>17160</v>
      </c>
      <c r="D74" s="97">
        <f t="shared" ref="D74:N74" si="47">C74*(1+0.1)</f>
        <v>18876</v>
      </c>
      <c r="E74" s="97">
        <f t="shared" si="47"/>
        <v>20763.600000000002</v>
      </c>
      <c r="F74" s="97">
        <f t="shared" si="47"/>
        <v>22839.960000000003</v>
      </c>
      <c r="G74" s="97">
        <f t="shared" si="47"/>
        <v>25123.956000000006</v>
      </c>
      <c r="H74" s="97">
        <f t="shared" si="47"/>
        <v>27636.351600000009</v>
      </c>
      <c r="I74" s="97">
        <f t="shared" si="47"/>
        <v>30399.986760000011</v>
      </c>
      <c r="J74" s="97">
        <f t="shared" si="47"/>
        <v>33439.985436000017</v>
      </c>
      <c r="K74" s="97">
        <f t="shared" si="47"/>
        <v>36783.983979600023</v>
      </c>
      <c r="L74" s="97">
        <f t="shared" si="47"/>
        <v>40462.382377560032</v>
      </c>
      <c r="M74" s="97">
        <f t="shared" si="47"/>
        <v>44508.620615316038</v>
      </c>
      <c r="N74" s="97">
        <f t="shared" si="47"/>
        <v>48959.482676847649</v>
      </c>
      <c r="O74" s="10">
        <f t="shared" ref="O74:O87" si="48">SUM(C74:N74)</f>
        <v>366954.30944532377</v>
      </c>
      <c r="P74" s="4"/>
      <c r="Q74" s="274"/>
    </row>
    <row r="75" spans="2:17" x14ac:dyDescent="0.25">
      <c r="B75" s="17" t="str">
        <f t="shared" si="45"/>
        <v>Website Ads</v>
      </c>
      <c r="C75" s="97">
        <v>2640</v>
      </c>
      <c r="D75" s="97">
        <f t="shared" ref="D75:N75" si="49">C75*(1+0.1)</f>
        <v>2904.0000000000005</v>
      </c>
      <c r="E75" s="97">
        <f t="shared" si="49"/>
        <v>3194.4000000000005</v>
      </c>
      <c r="F75" s="97">
        <f t="shared" si="49"/>
        <v>3513.8400000000011</v>
      </c>
      <c r="G75" s="97">
        <f t="shared" si="49"/>
        <v>3865.2240000000015</v>
      </c>
      <c r="H75" s="97">
        <f t="shared" si="49"/>
        <v>4251.7464000000018</v>
      </c>
      <c r="I75" s="97">
        <f t="shared" si="49"/>
        <v>4676.921040000002</v>
      </c>
      <c r="J75" s="97">
        <f t="shared" si="49"/>
        <v>5144.6131440000026</v>
      </c>
      <c r="K75" s="97">
        <f t="shared" si="49"/>
        <v>5659.0744584000031</v>
      </c>
      <c r="L75" s="97">
        <f t="shared" si="49"/>
        <v>6224.981904240004</v>
      </c>
      <c r="M75" s="97">
        <f t="shared" si="49"/>
        <v>6847.4800946640053</v>
      </c>
      <c r="N75" s="97">
        <f t="shared" si="49"/>
        <v>7532.2281041304068</v>
      </c>
      <c r="O75" s="10">
        <f t="shared" si="48"/>
        <v>56454.509145434429</v>
      </c>
      <c r="P75" s="4"/>
      <c r="Q75" s="274"/>
    </row>
    <row r="76" spans="2:17" x14ac:dyDescent="0.25">
      <c r="B76" s="17" t="str">
        <f t="shared" si="45"/>
        <v>Facebook Ads</v>
      </c>
      <c r="C76" s="97">
        <v>39600</v>
      </c>
      <c r="D76" s="97">
        <f t="shared" ref="D76:N76" si="50">C76*(1+0.1)</f>
        <v>43560</v>
      </c>
      <c r="E76" s="97">
        <f t="shared" si="50"/>
        <v>47916.000000000007</v>
      </c>
      <c r="F76" s="97">
        <f t="shared" si="50"/>
        <v>52707.600000000013</v>
      </c>
      <c r="G76" s="97">
        <f t="shared" si="50"/>
        <v>57978.360000000022</v>
      </c>
      <c r="H76" s="97">
        <f t="shared" si="50"/>
        <v>63776.196000000033</v>
      </c>
      <c r="I76" s="97">
        <f t="shared" si="50"/>
        <v>70153.815600000045</v>
      </c>
      <c r="J76" s="97">
        <f t="shared" si="50"/>
        <v>77169.197160000054</v>
      </c>
      <c r="K76" s="97">
        <f t="shared" si="50"/>
        <v>84886.116876000073</v>
      </c>
      <c r="L76" s="97">
        <f t="shared" si="50"/>
        <v>93374.728563600089</v>
      </c>
      <c r="M76" s="97">
        <f t="shared" si="50"/>
        <v>102712.20141996011</v>
      </c>
      <c r="N76" s="97">
        <f t="shared" si="50"/>
        <v>112983.42156195613</v>
      </c>
      <c r="O76" s="10">
        <f t="shared" si="48"/>
        <v>846817.63718151662</v>
      </c>
      <c r="P76" s="4"/>
      <c r="Q76" s="274"/>
    </row>
    <row r="77" spans="2:17" x14ac:dyDescent="0.25">
      <c r="B77" s="17" t="str">
        <f t="shared" si="45"/>
        <v>Blogs</v>
      </c>
      <c r="C77" s="97">
        <v>18480</v>
      </c>
      <c r="D77" s="97">
        <f t="shared" ref="D77:N77" si="51">C77*(1+0.1)</f>
        <v>20328</v>
      </c>
      <c r="E77" s="97">
        <f t="shared" si="51"/>
        <v>22360.800000000003</v>
      </c>
      <c r="F77" s="97">
        <f t="shared" si="51"/>
        <v>24596.880000000005</v>
      </c>
      <c r="G77" s="97">
        <f t="shared" si="51"/>
        <v>27056.568000000007</v>
      </c>
      <c r="H77" s="97">
        <f t="shared" si="51"/>
        <v>29762.224800000011</v>
      </c>
      <c r="I77" s="97">
        <f t="shared" si="51"/>
        <v>32738.447280000015</v>
      </c>
      <c r="J77" s="97">
        <f t="shared" si="51"/>
        <v>36012.292008000019</v>
      </c>
      <c r="K77" s="97">
        <f t="shared" si="51"/>
        <v>39613.521208800026</v>
      </c>
      <c r="L77" s="97">
        <f t="shared" si="51"/>
        <v>43574.873329680035</v>
      </c>
      <c r="M77" s="97">
        <f t="shared" si="51"/>
        <v>47932.36066264804</v>
      </c>
      <c r="N77" s="97">
        <f t="shared" si="51"/>
        <v>52725.596728912846</v>
      </c>
      <c r="O77" s="10">
        <f t="shared" si="48"/>
        <v>395181.56401804101</v>
      </c>
      <c r="P77" s="4"/>
      <c r="Q77" s="274"/>
    </row>
    <row r="78" spans="2:17" x14ac:dyDescent="0.25">
      <c r="B78" s="17" t="str">
        <f t="shared" si="45"/>
        <v>YouTube Ads</v>
      </c>
      <c r="C78" s="97">
        <v>26400.000000000004</v>
      </c>
      <c r="D78" s="97">
        <f t="shared" ref="D78:N78" si="52">C78*(1+0.1)</f>
        <v>29040.000000000007</v>
      </c>
      <c r="E78" s="97">
        <f t="shared" si="52"/>
        <v>31944.000000000011</v>
      </c>
      <c r="F78" s="97">
        <f t="shared" si="52"/>
        <v>35138.400000000016</v>
      </c>
      <c r="G78" s="97">
        <f t="shared" si="52"/>
        <v>38652.24000000002</v>
      </c>
      <c r="H78" s="97">
        <f t="shared" si="52"/>
        <v>42517.464000000022</v>
      </c>
      <c r="I78" s="97">
        <f t="shared" si="52"/>
        <v>46769.210400000025</v>
      </c>
      <c r="J78" s="97">
        <f t="shared" si="52"/>
        <v>51446.131440000034</v>
      </c>
      <c r="K78" s="97">
        <f t="shared" si="52"/>
        <v>56590.744584000044</v>
      </c>
      <c r="L78" s="97">
        <f t="shared" si="52"/>
        <v>62249.81904240005</v>
      </c>
      <c r="M78" s="97">
        <f t="shared" si="52"/>
        <v>68474.800946640054</v>
      </c>
      <c r="N78" s="97">
        <f t="shared" si="52"/>
        <v>75322.281041304072</v>
      </c>
      <c r="O78" s="10">
        <f t="shared" si="48"/>
        <v>564545.09145434445</v>
      </c>
      <c r="P78" s="4"/>
      <c r="Q78" s="274"/>
    </row>
    <row r="79" spans="2:17" x14ac:dyDescent="0.25">
      <c r="B79" s="17" t="str">
        <f t="shared" si="45"/>
        <v>Twitter Ads</v>
      </c>
      <c r="C79" s="97">
        <v>3960.0000000000005</v>
      </c>
      <c r="D79" s="97">
        <f t="shared" ref="D79:N79" si="53">C79*(1+0.1)</f>
        <v>4356.0000000000009</v>
      </c>
      <c r="E79" s="97">
        <f t="shared" si="53"/>
        <v>4791.6000000000013</v>
      </c>
      <c r="F79" s="97">
        <f t="shared" si="53"/>
        <v>5270.760000000002</v>
      </c>
      <c r="G79" s="97">
        <f t="shared" si="53"/>
        <v>5797.836000000003</v>
      </c>
      <c r="H79" s="97">
        <f t="shared" si="53"/>
        <v>6377.6196000000036</v>
      </c>
      <c r="I79" s="97">
        <f t="shared" si="53"/>
        <v>7015.3815600000044</v>
      </c>
      <c r="J79" s="97">
        <f t="shared" si="53"/>
        <v>7716.9197160000058</v>
      </c>
      <c r="K79" s="97">
        <f t="shared" si="53"/>
        <v>8488.6116876000069</v>
      </c>
      <c r="L79" s="97">
        <f t="shared" si="53"/>
        <v>9337.4728563600092</v>
      </c>
      <c r="M79" s="97">
        <f t="shared" si="53"/>
        <v>10271.220141996011</v>
      </c>
      <c r="N79" s="97">
        <f t="shared" si="53"/>
        <v>11298.342156195613</v>
      </c>
      <c r="O79" s="10">
        <f t="shared" si="48"/>
        <v>84681.763718151662</v>
      </c>
      <c r="P79" s="4"/>
      <c r="Q79" s="274"/>
    </row>
    <row r="80" spans="2:17" x14ac:dyDescent="0.25">
      <c r="B80" s="17" t="str">
        <f t="shared" si="45"/>
        <v>Instagram Promos</v>
      </c>
      <c r="C80" s="97">
        <v>23760.000000000004</v>
      </c>
      <c r="D80" s="97">
        <f t="shared" ref="D80:N80" si="54">C80*(1+0.1)</f>
        <v>26136.000000000007</v>
      </c>
      <c r="E80" s="97">
        <f t="shared" si="54"/>
        <v>28749.600000000009</v>
      </c>
      <c r="F80" s="97">
        <f t="shared" si="54"/>
        <v>31624.560000000012</v>
      </c>
      <c r="G80" s="97">
        <f t="shared" si="54"/>
        <v>34787.016000000018</v>
      </c>
      <c r="H80" s="97">
        <f t="shared" si="54"/>
        <v>38265.717600000025</v>
      </c>
      <c r="I80" s="97">
        <f t="shared" si="54"/>
        <v>42092.289360000032</v>
      </c>
      <c r="J80" s="97">
        <f t="shared" si="54"/>
        <v>46301.518296000038</v>
      </c>
      <c r="K80" s="97">
        <f t="shared" si="54"/>
        <v>50931.670125600045</v>
      </c>
      <c r="L80" s="97">
        <f t="shared" si="54"/>
        <v>56024.837138160052</v>
      </c>
      <c r="M80" s="97">
        <f t="shared" si="54"/>
        <v>61627.320851976059</v>
      </c>
      <c r="N80" s="97">
        <f t="shared" si="54"/>
        <v>67790.052937173677</v>
      </c>
      <c r="O80" s="10">
        <f t="shared" si="48"/>
        <v>508090.58230891003</v>
      </c>
      <c r="P80" s="4"/>
      <c r="Q80" s="274"/>
    </row>
    <row r="81" spans="2:17" x14ac:dyDescent="0.25">
      <c r="B81" s="17" t="str">
        <f t="shared" si="45"/>
        <v>Traggeting Webinars Ads</v>
      </c>
      <c r="C81" s="97">
        <v>2640</v>
      </c>
      <c r="D81" s="97">
        <f t="shared" ref="D81:N81" si="55">C81*(1+0.1)</f>
        <v>2904.0000000000005</v>
      </c>
      <c r="E81" s="97">
        <f t="shared" si="55"/>
        <v>3194.4000000000005</v>
      </c>
      <c r="F81" s="97">
        <f t="shared" si="55"/>
        <v>3513.8400000000011</v>
      </c>
      <c r="G81" s="97">
        <f t="shared" si="55"/>
        <v>3865.2240000000015</v>
      </c>
      <c r="H81" s="97">
        <f t="shared" si="55"/>
        <v>4251.7464000000018</v>
      </c>
      <c r="I81" s="97">
        <f t="shared" si="55"/>
        <v>4676.921040000002</v>
      </c>
      <c r="J81" s="97">
        <f t="shared" si="55"/>
        <v>5144.6131440000026</v>
      </c>
      <c r="K81" s="97">
        <f t="shared" si="55"/>
        <v>5659.0744584000031</v>
      </c>
      <c r="L81" s="97">
        <f t="shared" si="55"/>
        <v>6224.981904240004</v>
      </c>
      <c r="M81" s="97">
        <f t="shared" si="55"/>
        <v>6847.4800946640053</v>
      </c>
      <c r="N81" s="97">
        <f t="shared" si="55"/>
        <v>7532.2281041304068</v>
      </c>
      <c r="O81" s="10">
        <f t="shared" si="48"/>
        <v>56454.509145434429</v>
      </c>
      <c r="P81" s="4"/>
      <c r="Q81" s="274"/>
    </row>
    <row r="82" spans="2:17" x14ac:dyDescent="0.25">
      <c r="B82" s="17" t="str">
        <f t="shared" si="45"/>
        <v>Promo sales events</v>
      </c>
      <c r="C82" s="97">
        <v>15840.000000000002</v>
      </c>
      <c r="D82" s="97">
        <f t="shared" ref="D82:N82" si="56">C82*(1+0.1)</f>
        <v>17424.000000000004</v>
      </c>
      <c r="E82" s="97">
        <f t="shared" si="56"/>
        <v>19166.400000000005</v>
      </c>
      <c r="F82" s="97">
        <f t="shared" si="56"/>
        <v>21083.040000000008</v>
      </c>
      <c r="G82" s="97">
        <f t="shared" si="56"/>
        <v>23191.344000000012</v>
      </c>
      <c r="H82" s="97">
        <f t="shared" si="56"/>
        <v>25510.478400000015</v>
      </c>
      <c r="I82" s="97">
        <f t="shared" si="56"/>
        <v>28061.526240000017</v>
      </c>
      <c r="J82" s="97">
        <f t="shared" si="56"/>
        <v>30867.678864000023</v>
      </c>
      <c r="K82" s="97">
        <f t="shared" si="56"/>
        <v>33954.446750400028</v>
      </c>
      <c r="L82" s="97">
        <f t="shared" si="56"/>
        <v>37349.891425440037</v>
      </c>
      <c r="M82" s="97">
        <f t="shared" si="56"/>
        <v>41084.880567984044</v>
      </c>
      <c r="N82" s="97">
        <f t="shared" si="56"/>
        <v>45193.368624782452</v>
      </c>
      <c r="O82" s="10">
        <f t="shared" si="48"/>
        <v>338727.05487260665</v>
      </c>
      <c r="P82" s="4"/>
      <c r="Q82" s="274"/>
    </row>
    <row r="83" spans="2:17" x14ac:dyDescent="0.25">
      <c r="B83" s="17" t="str">
        <f t="shared" si="45"/>
        <v>TV sponsorship</v>
      </c>
      <c r="C83" s="97">
        <v>33000</v>
      </c>
      <c r="D83" s="97">
        <f t="shared" ref="D83:N83" si="57">C83*(1+0.1)</f>
        <v>36300</v>
      </c>
      <c r="E83" s="97">
        <f t="shared" si="57"/>
        <v>39930</v>
      </c>
      <c r="F83" s="97">
        <f t="shared" si="57"/>
        <v>43923</v>
      </c>
      <c r="G83" s="97">
        <f t="shared" si="57"/>
        <v>48315.3</v>
      </c>
      <c r="H83" s="97">
        <f t="shared" si="57"/>
        <v>53146.830000000009</v>
      </c>
      <c r="I83" s="97">
        <f t="shared" si="57"/>
        <v>58461.513000000014</v>
      </c>
      <c r="J83" s="97">
        <f t="shared" si="57"/>
        <v>64307.664300000019</v>
      </c>
      <c r="K83" s="97">
        <f t="shared" si="57"/>
        <v>70738.430730000022</v>
      </c>
      <c r="L83" s="97">
        <f t="shared" si="57"/>
        <v>77812.273803000033</v>
      </c>
      <c r="M83" s="97">
        <f t="shared" si="57"/>
        <v>85593.501183300046</v>
      </c>
      <c r="N83" s="97">
        <f t="shared" si="57"/>
        <v>94152.851301630057</v>
      </c>
      <c r="O83" s="10">
        <f t="shared" si="48"/>
        <v>705681.36431793019</v>
      </c>
      <c r="P83" s="4"/>
      <c r="Q83" s="274"/>
    </row>
    <row r="84" spans="2:17" x14ac:dyDescent="0.25">
      <c r="B84" s="17" t="str">
        <f t="shared" si="45"/>
        <v>Display Viral video</v>
      </c>
      <c r="C84" s="97">
        <v>1056</v>
      </c>
      <c r="D84" s="97">
        <f t="shared" ref="D84:N84" si="58">C84*(1+0.1)</f>
        <v>1161.6000000000001</v>
      </c>
      <c r="E84" s="97">
        <f t="shared" si="58"/>
        <v>1277.7600000000002</v>
      </c>
      <c r="F84" s="97">
        <f t="shared" si="58"/>
        <v>1405.5360000000003</v>
      </c>
      <c r="G84" s="97">
        <f t="shared" si="58"/>
        <v>1546.0896000000005</v>
      </c>
      <c r="H84" s="97">
        <f t="shared" si="58"/>
        <v>1700.6985600000007</v>
      </c>
      <c r="I84" s="97">
        <f t="shared" si="58"/>
        <v>1870.768416000001</v>
      </c>
      <c r="J84" s="97">
        <f t="shared" si="58"/>
        <v>2057.8452576000013</v>
      </c>
      <c r="K84" s="97">
        <f t="shared" si="58"/>
        <v>2263.6297833600015</v>
      </c>
      <c r="L84" s="97">
        <f t="shared" si="58"/>
        <v>2489.9927616960017</v>
      </c>
      <c r="M84" s="97">
        <f t="shared" si="58"/>
        <v>2738.992037865602</v>
      </c>
      <c r="N84" s="97">
        <f t="shared" si="58"/>
        <v>3012.8912416521625</v>
      </c>
      <c r="O84" s="10">
        <f t="shared" si="48"/>
        <v>22581.803658173776</v>
      </c>
      <c r="P84" s="4"/>
      <c r="Q84" s="274"/>
    </row>
    <row r="85" spans="2:17" x14ac:dyDescent="0.25">
      <c r="B85" s="17" t="str">
        <f t="shared" si="45"/>
        <v>Mobile Ads</v>
      </c>
      <c r="C85" s="97">
        <v>29040.000000000004</v>
      </c>
      <c r="D85" s="97">
        <f t="shared" ref="D85:N85" si="59">C85*(1+0.1)</f>
        <v>31944.000000000007</v>
      </c>
      <c r="E85" s="97">
        <f t="shared" si="59"/>
        <v>35138.400000000009</v>
      </c>
      <c r="F85" s="97">
        <f t="shared" si="59"/>
        <v>38652.240000000013</v>
      </c>
      <c r="G85" s="97">
        <f t="shared" si="59"/>
        <v>42517.464000000014</v>
      </c>
      <c r="H85" s="97">
        <f t="shared" si="59"/>
        <v>46769.210400000018</v>
      </c>
      <c r="I85" s="97">
        <f t="shared" si="59"/>
        <v>51446.131440000026</v>
      </c>
      <c r="J85" s="97">
        <f t="shared" si="59"/>
        <v>56590.744584000036</v>
      </c>
      <c r="K85" s="97">
        <f t="shared" si="59"/>
        <v>62249.819042400042</v>
      </c>
      <c r="L85" s="97">
        <f t="shared" si="59"/>
        <v>68474.800946640054</v>
      </c>
      <c r="M85" s="97">
        <f t="shared" si="59"/>
        <v>75322.281041304072</v>
      </c>
      <c r="N85" s="97">
        <f t="shared" si="59"/>
        <v>82854.50914543448</v>
      </c>
      <c r="O85" s="10">
        <f t="shared" si="48"/>
        <v>620999.60059977882</v>
      </c>
      <c r="P85" s="4"/>
      <c r="Q85" s="274"/>
    </row>
    <row r="86" spans="2:17" x14ac:dyDescent="0.25">
      <c r="B86" s="17" t="str">
        <f t="shared" si="45"/>
        <v>Call cnetres</v>
      </c>
      <c r="C86" s="97">
        <v>15840.000000000002</v>
      </c>
      <c r="D86" s="97">
        <f t="shared" ref="D86:N86" si="60">C86*(1+0.1)</f>
        <v>17424.000000000004</v>
      </c>
      <c r="E86" s="97">
        <f t="shared" si="60"/>
        <v>19166.400000000005</v>
      </c>
      <c r="F86" s="97">
        <f t="shared" si="60"/>
        <v>21083.040000000008</v>
      </c>
      <c r="G86" s="97">
        <f t="shared" si="60"/>
        <v>23191.344000000012</v>
      </c>
      <c r="H86" s="97">
        <f t="shared" si="60"/>
        <v>25510.478400000015</v>
      </c>
      <c r="I86" s="97">
        <f t="shared" si="60"/>
        <v>28061.526240000017</v>
      </c>
      <c r="J86" s="97">
        <f t="shared" si="60"/>
        <v>30867.678864000023</v>
      </c>
      <c r="K86" s="97">
        <f t="shared" si="60"/>
        <v>33954.446750400028</v>
      </c>
      <c r="L86" s="97">
        <f t="shared" si="60"/>
        <v>37349.891425440037</v>
      </c>
      <c r="M86" s="97">
        <f t="shared" si="60"/>
        <v>41084.880567984044</v>
      </c>
      <c r="N86" s="97">
        <f t="shared" si="60"/>
        <v>45193.368624782452</v>
      </c>
      <c r="O86" s="10">
        <f t="shared" si="48"/>
        <v>338727.05487260665</v>
      </c>
      <c r="P86" s="4"/>
      <c r="Q86" s="274"/>
    </row>
    <row r="87" spans="2:17" x14ac:dyDescent="0.25">
      <c r="B87" s="17" t="str">
        <f t="shared" si="45"/>
        <v>PR</v>
      </c>
      <c r="C87" s="97">
        <v>52800.000000000007</v>
      </c>
      <c r="D87" s="97">
        <f t="shared" ref="D87:N87" si="61">C87*(1+0.1)</f>
        <v>58080.000000000015</v>
      </c>
      <c r="E87" s="97">
        <f t="shared" si="61"/>
        <v>63888.000000000022</v>
      </c>
      <c r="F87" s="97">
        <f t="shared" si="61"/>
        <v>70276.800000000032</v>
      </c>
      <c r="G87" s="97">
        <f t="shared" si="61"/>
        <v>77304.48000000004</v>
      </c>
      <c r="H87" s="97">
        <f t="shared" si="61"/>
        <v>85034.928000000044</v>
      </c>
      <c r="I87" s="97">
        <f t="shared" si="61"/>
        <v>93538.420800000051</v>
      </c>
      <c r="J87" s="97">
        <f t="shared" si="61"/>
        <v>102892.26288000007</v>
      </c>
      <c r="K87" s="97">
        <f t="shared" si="61"/>
        <v>113181.48916800009</v>
      </c>
      <c r="L87" s="97">
        <f t="shared" si="61"/>
        <v>124499.6380848001</v>
      </c>
      <c r="M87" s="97">
        <f t="shared" si="61"/>
        <v>136949.60189328011</v>
      </c>
      <c r="N87" s="97">
        <f t="shared" si="61"/>
        <v>150644.56208260814</v>
      </c>
      <c r="O87" s="10">
        <f t="shared" si="48"/>
        <v>1129090.1829086889</v>
      </c>
      <c r="P87" s="4"/>
      <c r="Q87" s="274"/>
    </row>
    <row r="88" spans="2:17" x14ac:dyDescent="0.25">
      <c r="B88" s="17" t="str">
        <f t="shared" si="45"/>
        <v>Total Promotions</v>
      </c>
      <c r="C88" s="10">
        <f t="shared" ref="C88:O88" si="62">SUM(C73:C87)</f>
        <v>325776</v>
      </c>
      <c r="D88" s="10">
        <f t="shared" si="62"/>
        <v>358353.60000000003</v>
      </c>
      <c r="E88" s="10">
        <f t="shared" si="62"/>
        <v>394188.96000000008</v>
      </c>
      <c r="F88" s="10">
        <f t="shared" si="62"/>
        <v>433607.85600000015</v>
      </c>
      <c r="G88" s="10">
        <f t="shared" si="62"/>
        <v>476968.64160000026</v>
      </c>
      <c r="H88" s="10">
        <f t="shared" si="62"/>
        <v>524665.50576000032</v>
      </c>
      <c r="I88" s="10">
        <f t="shared" si="62"/>
        <v>577132.05633600045</v>
      </c>
      <c r="J88" s="10">
        <f t="shared" si="62"/>
        <v>634845.26196960045</v>
      </c>
      <c r="K88" s="10">
        <f t="shared" si="62"/>
        <v>698329.78816656047</v>
      </c>
      <c r="L88" s="10">
        <f t="shared" si="62"/>
        <v>768162.76698321674</v>
      </c>
      <c r="M88" s="10">
        <f t="shared" si="62"/>
        <v>844979.04368153843</v>
      </c>
      <c r="N88" s="10">
        <f t="shared" si="62"/>
        <v>929476.9480496922</v>
      </c>
      <c r="O88" s="10">
        <f t="shared" si="62"/>
        <v>6966486.4285466094</v>
      </c>
      <c r="P88" s="4"/>
    </row>
    <row r="89" spans="2:17" x14ac:dyDescent="0.25">
      <c r="B89" s="4"/>
      <c r="C89" s="4"/>
      <c r="D89" s="4"/>
      <c r="E89" s="4"/>
      <c r="F89" s="4"/>
      <c r="G89" s="4"/>
      <c r="H89" s="4"/>
      <c r="I89" s="4"/>
      <c r="J89" s="4"/>
      <c r="K89" s="4"/>
      <c r="L89" s="4"/>
      <c r="M89" s="4"/>
      <c r="N89" s="4"/>
      <c r="O89" s="4"/>
      <c r="P89" s="4"/>
    </row>
    <row r="90" spans="2:17" x14ac:dyDescent="0.25">
      <c r="B90" s="20" t="str">
        <f>$B$10</f>
        <v>Promotional Plan</v>
      </c>
      <c r="C90" s="4"/>
      <c r="D90" s="4"/>
      <c r="E90" s="4"/>
      <c r="F90" s="4"/>
      <c r="G90" s="4"/>
      <c r="H90" s="4"/>
      <c r="I90" s="4"/>
      <c r="J90" s="4"/>
      <c r="K90" s="4"/>
      <c r="L90" s="4"/>
      <c r="M90" s="4"/>
      <c r="N90" s="4"/>
      <c r="O90" s="4"/>
      <c r="P90" s="4"/>
    </row>
    <row r="91" spans="2:17" x14ac:dyDescent="0.25">
      <c r="B91" s="75" t="str">
        <f>B11</f>
        <v>Hayai Desire</v>
      </c>
      <c r="C91" s="20"/>
      <c r="D91" s="20"/>
      <c r="E91" s="20"/>
      <c r="F91" s="20"/>
      <c r="G91" s="20"/>
      <c r="H91" s="20"/>
      <c r="I91" s="20"/>
      <c r="J91" s="20"/>
      <c r="K91" s="20"/>
      <c r="L91" s="20"/>
      <c r="M91" s="20"/>
      <c r="N91" s="20"/>
      <c r="O91" s="6"/>
      <c r="P91" s="4"/>
    </row>
    <row r="92" spans="2:17" x14ac:dyDescent="0.25">
      <c r="B92" s="21"/>
      <c r="C92" s="22">
        <f>DATE(YEAR(N72),MONTH(N72)+1,DAY(N72))</f>
        <v>46143</v>
      </c>
      <c r="D92" s="22">
        <f t="shared" ref="D92:N92" si="63">DATE(YEAR(C92),MONTH(C92)+1,DAY(C92))</f>
        <v>46174</v>
      </c>
      <c r="E92" s="22">
        <f t="shared" si="63"/>
        <v>46204</v>
      </c>
      <c r="F92" s="22">
        <f t="shared" si="63"/>
        <v>46235</v>
      </c>
      <c r="G92" s="22">
        <f t="shared" si="63"/>
        <v>46266</v>
      </c>
      <c r="H92" s="22">
        <f t="shared" si="63"/>
        <v>46296</v>
      </c>
      <c r="I92" s="22">
        <f t="shared" si="63"/>
        <v>46327</v>
      </c>
      <c r="J92" s="22">
        <f t="shared" si="63"/>
        <v>46357</v>
      </c>
      <c r="K92" s="22">
        <f t="shared" si="63"/>
        <v>46388</v>
      </c>
      <c r="L92" s="22">
        <f t="shared" si="63"/>
        <v>46419</v>
      </c>
      <c r="M92" s="22">
        <f t="shared" si="63"/>
        <v>46447</v>
      </c>
      <c r="N92" s="22">
        <f t="shared" si="63"/>
        <v>46478</v>
      </c>
      <c r="O92" s="23" t="s">
        <v>52</v>
      </c>
      <c r="P92" s="4"/>
      <c r="Q92" s="263" t="s">
        <v>525</v>
      </c>
    </row>
    <row r="93" spans="2:17" x14ac:dyDescent="0.25">
      <c r="B93" s="17" t="str">
        <f t="shared" ref="B93:B108" si="64">B73</f>
        <v>Google Search Ads</v>
      </c>
      <c r="C93" s="97">
        <v>47916.000000000007</v>
      </c>
      <c r="D93" s="97">
        <f>C93*(1+0.1)</f>
        <v>52707.600000000013</v>
      </c>
      <c r="E93" s="97">
        <f t="shared" ref="E93:N93" si="65">D93*(1+0.1)</f>
        <v>57978.360000000022</v>
      </c>
      <c r="F93" s="97">
        <f t="shared" si="65"/>
        <v>63776.196000000033</v>
      </c>
      <c r="G93" s="97">
        <f t="shared" si="65"/>
        <v>70153.815600000045</v>
      </c>
      <c r="H93" s="97">
        <f t="shared" si="65"/>
        <v>77169.197160000054</v>
      </c>
      <c r="I93" s="97">
        <f t="shared" si="65"/>
        <v>84886.116876000073</v>
      </c>
      <c r="J93" s="97">
        <f t="shared" si="65"/>
        <v>93374.728563600089</v>
      </c>
      <c r="K93" s="97">
        <f t="shared" si="65"/>
        <v>102712.20141996011</v>
      </c>
      <c r="L93" s="97">
        <f t="shared" si="65"/>
        <v>112983.42156195613</v>
      </c>
      <c r="M93" s="97">
        <f t="shared" si="65"/>
        <v>124281.76371815175</v>
      </c>
      <c r="N93" s="97">
        <f t="shared" si="65"/>
        <v>136709.94008996693</v>
      </c>
      <c r="O93" s="10">
        <f>SUM(C93:N93)</f>
        <v>1024649.3409896353</v>
      </c>
      <c r="P93" s="4"/>
      <c r="Q93" s="274"/>
    </row>
    <row r="94" spans="2:17" x14ac:dyDescent="0.25">
      <c r="B94" s="17" t="str">
        <f t="shared" si="64"/>
        <v>Social Ads</v>
      </c>
      <c r="C94" s="97">
        <v>18876</v>
      </c>
      <c r="D94" s="97">
        <f t="shared" ref="D94:N94" si="66">C94*(1+0.1)</f>
        <v>20763.600000000002</v>
      </c>
      <c r="E94" s="97">
        <f t="shared" si="66"/>
        <v>22839.960000000003</v>
      </c>
      <c r="F94" s="97">
        <f t="shared" si="66"/>
        <v>25123.956000000006</v>
      </c>
      <c r="G94" s="97">
        <f t="shared" si="66"/>
        <v>27636.351600000009</v>
      </c>
      <c r="H94" s="97">
        <f t="shared" si="66"/>
        <v>30399.986760000011</v>
      </c>
      <c r="I94" s="97">
        <f t="shared" si="66"/>
        <v>33439.985436000017</v>
      </c>
      <c r="J94" s="97">
        <f t="shared" si="66"/>
        <v>36783.983979600023</v>
      </c>
      <c r="K94" s="97">
        <f t="shared" si="66"/>
        <v>40462.382377560032</v>
      </c>
      <c r="L94" s="97">
        <f t="shared" si="66"/>
        <v>44508.620615316038</v>
      </c>
      <c r="M94" s="97">
        <f t="shared" si="66"/>
        <v>48959.482676847649</v>
      </c>
      <c r="N94" s="97">
        <f t="shared" si="66"/>
        <v>53855.430944532418</v>
      </c>
      <c r="O94" s="10">
        <f t="shared" ref="O94:O107" si="67">SUM(C94:N94)</f>
        <v>403649.74038985616</v>
      </c>
      <c r="P94" s="4"/>
      <c r="Q94" s="274"/>
    </row>
    <row r="95" spans="2:17" x14ac:dyDescent="0.25">
      <c r="B95" s="17" t="str">
        <f t="shared" si="64"/>
        <v>Website Ads</v>
      </c>
      <c r="C95" s="97">
        <v>2904.0000000000005</v>
      </c>
      <c r="D95" s="97">
        <f t="shared" ref="D95:N95" si="68">C95*(1+0.1)</f>
        <v>3194.4000000000005</v>
      </c>
      <c r="E95" s="97">
        <f t="shared" si="68"/>
        <v>3513.8400000000011</v>
      </c>
      <c r="F95" s="97">
        <f t="shared" si="68"/>
        <v>3865.2240000000015</v>
      </c>
      <c r="G95" s="97">
        <f t="shared" si="68"/>
        <v>4251.7464000000018</v>
      </c>
      <c r="H95" s="97">
        <f t="shared" si="68"/>
        <v>4676.921040000002</v>
      </c>
      <c r="I95" s="97">
        <f t="shared" si="68"/>
        <v>5144.6131440000026</v>
      </c>
      <c r="J95" s="97">
        <f t="shared" si="68"/>
        <v>5659.0744584000031</v>
      </c>
      <c r="K95" s="97">
        <f t="shared" si="68"/>
        <v>6224.981904240004</v>
      </c>
      <c r="L95" s="97">
        <f t="shared" si="68"/>
        <v>6847.4800946640053</v>
      </c>
      <c r="M95" s="97">
        <f t="shared" si="68"/>
        <v>7532.2281041304068</v>
      </c>
      <c r="N95" s="97">
        <f t="shared" si="68"/>
        <v>8285.4509145434477</v>
      </c>
      <c r="O95" s="10">
        <f t="shared" si="67"/>
        <v>62099.960059977879</v>
      </c>
      <c r="P95" s="4"/>
      <c r="Q95" s="274"/>
    </row>
    <row r="96" spans="2:17" x14ac:dyDescent="0.25">
      <c r="B96" s="17" t="str">
        <f t="shared" si="64"/>
        <v>Facebook Ads</v>
      </c>
      <c r="C96" s="97">
        <v>43560</v>
      </c>
      <c r="D96" s="97">
        <f t="shared" ref="D96:N96" si="69">C96*(1+0.1)</f>
        <v>47916.000000000007</v>
      </c>
      <c r="E96" s="97">
        <f t="shared" si="69"/>
        <v>52707.600000000013</v>
      </c>
      <c r="F96" s="97">
        <f t="shared" si="69"/>
        <v>57978.360000000022</v>
      </c>
      <c r="G96" s="97">
        <f t="shared" si="69"/>
        <v>63776.196000000033</v>
      </c>
      <c r="H96" s="97">
        <f t="shared" si="69"/>
        <v>70153.815600000045</v>
      </c>
      <c r="I96" s="97">
        <f t="shared" si="69"/>
        <v>77169.197160000054</v>
      </c>
      <c r="J96" s="97">
        <f t="shared" si="69"/>
        <v>84886.116876000073</v>
      </c>
      <c r="K96" s="97">
        <f t="shared" si="69"/>
        <v>93374.728563600089</v>
      </c>
      <c r="L96" s="97">
        <f t="shared" si="69"/>
        <v>102712.20141996011</v>
      </c>
      <c r="M96" s="97">
        <f t="shared" si="69"/>
        <v>112983.42156195613</v>
      </c>
      <c r="N96" s="97">
        <f t="shared" si="69"/>
        <v>124281.76371815175</v>
      </c>
      <c r="O96" s="10">
        <f t="shared" si="67"/>
        <v>931499.40089966834</v>
      </c>
      <c r="P96" s="4"/>
      <c r="Q96" s="274"/>
    </row>
    <row r="97" spans="2:17" x14ac:dyDescent="0.25">
      <c r="B97" s="17" t="str">
        <f t="shared" si="64"/>
        <v>Blogs</v>
      </c>
      <c r="C97" s="97">
        <v>20328</v>
      </c>
      <c r="D97" s="97">
        <f t="shared" ref="D97:N97" si="70">C97*(1+0.1)</f>
        <v>22360.800000000003</v>
      </c>
      <c r="E97" s="97">
        <f t="shared" si="70"/>
        <v>24596.880000000005</v>
      </c>
      <c r="F97" s="97">
        <f t="shared" si="70"/>
        <v>27056.568000000007</v>
      </c>
      <c r="G97" s="97">
        <f t="shared" si="70"/>
        <v>29762.224800000011</v>
      </c>
      <c r="H97" s="97">
        <f t="shared" si="70"/>
        <v>32738.447280000015</v>
      </c>
      <c r="I97" s="97">
        <f t="shared" si="70"/>
        <v>36012.292008000019</v>
      </c>
      <c r="J97" s="97">
        <f t="shared" si="70"/>
        <v>39613.521208800026</v>
      </c>
      <c r="K97" s="97">
        <f t="shared" si="70"/>
        <v>43574.873329680035</v>
      </c>
      <c r="L97" s="97">
        <f t="shared" si="70"/>
        <v>47932.36066264804</v>
      </c>
      <c r="M97" s="97">
        <f t="shared" si="70"/>
        <v>52725.596728912846</v>
      </c>
      <c r="N97" s="97">
        <f t="shared" si="70"/>
        <v>57998.156401804132</v>
      </c>
      <c r="O97" s="10">
        <f t="shared" si="67"/>
        <v>434699.72041984514</v>
      </c>
      <c r="P97" s="4"/>
      <c r="Q97" s="274"/>
    </row>
    <row r="98" spans="2:17" x14ac:dyDescent="0.25">
      <c r="B98" s="17" t="str">
        <f t="shared" si="64"/>
        <v>YouTube Ads</v>
      </c>
      <c r="C98" s="97">
        <v>29040.000000000007</v>
      </c>
      <c r="D98" s="97">
        <f t="shared" ref="D98:N98" si="71">C98*(1+0.1)</f>
        <v>31944.000000000011</v>
      </c>
      <c r="E98" s="97">
        <f t="shared" si="71"/>
        <v>35138.400000000016</v>
      </c>
      <c r="F98" s="97">
        <f t="shared" si="71"/>
        <v>38652.24000000002</v>
      </c>
      <c r="G98" s="97">
        <f t="shared" si="71"/>
        <v>42517.464000000022</v>
      </c>
      <c r="H98" s="97">
        <f t="shared" si="71"/>
        <v>46769.210400000025</v>
      </c>
      <c r="I98" s="97">
        <f t="shared" si="71"/>
        <v>51446.131440000034</v>
      </c>
      <c r="J98" s="97">
        <f t="shared" si="71"/>
        <v>56590.744584000044</v>
      </c>
      <c r="K98" s="97">
        <f t="shared" si="71"/>
        <v>62249.81904240005</v>
      </c>
      <c r="L98" s="97">
        <f t="shared" si="71"/>
        <v>68474.800946640054</v>
      </c>
      <c r="M98" s="97">
        <f t="shared" si="71"/>
        <v>75322.281041304072</v>
      </c>
      <c r="N98" s="97">
        <f t="shared" si="71"/>
        <v>82854.50914543448</v>
      </c>
      <c r="O98" s="10">
        <f t="shared" si="67"/>
        <v>620999.60059977882</v>
      </c>
      <c r="P98" s="4"/>
      <c r="Q98" s="274"/>
    </row>
    <row r="99" spans="2:17" x14ac:dyDescent="0.25">
      <c r="B99" s="17" t="str">
        <f t="shared" si="64"/>
        <v>Twitter Ads</v>
      </c>
      <c r="C99" s="97">
        <v>4356.0000000000009</v>
      </c>
      <c r="D99" s="97">
        <f t="shared" ref="D99:N99" si="72">C99*(1+0.1)</f>
        <v>4791.6000000000013</v>
      </c>
      <c r="E99" s="97">
        <f t="shared" si="72"/>
        <v>5270.760000000002</v>
      </c>
      <c r="F99" s="97">
        <f t="shared" si="72"/>
        <v>5797.836000000003</v>
      </c>
      <c r="G99" s="97">
        <f t="shared" si="72"/>
        <v>6377.6196000000036</v>
      </c>
      <c r="H99" s="97">
        <f t="shared" si="72"/>
        <v>7015.3815600000044</v>
      </c>
      <c r="I99" s="97">
        <f t="shared" si="72"/>
        <v>7716.9197160000058</v>
      </c>
      <c r="J99" s="97">
        <f t="shared" si="72"/>
        <v>8488.6116876000069</v>
      </c>
      <c r="K99" s="97">
        <f t="shared" si="72"/>
        <v>9337.4728563600092</v>
      </c>
      <c r="L99" s="97">
        <f t="shared" si="72"/>
        <v>10271.220141996011</v>
      </c>
      <c r="M99" s="97">
        <f t="shared" si="72"/>
        <v>11298.342156195613</v>
      </c>
      <c r="N99" s="97">
        <f t="shared" si="72"/>
        <v>12428.176371815176</v>
      </c>
      <c r="O99" s="10">
        <f t="shared" si="67"/>
        <v>93149.94008996684</v>
      </c>
      <c r="P99" s="4"/>
      <c r="Q99" s="274"/>
    </row>
    <row r="100" spans="2:17" x14ac:dyDescent="0.25">
      <c r="B100" s="17" t="str">
        <f t="shared" si="64"/>
        <v>Instagram Promos</v>
      </c>
      <c r="C100" s="97">
        <v>26136.000000000007</v>
      </c>
      <c r="D100" s="97">
        <f t="shared" ref="D100:N100" si="73">C100*(1+0.1)</f>
        <v>28749.600000000009</v>
      </c>
      <c r="E100" s="97">
        <f t="shared" si="73"/>
        <v>31624.560000000012</v>
      </c>
      <c r="F100" s="97">
        <f t="shared" si="73"/>
        <v>34787.016000000018</v>
      </c>
      <c r="G100" s="97">
        <f t="shared" si="73"/>
        <v>38265.717600000025</v>
      </c>
      <c r="H100" s="97">
        <f t="shared" si="73"/>
        <v>42092.289360000032</v>
      </c>
      <c r="I100" s="97">
        <f t="shared" si="73"/>
        <v>46301.518296000038</v>
      </c>
      <c r="J100" s="97">
        <f t="shared" si="73"/>
        <v>50931.670125600045</v>
      </c>
      <c r="K100" s="97">
        <f t="shared" si="73"/>
        <v>56024.837138160052</v>
      </c>
      <c r="L100" s="97">
        <f t="shared" si="73"/>
        <v>61627.320851976059</v>
      </c>
      <c r="M100" s="97">
        <f t="shared" si="73"/>
        <v>67790.052937173677</v>
      </c>
      <c r="N100" s="97">
        <f t="shared" si="73"/>
        <v>74569.058230891053</v>
      </c>
      <c r="O100" s="10">
        <f t="shared" si="67"/>
        <v>558899.6405398011</v>
      </c>
      <c r="P100" s="4"/>
      <c r="Q100" s="274"/>
    </row>
    <row r="101" spans="2:17" x14ac:dyDescent="0.25">
      <c r="B101" s="17" t="str">
        <f t="shared" si="64"/>
        <v>Traggeting Webinars Ads</v>
      </c>
      <c r="C101" s="97">
        <v>2904.0000000000005</v>
      </c>
      <c r="D101" s="97">
        <f t="shared" ref="D101:N101" si="74">C101*(1+0.1)</f>
        <v>3194.4000000000005</v>
      </c>
      <c r="E101" s="97">
        <f t="shared" si="74"/>
        <v>3513.8400000000011</v>
      </c>
      <c r="F101" s="97">
        <f t="shared" si="74"/>
        <v>3865.2240000000015</v>
      </c>
      <c r="G101" s="97">
        <f t="shared" si="74"/>
        <v>4251.7464000000018</v>
      </c>
      <c r="H101" s="97">
        <f t="shared" si="74"/>
        <v>4676.921040000002</v>
      </c>
      <c r="I101" s="97">
        <f t="shared" si="74"/>
        <v>5144.6131440000026</v>
      </c>
      <c r="J101" s="97">
        <f t="shared" si="74"/>
        <v>5659.0744584000031</v>
      </c>
      <c r="K101" s="97">
        <f t="shared" si="74"/>
        <v>6224.981904240004</v>
      </c>
      <c r="L101" s="97">
        <f t="shared" si="74"/>
        <v>6847.4800946640053</v>
      </c>
      <c r="M101" s="97">
        <f t="shared" si="74"/>
        <v>7532.2281041304068</v>
      </c>
      <c r="N101" s="97">
        <f t="shared" si="74"/>
        <v>8285.4509145434477</v>
      </c>
      <c r="O101" s="10">
        <f t="shared" si="67"/>
        <v>62099.960059977879</v>
      </c>
      <c r="P101" s="4"/>
      <c r="Q101" s="274"/>
    </row>
    <row r="102" spans="2:17" x14ac:dyDescent="0.25">
      <c r="B102" s="17" t="str">
        <f t="shared" si="64"/>
        <v>Promo sales events</v>
      </c>
      <c r="C102" s="97">
        <v>17424.000000000004</v>
      </c>
      <c r="D102" s="97">
        <f t="shared" ref="D102:N102" si="75">C102*(1+0.1)</f>
        <v>19166.400000000005</v>
      </c>
      <c r="E102" s="97">
        <f t="shared" si="75"/>
        <v>21083.040000000008</v>
      </c>
      <c r="F102" s="97">
        <f t="shared" si="75"/>
        <v>23191.344000000012</v>
      </c>
      <c r="G102" s="97">
        <f t="shared" si="75"/>
        <v>25510.478400000015</v>
      </c>
      <c r="H102" s="97">
        <f t="shared" si="75"/>
        <v>28061.526240000017</v>
      </c>
      <c r="I102" s="97">
        <f t="shared" si="75"/>
        <v>30867.678864000023</v>
      </c>
      <c r="J102" s="97">
        <f t="shared" si="75"/>
        <v>33954.446750400028</v>
      </c>
      <c r="K102" s="97">
        <f t="shared" si="75"/>
        <v>37349.891425440037</v>
      </c>
      <c r="L102" s="97">
        <f t="shared" si="75"/>
        <v>41084.880567984044</v>
      </c>
      <c r="M102" s="97">
        <f t="shared" si="75"/>
        <v>45193.368624782452</v>
      </c>
      <c r="N102" s="97">
        <f t="shared" si="75"/>
        <v>49712.705487260704</v>
      </c>
      <c r="O102" s="10">
        <f t="shared" si="67"/>
        <v>372599.76035986736</v>
      </c>
      <c r="P102" s="4"/>
      <c r="Q102" s="274"/>
    </row>
    <row r="103" spans="2:17" x14ac:dyDescent="0.25">
      <c r="B103" s="17" t="str">
        <f t="shared" si="64"/>
        <v>TV sponsorship</v>
      </c>
      <c r="C103" s="97">
        <v>36300</v>
      </c>
      <c r="D103" s="97">
        <f t="shared" ref="D103:N103" si="76">C103*(1+0.1)</f>
        <v>39930</v>
      </c>
      <c r="E103" s="97">
        <f t="shared" si="76"/>
        <v>43923</v>
      </c>
      <c r="F103" s="97">
        <f t="shared" si="76"/>
        <v>48315.3</v>
      </c>
      <c r="G103" s="97">
        <f t="shared" si="76"/>
        <v>53146.830000000009</v>
      </c>
      <c r="H103" s="97">
        <f t="shared" si="76"/>
        <v>58461.513000000014</v>
      </c>
      <c r="I103" s="97">
        <f t="shared" si="76"/>
        <v>64307.664300000019</v>
      </c>
      <c r="J103" s="97">
        <f t="shared" si="76"/>
        <v>70738.430730000022</v>
      </c>
      <c r="K103" s="97">
        <f t="shared" si="76"/>
        <v>77812.273803000033</v>
      </c>
      <c r="L103" s="97">
        <f t="shared" si="76"/>
        <v>85593.501183300046</v>
      </c>
      <c r="M103" s="97">
        <f t="shared" si="76"/>
        <v>94152.851301630057</v>
      </c>
      <c r="N103" s="97">
        <f t="shared" si="76"/>
        <v>103568.13643179307</v>
      </c>
      <c r="O103" s="10">
        <f t="shared" si="67"/>
        <v>776249.50074972329</v>
      </c>
      <c r="P103" s="4"/>
      <c r="Q103" s="274"/>
    </row>
    <row r="104" spans="2:17" x14ac:dyDescent="0.25">
      <c r="B104" s="17" t="str">
        <f t="shared" si="64"/>
        <v>Display Viral video</v>
      </c>
      <c r="C104" s="97">
        <v>1161.6000000000001</v>
      </c>
      <c r="D104" s="97">
        <f t="shared" ref="D104:N104" si="77">C104*(1+0.1)</f>
        <v>1277.7600000000002</v>
      </c>
      <c r="E104" s="97">
        <f t="shared" si="77"/>
        <v>1405.5360000000003</v>
      </c>
      <c r="F104" s="97">
        <f t="shared" si="77"/>
        <v>1546.0896000000005</v>
      </c>
      <c r="G104" s="97">
        <f t="shared" si="77"/>
        <v>1700.6985600000007</v>
      </c>
      <c r="H104" s="97">
        <f t="shared" si="77"/>
        <v>1870.768416000001</v>
      </c>
      <c r="I104" s="97">
        <f t="shared" si="77"/>
        <v>2057.8452576000013</v>
      </c>
      <c r="J104" s="97">
        <f t="shared" si="77"/>
        <v>2263.6297833600015</v>
      </c>
      <c r="K104" s="97">
        <f t="shared" si="77"/>
        <v>2489.9927616960017</v>
      </c>
      <c r="L104" s="97">
        <f t="shared" si="77"/>
        <v>2738.992037865602</v>
      </c>
      <c r="M104" s="97">
        <f t="shared" si="77"/>
        <v>3012.8912416521625</v>
      </c>
      <c r="N104" s="97">
        <f t="shared" si="77"/>
        <v>3314.180365817379</v>
      </c>
      <c r="O104" s="10">
        <f t="shared" si="67"/>
        <v>24839.98402399115</v>
      </c>
      <c r="P104" s="4"/>
      <c r="Q104" s="274"/>
    </row>
    <row r="105" spans="2:17" x14ac:dyDescent="0.25">
      <c r="B105" s="17" t="str">
        <f t="shared" si="64"/>
        <v>Mobile Ads</v>
      </c>
      <c r="C105" s="97">
        <v>31944.000000000007</v>
      </c>
      <c r="D105" s="97">
        <f t="shared" ref="D105:N105" si="78">C105*(1+0.1)</f>
        <v>35138.400000000009</v>
      </c>
      <c r="E105" s="97">
        <f t="shared" si="78"/>
        <v>38652.240000000013</v>
      </c>
      <c r="F105" s="97">
        <f t="shared" si="78"/>
        <v>42517.464000000014</v>
      </c>
      <c r="G105" s="97">
        <f t="shared" si="78"/>
        <v>46769.210400000018</v>
      </c>
      <c r="H105" s="97">
        <f t="shared" si="78"/>
        <v>51446.131440000026</v>
      </c>
      <c r="I105" s="97">
        <f t="shared" si="78"/>
        <v>56590.744584000036</v>
      </c>
      <c r="J105" s="97">
        <f t="shared" si="78"/>
        <v>62249.819042400042</v>
      </c>
      <c r="K105" s="97">
        <f t="shared" si="78"/>
        <v>68474.800946640054</v>
      </c>
      <c r="L105" s="97">
        <f t="shared" si="78"/>
        <v>75322.281041304072</v>
      </c>
      <c r="M105" s="97">
        <f t="shared" si="78"/>
        <v>82854.50914543448</v>
      </c>
      <c r="N105" s="97">
        <f t="shared" si="78"/>
        <v>91139.960059977937</v>
      </c>
      <c r="O105" s="10">
        <f t="shared" si="67"/>
        <v>683099.56065975677</v>
      </c>
      <c r="P105" s="4"/>
      <c r="Q105" s="274"/>
    </row>
    <row r="106" spans="2:17" x14ac:dyDescent="0.25">
      <c r="B106" s="17" t="str">
        <f t="shared" si="64"/>
        <v>Call cnetres</v>
      </c>
      <c r="C106" s="97">
        <v>17424.000000000004</v>
      </c>
      <c r="D106" s="97">
        <f t="shared" ref="D106:N106" si="79">C106*(1+0.1)</f>
        <v>19166.400000000005</v>
      </c>
      <c r="E106" s="97">
        <f t="shared" si="79"/>
        <v>21083.040000000008</v>
      </c>
      <c r="F106" s="97">
        <f t="shared" si="79"/>
        <v>23191.344000000012</v>
      </c>
      <c r="G106" s="97">
        <f t="shared" si="79"/>
        <v>25510.478400000015</v>
      </c>
      <c r="H106" s="97">
        <f t="shared" si="79"/>
        <v>28061.526240000017</v>
      </c>
      <c r="I106" s="97">
        <f t="shared" si="79"/>
        <v>30867.678864000023</v>
      </c>
      <c r="J106" s="97">
        <f t="shared" si="79"/>
        <v>33954.446750400028</v>
      </c>
      <c r="K106" s="97">
        <f t="shared" si="79"/>
        <v>37349.891425440037</v>
      </c>
      <c r="L106" s="97">
        <f t="shared" si="79"/>
        <v>41084.880567984044</v>
      </c>
      <c r="M106" s="97">
        <f t="shared" si="79"/>
        <v>45193.368624782452</v>
      </c>
      <c r="N106" s="97">
        <f t="shared" si="79"/>
        <v>49712.705487260704</v>
      </c>
      <c r="O106" s="10">
        <f t="shared" si="67"/>
        <v>372599.76035986736</v>
      </c>
      <c r="P106" s="4"/>
      <c r="Q106" s="274"/>
    </row>
    <row r="107" spans="2:17" x14ac:dyDescent="0.25">
      <c r="B107" s="17" t="str">
        <f t="shared" si="64"/>
        <v>PR</v>
      </c>
      <c r="C107" s="97">
        <v>58080.000000000015</v>
      </c>
      <c r="D107" s="97">
        <f t="shared" ref="D107:N107" si="80">C107*(1+0.1)</f>
        <v>63888.000000000022</v>
      </c>
      <c r="E107" s="97">
        <f t="shared" si="80"/>
        <v>70276.800000000032</v>
      </c>
      <c r="F107" s="97">
        <f t="shared" si="80"/>
        <v>77304.48000000004</v>
      </c>
      <c r="G107" s="97">
        <f t="shared" si="80"/>
        <v>85034.928000000044</v>
      </c>
      <c r="H107" s="97">
        <f t="shared" si="80"/>
        <v>93538.420800000051</v>
      </c>
      <c r="I107" s="97">
        <f t="shared" si="80"/>
        <v>102892.26288000007</v>
      </c>
      <c r="J107" s="97">
        <f t="shared" si="80"/>
        <v>113181.48916800009</v>
      </c>
      <c r="K107" s="97">
        <f t="shared" si="80"/>
        <v>124499.6380848001</v>
      </c>
      <c r="L107" s="97">
        <f t="shared" si="80"/>
        <v>136949.60189328011</v>
      </c>
      <c r="M107" s="97">
        <f t="shared" si="80"/>
        <v>150644.56208260814</v>
      </c>
      <c r="N107" s="97">
        <f t="shared" si="80"/>
        <v>165709.01829086896</v>
      </c>
      <c r="O107" s="10">
        <f t="shared" si="67"/>
        <v>1241999.2011995576</v>
      </c>
      <c r="P107" s="4"/>
      <c r="Q107" s="274"/>
    </row>
    <row r="108" spans="2:17" x14ac:dyDescent="0.25">
      <c r="B108" s="17" t="str">
        <f t="shared" si="64"/>
        <v>Total Promotions</v>
      </c>
      <c r="C108" s="10">
        <f t="shared" ref="C108:O108" si="81">SUM(C93:C107)</f>
        <v>358353.60000000003</v>
      </c>
      <c r="D108" s="10">
        <f t="shared" si="81"/>
        <v>394188.96000000008</v>
      </c>
      <c r="E108" s="10">
        <f t="shared" si="81"/>
        <v>433607.85600000015</v>
      </c>
      <c r="F108" s="10">
        <f t="shared" si="81"/>
        <v>476968.64160000026</v>
      </c>
      <c r="G108" s="10">
        <f t="shared" si="81"/>
        <v>524665.50576000032</v>
      </c>
      <c r="H108" s="10">
        <f t="shared" si="81"/>
        <v>577132.05633600045</v>
      </c>
      <c r="I108" s="10">
        <f t="shared" si="81"/>
        <v>634845.26196960045</v>
      </c>
      <c r="J108" s="10">
        <f t="shared" si="81"/>
        <v>698329.78816656047</v>
      </c>
      <c r="K108" s="10">
        <f t="shared" si="81"/>
        <v>768162.76698321674</v>
      </c>
      <c r="L108" s="10">
        <f t="shared" si="81"/>
        <v>844979.04368153843</v>
      </c>
      <c r="M108" s="10">
        <f t="shared" si="81"/>
        <v>929476.9480496922</v>
      </c>
      <c r="N108" s="10">
        <f t="shared" si="81"/>
        <v>1022424.6428546617</v>
      </c>
      <c r="O108" s="10">
        <f t="shared" si="81"/>
        <v>7663135.071401271</v>
      </c>
      <c r="P108" s="4"/>
    </row>
    <row r="109" spans="2:17" x14ac:dyDescent="0.25">
      <c r="B109" s="4"/>
      <c r="C109" s="4"/>
      <c r="D109" s="4"/>
      <c r="E109" s="4"/>
      <c r="F109" s="4"/>
      <c r="G109" s="4"/>
      <c r="H109" s="4"/>
      <c r="I109" s="4"/>
      <c r="J109" s="4"/>
      <c r="K109" s="4"/>
      <c r="L109" s="4"/>
      <c r="M109" s="4"/>
      <c r="N109" s="4"/>
      <c r="O109" s="4"/>
      <c r="P109" s="4"/>
    </row>
    <row r="110" spans="2:17" x14ac:dyDescent="0.25">
      <c r="B110" s="4"/>
      <c r="C110" s="4"/>
      <c r="D110" s="4"/>
      <c r="E110" s="4"/>
      <c r="F110" s="4"/>
      <c r="G110" s="4"/>
      <c r="H110" s="4"/>
      <c r="I110" s="4"/>
      <c r="J110" s="4"/>
      <c r="K110" s="4"/>
      <c r="L110" s="4"/>
      <c r="M110" s="4"/>
      <c r="N110" s="4"/>
      <c r="O110" s="4"/>
      <c r="P110" s="4"/>
    </row>
    <row r="111" spans="2:17" x14ac:dyDescent="0.25">
      <c r="B111" s="4"/>
      <c r="C111" s="4"/>
      <c r="D111" s="4"/>
      <c r="E111" s="4"/>
      <c r="F111" s="4"/>
      <c r="G111" s="4"/>
      <c r="H111" s="4"/>
      <c r="I111" s="4"/>
      <c r="J111" s="4"/>
      <c r="K111" s="4"/>
      <c r="L111" s="4"/>
      <c r="M111" s="4"/>
      <c r="N111" s="4"/>
      <c r="O111" s="4"/>
      <c r="P111" s="4"/>
    </row>
    <row r="112" spans="2:17" x14ac:dyDescent="0.25">
      <c r="B112" s="4"/>
      <c r="C112" s="4"/>
      <c r="D112" s="4"/>
      <c r="E112" s="4"/>
      <c r="F112" s="4"/>
      <c r="G112" s="4"/>
      <c r="H112" s="4"/>
      <c r="I112" s="4"/>
      <c r="J112" s="4"/>
      <c r="K112" s="4"/>
      <c r="L112" s="4"/>
      <c r="M112" s="4"/>
      <c r="N112" s="4"/>
      <c r="O112" s="4"/>
      <c r="P112" s="4"/>
    </row>
    <row r="113" spans="2:16" x14ac:dyDescent="0.25">
      <c r="B113" s="4"/>
      <c r="C113" s="4"/>
      <c r="D113" s="4"/>
      <c r="E113" s="4"/>
      <c r="F113" s="4"/>
      <c r="G113" s="4"/>
      <c r="H113" s="4"/>
      <c r="I113" s="4"/>
      <c r="J113" s="4"/>
      <c r="K113" s="4"/>
      <c r="L113" s="4"/>
      <c r="M113" s="4"/>
      <c r="N113" s="4"/>
      <c r="O113" s="4"/>
      <c r="P113" s="4"/>
    </row>
  </sheetData>
  <mergeCells count="5">
    <mergeCell ref="A1:K1"/>
    <mergeCell ref="A3:C3"/>
    <mergeCell ref="A5:O5"/>
    <mergeCell ref="A6:O6"/>
    <mergeCell ref="A7:O7"/>
  </mergeCells>
  <pageMargins left="0.7" right="0.7" top="0.75" bottom="0.75" header="0.3" footer="0.3"/>
  <pageSetup scale="36" orientation="landscape"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44"/>
  <sheetViews>
    <sheetView showGridLines="0" zoomScale="112" zoomScaleNormal="112" workbookViewId="0">
      <selection activeCell="I137" sqref="I137"/>
    </sheetView>
  </sheetViews>
  <sheetFormatPr defaultRowHeight="13.2" x14ac:dyDescent="0.25"/>
  <cols>
    <col min="1" max="1" width="1.33203125" customWidth="1"/>
    <col min="2" max="2" width="34.5546875" customWidth="1"/>
    <col min="3" max="3" width="12.5546875" customWidth="1"/>
    <col min="4" max="7" width="11.88671875" bestFit="1" customWidth="1"/>
    <col min="8" max="8" width="11.109375" customWidth="1"/>
    <col min="9" max="9" width="11.5546875" bestFit="1" customWidth="1"/>
    <col min="10" max="10" width="11.109375" customWidth="1"/>
    <col min="11" max="11" width="12.109375" customWidth="1"/>
    <col min="12" max="12" width="13.33203125" customWidth="1"/>
    <col min="13" max="14" width="15.6640625" bestFit="1" customWidth="1"/>
    <col min="15" max="15" width="11.77734375" bestFit="1" customWidth="1"/>
    <col min="16" max="16" width="4.88671875" customWidth="1"/>
    <col min="17" max="17" width="62.109375" customWidth="1"/>
    <col min="18" max="22" width="11.5546875" bestFit="1" customWidth="1"/>
    <col min="23" max="23" width="11.109375" bestFit="1" customWidth="1"/>
    <col min="24" max="25" width="12.88671875" bestFit="1" customWidth="1"/>
    <col min="26" max="26" width="14" bestFit="1" customWidth="1"/>
    <col min="27" max="27" width="9.88671875" bestFit="1" customWidth="1"/>
    <col min="28" max="28" width="9.6640625" bestFit="1" customWidth="1"/>
    <col min="30" max="30" width="20.6640625" customWidth="1"/>
  </cols>
  <sheetData>
    <row r="1" spans="1:17" ht="13.8" x14ac:dyDescent="0.25">
      <c r="A1" s="351" t="s">
        <v>421</v>
      </c>
      <c r="B1" s="351"/>
      <c r="C1" s="351"/>
      <c r="D1" s="351"/>
      <c r="E1" s="351"/>
      <c r="F1" s="351"/>
      <c r="G1" s="351"/>
      <c r="H1" s="351"/>
      <c r="I1" s="351"/>
      <c r="J1" s="351"/>
    </row>
    <row r="2" spans="1:17" ht="13.8" x14ac:dyDescent="0.25">
      <c r="B2" s="92"/>
    </row>
    <row r="3" spans="1:17" x14ac:dyDescent="0.25">
      <c r="A3" s="358" t="s">
        <v>339</v>
      </c>
      <c r="B3" s="358"/>
      <c r="C3" s="358"/>
      <c r="D3" s="358"/>
    </row>
    <row r="5" spans="1:17" s="263" customFormat="1" x14ac:dyDescent="0.25">
      <c r="A5" s="355" t="s">
        <v>526</v>
      </c>
      <c r="B5" s="355"/>
      <c r="C5" s="355"/>
      <c r="D5" s="355"/>
      <c r="E5" s="355"/>
      <c r="F5" s="355"/>
      <c r="G5" s="355"/>
      <c r="H5" s="355"/>
      <c r="I5" s="355"/>
      <c r="J5" s="355"/>
      <c r="K5" s="355"/>
      <c r="L5" s="355"/>
      <c r="M5" s="355"/>
      <c r="N5" s="355"/>
      <c r="O5" s="355"/>
    </row>
    <row r="6" spans="1:17" s="263" customFormat="1" x14ac:dyDescent="0.25">
      <c r="A6" s="355" t="s">
        <v>527</v>
      </c>
      <c r="B6" s="355"/>
      <c r="C6" s="355"/>
      <c r="D6" s="355"/>
      <c r="E6" s="355"/>
      <c r="F6" s="355"/>
      <c r="G6" s="355"/>
      <c r="H6" s="355"/>
      <c r="I6" s="355"/>
      <c r="J6" s="355"/>
      <c r="K6" s="355"/>
      <c r="L6" s="355"/>
      <c r="M6" s="355"/>
      <c r="N6" s="355"/>
      <c r="O6" s="355"/>
    </row>
    <row r="7" spans="1:17" x14ac:dyDescent="0.25">
      <c r="A7" s="355" t="s">
        <v>528</v>
      </c>
      <c r="B7" s="355"/>
      <c r="C7" s="355"/>
      <c r="D7" s="355"/>
      <c r="E7" s="355"/>
      <c r="F7" s="355"/>
      <c r="G7" s="355"/>
      <c r="H7" s="355"/>
      <c r="I7" s="355"/>
      <c r="J7" s="355"/>
      <c r="K7" s="355"/>
      <c r="L7" s="355"/>
      <c r="M7" s="355"/>
      <c r="N7" s="355"/>
      <c r="O7" s="355"/>
      <c r="P7" s="4"/>
      <c r="Q7" s="4"/>
    </row>
    <row r="8" spans="1:17" s="263" customFormat="1" x14ac:dyDescent="0.25">
      <c r="A8" s="355"/>
      <c r="B8" s="355"/>
      <c r="C8" s="355"/>
      <c r="D8" s="355"/>
      <c r="E8" s="355"/>
      <c r="F8" s="355"/>
      <c r="G8" s="355"/>
      <c r="H8" s="355"/>
      <c r="I8" s="355"/>
      <c r="J8" s="355"/>
      <c r="K8" s="355"/>
      <c r="L8" s="355"/>
      <c r="M8" s="355"/>
      <c r="N8" s="355"/>
      <c r="O8" s="355"/>
      <c r="P8" s="4"/>
      <c r="Q8" s="4"/>
    </row>
    <row r="9" spans="1:17" s="263" customFormat="1" x14ac:dyDescent="0.25">
      <c r="A9" s="355" t="s">
        <v>529</v>
      </c>
      <c r="B9" s="355"/>
      <c r="C9" s="355"/>
      <c r="D9" s="355"/>
      <c r="E9" s="355"/>
      <c r="F9" s="355"/>
      <c r="G9" s="355"/>
      <c r="H9" s="355"/>
      <c r="I9" s="355"/>
      <c r="J9" s="355"/>
      <c r="K9" s="355"/>
      <c r="L9" s="355"/>
      <c r="M9" s="355"/>
      <c r="N9" s="355"/>
      <c r="O9" s="355"/>
      <c r="P9" s="4"/>
      <c r="Q9" s="4"/>
    </row>
    <row r="10" spans="1:17" s="263" customFormat="1" x14ac:dyDescent="0.25">
      <c r="A10" s="355" t="s">
        <v>530</v>
      </c>
      <c r="B10" s="355"/>
      <c r="C10" s="355"/>
      <c r="D10" s="355"/>
      <c r="E10" s="355"/>
      <c r="F10" s="355"/>
      <c r="G10" s="355"/>
      <c r="H10" s="355"/>
      <c r="I10" s="355"/>
      <c r="J10" s="355"/>
      <c r="K10" s="355"/>
      <c r="L10" s="355"/>
      <c r="M10" s="355"/>
      <c r="N10" s="355"/>
      <c r="O10" s="355"/>
      <c r="P10" s="4"/>
      <c r="Q10" s="4"/>
    </row>
    <row r="11" spans="1:17" s="263" customFormat="1" x14ac:dyDescent="0.25">
      <c r="A11" s="355" t="s">
        <v>532</v>
      </c>
      <c r="B11" s="355"/>
      <c r="C11" s="355"/>
      <c r="D11" s="355"/>
      <c r="E11" s="355"/>
      <c r="F11" s="355"/>
      <c r="G11" s="355"/>
      <c r="H11" s="355"/>
      <c r="I11" s="355"/>
      <c r="J11" s="355"/>
      <c r="K11" s="355"/>
      <c r="L11" s="355"/>
      <c r="M11" s="355"/>
      <c r="N11" s="355"/>
      <c r="O11" s="355"/>
      <c r="P11" s="4"/>
      <c r="Q11" s="4"/>
    </row>
    <row r="12" spans="1:17" x14ac:dyDescent="0.25">
      <c r="B12" s="4"/>
      <c r="C12" s="4"/>
      <c r="D12" s="4"/>
      <c r="E12" s="4"/>
      <c r="F12" s="4"/>
      <c r="G12" s="4"/>
      <c r="H12" s="4"/>
      <c r="I12" s="4"/>
      <c r="J12" s="4"/>
      <c r="K12" s="4"/>
      <c r="L12" s="4"/>
      <c r="M12" s="4"/>
      <c r="N12" s="4"/>
      <c r="O12" s="4"/>
      <c r="P12" s="4"/>
      <c r="Q12" s="4"/>
    </row>
    <row r="13" spans="1:17" x14ac:dyDescent="0.25">
      <c r="B13" s="20" t="s">
        <v>213</v>
      </c>
      <c r="C13" s="4"/>
      <c r="D13" s="4"/>
      <c r="E13" s="359"/>
      <c r="F13" s="359"/>
      <c r="G13" s="359"/>
      <c r="H13" s="359"/>
      <c r="I13" s="359"/>
      <c r="J13" s="359"/>
      <c r="K13" s="359"/>
      <c r="L13" s="359"/>
      <c r="M13" s="359"/>
      <c r="N13" s="359"/>
      <c r="O13" s="359"/>
      <c r="P13" s="4"/>
      <c r="Q13" s="4"/>
    </row>
    <row r="14" spans="1:17" x14ac:dyDescent="0.25">
      <c r="B14" s="20" t="str">
        <f>ControlPanel!B9</f>
        <v>Hayai Desire</v>
      </c>
      <c r="C14" s="4"/>
      <c r="D14" s="4"/>
      <c r="E14" s="359"/>
      <c r="F14" s="359"/>
      <c r="G14" s="359"/>
      <c r="H14" s="359"/>
      <c r="I14" s="359"/>
      <c r="J14" s="359"/>
      <c r="K14" s="359"/>
      <c r="L14" s="359"/>
      <c r="M14" s="359"/>
      <c r="N14" s="359"/>
      <c r="O14" s="359"/>
      <c r="P14" s="4"/>
      <c r="Q14" s="4"/>
    </row>
    <row r="15" spans="1:17" x14ac:dyDescent="0.25">
      <c r="B15" s="6"/>
      <c r="C15" s="9"/>
      <c r="D15" s="4"/>
      <c r="E15" s="359"/>
      <c r="F15" s="359"/>
      <c r="G15" s="359"/>
      <c r="H15" s="359"/>
      <c r="I15" s="359"/>
      <c r="J15" s="359"/>
      <c r="K15" s="359"/>
      <c r="L15" s="359"/>
      <c r="M15" s="359"/>
      <c r="N15" s="359"/>
      <c r="O15" s="359"/>
      <c r="P15" s="4"/>
      <c r="Q15" s="4"/>
    </row>
    <row r="16" spans="1:17" x14ac:dyDescent="0.25">
      <c r="B16" s="6" t="s">
        <v>21</v>
      </c>
      <c r="C16" s="131">
        <v>0.55000000000000004</v>
      </c>
      <c r="D16" s="4"/>
      <c r="E16" s="359"/>
      <c r="F16" s="359"/>
      <c r="G16" s="359"/>
      <c r="H16" s="359"/>
      <c r="I16" s="359"/>
      <c r="J16" s="359"/>
      <c r="K16" s="359"/>
      <c r="L16" s="359"/>
      <c r="M16" s="359"/>
      <c r="N16" s="359"/>
      <c r="O16" s="359"/>
      <c r="P16" s="4"/>
      <c r="Q16" s="4"/>
    </row>
    <row r="17" spans="2:17" x14ac:dyDescent="0.25">
      <c r="B17" s="6" t="s">
        <v>22</v>
      </c>
      <c r="C17" s="131">
        <v>5.7000000000000002E-2</v>
      </c>
      <c r="D17" s="4"/>
      <c r="E17" s="359"/>
      <c r="F17" s="359"/>
      <c r="G17" s="359"/>
      <c r="H17" s="359"/>
      <c r="I17" s="359"/>
      <c r="J17" s="359"/>
      <c r="K17" s="359"/>
      <c r="L17" s="359"/>
      <c r="M17" s="359"/>
      <c r="N17" s="359"/>
      <c r="O17" s="359"/>
      <c r="P17" s="4"/>
      <c r="Q17" s="4"/>
    </row>
    <row r="18" spans="2:17" x14ac:dyDescent="0.25">
      <c r="B18" s="6" t="s">
        <v>24</v>
      </c>
      <c r="C18" s="131">
        <v>0.85</v>
      </c>
      <c r="D18" s="4"/>
      <c r="E18" s="359"/>
      <c r="F18" s="359"/>
      <c r="G18" s="359"/>
      <c r="H18" s="359"/>
      <c r="I18" s="359"/>
      <c r="J18" s="359"/>
      <c r="K18" s="359"/>
      <c r="L18" s="359"/>
      <c r="M18" s="359"/>
      <c r="N18" s="359"/>
      <c r="O18" s="359"/>
      <c r="P18" s="4"/>
      <c r="Q18" s="4"/>
    </row>
    <row r="19" spans="2:17" x14ac:dyDescent="0.25">
      <c r="B19" s="6" t="s">
        <v>89</v>
      </c>
      <c r="C19" s="131">
        <v>0.06</v>
      </c>
      <c r="D19" s="4"/>
      <c r="E19" s="359"/>
      <c r="F19" s="359"/>
      <c r="G19" s="359"/>
      <c r="H19" s="359"/>
      <c r="I19" s="359"/>
      <c r="J19" s="359"/>
      <c r="K19" s="359"/>
      <c r="L19" s="359"/>
      <c r="M19" s="359"/>
      <c r="N19" s="359"/>
      <c r="O19" s="359"/>
      <c r="P19" s="4"/>
      <c r="Q19" s="4"/>
    </row>
    <row r="20" spans="2:17" x14ac:dyDescent="0.25">
      <c r="B20" s="6"/>
      <c r="C20" s="18"/>
      <c r="D20" s="4"/>
      <c r="E20" s="4"/>
      <c r="F20" s="4"/>
      <c r="G20" s="4"/>
      <c r="H20" s="4"/>
      <c r="I20" s="4"/>
      <c r="J20" s="4"/>
      <c r="K20" s="4"/>
      <c r="L20" s="4"/>
      <c r="M20" s="4"/>
      <c r="N20" s="4"/>
      <c r="O20" s="4"/>
      <c r="P20" s="4"/>
      <c r="Q20" s="4"/>
    </row>
    <row r="21" spans="2:17" x14ac:dyDescent="0.25">
      <c r="B21" s="71" t="s">
        <v>480</v>
      </c>
      <c r="C21" s="18"/>
      <c r="D21" s="4"/>
      <c r="E21" s="4"/>
      <c r="F21" s="4"/>
      <c r="G21" s="4"/>
      <c r="H21" s="4"/>
      <c r="I21" s="4"/>
      <c r="J21" s="4"/>
      <c r="K21" s="4"/>
      <c r="L21" s="4"/>
      <c r="M21" s="4"/>
      <c r="N21" s="4"/>
      <c r="O21" s="4"/>
      <c r="P21" s="4"/>
      <c r="Q21" s="4"/>
    </row>
    <row r="22" spans="2:17" x14ac:dyDescent="0.25">
      <c r="B22" s="71" t="str">
        <f>B14</f>
        <v>Hayai Desire</v>
      </c>
      <c r="C22" s="18"/>
      <c r="D22" s="4"/>
      <c r="E22" s="4"/>
      <c r="F22" s="4"/>
      <c r="G22" s="4"/>
      <c r="H22" s="4"/>
      <c r="I22" s="4"/>
      <c r="J22" s="4"/>
      <c r="K22" s="4"/>
      <c r="L22" s="4"/>
      <c r="M22" s="4"/>
      <c r="N22" s="4"/>
      <c r="O22" s="4"/>
      <c r="P22" s="4"/>
      <c r="Q22" s="4"/>
    </row>
    <row r="23" spans="2:17" x14ac:dyDescent="0.25">
      <c r="B23" s="6"/>
      <c r="C23" s="18"/>
      <c r="D23" s="4"/>
      <c r="E23" s="4"/>
      <c r="F23" s="4"/>
      <c r="G23" s="4"/>
      <c r="H23" s="4"/>
      <c r="I23" s="4"/>
      <c r="J23" s="4"/>
      <c r="K23" s="4"/>
      <c r="L23" s="4"/>
      <c r="M23" s="4"/>
      <c r="N23" s="4"/>
      <c r="O23" s="4"/>
      <c r="P23" s="4"/>
      <c r="Q23" s="4"/>
    </row>
    <row r="24" spans="2:17" x14ac:dyDescent="0.25">
      <c r="B24" s="255"/>
      <c r="C24" s="256" t="s">
        <v>161</v>
      </c>
      <c r="D24" s="256" t="s">
        <v>162</v>
      </c>
      <c r="E24" s="256" t="s">
        <v>163</v>
      </c>
      <c r="F24" s="256" t="s">
        <v>164</v>
      </c>
      <c r="G24" s="256" t="s">
        <v>165</v>
      </c>
      <c r="H24" s="4"/>
      <c r="I24" s="4"/>
      <c r="J24" s="4"/>
      <c r="K24" s="4"/>
      <c r="L24" s="4"/>
      <c r="M24" s="4"/>
      <c r="N24" s="4"/>
      <c r="O24" s="4"/>
      <c r="P24" s="4"/>
      <c r="Q24" s="4"/>
    </row>
    <row r="25" spans="2:17" x14ac:dyDescent="0.25">
      <c r="B25" s="255" t="s">
        <v>91</v>
      </c>
      <c r="C25" s="257">
        <f>O34</f>
        <v>819000</v>
      </c>
      <c r="D25" s="257">
        <f>O76</f>
        <v>3071250</v>
      </c>
      <c r="E25" s="257">
        <f>O76</f>
        <v>3071250</v>
      </c>
      <c r="F25" s="257">
        <f>O97</f>
        <v>6910312.5</v>
      </c>
      <c r="G25" s="257">
        <f>O118</f>
        <v>15720960.9375</v>
      </c>
      <c r="H25" s="4"/>
      <c r="I25" s="4"/>
      <c r="J25" s="4"/>
      <c r="K25" s="4"/>
      <c r="L25" s="4"/>
      <c r="M25" s="4"/>
      <c r="N25" s="4"/>
      <c r="O25" s="4"/>
      <c r="P25" s="4"/>
      <c r="Q25" s="4"/>
    </row>
    <row r="26" spans="2:17" x14ac:dyDescent="0.25">
      <c r="B26" s="255" t="s">
        <v>92</v>
      </c>
      <c r="C26" s="257">
        <f>O43</f>
        <v>44880</v>
      </c>
      <c r="D26" s="257">
        <f>O64</f>
        <v>64680</v>
      </c>
      <c r="E26" s="257">
        <f>O85</f>
        <v>80784</v>
      </c>
      <c r="F26" s="257">
        <f>O106</f>
        <v>117438</v>
      </c>
      <c r="G26" s="257">
        <f>O127</f>
        <v>165528</v>
      </c>
      <c r="H26" s="4"/>
      <c r="I26" s="4"/>
      <c r="J26" s="4"/>
      <c r="K26" s="4"/>
      <c r="L26" s="4"/>
      <c r="M26" s="4"/>
      <c r="N26" s="4"/>
      <c r="O26" s="4"/>
      <c r="P26" s="4"/>
      <c r="Q26" s="4"/>
    </row>
    <row r="27" spans="2:17" x14ac:dyDescent="0.25">
      <c r="B27" s="255" t="s">
        <v>93</v>
      </c>
      <c r="C27" s="257">
        <f>O38+O48</f>
        <v>1261365.96</v>
      </c>
      <c r="D27" s="257">
        <f>O59+O69</f>
        <v>2335525.1850000001</v>
      </c>
      <c r="E27" s="257">
        <f>O80+O90</f>
        <v>4597360.5779999997</v>
      </c>
      <c r="F27" s="257">
        <f>O101+O111</f>
        <v>10246478.7585</v>
      </c>
      <c r="G27" s="257">
        <f>O122+O132</f>
        <v>23156546.0619375</v>
      </c>
      <c r="H27" s="4"/>
      <c r="I27" s="4"/>
      <c r="J27" s="4"/>
      <c r="K27" s="4"/>
      <c r="L27" s="4"/>
      <c r="M27" s="4"/>
      <c r="N27" s="4"/>
      <c r="O27" s="4"/>
      <c r="P27" s="4"/>
      <c r="Q27" s="4"/>
    </row>
    <row r="28" spans="2:17" x14ac:dyDescent="0.25">
      <c r="B28" s="6"/>
      <c r="C28" s="18"/>
      <c r="D28" s="4"/>
      <c r="E28" s="4"/>
      <c r="F28" s="4"/>
      <c r="G28" s="4"/>
      <c r="H28" s="4"/>
      <c r="I28" s="4"/>
      <c r="J28" s="4"/>
      <c r="K28" s="4"/>
      <c r="L28" s="4"/>
      <c r="M28" s="4"/>
      <c r="N28" s="4"/>
      <c r="O28" s="4"/>
      <c r="P28" s="4"/>
      <c r="Q28" s="4"/>
    </row>
    <row r="29" spans="2:17" x14ac:dyDescent="0.25">
      <c r="B29" s="20" t="str">
        <f>$B$13</f>
        <v>Wages and Salaries</v>
      </c>
      <c r="C29" s="6"/>
      <c r="D29" s="4"/>
      <c r="E29" s="4"/>
      <c r="F29" s="4"/>
      <c r="G29" s="4"/>
      <c r="H29" s="4"/>
      <c r="I29" s="4"/>
      <c r="J29" s="4"/>
      <c r="K29" s="4"/>
      <c r="L29" s="4"/>
      <c r="M29" s="4"/>
      <c r="N29" s="4"/>
      <c r="O29" s="4"/>
      <c r="P29" s="4"/>
      <c r="Q29" s="4"/>
    </row>
    <row r="30" spans="2:17" x14ac:dyDescent="0.25">
      <c r="B30" s="20" t="str">
        <f>B14</f>
        <v>Hayai Desire</v>
      </c>
      <c r="C30" s="20"/>
      <c r="D30" s="20"/>
      <c r="E30" s="20"/>
      <c r="F30" s="20"/>
      <c r="G30" s="20"/>
      <c r="H30" s="20"/>
      <c r="I30" s="20"/>
      <c r="J30" s="20"/>
      <c r="K30" s="20"/>
      <c r="L30" s="20"/>
      <c r="M30" s="20"/>
      <c r="N30" s="20"/>
      <c r="O30" s="6"/>
      <c r="P30" s="4"/>
      <c r="Q30" s="4"/>
    </row>
    <row r="31" spans="2:17" ht="15" customHeight="1" x14ac:dyDescent="0.25">
      <c r="B31" s="21"/>
      <c r="C31" s="22">
        <f>ControlPanel!B11</f>
        <v>44682</v>
      </c>
      <c r="D31" s="22">
        <f>DATE(YEAR(C31),MONTH(C31)+1,DAY(C31))</f>
        <v>44713</v>
      </c>
      <c r="E31" s="22">
        <f t="shared" ref="E31:N31" si="0">DATE(YEAR(D31),MONTH(D31)+1,DAY(D31))</f>
        <v>44743</v>
      </c>
      <c r="F31" s="22">
        <f t="shared" si="0"/>
        <v>44774</v>
      </c>
      <c r="G31" s="22">
        <f t="shared" si="0"/>
        <v>44805</v>
      </c>
      <c r="H31" s="22">
        <f t="shared" si="0"/>
        <v>44835</v>
      </c>
      <c r="I31" s="22">
        <f t="shared" si="0"/>
        <v>44866</v>
      </c>
      <c r="J31" s="22">
        <f t="shared" si="0"/>
        <v>44896</v>
      </c>
      <c r="K31" s="22">
        <f t="shared" si="0"/>
        <v>44927</v>
      </c>
      <c r="L31" s="22">
        <f t="shared" si="0"/>
        <v>44958</v>
      </c>
      <c r="M31" s="22">
        <f t="shared" si="0"/>
        <v>44986</v>
      </c>
      <c r="N31" s="22">
        <f t="shared" si="0"/>
        <v>45017</v>
      </c>
      <c r="O31" s="23" t="s">
        <v>52</v>
      </c>
      <c r="P31" s="4"/>
      <c r="Q31" s="4" t="s">
        <v>531</v>
      </c>
    </row>
    <row r="32" spans="2:17" ht="15" customHeight="1" x14ac:dyDescent="0.25">
      <c r="B32" s="17" t="s">
        <v>81</v>
      </c>
      <c r="C32" s="97">
        <v>12</v>
      </c>
      <c r="D32" s="97">
        <v>12</v>
      </c>
      <c r="E32" s="97">
        <v>12</v>
      </c>
      <c r="F32" s="97">
        <v>12</v>
      </c>
      <c r="G32" s="97">
        <v>12</v>
      </c>
      <c r="H32" s="97">
        <v>12</v>
      </c>
      <c r="I32" s="97">
        <v>12</v>
      </c>
      <c r="J32" s="97">
        <v>12</v>
      </c>
      <c r="K32" s="97">
        <v>12</v>
      </c>
      <c r="L32" s="97">
        <v>12</v>
      </c>
      <c r="M32" s="97">
        <v>12</v>
      </c>
      <c r="N32" s="97">
        <v>12</v>
      </c>
      <c r="O32" s="10"/>
      <c r="P32" s="4"/>
      <c r="Q32" s="275"/>
    </row>
    <row r="33" spans="2:17" x14ac:dyDescent="0.25">
      <c r="B33" s="17" t="s">
        <v>253</v>
      </c>
      <c r="C33" s="97">
        <v>68250</v>
      </c>
      <c r="D33" s="97">
        <v>68250</v>
      </c>
      <c r="E33" s="97">
        <v>68250</v>
      </c>
      <c r="F33" s="97">
        <v>68250</v>
      </c>
      <c r="G33" s="97">
        <v>68250</v>
      </c>
      <c r="H33" s="97">
        <v>68250</v>
      </c>
      <c r="I33" s="97">
        <v>68250</v>
      </c>
      <c r="J33" s="97">
        <v>68250</v>
      </c>
      <c r="K33" s="97">
        <v>68250</v>
      </c>
      <c r="L33" s="97">
        <v>68250</v>
      </c>
      <c r="M33" s="97">
        <v>68250</v>
      </c>
      <c r="N33" s="97">
        <v>68250</v>
      </c>
      <c r="O33" s="10"/>
      <c r="P33" s="4"/>
      <c r="Q33" s="276"/>
    </row>
    <row r="34" spans="2:17" x14ac:dyDescent="0.25">
      <c r="B34" s="17" t="s">
        <v>252</v>
      </c>
      <c r="C34" s="10">
        <f>C32*C33/12</f>
        <v>68250</v>
      </c>
      <c r="D34" s="10">
        <f t="shared" ref="D34:N34" si="1">D32*D33/12</f>
        <v>68250</v>
      </c>
      <c r="E34" s="10">
        <f t="shared" si="1"/>
        <v>68250</v>
      </c>
      <c r="F34" s="10">
        <f t="shared" si="1"/>
        <v>68250</v>
      </c>
      <c r="G34" s="10">
        <f t="shared" si="1"/>
        <v>68250</v>
      </c>
      <c r="H34" s="10">
        <f t="shared" si="1"/>
        <v>68250</v>
      </c>
      <c r="I34" s="10">
        <f t="shared" si="1"/>
        <v>68250</v>
      </c>
      <c r="J34" s="10">
        <f t="shared" si="1"/>
        <v>68250</v>
      </c>
      <c r="K34" s="10">
        <f t="shared" si="1"/>
        <v>68250</v>
      </c>
      <c r="L34" s="10">
        <f t="shared" si="1"/>
        <v>68250</v>
      </c>
      <c r="M34" s="10">
        <f t="shared" si="1"/>
        <v>68250</v>
      </c>
      <c r="N34" s="10">
        <f t="shared" si="1"/>
        <v>68250</v>
      </c>
      <c r="O34" s="10">
        <f>SUM(C34:N34)</f>
        <v>819000</v>
      </c>
      <c r="P34" s="4"/>
      <c r="Q34" s="276"/>
    </row>
    <row r="35" spans="2:17" x14ac:dyDescent="0.25">
      <c r="B35" s="17" t="s">
        <v>21</v>
      </c>
      <c r="C35" s="10">
        <f>C34*$C$16</f>
        <v>37537.5</v>
      </c>
      <c r="D35" s="10">
        <f t="shared" ref="D35:N35" si="2">D34*$C$16</f>
        <v>37537.5</v>
      </c>
      <c r="E35" s="10">
        <f t="shared" si="2"/>
        <v>37537.5</v>
      </c>
      <c r="F35" s="10">
        <f t="shared" si="2"/>
        <v>37537.5</v>
      </c>
      <c r="G35" s="10">
        <f t="shared" si="2"/>
        <v>37537.5</v>
      </c>
      <c r="H35" s="10">
        <f t="shared" si="2"/>
        <v>37537.5</v>
      </c>
      <c r="I35" s="10">
        <f t="shared" si="2"/>
        <v>37537.5</v>
      </c>
      <c r="J35" s="10">
        <f t="shared" si="2"/>
        <v>37537.5</v>
      </c>
      <c r="K35" s="10">
        <f t="shared" si="2"/>
        <v>37537.5</v>
      </c>
      <c r="L35" s="10">
        <f t="shared" si="2"/>
        <v>37537.5</v>
      </c>
      <c r="M35" s="10">
        <f t="shared" si="2"/>
        <v>37537.5</v>
      </c>
      <c r="N35" s="10">
        <f t="shared" si="2"/>
        <v>37537.5</v>
      </c>
      <c r="O35" s="10"/>
      <c r="P35" s="4"/>
      <c r="Q35" s="276"/>
    </row>
    <row r="36" spans="2:17" x14ac:dyDescent="0.25">
      <c r="B36" s="17" t="s">
        <v>22</v>
      </c>
      <c r="C36" s="10">
        <f>C34*$C$17</f>
        <v>3890.25</v>
      </c>
      <c r="D36" s="10">
        <f t="shared" ref="D36:N36" si="3">D34*$C$17</f>
        <v>3890.25</v>
      </c>
      <c r="E36" s="10">
        <f t="shared" si="3"/>
        <v>3890.25</v>
      </c>
      <c r="F36" s="10">
        <f t="shared" si="3"/>
        <v>3890.25</v>
      </c>
      <c r="G36" s="10">
        <f t="shared" si="3"/>
        <v>3890.25</v>
      </c>
      <c r="H36" s="10">
        <f t="shared" si="3"/>
        <v>3890.25</v>
      </c>
      <c r="I36" s="10">
        <f t="shared" si="3"/>
        <v>3890.25</v>
      </c>
      <c r="J36" s="10">
        <f t="shared" si="3"/>
        <v>3890.25</v>
      </c>
      <c r="K36" s="10">
        <f t="shared" si="3"/>
        <v>3890.25</v>
      </c>
      <c r="L36" s="10">
        <f t="shared" si="3"/>
        <v>3890.25</v>
      </c>
      <c r="M36" s="10">
        <f t="shared" si="3"/>
        <v>3890.25</v>
      </c>
      <c r="N36" s="10">
        <f t="shared" si="3"/>
        <v>3890.25</v>
      </c>
      <c r="O36" s="10"/>
      <c r="P36" s="4"/>
      <c r="Q36" s="276"/>
    </row>
    <row r="37" spans="2:17" x14ac:dyDescent="0.25">
      <c r="B37" s="17" t="s">
        <v>24</v>
      </c>
      <c r="C37" s="10">
        <f>C34*$C$18</f>
        <v>58012.5</v>
      </c>
      <c r="D37" s="10">
        <f t="shared" ref="D37:N37" si="4">D34*$C$18</f>
        <v>58012.5</v>
      </c>
      <c r="E37" s="10">
        <f t="shared" si="4"/>
        <v>58012.5</v>
      </c>
      <c r="F37" s="10">
        <f t="shared" si="4"/>
        <v>58012.5</v>
      </c>
      <c r="G37" s="10">
        <f t="shared" si="4"/>
        <v>58012.5</v>
      </c>
      <c r="H37" s="10">
        <f t="shared" si="4"/>
        <v>58012.5</v>
      </c>
      <c r="I37" s="10">
        <f t="shared" si="4"/>
        <v>58012.5</v>
      </c>
      <c r="J37" s="10">
        <f t="shared" si="4"/>
        <v>58012.5</v>
      </c>
      <c r="K37" s="10">
        <f t="shared" si="4"/>
        <v>58012.5</v>
      </c>
      <c r="L37" s="10">
        <f t="shared" si="4"/>
        <v>58012.5</v>
      </c>
      <c r="M37" s="10">
        <f t="shared" si="4"/>
        <v>58012.5</v>
      </c>
      <c r="N37" s="10">
        <f t="shared" si="4"/>
        <v>58012.5</v>
      </c>
      <c r="O37" s="10"/>
      <c r="P37" s="4"/>
      <c r="Q37" s="276"/>
    </row>
    <row r="38" spans="2:17" x14ac:dyDescent="0.25">
      <c r="B38" s="17" t="s">
        <v>84</v>
      </c>
      <c r="C38" s="10">
        <f>SUM(C35:C37)</f>
        <v>99440.25</v>
      </c>
      <c r="D38" s="10">
        <f t="shared" ref="D38:N38" si="5">SUM(D35:D37)</f>
        <v>99440.25</v>
      </c>
      <c r="E38" s="10">
        <f t="shared" si="5"/>
        <v>99440.25</v>
      </c>
      <c r="F38" s="10">
        <f t="shared" si="5"/>
        <v>99440.25</v>
      </c>
      <c r="G38" s="10">
        <f t="shared" si="5"/>
        <v>99440.25</v>
      </c>
      <c r="H38" s="10">
        <f t="shared" si="5"/>
        <v>99440.25</v>
      </c>
      <c r="I38" s="10">
        <f t="shared" si="5"/>
        <v>99440.25</v>
      </c>
      <c r="J38" s="10">
        <f t="shared" si="5"/>
        <v>99440.25</v>
      </c>
      <c r="K38" s="10">
        <f t="shared" si="5"/>
        <v>99440.25</v>
      </c>
      <c r="L38" s="10">
        <f t="shared" si="5"/>
        <v>99440.25</v>
      </c>
      <c r="M38" s="10">
        <f t="shared" si="5"/>
        <v>99440.25</v>
      </c>
      <c r="N38" s="10">
        <f t="shared" si="5"/>
        <v>99440.25</v>
      </c>
      <c r="O38" s="10">
        <f>SUM(C38:N38)</f>
        <v>1193283</v>
      </c>
      <c r="P38" s="4"/>
      <c r="Q38" s="276"/>
    </row>
    <row r="39" spans="2:17" x14ac:dyDescent="0.25">
      <c r="B39" s="17"/>
      <c r="C39" s="10"/>
      <c r="D39" s="10"/>
      <c r="E39" s="10"/>
      <c r="F39" s="10"/>
      <c r="G39" s="10"/>
      <c r="H39" s="10"/>
      <c r="I39" s="10"/>
      <c r="J39" s="10"/>
      <c r="K39" s="10"/>
      <c r="L39" s="10"/>
      <c r="M39" s="10"/>
      <c r="N39" s="10"/>
      <c r="O39" s="10"/>
      <c r="P39" s="4"/>
      <c r="Q39" s="276"/>
    </row>
    <row r="40" spans="2:17" x14ac:dyDescent="0.25">
      <c r="B40" s="17" t="s">
        <v>82</v>
      </c>
      <c r="C40" s="129">
        <v>11</v>
      </c>
      <c r="D40" s="129">
        <v>11</v>
      </c>
      <c r="E40" s="129">
        <v>11</v>
      </c>
      <c r="F40" s="129">
        <v>11</v>
      </c>
      <c r="G40" s="129">
        <v>11</v>
      </c>
      <c r="H40" s="129">
        <v>11</v>
      </c>
      <c r="I40" s="129">
        <v>11</v>
      </c>
      <c r="J40" s="129">
        <v>11</v>
      </c>
      <c r="K40" s="129">
        <v>11</v>
      </c>
      <c r="L40" s="129">
        <v>11</v>
      </c>
      <c r="M40" s="129">
        <v>11</v>
      </c>
      <c r="N40" s="129">
        <v>11</v>
      </c>
      <c r="O40" s="10"/>
      <c r="P40" s="4"/>
      <c r="Q40" s="276"/>
    </row>
    <row r="41" spans="2:17" x14ac:dyDescent="0.25">
      <c r="B41" s="17" t="s">
        <v>87</v>
      </c>
      <c r="C41" s="130">
        <v>17</v>
      </c>
      <c r="D41" s="130">
        <v>17</v>
      </c>
      <c r="E41" s="130">
        <v>17</v>
      </c>
      <c r="F41" s="130">
        <v>17</v>
      </c>
      <c r="G41" s="130">
        <v>17</v>
      </c>
      <c r="H41" s="130">
        <v>17</v>
      </c>
      <c r="I41" s="130">
        <v>17</v>
      </c>
      <c r="J41" s="130">
        <v>17</v>
      </c>
      <c r="K41" s="130">
        <v>17</v>
      </c>
      <c r="L41" s="130">
        <v>17</v>
      </c>
      <c r="M41" s="130">
        <v>17</v>
      </c>
      <c r="N41" s="130">
        <v>17</v>
      </c>
      <c r="O41" s="10"/>
      <c r="P41" s="4"/>
      <c r="Q41" s="276"/>
    </row>
    <row r="42" spans="2:17" x14ac:dyDescent="0.25">
      <c r="B42" s="17" t="s">
        <v>90</v>
      </c>
      <c r="C42" s="97">
        <v>20</v>
      </c>
      <c r="D42" s="97">
        <v>20</v>
      </c>
      <c r="E42" s="97">
        <v>20</v>
      </c>
      <c r="F42" s="97">
        <v>20</v>
      </c>
      <c r="G42" s="97">
        <v>20</v>
      </c>
      <c r="H42" s="97">
        <v>20</v>
      </c>
      <c r="I42" s="97">
        <v>20</v>
      </c>
      <c r="J42" s="97">
        <v>20</v>
      </c>
      <c r="K42" s="97">
        <v>20</v>
      </c>
      <c r="L42" s="97">
        <v>20</v>
      </c>
      <c r="M42" s="97">
        <v>20</v>
      </c>
      <c r="N42" s="97">
        <v>20</v>
      </c>
      <c r="O42" s="10"/>
      <c r="P42" s="4"/>
      <c r="Q42" s="276"/>
    </row>
    <row r="43" spans="2:17" x14ac:dyDescent="0.25">
      <c r="B43" s="17" t="s">
        <v>88</v>
      </c>
      <c r="C43" s="10">
        <f>C40*C41*C42</f>
        <v>3740</v>
      </c>
      <c r="D43" s="10">
        <f t="shared" ref="D43:N43" si="6">D40*D41*D42</f>
        <v>3740</v>
      </c>
      <c r="E43" s="10">
        <f t="shared" si="6"/>
        <v>3740</v>
      </c>
      <c r="F43" s="10">
        <f t="shared" si="6"/>
        <v>3740</v>
      </c>
      <c r="G43" s="10">
        <f t="shared" si="6"/>
        <v>3740</v>
      </c>
      <c r="H43" s="10">
        <f t="shared" si="6"/>
        <v>3740</v>
      </c>
      <c r="I43" s="10">
        <f t="shared" si="6"/>
        <v>3740</v>
      </c>
      <c r="J43" s="10">
        <f t="shared" si="6"/>
        <v>3740</v>
      </c>
      <c r="K43" s="10">
        <f t="shared" si="6"/>
        <v>3740</v>
      </c>
      <c r="L43" s="10">
        <f t="shared" si="6"/>
        <v>3740</v>
      </c>
      <c r="M43" s="10">
        <f t="shared" si="6"/>
        <v>3740</v>
      </c>
      <c r="N43" s="10">
        <f t="shared" si="6"/>
        <v>3740</v>
      </c>
      <c r="O43" s="10">
        <f>SUM(C43:N43)</f>
        <v>44880</v>
      </c>
      <c r="P43" s="4"/>
      <c r="Q43" s="276"/>
    </row>
    <row r="44" spans="2:17" x14ac:dyDescent="0.25">
      <c r="B44" s="17" t="s">
        <v>13</v>
      </c>
      <c r="C44" s="10">
        <f>C43*$C$16</f>
        <v>2057</v>
      </c>
      <c r="D44" s="10">
        <f t="shared" ref="D44:N44" si="7">D43*$C$16</f>
        <v>2057</v>
      </c>
      <c r="E44" s="10">
        <f t="shared" si="7"/>
        <v>2057</v>
      </c>
      <c r="F44" s="10">
        <f t="shared" si="7"/>
        <v>2057</v>
      </c>
      <c r="G44" s="10">
        <f t="shared" si="7"/>
        <v>2057</v>
      </c>
      <c r="H44" s="10">
        <f t="shared" si="7"/>
        <v>2057</v>
      </c>
      <c r="I44" s="10">
        <f t="shared" si="7"/>
        <v>2057</v>
      </c>
      <c r="J44" s="10">
        <f t="shared" si="7"/>
        <v>2057</v>
      </c>
      <c r="K44" s="10">
        <f t="shared" si="7"/>
        <v>2057</v>
      </c>
      <c r="L44" s="10">
        <f t="shared" si="7"/>
        <v>2057</v>
      </c>
      <c r="M44" s="10">
        <f t="shared" si="7"/>
        <v>2057</v>
      </c>
      <c r="N44" s="10">
        <f t="shared" si="7"/>
        <v>2057</v>
      </c>
      <c r="O44" s="10"/>
      <c r="P44" s="4"/>
      <c r="Q44" s="276"/>
    </row>
    <row r="45" spans="2:17" x14ac:dyDescent="0.25">
      <c r="B45" s="17" t="s">
        <v>14</v>
      </c>
      <c r="C45" s="10">
        <f>C43*$C$17</f>
        <v>213.18</v>
      </c>
      <c r="D45" s="10">
        <f t="shared" ref="D45:N45" si="8">D43*$C$17</f>
        <v>213.18</v>
      </c>
      <c r="E45" s="10">
        <f t="shared" si="8"/>
        <v>213.18</v>
      </c>
      <c r="F45" s="10">
        <f t="shared" si="8"/>
        <v>213.18</v>
      </c>
      <c r="G45" s="10">
        <f t="shared" si="8"/>
        <v>213.18</v>
      </c>
      <c r="H45" s="10">
        <f t="shared" si="8"/>
        <v>213.18</v>
      </c>
      <c r="I45" s="10">
        <f t="shared" si="8"/>
        <v>213.18</v>
      </c>
      <c r="J45" s="10">
        <f t="shared" si="8"/>
        <v>213.18</v>
      </c>
      <c r="K45" s="10">
        <f t="shared" si="8"/>
        <v>213.18</v>
      </c>
      <c r="L45" s="10">
        <f t="shared" si="8"/>
        <v>213.18</v>
      </c>
      <c r="M45" s="10">
        <f t="shared" si="8"/>
        <v>213.18</v>
      </c>
      <c r="N45" s="10">
        <f t="shared" si="8"/>
        <v>213.18</v>
      </c>
      <c r="O45" s="10"/>
      <c r="P45" s="4"/>
      <c r="Q45" s="276"/>
    </row>
    <row r="46" spans="2:17" x14ac:dyDescent="0.25">
      <c r="B46" s="17" t="s">
        <v>83</v>
      </c>
      <c r="C46" s="10">
        <f>C43*$C$18</f>
        <v>3179</v>
      </c>
      <c r="D46" s="10">
        <f t="shared" ref="D46:N46" si="9">D43*$C$18</f>
        <v>3179</v>
      </c>
      <c r="E46" s="10">
        <f t="shared" si="9"/>
        <v>3179</v>
      </c>
      <c r="F46" s="10">
        <f t="shared" si="9"/>
        <v>3179</v>
      </c>
      <c r="G46" s="10">
        <f t="shared" si="9"/>
        <v>3179</v>
      </c>
      <c r="H46" s="10">
        <f t="shared" si="9"/>
        <v>3179</v>
      </c>
      <c r="I46" s="10">
        <f t="shared" si="9"/>
        <v>3179</v>
      </c>
      <c r="J46" s="10">
        <f t="shared" si="9"/>
        <v>3179</v>
      </c>
      <c r="K46" s="10">
        <f t="shared" si="9"/>
        <v>3179</v>
      </c>
      <c r="L46" s="10">
        <f t="shared" si="9"/>
        <v>3179</v>
      </c>
      <c r="M46" s="10">
        <f t="shared" si="9"/>
        <v>3179</v>
      </c>
      <c r="N46" s="10">
        <f t="shared" si="9"/>
        <v>3179</v>
      </c>
      <c r="O46" s="10"/>
      <c r="P46" s="4"/>
      <c r="Q46" s="276"/>
    </row>
    <row r="47" spans="2:17" x14ac:dyDescent="0.25">
      <c r="B47" s="17" t="s">
        <v>15</v>
      </c>
      <c r="C47" s="128">
        <f>C43*$C$19</f>
        <v>224.4</v>
      </c>
      <c r="D47" s="128">
        <f t="shared" ref="D47:N47" si="10">D43*$C$19</f>
        <v>224.4</v>
      </c>
      <c r="E47" s="128">
        <f t="shared" si="10"/>
        <v>224.4</v>
      </c>
      <c r="F47" s="128">
        <f t="shared" si="10"/>
        <v>224.4</v>
      </c>
      <c r="G47" s="128">
        <f t="shared" si="10"/>
        <v>224.4</v>
      </c>
      <c r="H47" s="128">
        <f t="shared" si="10"/>
        <v>224.4</v>
      </c>
      <c r="I47" s="128">
        <f t="shared" si="10"/>
        <v>224.4</v>
      </c>
      <c r="J47" s="128">
        <f t="shared" si="10"/>
        <v>224.4</v>
      </c>
      <c r="K47" s="128">
        <f t="shared" si="10"/>
        <v>224.4</v>
      </c>
      <c r="L47" s="128">
        <f t="shared" si="10"/>
        <v>224.4</v>
      </c>
      <c r="M47" s="128">
        <f t="shared" si="10"/>
        <v>224.4</v>
      </c>
      <c r="N47" s="128">
        <f t="shared" si="10"/>
        <v>224.4</v>
      </c>
      <c r="O47" s="10"/>
      <c r="P47" s="4"/>
      <c r="Q47" s="276"/>
    </row>
    <row r="48" spans="2:17" x14ac:dyDescent="0.25">
      <c r="B48" s="17" t="s">
        <v>84</v>
      </c>
      <c r="C48" s="128">
        <f>SUM(C44:C47)</f>
        <v>5673.58</v>
      </c>
      <c r="D48" s="128">
        <f t="shared" ref="D48:N48" si="11">SUM(D44:D47)</f>
        <v>5673.58</v>
      </c>
      <c r="E48" s="128">
        <f t="shared" si="11"/>
        <v>5673.58</v>
      </c>
      <c r="F48" s="128">
        <f t="shared" si="11"/>
        <v>5673.58</v>
      </c>
      <c r="G48" s="128">
        <f t="shared" si="11"/>
        <v>5673.58</v>
      </c>
      <c r="H48" s="128">
        <f t="shared" si="11"/>
        <v>5673.58</v>
      </c>
      <c r="I48" s="128">
        <f t="shared" si="11"/>
        <v>5673.58</v>
      </c>
      <c r="J48" s="128">
        <f t="shared" si="11"/>
        <v>5673.58</v>
      </c>
      <c r="K48" s="128">
        <f t="shared" si="11"/>
        <v>5673.58</v>
      </c>
      <c r="L48" s="128">
        <f t="shared" si="11"/>
        <v>5673.58</v>
      </c>
      <c r="M48" s="128">
        <f t="shared" si="11"/>
        <v>5673.58</v>
      </c>
      <c r="N48" s="128">
        <f t="shared" si="11"/>
        <v>5673.58</v>
      </c>
      <c r="O48" s="10">
        <f>SUM(C48:N48)</f>
        <v>68082.960000000006</v>
      </c>
      <c r="P48" s="4"/>
      <c r="Q48" s="277"/>
    </row>
    <row r="49" spans="2:30" ht="14.25" customHeight="1" x14ac:dyDescent="0.25">
      <c r="B49" s="6"/>
      <c r="C49" s="33"/>
      <c r="D49" s="33"/>
      <c r="E49" s="33"/>
      <c r="F49" s="33"/>
      <c r="G49" s="33"/>
      <c r="H49" s="33"/>
      <c r="I49" s="33"/>
      <c r="J49" s="33"/>
      <c r="K49" s="33"/>
      <c r="L49" s="33"/>
      <c r="M49" s="33"/>
      <c r="N49" s="33"/>
      <c r="O49" s="33"/>
      <c r="P49" s="31"/>
      <c r="Q49" s="31"/>
      <c r="R49" s="3"/>
      <c r="S49" s="3"/>
      <c r="T49" s="3"/>
      <c r="U49" s="3"/>
      <c r="V49" s="3"/>
      <c r="W49" s="3"/>
      <c r="X49" s="3"/>
      <c r="Y49" s="3"/>
      <c r="Z49" s="3"/>
      <c r="AB49" s="3"/>
      <c r="AC49" s="3"/>
      <c r="AD49" s="3"/>
    </row>
    <row r="50" spans="2:30" x14ac:dyDescent="0.25">
      <c r="B50" s="20" t="str">
        <f>$B$13</f>
        <v>Wages and Salaries</v>
      </c>
      <c r="C50" s="4"/>
      <c r="D50" s="4"/>
      <c r="E50" s="4"/>
      <c r="F50" s="4"/>
      <c r="G50" s="4"/>
      <c r="H50" s="4"/>
      <c r="I50" s="4"/>
      <c r="J50" s="4"/>
      <c r="K50" s="4"/>
      <c r="L50" s="4"/>
      <c r="M50" s="4"/>
      <c r="N50" s="4"/>
      <c r="O50" s="4"/>
      <c r="P50" s="4"/>
      <c r="Q50" s="4"/>
    </row>
    <row r="51" spans="2:30" x14ac:dyDescent="0.25">
      <c r="B51" s="20" t="str">
        <f>B14</f>
        <v>Hayai Desire</v>
      </c>
      <c r="C51" s="20"/>
      <c r="D51" s="20"/>
      <c r="E51" s="20"/>
      <c r="F51" s="20"/>
      <c r="G51" s="20"/>
      <c r="H51" s="20"/>
      <c r="I51" s="20"/>
      <c r="J51" s="20"/>
      <c r="K51" s="20"/>
      <c r="L51" s="20"/>
      <c r="M51" s="20"/>
      <c r="N51" s="20"/>
      <c r="O51" s="6"/>
      <c r="P51" s="4"/>
      <c r="Q51" s="4"/>
    </row>
    <row r="52" spans="2:30" x14ac:dyDescent="0.25">
      <c r="B52" s="21"/>
      <c r="C52" s="22">
        <f>DATE(YEAR(C31)+1,MONTH(C31),DAY(C31))</f>
        <v>45047</v>
      </c>
      <c r="D52" s="22">
        <f t="shared" ref="D52:N52" si="12">DATE(YEAR(C52),MONTH(C52)+1,DAY(C52))</f>
        <v>45078</v>
      </c>
      <c r="E52" s="22">
        <f t="shared" si="12"/>
        <v>45108</v>
      </c>
      <c r="F52" s="22">
        <f t="shared" si="12"/>
        <v>45139</v>
      </c>
      <c r="G52" s="22">
        <f t="shared" si="12"/>
        <v>45170</v>
      </c>
      <c r="H52" s="22">
        <f t="shared" si="12"/>
        <v>45200</v>
      </c>
      <c r="I52" s="22">
        <f t="shared" si="12"/>
        <v>45231</v>
      </c>
      <c r="J52" s="22">
        <f t="shared" si="12"/>
        <v>45261</v>
      </c>
      <c r="K52" s="22">
        <f t="shared" si="12"/>
        <v>45292</v>
      </c>
      <c r="L52" s="22">
        <f t="shared" si="12"/>
        <v>45323</v>
      </c>
      <c r="M52" s="22">
        <f t="shared" si="12"/>
        <v>45352</v>
      </c>
      <c r="N52" s="22">
        <f t="shared" si="12"/>
        <v>45383</v>
      </c>
      <c r="O52" s="23" t="s">
        <v>52</v>
      </c>
      <c r="P52" s="4"/>
      <c r="Q52" s="4"/>
    </row>
    <row r="53" spans="2:30" x14ac:dyDescent="0.25">
      <c r="B53" s="17" t="s">
        <v>81</v>
      </c>
      <c r="C53" s="129">
        <v>15</v>
      </c>
      <c r="D53" s="129">
        <v>15</v>
      </c>
      <c r="E53" s="129">
        <v>15</v>
      </c>
      <c r="F53" s="129">
        <v>15</v>
      </c>
      <c r="G53" s="129">
        <v>15</v>
      </c>
      <c r="H53" s="129">
        <v>15</v>
      </c>
      <c r="I53" s="129">
        <v>15</v>
      </c>
      <c r="J53" s="129">
        <v>15</v>
      </c>
      <c r="K53" s="129">
        <v>15</v>
      </c>
      <c r="L53" s="129">
        <v>15</v>
      </c>
      <c r="M53" s="129">
        <v>15</v>
      </c>
      <c r="N53" s="129">
        <v>15</v>
      </c>
      <c r="O53" s="10"/>
      <c r="P53" s="4"/>
      <c r="Q53" s="4"/>
    </row>
    <row r="54" spans="2:30" x14ac:dyDescent="0.25">
      <c r="B54" s="17" t="s">
        <v>253</v>
      </c>
      <c r="C54" s="129">
        <f>C34*(1+0.5)</f>
        <v>102375</v>
      </c>
      <c r="D54" s="129">
        <f t="shared" ref="D54:N54" si="13">D34*(1+0.5)</f>
        <v>102375</v>
      </c>
      <c r="E54" s="129">
        <f t="shared" si="13"/>
        <v>102375</v>
      </c>
      <c r="F54" s="129">
        <f t="shared" si="13"/>
        <v>102375</v>
      </c>
      <c r="G54" s="129">
        <f t="shared" si="13"/>
        <v>102375</v>
      </c>
      <c r="H54" s="129">
        <f t="shared" si="13"/>
        <v>102375</v>
      </c>
      <c r="I54" s="129">
        <f t="shared" si="13"/>
        <v>102375</v>
      </c>
      <c r="J54" s="129">
        <f t="shared" si="13"/>
        <v>102375</v>
      </c>
      <c r="K54" s="129">
        <f t="shared" si="13"/>
        <v>102375</v>
      </c>
      <c r="L54" s="129">
        <f t="shared" si="13"/>
        <v>102375</v>
      </c>
      <c r="M54" s="129">
        <f t="shared" si="13"/>
        <v>102375</v>
      </c>
      <c r="N54" s="129">
        <f t="shared" si="13"/>
        <v>102375</v>
      </c>
      <c r="O54" s="10"/>
      <c r="P54" s="4"/>
      <c r="Q54" s="4"/>
    </row>
    <row r="55" spans="2:30" x14ac:dyDescent="0.25">
      <c r="B55" s="17" t="s">
        <v>252</v>
      </c>
      <c r="C55" s="10">
        <f>C53*C54/12</f>
        <v>127968.75</v>
      </c>
      <c r="D55" s="10">
        <f t="shared" ref="D55:N55" si="14">D53*D54/12</f>
        <v>127968.75</v>
      </c>
      <c r="E55" s="10">
        <f t="shared" si="14"/>
        <v>127968.75</v>
      </c>
      <c r="F55" s="10">
        <f t="shared" si="14"/>
        <v>127968.75</v>
      </c>
      <c r="G55" s="10">
        <f t="shared" si="14"/>
        <v>127968.75</v>
      </c>
      <c r="H55" s="10">
        <f t="shared" si="14"/>
        <v>127968.75</v>
      </c>
      <c r="I55" s="10">
        <f t="shared" si="14"/>
        <v>127968.75</v>
      </c>
      <c r="J55" s="10">
        <f t="shared" si="14"/>
        <v>127968.75</v>
      </c>
      <c r="K55" s="10">
        <f t="shared" si="14"/>
        <v>127968.75</v>
      </c>
      <c r="L55" s="10">
        <f t="shared" si="14"/>
        <v>127968.75</v>
      </c>
      <c r="M55" s="10">
        <f t="shared" si="14"/>
        <v>127968.75</v>
      </c>
      <c r="N55" s="10">
        <f t="shared" si="14"/>
        <v>127968.75</v>
      </c>
      <c r="O55" s="10">
        <f>SUM(C55:N55)</f>
        <v>1535625</v>
      </c>
      <c r="P55" s="4"/>
      <c r="Q55" s="4"/>
    </row>
    <row r="56" spans="2:30" x14ac:dyDescent="0.25">
      <c r="B56" s="17" t="s">
        <v>21</v>
      </c>
      <c r="C56" s="10">
        <f t="shared" ref="C56:N56" si="15">C55*$C$16</f>
        <v>70382.8125</v>
      </c>
      <c r="D56" s="10">
        <f t="shared" si="15"/>
        <v>70382.8125</v>
      </c>
      <c r="E56" s="10">
        <f t="shared" si="15"/>
        <v>70382.8125</v>
      </c>
      <c r="F56" s="10">
        <f t="shared" si="15"/>
        <v>70382.8125</v>
      </c>
      <c r="G56" s="10">
        <f t="shared" si="15"/>
        <v>70382.8125</v>
      </c>
      <c r="H56" s="10">
        <f t="shared" si="15"/>
        <v>70382.8125</v>
      </c>
      <c r="I56" s="10">
        <f t="shared" si="15"/>
        <v>70382.8125</v>
      </c>
      <c r="J56" s="10">
        <f t="shared" si="15"/>
        <v>70382.8125</v>
      </c>
      <c r="K56" s="10">
        <f t="shared" si="15"/>
        <v>70382.8125</v>
      </c>
      <c r="L56" s="10">
        <f t="shared" si="15"/>
        <v>70382.8125</v>
      </c>
      <c r="M56" s="10">
        <f t="shared" si="15"/>
        <v>70382.8125</v>
      </c>
      <c r="N56" s="10">
        <f t="shared" si="15"/>
        <v>70382.8125</v>
      </c>
      <c r="O56" s="10"/>
      <c r="P56" s="4"/>
      <c r="Q56" s="4"/>
    </row>
    <row r="57" spans="2:30" x14ac:dyDescent="0.25">
      <c r="B57" s="17" t="s">
        <v>22</v>
      </c>
      <c r="C57" s="10">
        <f>C55*$C$17</f>
        <v>7294.21875</v>
      </c>
      <c r="D57" s="10">
        <f t="shared" ref="D57:N57" si="16">D55*$C$17</f>
        <v>7294.21875</v>
      </c>
      <c r="E57" s="10">
        <f t="shared" si="16"/>
        <v>7294.21875</v>
      </c>
      <c r="F57" s="10">
        <f t="shared" si="16"/>
        <v>7294.21875</v>
      </c>
      <c r="G57" s="10">
        <f t="shared" si="16"/>
        <v>7294.21875</v>
      </c>
      <c r="H57" s="10">
        <f t="shared" si="16"/>
        <v>7294.21875</v>
      </c>
      <c r="I57" s="10">
        <f t="shared" si="16"/>
        <v>7294.21875</v>
      </c>
      <c r="J57" s="10">
        <f t="shared" si="16"/>
        <v>7294.21875</v>
      </c>
      <c r="K57" s="10">
        <f t="shared" si="16"/>
        <v>7294.21875</v>
      </c>
      <c r="L57" s="10">
        <f t="shared" si="16"/>
        <v>7294.21875</v>
      </c>
      <c r="M57" s="10">
        <f t="shared" si="16"/>
        <v>7294.21875</v>
      </c>
      <c r="N57" s="10">
        <f t="shared" si="16"/>
        <v>7294.21875</v>
      </c>
      <c r="O57" s="10"/>
      <c r="P57" s="4"/>
      <c r="Q57" s="4"/>
    </row>
    <row r="58" spans="2:30" x14ac:dyDescent="0.25">
      <c r="B58" s="17" t="s">
        <v>24</v>
      </c>
      <c r="C58" s="10">
        <f>C55*$C$18</f>
        <v>108773.4375</v>
      </c>
      <c r="D58" s="10">
        <f t="shared" ref="D58:N58" si="17">D55*$C$18</f>
        <v>108773.4375</v>
      </c>
      <c r="E58" s="10">
        <f t="shared" si="17"/>
        <v>108773.4375</v>
      </c>
      <c r="F58" s="10">
        <f t="shared" si="17"/>
        <v>108773.4375</v>
      </c>
      <c r="G58" s="10">
        <f t="shared" si="17"/>
        <v>108773.4375</v>
      </c>
      <c r="H58" s="10">
        <f t="shared" si="17"/>
        <v>108773.4375</v>
      </c>
      <c r="I58" s="10">
        <f t="shared" si="17"/>
        <v>108773.4375</v>
      </c>
      <c r="J58" s="10">
        <f t="shared" si="17"/>
        <v>108773.4375</v>
      </c>
      <c r="K58" s="10">
        <f t="shared" si="17"/>
        <v>108773.4375</v>
      </c>
      <c r="L58" s="10">
        <f t="shared" si="17"/>
        <v>108773.4375</v>
      </c>
      <c r="M58" s="10">
        <f t="shared" si="17"/>
        <v>108773.4375</v>
      </c>
      <c r="N58" s="10">
        <f t="shared" si="17"/>
        <v>108773.4375</v>
      </c>
      <c r="O58" s="10"/>
      <c r="P58" s="4"/>
      <c r="Q58" s="4"/>
    </row>
    <row r="59" spans="2:30" x14ac:dyDescent="0.25">
      <c r="B59" s="17" t="s">
        <v>84</v>
      </c>
      <c r="C59" s="10">
        <f t="shared" ref="C59:N59" si="18">SUM(C56:C58)</f>
        <v>186450.46875</v>
      </c>
      <c r="D59" s="10">
        <f t="shared" si="18"/>
        <v>186450.46875</v>
      </c>
      <c r="E59" s="10">
        <f t="shared" si="18"/>
        <v>186450.46875</v>
      </c>
      <c r="F59" s="10">
        <f t="shared" si="18"/>
        <v>186450.46875</v>
      </c>
      <c r="G59" s="10">
        <f t="shared" si="18"/>
        <v>186450.46875</v>
      </c>
      <c r="H59" s="10">
        <f t="shared" si="18"/>
        <v>186450.46875</v>
      </c>
      <c r="I59" s="10">
        <f t="shared" si="18"/>
        <v>186450.46875</v>
      </c>
      <c r="J59" s="10">
        <f t="shared" si="18"/>
        <v>186450.46875</v>
      </c>
      <c r="K59" s="10">
        <f t="shared" si="18"/>
        <v>186450.46875</v>
      </c>
      <c r="L59" s="10">
        <f t="shared" si="18"/>
        <v>186450.46875</v>
      </c>
      <c r="M59" s="10">
        <f t="shared" si="18"/>
        <v>186450.46875</v>
      </c>
      <c r="N59" s="10">
        <f t="shared" si="18"/>
        <v>186450.46875</v>
      </c>
      <c r="O59" s="10">
        <f>SUM(C59:N59)</f>
        <v>2237405.625</v>
      </c>
      <c r="P59" s="4"/>
      <c r="Q59" s="4"/>
    </row>
    <row r="60" spans="2:30" x14ac:dyDescent="0.25">
      <c r="B60" s="17"/>
      <c r="C60" s="10"/>
      <c r="D60" s="10"/>
      <c r="E60" s="10"/>
      <c r="F60" s="10"/>
      <c r="G60" s="10"/>
      <c r="H60" s="10"/>
      <c r="I60" s="10"/>
      <c r="J60" s="10"/>
      <c r="K60" s="10"/>
      <c r="L60" s="10"/>
      <c r="M60" s="10"/>
      <c r="N60" s="10"/>
      <c r="O60" s="10"/>
      <c r="P60" s="4"/>
      <c r="Q60" s="4"/>
    </row>
    <row r="61" spans="2:30" x14ac:dyDescent="0.25">
      <c r="B61" s="17" t="s">
        <v>82</v>
      </c>
      <c r="C61" s="129">
        <v>14</v>
      </c>
      <c r="D61" s="129">
        <v>14</v>
      </c>
      <c r="E61" s="129">
        <v>14</v>
      </c>
      <c r="F61" s="129">
        <v>14</v>
      </c>
      <c r="G61" s="129">
        <v>14</v>
      </c>
      <c r="H61" s="129">
        <v>14</v>
      </c>
      <c r="I61" s="129">
        <v>14</v>
      </c>
      <c r="J61" s="129">
        <v>14</v>
      </c>
      <c r="K61" s="129">
        <v>14</v>
      </c>
      <c r="L61" s="129">
        <v>14</v>
      </c>
      <c r="M61" s="129">
        <v>14</v>
      </c>
      <c r="N61" s="129">
        <v>14</v>
      </c>
      <c r="O61" s="10"/>
      <c r="P61" s="4"/>
      <c r="Q61" s="4"/>
    </row>
    <row r="62" spans="2:30" x14ac:dyDescent="0.25">
      <c r="B62" s="17" t="s">
        <v>87</v>
      </c>
      <c r="C62" s="130">
        <v>17.5</v>
      </c>
      <c r="D62" s="130">
        <v>17.5</v>
      </c>
      <c r="E62" s="130">
        <v>17.5</v>
      </c>
      <c r="F62" s="130">
        <v>17.5</v>
      </c>
      <c r="G62" s="130">
        <v>17.5</v>
      </c>
      <c r="H62" s="130">
        <v>17.5</v>
      </c>
      <c r="I62" s="130">
        <v>17.5</v>
      </c>
      <c r="J62" s="130">
        <v>17.5</v>
      </c>
      <c r="K62" s="130">
        <v>17.5</v>
      </c>
      <c r="L62" s="130">
        <v>17.5</v>
      </c>
      <c r="M62" s="130">
        <v>17.5</v>
      </c>
      <c r="N62" s="130">
        <v>17.5</v>
      </c>
      <c r="O62" s="10"/>
      <c r="P62" s="4"/>
      <c r="Q62" s="4"/>
    </row>
    <row r="63" spans="2:30" x14ac:dyDescent="0.25">
      <c r="B63" s="17" t="s">
        <v>90</v>
      </c>
      <c r="C63" s="97">
        <v>22</v>
      </c>
      <c r="D63" s="97">
        <v>22</v>
      </c>
      <c r="E63" s="97">
        <v>22</v>
      </c>
      <c r="F63" s="97">
        <v>22</v>
      </c>
      <c r="G63" s="97">
        <v>22</v>
      </c>
      <c r="H63" s="97">
        <v>22</v>
      </c>
      <c r="I63" s="97">
        <v>22</v>
      </c>
      <c r="J63" s="97">
        <v>22</v>
      </c>
      <c r="K63" s="97">
        <v>22</v>
      </c>
      <c r="L63" s="97">
        <v>22</v>
      </c>
      <c r="M63" s="97">
        <v>22</v>
      </c>
      <c r="N63" s="97">
        <v>22</v>
      </c>
      <c r="O63" s="10"/>
      <c r="P63" s="4"/>
      <c r="Q63" s="4"/>
    </row>
    <row r="64" spans="2:30" x14ac:dyDescent="0.25">
      <c r="B64" s="17" t="s">
        <v>88</v>
      </c>
      <c r="C64" s="10">
        <f>C61*C62*C63</f>
        <v>5390</v>
      </c>
      <c r="D64" s="10">
        <f t="shared" ref="D64:N64" si="19">D61*D62*D63</f>
        <v>5390</v>
      </c>
      <c r="E64" s="10">
        <f t="shared" si="19"/>
        <v>5390</v>
      </c>
      <c r="F64" s="10">
        <f t="shared" si="19"/>
        <v>5390</v>
      </c>
      <c r="G64" s="10">
        <f t="shared" si="19"/>
        <v>5390</v>
      </c>
      <c r="H64" s="10">
        <f t="shared" si="19"/>
        <v>5390</v>
      </c>
      <c r="I64" s="10">
        <f t="shared" si="19"/>
        <v>5390</v>
      </c>
      <c r="J64" s="10">
        <f t="shared" si="19"/>
        <v>5390</v>
      </c>
      <c r="K64" s="10">
        <f t="shared" si="19"/>
        <v>5390</v>
      </c>
      <c r="L64" s="10">
        <f t="shared" si="19"/>
        <v>5390</v>
      </c>
      <c r="M64" s="10">
        <f t="shared" si="19"/>
        <v>5390</v>
      </c>
      <c r="N64" s="10">
        <f t="shared" si="19"/>
        <v>5390</v>
      </c>
      <c r="O64" s="10">
        <f>SUM(C64:N64)</f>
        <v>64680</v>
      </c>
      <c r="P64" s="4"/>
      <c r="Q64" s="4"/>
    </row>
    <row r="65" spans="2:17" x14ac:dyDescent="0.25">
      <c r="B65" s="17" t="s">
        <v>13</v>
      </c>
      <c r="C65" s="10">
        <f t="shared" ref="C65:N65" si="20">C64*$C$16</f>
        <v>2964.5000000000005</v>
      </c>
      <c r="D65" s="10">
        <f t="shared" si="20"/>
        <v>2964.5000000000005</v>
      </c>
      <c r="E65" s="10">
        <f t="shared" si="20"/>
        <v>2964.5000000000005</v>
      </c>
      <c r="F65" s="10">
        <f t="shared" si="20"/>
        <v>2964.5000000000005</v>
      </c>
      <c r="G65" s="10">
        <f t="shared" si="20"/>
        <v>2964.5000000000005</v>
      </c>
      <c r="H65" s="10">
        <f t="shared" si="20"/>
        <v>2964.5000000000005</v>
      </c>
      <c r="I65" s="10">
        <f t="shared" si="20"/>
        <v>2964.5000000000005</v>
      </c>
      <c r="J65" s="10">
        <f t="shared" si="20"/>
        <v>2964.5000000000005</v>
      </c>
      <c r="K65" s="10">
        <f t="shared" si="20"/>
        <v>2964.5000000000005</v>
      </c>
      <c r="L65" s="10">
        <f t="shared" si="20"/>
        <v>2964.5000000000005</v>
      </c>
      <c r="M65" s="10">
        <f t="shared" si="20"/>
        <v>2964.5000000000005</v>
      </c>
      <c r="N65" s="10">
        <f t="shared" si="20"/>
        <v>2964.5000000000005</v>
      </c>
      <c r="O65" s="10"/>
      <c r="P65" s="4"/>
      <c r="Q65" s="4"/>
    </row>
    <row r="66" spans="2:17" x14ac:dyDescent="0.25">
      <c r="B66" s="17" t="s">
        <v>14</v>
      </c>
      <c r="C66" s="10">
        <f>C64*$C$17</f>
        <v>307.23</v>
      </c>
      <c r="D66" s="10">
        <f t="shared" ref="D66:N66" si="21">D64*$C$17</f>
        <v>307.23</v>
      </c>
      <c r="E66" s="10">
        <f t="shared" si="21"/>
        <v>307.23</v>
      </c>
      <c r="F66" s="10">
        <f t="shared" si="21"/>
        <v>307.23</v>
      </c>
      <c r="G66" s="10">
        <f t="shared" si="21"/>
        <v>307.23</v>
      </c>
      <c r="H66" s="10">
        <f t="shared" si="21"/>
        <v>307.23</v>
      </c>
      <c r="I66" s="10">
        <f t="shared" si="21"/>
        <v>307.23</v>
      </c>
      <c r="J66" s="10">
        <f t="shared" si="21"/>
        <v>307.23</v>
      </c>
      <c r="K66" s="10">
        <f t="shared" si="21"/>
        <v>307.23</v>
      </c>
      <c r="L66" s="10">
        <f t="shared" si="21"/>
        <v>307.23</v>
      </c>
      <c r="M66" s="10">
        <f t="shared" si="21"/>
        <v>307.23</v>
      </c>
      <c r="N66" s="10">
        <f t="shared" si="21"/>
        <v>307.23</v>
      </c>
      <c r="O66" s="10"/>
      <c r="P66" s="4"/>
      <c r="Q66" s="4"/>
    </row>
    <row r="67" spans="2:17" x14ac:dyDescent="0.25">
      <c r="B67" s="17" t="s">
        <v>83</v>
      </c>
      <c r="C67" s="10">
        <f>C64*$C$18</f>
        <v>4581.5</v>
      </c>
      <c r="D67" s="10">
        <f t="shared" ref="D67:N67" si="22">D64*$C$18</f>
        <v>4581.5</v>
      </c>
      <c r="E67" s="10">
        <f t="shared" si="22"/>
        <v>4581.5</v>
      </c>
      <c r="F67" s="10">
        <f t="shared" si="22"/>
        <v>4581.5</v>
      </c>
      <c r="G67" s="10">
        <f t="shared" si="22"/>
        <v>4581.5</v>
      </c>
      <c r="H67" s="10">
        <f t="shared" si="22"/>
        <v>4581.5</v>
      </c>
      <c r="I67" s="10">
        <f t="shared" si="22"/>
        <v>4581.5</v>
      </c>
      <c r="J67" s="10">
        <f t="shared" si="22"/>
        <v>4581.5</v>
      </c>
      <c r="K67" s="10">
        <f t="shared" si="22"/>
        <v>4581.5</v>
      </c>
      <c r="L67" s="10">
        <f t="shared" si="22"/>
        <v>4581.5</v>
      </c>
      <c r="M67" s="10">
        <f t="shared" si="22"/>
        <v>4581.5</v>
      </c>
      <c r="N67" s="10">
        <f t="shared" si="22"/>
        <v>4581.5</v>
      </c>
      <c r="O67" s="10"/>
      <c r="P67" s="4"/>
      <c r="Q67" s="4"/>
    </row>
    <row r="68" spans="2:17" x14ac:dyDescent="0.25">
      <c r="B68" s="17" t="s">
        <v>15</v>
      </c>
      <c r="C68" s="128">
        <f>C64*$C$19</f>
        <v>323.39999999999998</v>
      </c>
      <c r="D68" s="128">
        <f t="shared" ref="D68:N68" si="23">D64*$C$19</f>
        <v>323.39999999999998</v>
      </c>
      <c r="E68" s="128">
        <f t="shared" si="23"/>
        <v>323.39999999999998</v>
      </c>
      <c r="F68" s="128">
        <f t="shared" si="23"/>
        <v>323.39999999999998</v>
      </c>
      <c r="G68" s="128">
        <f t="shared" si="23"/>
        <v>323.39999999999998</v>
      </c>
      <c r="H68" s="128">
        <f t="shared" si="23"/>
        <v>323.39999999999998</v>
      </c>
      <c r="I68" s="128">
        <f t="shared" si="23"/>
        <v>323.39999999999998</v>
      </c>
      <c r="J68" s="128">
        <f t="shared" si="23"/>
        <v>323.39999999999998</v>
      </c>
      <c r="K68" s="128">
        <f t="shared" si="23"/>
        <v>323.39999999999998</v>
      </c>
      <c r="L68" s="128">
        <f t="shared" si="23"/>
        <v>323.39999999999998</v>
      </c>
      <c r="M68" s="128">
        <f t="shared" si="23"/>
        <v>323.39999999999998</v>
      </c>
      <c r="N68" s="128">
        <f t="shared" si="23"/>
        <v>323.39999999999998</v>
      </c>
      <c r="O68" s="10"/>
      <c r="P68" s="4"/>
      <c r="Q68" s="4"/>
    </row>
    <row r="69" spans="2:17" x14ac:dyDescent="0.25">
      <c r="B69" s="17" t="s">
        <v>84</v>
      </c>
      <c r="C69" s="128">
        <f t="shared" ref="C69:N69" si="24">SUM(C65:C68)</f>
        <v>8176.63</v>
      </c>
      <c r="D69" s="128">
        <f t="shared" si="24"/>
        <v>8176.63</v>
      </c>
      <c r="E69" s="128">
        <f t="shared" si="24"/>
        <v>8176.63</v>
      </c>
      <c r="F69" s="128">
        <f t="shared" si="24"/>
        <v>8176.63</v>
      </c>
      <c r="G69" s="128">
        <f t="shared" si="24"/>
        <v>8176.63</v>
      </c>
      <c r="H69" s="128">
        <f t="shared" si="24"/>
        <v>8176.63</v>
      </c>
      <c r="I69" s="128">
        <f t="shared" si="24"/>
        <v>8176.63</v>
      </c>
      <c r="J69" s="128">
        <f t="shared" si="24"/>
        <v>8176.63</v>
      </c>
      <c r="K69" s="128">
        <f t="shared" si="24"/>
        <v>8176.63</v>
      </c>
      <c r="L69" s="128">
        <f t="shared" si="24"/>
        <v>8176.63</v>
      </c>
      <c r="M69" s="128">
        <f t="shared" si="24"/>
        <v>8176.63</v>
      </c>
      <c r="N69" s="128">
        <f t="shared" si="24"/>
        <v>8176.63</v>
      </c>
      <c r="O69" s="10">
        <f>SUM(C69:N69)</f>
        <v>98119.560000000012</v>
      </c>
      <c r="P69" s="4"/>
      <c r="Q69" s="4"/>
    </row>
    <row r="70" spans="2:17" x14ac:dyDescent="0.25">
      <c r="B70" s="4"/>
      <c r="C70" s="4"/>
      <c r="D70" s="4"/>
      <c r="E70" s="4"/>
      <c r="F70" s="4"/>
      <c r="G70" s="4"/>
      <c r="H70" s="4"/>
      <c r="I70" s="4"/>
      <c r="J70" s="4"/>
      <c r="K70" s="4"/>
      <c r="L70" s="4"/>
      <c r="M70" s="4"/>
      <c r="N70" s="4"/>
      <c r="O70" s="4"/>
      <c r="P70" s="4"/>
      <c r="Q70" s="4"/>
    </row>
    <row r="71" spans="2:17" x14ac:dyDescent="0.25">
      <c r="B71" s="20" t="str">
        <f>$B$13</f>
        <v>Wages and Salaries</v>
      </c>
      <c r="C71" s="4"/>
      <c r="D71" s="4"/>
      <c r="E71" s="4"/>
      <c r="F71" s="4"/>
      <c r="G71" s="4"/>
      <c r="H71" s="4"/>
      <c r="I71" s="4"/>
      <c r="J71" s="4"/>
      <c r="K71" s="4"/>
      <c r="L71" s="4"/>
      <c r="M71" s="4"/>
      <c r="N71" s="4"/>
      <c r="O71" s="4"/>
      <c r="P71" s="4"/>
      <c r="Q71" s="4"/>
    </row>
    <row r="72" spans="2:17" x14ac:dyDescent="0.25">
      <c r="B72" s="20" t="str">
        <f>B14</f>
        <v>Hayai Desire</v>
      </c>
      <c r="C72" s="20"/>
      <c r="D72" s="20"/>
      <c r="E72" s="20"/>
      <c r="F72" s="20"/>
      <c r="G72" s="20"/>
      <c r="H72" s="20"/>
      <c r="I72" s="20"/>
      <c r="J72" s="20"/>
      <c r="K72" s="20"/>
      <c r="L72" s="20"/>
      <c r="M72" s="20"/>
      <c r="N72" s="20"/>
      <c r="O72" s="6"/>
      <c r="P72" s="4"/>
      <c r="Q72" s="4"/>
    </row>
    <row r="73" spans="2:17" x14ac:dyDescent="0.25">
      <c r="B73" s="21"/>
      <c r="C73" s="22">
        <f>DATE(YEAR(C52)+1,MONTH(C52),DAY(C52))</f>
        <v>45413</v>
      </c>
      <c r="D73" s="22">
        <f t="shared" ref="D73:N73" si="25">DATE(YEAR(C73),MONTH(C73)+1,DAY(C73))</f>
        <v>45444</v>
      </c>
      <c r="E73" s="22">
        <f t="shared" si="25"/>
        <v>45474</v>
      </c>
      <c r="F73" s="22">
        <f t="shared" si="25"/>
        <v>45505</v>
      </c>
      <c r="G73" s="22">
        <f t="shared" si="25"/>
        <v>45536</v>
      </c>
      <c r="H73" s="22">
        <f t="shared" si="25"/>
        <v>45566</v>
      </c>
      <c r="I73" s="22">
        <f t="shared" si="25"/>
        <v>45597</v>
      </c>
      <c r="J73" s="22">
        <f t="shared" si="25"/>
        <v>45627</v>
      </c>
      <c r="K73" s="22">
        <f t="shared" si="25"/>
        <v>45658</v>
      </c>
      <c r="L73" s="22">
        <f t="shared" si="25"/>
        <v>45689</v>
      </c>
      <c r="M73" s="22">
        <f t="shared" si="25"/>
        <v>45717</v>
      </c>
      <c r="N73" s="22">
        <f t="shared" si="25"/>
        <v>45748</v>
      </c>
      <c r="O73" s="23" t="s">
        <v>52</v>
      </c>
      <c r="P73" s="4"/>
      <c r="Q73" s="4"/>
    </row>
    <row r="74" spans="2:17" x14ac:dyDescent="0.25">
      <c r="B74" s="17" t="s">
        <v>81</v>
      </c>
      <c r="C74" s="129">
        <v>20</v>
      </c>
      <c r="D74" s="129">
        <v>20</v>
      </c>
      <c r="E74" s="129">
        <v>20</v>
      </c>
      <c r="F74" s="129">
        <v>20</v>
      </c>
      <c r="G74" s="129">
        <v>20</v>
      </c>
      <c r="H74" s="129">
        <v>20</v>
      </c>
      <c r="I74" s="129">
        <v>20</v>
      </c>
      <c r="J74" s="129">
        <v>20</v>
      </c>
      <c r="K74" s="129">
        <v>20</v>
      </c>
      <c r="L74" s="129">
        <v>20</v>
      </c>
      <c r="M74" s="129">
        <v>20</v>
      </c>
      <c r="N74" s="129">
        <v>20</v>
      </c>
      <c r="O74" s="10"/>
      <c r="P74" s="4"/>
      <c r="Q74" s="4"/>
    </row>
    <row r="75" spans="2:17" x14ac:dyDescent="0.25">
      <c r="B75" s="17" t="s">
        <v>253</v>
      </c>
      <c r="C75" s="97">
        <f>C54*(1+0.5)</f>
        <v>153562.5</v>
      </c>
      <c r="D75" s="97">
        <f t="shared" ref="D75:M75" si="26">D54*(1+0.5)</f>
        <v>153562.5</v>
      </c>
      <c r="E75" s="97">
        <f t="shared" si="26"/>
        <v>153562.5</v>
      </c>
      <c r="F75" s="97">
        <f t="shared" si="26"/>
        <v>153562.5</v>
      </c>
      <c r="G75" s="97">
        <f t="shared" si="26"/>
        <v>153562.5</v>
      </c>
      <c r="H75" s="97">
        <f t="shared" si="26"/>
        <v>153562.5</v>
      </c>
      <c r="I75" s="97">
        <f t="shared" si="26"/>
        <v>153562.5</v>
      </c>
      <c r="J75" s="97">
        <f t="shared" si="26"/>
        <v>153562.5</v>
      </c>
      <c r="K75" s="97">
        <f t="shared" si="26"/>
        <v>153562.5</v>
      </c>
      <c r="L75" s="97">
        <f t="shared" si="26"/>
        <v>153562.5</v>
      </c>
      <c r="M75" s="97">
        <f t="shared" si="26"/>
        <v>153562.5</v>
      </c>
      <c r="N75" s="97">
        <f>N54*(1+0.5)</f>
        <v>153562.5</v>
      </c>
      <c r="O75" s="10"/>
      <c r="P75" s="4"/>
      <c r="Q75" s="4"/>
    </row>
    <row r="76" spans="2:17" x14ac:dyDescent="0.25">
      <c r="B76" s="17" t="s">
        <v>252</v>
      </c>
      <c r="C76" s="10">
        <f>C74*C75/12</f>
        <v>255937.5</v>
      </c>
      <c r="D76" s="10">
        <f t="shared" ref="D76:N76" si="27">D74*D75/12</f>
        <v>255937.5</v>
      </c>
      <c r="E76" s="10">
        <f t="shared" si="27"/>
        <v>255937.5</v>
      </c>
      <c r="F76" s="10">
        <f t="shared" si="27"/>
        <v>255937.5</v>
      </c>
      <c r="G76" s="10">
        <f t="shared" si="27"/>
        <v>255937.5</v>
      </c>
      <c r="H76" s="10">
        <f t="shared" si="27"/>
        <v>255937.5</v>
      </c>
      <c r="I76" s="10">
        <f t="shared" si="27"/>
        <v>255937.5</v>
      </c>
      <c r="J76" s="10">
        <f t="shared" si="27"/>
        <v>255937.5</v>
      </c>
      <c r="K76" s="10">
        <f t="shared" si="27"/>
        <v>255937.5</v>
      </c>
      <c r="L76" s="10">
        <f t="shared" si="27"/>
        <v>255937.5</v>
      </c>
      <c r="M76" s="10">
        <f t="shared" si="27"/>
        <v>255937.5</v>
      </c>
      <c r="N76" s="10">
        <f t="shared" si="27"/>
        <v>255937.5</v>
      </c>
      <c r="O76" s="10">
        <f>SUM(C76:N76)</f>
        <v>3071250</v>
      </c>
      <c r="P76" s="4"/>
      <c r="Q76" s="4"/>
    </row>
    <row r="77" spans="2:17" x14ac:dyDescent="0.25">
      <c r="B77" s="17" t="s">
        <v>21</v>
      </c>
      <c r="C77" s="10">
        <f t="shared" ref="C77:N77" si="28">C76*$C$16</f>
        <v>140765.625</v>
      </c>
      <c r="D77" s="10">
        <f t="shared" si="28"/>
        <v>140765.625</v>
      </c>
      <c r="E77" s="10">
        <f t="shared" si="28"/>
        <v>140765.625</v>
      </c>
      <c r="F77" s="10">
        <f t="shared" si="28"/>
        <v>140765.625</v>
      </c>
      <c r="G77" s="10">
        <f t="shared" si="28"/>
        <v>140765.625</v>
      </c>
      <c r="H77" s="10">
        <f t="shared" si="28"/>
        <v>140765.625</v>
      </c>
      <c r="I77" s="10">
        <f t="shared" si="28"/>
        <v>140765.625</v>
      </c>
      <c r="J77" s="10">
        <f t="shared" si="28"/>
        <v>140765.625</v>
      </c>
      <c r="K77" s="10">
        <f t="shared" si="28"/>
        <v>140765.625</v>
      </c>
      <c r="L77" s="10">
        <f t="shared" si="28"/>
        <v>140765.625</v>
      </c>
      <c r="M77" s="10">
        <f t="shared" si="28"/>
        <v>140765.625</v>
      </c>
      <c r="N77" s="10">
        <f t="shared" si="28"/>
        <v>140765.625</v>
      </c>
      <c r="O77" s="10"/>
      <c r="P77" s="4"/>
      <c r="Q77" s="4"/>
    </row>
    <row r="78" spans="2:17" x14ac:dyDescent="0.25">
      <c r="B78" s="17" t="s">
        <v>22</v>
      </c>
      <c r="C78" s="10">
        <f>C76*$C$17</f>
        <v>14588.4375</v>
      </c>
      <c r="D78" s="10">
        <f t="shared" ref="D78:N78" si="29">D76*$C$17</f>
        <v>14588.4375</v>
      </c>
      <c r="E78" s="10">
        <f t="shared" si="29"/>
        <v>14588.4375</v>
      </c>
      <c r="F78" s="10">
        <f t="shared" si="29"/>
        <v>14588.4375</v>
      </c>
      <c r="G78" s="10">
        <f t="shared" si="29"/>
        <v>14588.4375</v>
      </c>
      <c r="H78" s="10">
        <f t="shared" si="29"/>
        <v>14588.4375</v>
      </c>
      <c r="I78" s="10">
        <f t="shared" si="29"/>
        <v>14588.4375</v>
      </c>
      <c r="J78" s="10">
        <f t="shared" si="29"/>
        <v>14588.4375</v>
      </c>
      <c r="K78" s="10">
        <f t="shared" si="29"/>
        <v>14588.4375</v>
      </c>
      <c r="L78" s="10">
        <f t="shared" si="29"/>
        <v>14588.4375</v>
      </c>
      <c r="M78" s="10">
        <f t="shared" si="29"/>
        <v>14588.4375</v>
      </c>
      <c r="N78" s="10">
        <f t="shared" si="29"/>
        <v>14588.4375</v>
      </c>
      <c r="O78" s="10"/>
      <c r="P78" s="4"/>
      <c r="Q78" s="4"/>
    </row>
    <row r="79" spans="2:17" x14ac:dyDescent="0.25">
      <c r="B79" s="17" t="s">
        <v>24</v>
      </c>
      <c r="C79" s="10">
        <f>C76*$C$18</f>
        <v>217546.875</v>
      </c>
      <c r="D79" s="10">
        <f t="shared" ref="D79:N79" si="30">D76*$C$18</f>
        <v>217546.875</v>
      </c>
      <c r="E79" s="10">
        <f t="shared" si="30"/>
        <v>217546.875</v>
      </c>
      <c r="F79" s="10">
        <f t="shared" si="30"/>
        <v>217546.875</v>
      </c>
      <c r="G79" s="10">
        <f t="shared" si="30"/>
        <v>217546.875</v>
      </c>
      <c r="H79" s="10">
        <f t="shared" si="30"/>
        <v>217546.875</v>
      </c>
      <c r="I79" s="10">
        <f t="shared" si="30"/>
        <v>217546.875</v>
      </c>
      <c r="J79" s="10">
        <f t="shared" si="30"/>
        <v>217546.875</v>
      </c>
      <c r="K79" s="10">
        <f t="shared" si="30"/>
        <v>217546.875</v>
      </c>
      <c r="L79" s="10">
        <f t="shared" si="30"/>
        <v>217546.875</v>
      </c>
      <c r="M79" s="10">
        <f t="shared" si="30"/>
        <v>217546.875</v>
      </c>
      <c r="N79" s="10">
        <f t="shared" si="30"/>
        <v>217546.875</v>
      </c>
      <c r="O79" s="10"/>
      <c r="P79" s="4"/>
      <c r="Q79" s="4"/>
    </row>
    <row r="80" spans="2:17" x14ac:dyDescent="0.25">
      <c r="B80" s="17" t="s">
        <v>84</v>
      </c>
      <c r="C80" s="10">
        <f t="shared" ref="C80:N80" si="31">SUM(C77:C79)</f>
        <v>372900.9375</v>
      </c>
      <c r="D80" s="10">
        <f t="shared" si="31"/>
        <v>372900.9375</v>
      </c>
      <c r="E80" s="10">
        <f t="shared" si="31"/>
        <v>372900.9375</v>
      </c>
      <c r="F80" s="10">
        <f t="shared" si="31"/>
        <v>372900.9375</v>
      </c>
      <c r="G80" s="10">
        <f t="shared" si="31"/>
        <v>372900.9375</v>
      </c>
      <c r="H80" s="10">
        <f t="shared" si="31"/>
        <v>372900.9375</v>
      </c>
      <c r="I80" s="10">
        <f t="shared" si="31"/>
        <v>372900.9375</v>
      </c>
      <c r="J80" s="10">
        <f t="shared" si="31"/>
        <v>372900.9375</v>
      </c>
      <c r="K80" s="10">
        <f t="shared" si="31"/>
        <v>372900.9375</v>
      </c>
      <c r="L80" s="10">
        <f t="shared" si="31"/>
        <v>372900.9375</v>
      </c>
      <c r="M80" s="10">
        <f t="shared" si="31"/>
        <v>372900.9375</v>
      </c>
      <c r="N80" s="10">
        <f t="shared" si="31"/>
        <v>372900.9375</v>
      </c>
      <c r="O80" s="10">
        <f>SUM(C80:N80)</f>
        <v>4474811.25</v>
      </c>
      <c r="P80" s="4"/>
      <c r="Q80" s="4"/>
    </row>
    <row r="81" spans="2:17" x14ac:dyDescent="0.25">
      <c r="B81" s="17"/>
      <c r="C81" s="10"/>
      <c r="D81" s="10"/>
      <c r="E81" s="10"/>
      <c r="F81" s="10"/>
      <c r="G81" s="10"/>
      <c r="H81" s="10"/>
      <c r="I81" s="10"/>
      <c r="J81" s="10"/>
      <c r="K81" s="10"/>
      <c r="L81" s="10"/>
      <c r="M81" s="10"/>
      <c r="N81" s="10"/>
      <c r="O81" s="10"/>
      <c r="P81" s="4"/>
      <c r="Q81" s="4"/>
    </row>
    <row r="82" spans="2:17" x14ac:dyDescent="0.25">
      <c r="B82" s="17" t="s">
        <v>82</v>
      </c>
      <c r="C82" s="129">
        <v>17</v>
      </c>
      <c r="D82" s="129">
        <v>17</v>
      </c>
      <c r="E82" s="129">
        <v>17</v>
      </c>
      <c r="F82" s="129">
        <v>17</v>
      </c>
      <c r="G82" s="129">
        <v>17</v>
      </c>
      <c r="H82" s="129">
        <v>17</v>
      </c>
      <c r="I82" s="129">
        <v>17</v>
      </c>
      <c r="J82" s="129">
        <v>17</v>
      </c>
      <c r="K82" s="129">
        <v>17</v>
      </c>
      <c r="L82" s="129">
        <v>17</v>
      </c>
      <c r="M82" s="129">
        <v>17</v>
      </c>
      <c r="N82" s="129">
        <v>17</v>
      </c>
      <c r="O82" s="10"/>
      <c r="P82" s="4"/>
      <c r="Q82" s="4"/>
    </row>
    <row r="83" spans="2:17" x14ac:dyDescent="0.25">
      <c r="B83" s="17" t="s">
        <v>87</v>
      </c>
      <c r="C83" s="130">
        <v>18</v>
      </c>
      <c r="D83" s="130">
        <v>18</v>
      </c>
      <c r="E83" s="130">
        <v>18</v>
      </c>
      <c r="F83" s="130">
        <v>18</v>
      </c>
      <c r="G83" s="130">
        <v>18</v>
      </c>
      <c r="H83" s="130">
        <v>18</v>
      </c>
      <c r="I83" s="130">
        <v>18</v>
      </c>
      <c r="J83" s="130">
        <v>18</v>
      </c>
      <c r="K83" s="130">
        <v>18</v>
      </c>
      <c r="L83" s="130">
        <v>18</v>
      </c>
      <c r="M83" s="130">
        <v>18</v>
      </c>
      <c r="N83" s="130">
        <v>18</v>
      </c>
      <c r="O83" s="10"/>
      <c r="P83" s="4"/>
      <c r="Q83" s="4"/>
    </row>
    <row r="84" spans="2:17" x14ac:dyDescent="0.25">
      <c r="B84" s="17" t="s">
        <v>90</v>
      </c>
      <c r="C84" s="97">
        <v>22</v>
      </c>
      <c r="D84" s="97">
        <v>22</v>
      </c>
      <c r="E84" s="97">
        <v>22</v>
      </c>
      <c r="F84" s="97">
        <v>22</v>
      </c>
      <c r="G84" s="97">
        <v>22</v>
      </c>
      <c r="H84" s="97">
        <v>22</v>
      </c>
      <c r="I84" s="97">
        <v>22</v>
      </c>
      <c r="J84" s="97">
        <v>22</v>
      </c>
      <c r="K84" s="97">
        <v>22</v>
      </c>
      <c r="L84" s="97">
        <v>22</v>
      </c>
      <c r="M84" s="97">
        <v>22</v>
      </c>
      <c r="N84" s="97">
        <v>22</v>
      </c>
      <c r="O84" s="10"/>
      <c r="P84" s="4"/>
      <c r="Q84" s="4"/>
    </row>
    <row r="85" spans="2:17" x14ac:dyDescent="0.25">
      <c r="B85" s="17" t="s">
        <v>88</v>
      </c>
      <c r="C85" s="10">
        <f>C82*C83*C84</f>
        <v>6732</v>
      </c>
      <c r="D85" s="10">
        <f t="shared" ref="D85:N85" si="32">D82*D83*D84</f>
        <v>6732</v>
      </c>
      <c r="E85" s="10">
        <f t="shared" si="32"/>
        <v>6732</v>
      </c>
      <c r="F85" s="10">
        <f t="shared" si="32"/>
        <v>6732</v>
      </c>
      <c r="G85" s="10">
        <f t="shared" si="32"/>
        <v>6732</v>
      </c>
      <c r="H85" s="10">
        <f t="shared" si="32"/>
        <v>6732</v>
      </c>
      <c r="I85" s="10">
        <f t="shared" si="32"/>
        <v>6732</v>
      </c>
      <c r="J85" s="10">
        <f t="shared" si="32"/>
        <v>6732</v>
      </c>
      <c r="K85" s="10">
        <f t="shared" si="32"/>
        <v>6732</v>
      </c>
      <c r="L85" s="10">
        <f t="shared" si="32"/>
        <v>6732</v>
      </c>
      <c r="M85" s="10">
        <f t="shared" si="32"/>
        <v>6732</v>
      </c>
      <c r="N85" s="10">
        <f t="shared" si="32"/>
        <v>6732</v>
      </c>
      <c r="O85" s="10">
        <f>SUM(C85:N85)</f>
        <v>80784</v>
      </c>
      <c r="P85" s="4"/>
      <c r="Q85" s="4"/>
    </row>
    <row r="86" spans="2:17" x14ac:dyDescent="0.25">
      <c r="B86" s="17" t="s">
        <v>13</v>
      </c>
      <c r="C86" s="10">
        <f t="shared" ref="C86:N86" si="33">C85*$C$16</f>
        <v>3702.6000000000004</v>
      </c>
      <c r="D86" s="10">
        <f t="shared" si="33"/>
        <v>3702.6000000000004</v>
      </c>
      <c r="E86" s="10">
        <f t="shared" si="33"/>
        <v>3702.6000000000004</v>
      </c>
      <c r="F86" s="10">
        <f t="shared" si="33"/>
        <v>3702.6000000000004</v>
      </c>
      <c r="G86" s="10">
        <f t="shared" si="33"/>
        <v>3702.6000000000004</v>
      </c>
      <c r="H86" s="10">
        <f t="shared" si="33"/>
        <v>3702.6000000000004</v>
      </c>
      <c r="I86" s="10">
        <f t="shared" si="33"/>
        <v>3702.6000000000004</v>
      </c>
      <c r="J86" s="10">
        <f t="shared" si="33"/>
        <v>3702.6000000000004</v>
      </c>
      <c r="K86" s="10">
        <f t="shared" si="33"/>
        <v>3702.6000000000004</v>
      </c>
      <c r="L86" s="10">
        <f t="shared" si="33"/>
        <v>3702.6000000000004</v>
      </c>
      <c r="M86" s="10">
        <f t="shared" si="33"/>
        <v>3702.6000000000004</v>
      </c>
      <c r="N86" s="10">
        <f t="shared" si="33"/>
        <v>3702.6000000000004</v>
      </c>
      <c r="O86" s="10"/>
      <c r="P86" s="4"/>
      <c r="Q86" s="4"/>
    </row>
    <row r="87" spans="2:17" x14ac:dyDescent="0.25">
      <c r="B87" s="17" t="s">
        <v>14</v>
      </c>
      <c r="C87" s="10">
        <f>C85*$C$17</f>
        <v>383.72399999999999</v>
      </c>
      <c r="D87" s="10">
        <f t="shared" ref="D87:N87" si="34">D85*$C$17</f>
        <v>383.72399999999999</v>
      </c>
      <c r="E87" s="10">
        <f t="shared" si="34"/>
        <v>383.72399999999999</v>
      </c>
      <c r="F87" s="10">
        <f t="shared" si="34"/>
        <v>383.72399999999999</v>
      </c>
      <c r="G87" s="10">
        <f t="shared" si="34"/>
        <v>383.72399999999999</v>
      </c>
      <c r="H87" s="10">
        <f t="shared" si="34"/>
        <v>383.72399999999999</v>
      </c>
      <c r="I87" s="10">
        <f t="shared" si="34"/>
        <v>383.72399999999999</v>
      </c>
      <c r="J87" s="10">
        <f t="shared" si="34"/>
        <v>383.72399999999999</v>
      </c>
      <c r="K87" s="10">
        <f t="shared" si="34"/>
        <v>383.72399999999999</v>
      </c>
      <c r="L87" s="10">
        <f t="shared" si="34"/>
        <v>383.72399999999999</v>
      </c>
      <c r="M87" s="10">
        <f t="shared" si="34"/>
        <v>383.72399999999999</v>
      </c>
      <c r="N87" s="10">
        <f t="shared" si="34"/>
        <v>383.72399999999999</v>
      </c>
      <c r="O87" s="10"/>
      <c r="P87" s="4"/>
      <c r="Q87" s="4"/>
    </row>
    <row r="88" spans="2:17" x14ac:dyDescent="0.25">
      <c r="B88" s="17" t="s">
        <v>83</v>
      </c>
      <c r="C88" s="10">
        <f>C85*$C$18</f>
        <v>5722.2</v>
      </c>
      <c r="D88" s="10">
        <f t="shared" ref="D88:N88" si="35">D85*$C$18</f>
        <v>5722.2</v>
      </c>
      <c r="E88" s="10">
        <f t="shared" si="35"/>
        <v>5722.2</v>
      </c>
      <c r="F88" s="10">
        <f t="shared" si="35"/>
        <v>5722.2</v>
      </c>
      <c r="G88" s="10">
        <f t="shared" si="35"/>
        <v>5722.2</v>
      </c>
      <c r="H88" s="10">
        <f t="shared" si="35"/>
        <v>5722.2</v>
      </c>
      <c r="I88" s="10">
        <f t="shared" si="35"/>
        <v>5722.2</v>
      </c>
      <c r="J88" s="10">
        <f t="shared" si="35"/>
        <v>5722.2</v>
      </c>
      <c r="K88" s="10">
        <f t="shared" si="35"/>
        <v>5722.2</v>
      </c>
      <c r="L88" s="10">
        <f t="shared" si="35"/>
        <v>5722.2</v>
      </c>
      <c r="M88" s="10">
        <f t="shared" si="35"/>
        <v>5722.2</v>
      </c>
      <c r="N88" s="10">
        <f t="shared" si="35"/>
        <v>5722.2</v>
      </c>
      <c r="O88" s="10"/>
      <c r="P88" s="4"/>
      <c r="Q88" s="4"/>
    </row>
    <row r="89" spans="2:17" x14ac:dyDescent="0.25">
      <c r="B89" s="17" t="s">
        <v>15</v>
      </c>
      <c r="C89" s="128">
        <f>C85*$C$19</f>
        <v>403.91999999999996</v>
      </c>
      <c r="D89" s="128">
        <f t="shared" ref="D89:N89" si="36">D85*$C$19</f>
        <v>403.91999999999996</v>
      </c>
      <c r="E89" s="128">
        <f t="shared" si="36"/>
        <v>403.91999999999996</v>
      </c>
      <c r="F89" s="128">
        <f t="shared" si="36"/>
        <v>403.91999999999996</v>
      </c>
      <c r="G89" s="128">
        <f t="shared" si="36"/>
        <v>403.91999999999996</v>
      </c>
      <c r="H89" s="128">
        <f t="shared" si="36"/>
        <v>403.91999999999996</v>
      </c>
      <c r="I89" s="128">
        <f t="shared" si="36"/>
        <v>403.91999999999996</v>
      </c>
      <c r="J89" s="128">
        <f t="shared" si="36"/>
        <v>403.91999999999996</v>
      </c>
      <c r="K89" s="128">
        <f t="shared" si="36"/>
        <v>403.91999999999996</v>
      </c>
      <c r="L89" s="128">
        <f t="shared" si="36"/>
        <v>403.91999999999996</v>
      </c>
      <c r="M89" s="128">
        <f t="shared" si="36"/>
        <v>403.91999999999996</v>
      </c>
      <c r="N89" s="128">
        <f t="shared" si="36"/>
        <v>403.91999999999996</v>
      </c>
      <c r="O89" s="10"/>
      <c r="P89" s="4"/>
      <c r="Q89" s="4"/>
    </row>
    <row r="90" spans="2:17" x14ac:dyDescent="0.25">
      <c r="B90" s="17" t="s">
        <v>84</v>
      </c>
      <c r="C90" s="128">
        <f t="shared" ref="C90:N90" si="37">SUM(C86:C89)</f>
        <v>10212.444000000001</v>
      </c>
      <c r="D90" s="128">
        <f t="shared" si="37"/>
        <v>10212.444000000001</v>
      </c>
      <c r="E90" s="128">
        <f t="shared" si="37"/>
        <v>10212.444000000001</v>
      </c>
      <c r="F90" s="128">
        <f t="shared" si="37"/>
        <v>10212.444000000001</v>
      </c>
      <c r="G90" s="128">
        <f t="shared" si="37"/>
        <v>10212.444000000001</v>
      </c>
      <c r="H90" s="128">
        <f t="shared" si="37"/>
        <v>10212.444000000001</v>
      </c>
      <c r="I90" s="128">
        <f t="shared" si="37"/>
        <v>10212.444000000001</v>
      </c>
      <c r="J90" s="128">
        <f t="shared" si="37"/>
        <v>10212.444000000001</v>
      </c>
      <c r="K90" s="128">
        <f t="shared" si="37"/>
        <v>10212.444000000001</v>
      </c>
      <c r="L90" s="128">
        <f t="shared" si="37"/>
        <v>10212.444000000001</v>
      </c>
      <c r="M90" s="128">
        <f t="shared" si="37"/>
        <v>10212.444000000001</v>
      </c>
      <c r="N90" s="128">
        <f t="shared" si="37"/>
        <v>10212.444000000001</v>
      </c>
      <c r="O90" s="10">
        <f>SUM(C90:N90)</f>
        <v>122549.32800000002</v>
      </c>
      <c r="P90" s="4"/>
      <c r="Q90" s="4"/>
    </row>
    <row r="91" spans="2:17" x14ac:dyDescent="0.25">
      <c r="B91" s="4"/>
      <c r="C91" s="4"/>
      <c r="D91" s="4"/>
      <c r="E91" s="4"/>
      <c r="F91" s="4"/>
      <c r="G91" s="4"/>
      <c r="H91" s="4"/>
      <c r="I91" s="4"/>
      <c r="J91" s="4"/>
      <c r="K91" s="4"/>
      <c r="L91" s="4"/>
      <c r="M91" s="4"/>
      <c r="N91" s="4"/>
      <c r="O91" s="4"/>
      <c r="P91" s="4"/>
      <c r="Q91" s="4"/>
    </row>
    <row r="92" spans="2:17" x14ac:dyDescent="0.25">
      <c r="B92" s="20" t="str">
        <f>$B$13</f>
        <v>Wages and Salaries</v>
      </c>
      <c r="C92" s="4"/>
      <c r="D92" s="4"/>
      <c r="E92" s="4"/>
      <c r="F92" s="4"/>
      <c r="G92" s="4"/>
      <c r="H92" s="4"/>
      <c r="I92" s="4"/>
      <c r="J92" s="4"/>
      <c r="K92" s="4"/>
      <c r="L92" s="4"/>
      <c r="M92" s="4"/>
      <c r="N92" s="4"/>
      <c r="O92" s="4"/>
      <c r="P92" s="4"/>
      <c r="Q92" s="4"/>
    </row>
    <row r="93" spans="2:17" x14ac:dyDescent="0.25">
      <c r="B93" s="20" t="str">
        <f>B14</f>
        <v>Hayai Desire</v>
      </c>
      <c r="C93" s="20"/>
      <c r="D93" s="20"/>
      <c r="E93" s="20"/>
      <c r="F93" s="20"/>
      <c r="G93" s="20"/>
      <c r="H93" s="20"/>
      <c r="I93" s="20"/>
      <c r="J93" s="20"/>
      <c r="K93" s="20"/>
      <c r="L93" s="20"/>
      <c r="M93" s="20"/>
      <c r="N93" s="20"/>
      <c r="O93" s="6"/>
      <c r="P93" s="4"/>
      <c r="Q93" s="4"/>
    </row>
    <row r="94" spans="2:17" x14ac:dyDescent="0.25">
      <c r="B94" s="21"/>
      <c r="C94" s="22">
        <f>DATE(YEAR(C73)+1,MONTH(C73),DAY(C73))</f>
        <v>45778</v>
      </c>
      <c r="D94" s="22">
        <f t="shared" ref="D94:N94" si="38">DATE(YEAR(C94),MONTH(C94)+1,DAY(C94))</f>
        <v>45809</v>
      </c>
      <c r="E94" s="22">
        <f t="shared" si="38"/>
        <v>45839</v>
      </c>
      <c r="F94" s="22">
        <f t="shared" si="38"/>
        <v>45870</v>
      </c>
      <c r="G94" s="22">
        <f t="shared" si="38"/>
        <v>45901</v>
      </c>
      <c r="H94" s="22">
        <f t="shared" si="38"/>
        <v>45931</v>
      </c>
      <c r="I94" s="22">
        <f t="shared" si="38"/>
        <v>45962</v>
      </c>
      <c r="J94" s="22">
        <f t="shared" si="38"/>
        <v>45992</v>
      </c>
      <c r="K94" s="22">
        <f t="shared" si="38"/>
        <v>46023</v>
      </c>
      <c r="L94" s="22">
        <f t="shared" si="38"/>
        <v>46054</v>
      </c>
      <c r="M94" s="22">
        <f t="shared" si="38"/>
        <v>46082</v>
      </c>
      <c r="N94" s="22">
        <f t="shared" si="38"/>
        <v>46113</v>
      </c>
      <c r="O94" s="23" t="s">
        <v>52</v>
      </c>
      <c r="P94" s="4"/>
      <c r="Q94" s="4"/>
    </row>
    <row r="95" spans="2:17" x14ac:dyDescent="0.25">
      <c r="B95" s="17" t="s">
        <v>81</v>
      </c>
      <c r="C95" s="129">
        <v>30</v>
      </c>
      <c r="D95" s="129">
        <v>30</v>
      </c>
      <c r="E95" s="129">
        <v>30</v>
      </c>
      <c r="F95" s="129">
        <v>30</v>
      </c>
      <c r="G95" s="129">
        <v>30</v>
      </c>
      <c r="H95" s="129">
        <v>30</v>
      </c>
      <c r="I95" s="129">
        <v>30</v>
      </c>
      <c r="J95" s="129">
        <v>30</v>
      </c>
      <c r="K95" s="129">
        <v>30</v>
      </c>
      <c r="L95" s="129">
        <v>30</v>
      </c>
      <c r="M95" s="129">
        <v>30</v>
      </c>
      <c r="N95" s="129">
        <v>30</v>
      </c>
      <c r="O95" s="10"/>
      <c r="P95" s="4"/>
      <c r="Q95" s="4"/>
    </row>
    <row r="96" spans="2:17" x14ac:dyDescent="0.25">
      <c r="B96" s="17" t="s">
        <v>253</v>
      </c>
      <c r="C96" s="129">
        <f>C75*(1+0.5)</f>
        <v>230343.75</v>
      </c>
      <c r="D96" s="129">
        <f t="shared" ref="D96:N96" si="39">D75*(1+0.5)</f>
        <v>230343.75</v>
      </c>
      <c r="E96" s="129">
        <f t="shared" si="39"/>
        <v>230343.75</v>
      </c>
      <c r="F96" s="129">
        <f t="shared" si="39"/>
        <v>230343.75</v>
      </c>
      <c r="G96" s="129">
        <f t="shared" si="39"/>
        <v>230343.75</v>
      </c>
      <c r="H96" s="129">
        <f t="shared" si="39"/>
        <v>230343.75</v>
      </c>
      <c r="I96" s="129">
        <f t="shared" si="39"/>
        <v>230343.75</v>
      </c>
      <c r="J96" s="129">
        <f t="shared" si="39"/>
        <v>230343.75</v>
      </c>
      <c r="K96" s="129">
        <f t="shared" si="39"/>
        <v>230343.75</v>
      </c>
      <c r="L96" s="129">
        <f t="shared" si="39"/>
        <v>230343.75</v>
      </c>
      <c r="M96" s="129">
        <f t="shared" si="39"/>
        <v>230343.75</v>
      </c>
      <c r="N96" s="129">
        <f t="shared" si="39"/>
        <v>230343.75</v>
      </c>
      <c r="O96" s="10"/>
      <c r="P96" s="4"/>
      <c r="Q96" s="4"/>
    </row>
    <row r="97" spans="2:17" x14ac:dyDescent="0.25">
      <c r="B97" s="17" t="s">
        <v>252</v>
      </c>
      <c r="C97" s="10">
        <f>C95*C96/12</f>
        <v>575859.375</v>
      </c>
      <c r="D97" s="10">
        <f t="shared" ref="D97:N97" si="40">D95*D96/12</f>
        <v>575859.375</v>
      </c>
      <c r="E97" s="10">
        <f t="shared" si="40"/>
        <v>575859.375</v>
      </c>
      <c r="F97" s="10">
        <f t="shared" si="40"/>
        <v>575859.375</v>
      </c>
      <c r="G97" s="10">
        <f t="shared" si="40"/>
        <v>575859.375</v>
      </c>
      <c r="H97" s="10">
        <f t="shared" si="40"/>
        <v>575859.375</v>
      </c>
      <c r="I97" s="10">
        <f t="shared" si="40"/>
        <v>575859.375</v>
      </c>
      <c r="J97" s="10">
        <f t="shared" si="40"/>
        <v>575859.375</v>
      </c>
      <c r="K97" s="10">
        <f t="shared" si="40"/>
        <v>575859.375</v>
      </c>
      <c r="L97" s="10">
        <f t="shared" si="40"/>
        <v>575859.375</v>
      </c>
      <c r="M97" s="10">
        <f t="shared" si="40"/>
        <v>575859.375</v>
      </c>
      <c r="N97" s="10">
        <f t="shared" si="40"/>
        <v>575859.375</v>
      </c>
      <c r="O97" s="10">
        <f>SUM(C97:N97)</f>
        <v>6910312.5</v>
      </c>
      <c r="P97" s="4"/>
      <c r="Q97" s="4"/>
    </row>
    <row r="98" spans="2:17" x14ac:dyDescent="0.25">
      <c r="B98" s="17" t="s">
        <v>21</v>
      </c>
      <c r="C98" s="10">
        <f t="shared" ref="C98:N98" si="41">C97*$C$16</f>
        <v>316722.65625</v>
      </c>
      <c r="D98" s="10">
        <f t="shared" si="41"/>
        <v>316722.65625</v>
      </c>
      <c r="E98" s="10">
        <f t="shared" si="41"/>
        <v>316722.65625</v>
      </c>
      <c r="F98" s="10">
        <f t="shared" si="41"/>
        <v>316722.65625</v>
      </c>
      <c r="G98" s="10">
        <f t="shared" si="41"/>
        <v>316722.65625</v>
      </c>
      <c r="H98" s="10">
        <f t="shared" si="41"/>
        <v>316722.65625</v>
      </c>
      <c r="I98" s="10">
        <f t="shared" si="41"/>
        <v>316722.65625</v>
      </c>
      <c r="J98" s="10">
        <f t="shared" si="41"/>
        <v>316722.65625</v>
      </c>
      <c r="K98" s="10">
        <f t="shared" si="41"/>
        <v>316722.65625</v>
      </c>
      <c r="L98" s="10">
        <f t="shared" si="41"/>
        <v>316722.65625</v>
      </c>
      <c r="M98" s="10">
        <f t="shared" si="41"/>
        <v>316722.65625</v>
      </c>
      <c r="N98" s="10">
        <f t="shared" si="41"/>
        <v>316722.65625</v>
      </c>
      <c r="O98" s="10"/>
      <c r="P98" s="4"/>
      <c r="Q98" s="4"/>
    </row>
    <row r="99" spans="2:17" x14ac:dyDescent="0.25">
      <c r="B99" s="17" t="s">
        <v>22</v>
      </c>
      <c r="C99" s="10">
        <f>C97*$C$17</f>
        <v>32823.984375</v>
      </c>
      <c r="D99" s="10">
        <f t="shared" ref="D99:N99" si="42">D97*$C$17</f>
        <v>32823.984375</v>
      </c>
      <c r="E99" s="10">
        <f t="shared" si="42"/>
        <v>32823.984375</v>
      </c>
      <c r="F99" s="10">
        <f t="shared" si="42"/>
        <v>32823.984375</v>
      </c>
      <c r="G99" s="10">
        <f t="shared" si="42"/>
        <v>32823.984375</v>
      </c>
      <c r="H99" s="10">
        <f t="shared" si="42"/>
        <v>32823.984375</v>
      </c>
      <c r="I99" s="10">
        <f t="shared" si="42"/>
        <v>32823.984375</v>
      </c>
      <c r="J99" s="10">
        <f t="shared" si="42"/>
        <v>32823.984375</v>
      </c>
      <c r="K99" s="10">
        <f t="shared" si="42"/>
        <v>32823.984375</v>
      </c>
      <c r="L99" s="10">
        <f t="shared" si="42"/>
        <v>32823.984375</v>
      </c>
      <c r="M99" s="10">
        <f t="shared" si="42"/>
        <v>32823.984375</v>
      </c>
      <c r="N99" s="10">
        <f t="shared" si="42"/>
        <v>32823.984375</v>
      </c>
      <c r="O99" s="10"/>
      <c r="P99" s="4"/>
      <c r="Q99" s="4"/>
    </row>
    <row r="100" spans="2:17" x14ac:dyDescent="0.25">
      <c r="B100" s="17" t="s">
        <v>24</v>
      </c>
      <c r="C100" s="10">
        <f>C97*$C$18</f>
        <v>489480.46875</v>
      </c>
      <c r="D100" s="10">
        <f t="shared" ref="D100:N100" si="43">D97*$C$18</f>
        <v>489480.46875</v>
      </c>
      <c r="E100" s="10">
        <f t="shared" si="43"/>
        <v>489480.46875</v>
      </c>
      <c r="F100" s="10">
        <f t="shared" si="43"/>
        <v>489480.46875</v>
      </c>
      <c r="G100" s="10">
        <f t="shared" si="43"/>
        <v>489480.46875</v>
      </c>
      <c r="H100" s="10">
        <f t="shared" si="43"/>
        <v>489480.46875</v>
      </c>
      <c r="I100" s="10">
        <f t="shared" si="43"/>
        <v>489480.46875</v>
      </c>
      <c r="J100" s="10">
        <f t="shared" si="43"/>
        <v>489480.46875</v>
      </c>
      <c r="K100" s="10">
        <f t="shared" si="43"/>
        <v>489480.46875</v>
      </c>
      <c r="L100" s="10">
        <f t="shared" si="43"/>
        <v>489480.46875</v>
      </c>
      <c r="M100" s="10">
        <f t="shared" si="43"/>
        <v>489480.46875</v>
      </c>
      <c r="N100" s="10">
        <f t="shared" si="43"/>
        <v>489480.46875</v>
      </c>
      <c r="O100" s="10"/>
      <c r="P100" s="4"/>
      <c r="Q100" s="4"/>
    </row>
    <row r="101" spans="2:17" x14ac:dyDescent="0.25">
      <c r="B101" s="17" t="s">
        <v>84</v>
      </c>
      <c r="C101" s="10">
        <f t="shared" ref="C101:N101" si="44">SUM(C98:C100)</f>
        <v>839027.109375</v>
      </c>
      <c r="D101" s="10">
        <f t="shared" si="44"/>
        <v>839027.109375</v>
      </c>
      <c r="E101" s="10">
        <f t="shared" si="44"/>
        <v>839027.109375</v>
      </c>
      <c r="F101" s="10">
        <f t="shared" si="44"/>
        <v>839027.109375</v>
      </c>
      <c r="G101" s="10">
        <f t="shared" si="44"/>
        <v>839027.109375</v>
      </c>
      <c r="H101" s="10">
        <f t="shared" si="44"/>
        <v>839027.109375</v>
      </c>
      <c r="I101" s="10">
        <f t="shared" si="44"/>
        <v>839027.109375</v>
      </c>
      <c r="J101" s="10">
        <f t="shared" si="44"/>
        <v>839027.109375</v>
      </c>
      <c r="K101" s="10">
        <f t="shared" si="44"/>
        <v>839027.109375</v>
      </c>
      <c r="L101" s="10">
        <f t="shared" si="44"/>
        <v>839027.109375</v>
      </c>
      <c r="M101" s="10">
        <f t="shared" si="44"/>
        <v>839027.109375</v>
      </c>
      <c r="N101" s="10">
        <f t="shared" si="44"/>
        <v>839027.109375</v>
      </c>
      <c r="O101" s="10">
        <f>SUM(C101:N101)</f>
        <v>10068325.3125</v>
      </c>
      <c r="P101" s="4"/>
      <c r="Q101" s="4"/>
    </row>
    <row r="102" spans="2:17" x14ac:dyDescent="0.25">
      <c r="B102" s="17"/>
      <c r="C102" s="10"/>
      <c r="D102" s="10"/>
      <c r="E102" s="10"/>
      <c r="F102" s="10"/>
      <c r="G102" s="10"/>
      <c r="H102" s="10"/>
      <c r="I102" s="10"/>
      <c r="J102" s="10"/>
      <c r="K102" s="10"/>
      <c r="L102" s="10"/>
      <c r="M102" s="10"/>
      <c r="N102" s="10"/>
      <c r="O102" s="10"/>
      <c r="P102" s="4"/>
      <c r="Q102" s="4"/>
    </row>
    <row r="103" spans="2:17" x14ac:dyDescent="0.25">
      <c r="B103" s="17" t="s">
        <v>82</v>
      </c>
      <c r="C103" s="129">
        <v>23</v>
      </c>
      <c r="D103" s="129">
        <v>23</v>
      </c>
      <c r="E103" s="129">
        <v>23</v>
      </c>
      <c r="F103" s="129">
        <v>23</v>
      </c>
      <c r="G103" s="129">
        <v>23</v>
      </c>
      <c r="H103" s="129">
        <v>23</v>
      </c>
      <c r="I103" s="129">
        <v>23</v>
      </c>
      <c r="J103" s="129">
        <v>23</v>
      </c>
      <c r="K103" s="129">
        <v>23</v>
      </c>
      <c r="L103" s="129">
        <v>23</v>
      </c>
      <c r="M103" s="129">
        <v>23</v>
      </c>
      <c r="N103" s="129">
        <v>23</v>
      </c>
      <c r="O103" s="10"/>
      <c r="P103" s="4"/>
      <c r="Q103" s="4"/>
    </row>
    <row r="104" spans="2:17" x14ac:dyDescent="0.25">
      <c r="B104" s="17" t="s">
        <v>87</v>
      </c>
      <c r="C104" s="130">
        <v>18.5</v>
      </c>
      <c r="D104" s="130">
        <v>18.5</v>
      </c>
      <c r="E104" s="130">
        <v>18.5</v>
      </c>
      <c r="F104" s="130">
        <v>18.5</v>
      </c>
      <c r="G104" s="130">
        <v>18.5</v>
      </c>
      <c r="H104" s="130">
        <v>18.5</v>
      </c>
      <c r="I104" s="130">
        <v>18.5</v>
      </c>
      <c r="J104" s="130">
        <v>18.5</v>
      </c>
      <c r="K104" s="130">
        <v>18.5</v>
      </c>
      <c r="L104" s="130">
        <v>18.5</v>
      </c>
      <c r="M104" s="130">
        <v>18.5</v>
      </c>
      <c r="N104" s="130">
        <v>18.5</v>
      </c>
      <c r="O104" s="10"/>
      <c r="P104" s="4"/>
      <c r="Q104" s="4"/>
    </row>
    <row r="105" spans="2:17" x14ac:dyDescent="0.25">
      <c r="B105" s="17" t="s">
        <v>90</v>
      </c>
      <c r="C105" s="97">
        <v>23</v>
      </c>
      <c r="D105" s="97">
        <v>23</v>
      </c>
      <c r="E105" s="97">
        <v>23</v>
      </c>
      <c r="F105" s="97">
        <v>23</v>
      </c>
      <c r="G105" s="97">
        <v>23</v>
      </c>
      <c r="H105" s="97">
        <v>23</v>
      </c>
      <c r="I105" s="97">
        <v>23</v>
      </c>
      <c r="J105" s="97">
        <v>23</v>
      </c>
      <c r="K105" s="97">
        <v>23</v>
      </c>
      <c r="L105" s="97">
        <v>23</v>
      </c>
      <c r="M105" s="97">
        <v>23</v>
      </c>
      <c r="N105" s="97">
        <v>23</v>
      </c>
      <c r="O105" s="10"/>
      <c r="P105" s="4"/>
      <c r="Q105" s="4"/>
    </row>
    <row r="106" spans="2:17" x14ac:dyDescent="0.25">
      <c r="B106" s="17" t="s">
        <v>88</v>
      </c>
      <c r="C106" s="10">
        <f>C103*C104*C105</f>
        <v>9786.5</v>
      </c>
      <c r="D106" s="10">
        <f t="shared" ref="D106:N106" si="45">D103*D104*D105</f>
        <v>9786.5</v>
      </c>
      <c r="E106" s="10">
        <f t="shared" si="45"/>
        <v>9786.5</v>
      </c>
      <c r="F106" s="10">
        <f t="shared" si="45"/>
        <v>9786.5</v>
      </c>
      <c r="G106" s="10">
        <f t="shared" si="45"/>
        <v>9786.5</v>
      </c>
      <c r="H106" s="10">
        <f t="shared" si="45"/>
        <v>9786.5</v>
      </c>
      <c r="I106" s="10">
        <f t="shared" si="45"/>
        <v>9786.5</v>
      </c>
      <c r="J106" s="10">
        <f t="shared" si="45"/>
        <v>9786.5</v>
      </c>
      <c r="K106" s="10">
        <f t="shared" si="45"/>
        <v>9786.5</v>
      </c>
      <c r="L106" s="10">
        <f t="shared" si="45"/>
        <v>9786.5</v>
      </c>
      <c r="M106" s="10">
        <f t="shared" si="45"/>
        <v>9786.5</v>
      </c>
      <c r="N106" s="10">
        <f t="shared" si="45"/>
        <v>9786.5</v>
      </c>
      <c r="O106" s="10">
        <f>SUM(C106:N106)</f>
        <v>117438</v>
      </c>
      <c r="P106" s="4"/>
      <c r="Q106" s="4"/>
    </row>
    <row r="107" spans="2:17" x14ac:dyDescent="0.25">
      <c r="B107" s="17" t="s">
        <v>13</v>
      </c>
      <c r="C107" s="10">
        <f t="shared" ref="C107:N107" si="46">C106*$C$16</f>
        <v>5382.5750000000007</v>
      </c>
      <c r="D107" s="10">
        <f t="shared" si="46"/>
        <v>5382.5750000000007</v>
      </c>
      <c r="E107" s="10">
        <f t="shared" si="46"/>
        <v>5382.5750000000007</v>
      </c>
      <c r="F107" s="10">
        <f t="shared" si="46"/>
        <v>5382.5750000000007</v>
      </c>
      <c r="G107" s="10">
        <f t="shared" si="46"/>
        <v>5382.5750000000007</v>
      </c>
      <c r="H107" s="10">
        <f t="shared" si="46"/>
        <v>5382.5750000000007</v>
      </c>
      <c r="I107" s="10">
        <f t="shared" si="46"/>
        <v>5382.5750000000007</v>
      </c>
      <c r="J107" s="10">
        <f t="shared" si="46"/>
        <v>5382.5750000000007</v>
      </c>
      <c r="K107" s="10">
        <f t="shared" si="46"/>
        <v>5382.5750000000007</v>
      </c>
      <c r="L107" s="10">
        <f t="shared" si="46"/>
        <v>5382.5750000000007</v>
      </c>
      <c r="M107" s="10">
        <f t="shared" si="46"/>
        <v>5382.5750000000007</v>
      </c>
      <c r="N107" s="10">
        <f t="shared" si="46"/>
        <v>5382.5750000000007</v>
      </c>
      <c r="O107" s="10"/>
      <c r="P107" s="4"/>
      <c r="Q107" s="4"/>
    </row>
    <row r="108" spans="2:17" x14ac:dyDescent="0.25">
      <c r="B108" s="17" t="s">
        <v>14</v>
      </c>
      <c r="C108" s="10">
        <f>C106*$C$17</f>
        <v>557.83050000000003</v>
      </c>
      <c r="D108" s="10">
        <f t="shared" ref="D108:N108" si="47">D106*$C$17</f>
        <v>557.83050000000003</v>
      </c>
      <c r="E108" s="10">
        <f t="shared" si="47"/>
        <v>557.83050000000003</v>
      </c>
      <c r="F108" s="10">
        <f t="shared" si="47"/>
        <v>557.83050000000003</v>
      </c>
      <c r="G108" s="10">
        <f t="shared" si="47"/>
        <v>557.83050000000003</v>
      </c>
      <c r="H108" s="10">
        <f t="shared" si="47"/>
        <v>557.83050000000003</v>
      </c>
      <c r="I108" s="10">
        <f t="shared" si="47"/>
        <v>557.83050000000003</v>
      </c>
      <c r="J108" s="10">
        <f t="shared" si="47"/>
        <v>557.83050000000003</v>
      </c>
      <c r="K108" s="10">
        <f t="shared" si="47"/>
        <v>557.83050000000003</v>
      </c>
      <c r="L108" s="10">
        <f t="shared" si="47"/>
        <v>557.83050000000003</v>
      </c>
      <c r="M108" s="10">
        <f t="shared" si="47"/>
        <v>557.83050000000003</v>
      </c>
      <c r="N108" s="10">
        <f t="shared" si="47"/>
        <v>557.83050000000003</v>
      </c>
      <c r="O108" s="10"/>
      <c r="P108" s="4"/>
      <c r="Q108" s="4"/>
    </row>
    <row r="109" spans="2:17" x14ac:dyDescent="0.25">
      <c r="B109" s="17" t="s">
        <v>83</v>
      </c>
      <c r="C109" s="10">
        <f>C106*$C$18</f>
        <v>8318.5249999999996</v>
      </c>
      <c r="D109" s="10">
        <f t="shared" ref="D109:N109" si="48">D106*$C$18</f>
        <v>8318.5249999999996</v>
      </c>
      <c r="E109" s="10">
        <f t="shared" si="48"/>
        <v>8318.5249999999996</v>
      </c>
      <c r="F109" s="10">
        <f t="shared" si="48"/>
        <v>8318.5249999999996</v>
      </c>
      <c r="G109" s="10">
        <f t="shared" si="48"/>
        <v>8318.5249999999996</v>
      </c>
      <c r="H109" s="10">
        <f t="shared" si="48"/>
        <v>8318.5249999999996</v>
      </c>
      <c r="I109" s="10">
        <f t="shared" si="48"/>
        <v>8318.5249999999996</v>
      </c>
      <c r="J109" s="10">
        <f t="shared" si="48"/>
        <v>8318.5249999999996</v>
      </c>
      <c r="K109" s="10">
        <f t="shared" si="48"/>
        <v>8318.5249999999996</v>
      </c>
      <c r="L109" s="10">
        <f t="shared" si="48"/>
        <v>8318.5249999999996</v>
      </c>
      <c r="M109" s="10">
        <f t="shared" si="48"/>
        <v>8318.5249999999996</v>
      </c>
      <c r="N109" s="10">
        <f t="shared" si="48"/>
        <v>8318.5249999999996</v>
      </c>
      <c r="O109" s="10"/>
      <c r="P109" s="4"/>
      <c r="Q109" s="4"/>
    </row>
    <row r="110" spans="2:17" x14ac:dyDescent="0.25">
      <c r="B110" s="17" t="s">
        <v>15</v>
      </c>
      <c r="C110" s="128">
        <f>C106*$C$19</f>
        <v>587.18999999999994</v>
      </c>
      <c r="D110" s="128">
        <f t="shared" ref="D110:N110" si="49">D106*$C$19</f>
        <v>587.18999999999994</v>
      </c>
      <c r="E110" s="128">
        <f t="shared" si="49"/>
        <v>587.18999999999994</v>
      </c>
      <c r="F110" s="128">
        <f t="shared" si="49"/>
        <v>587.18999999999994</v>
      </c>
      <c r="G110" s="128">
        <f t="shared" si="49"/>
        <v>587.18999999999994</v>
      </c>
      <c r="H110" s="128">
        <f t="shared" si="49"/>
        <v>587.18999999999994</v>
      </c>
      <c r="I110" s="128">
        <f t="shared" si="49"/>
        <v>587.18999999999994</v>
      </c>
      <c r="J110" s="128">
        <f t="shared" si="49"/>
        <v>587.18999999999994</v>
      </c>
      <c r="K110" s="128">
        <f t="shared" si="49"/>
        <v>587.18999999999994</v>
      </c>
      <c r="L110" s="128">
        <f t="shared" si="49"/>
        <v>587.18999999999994</v>
      </c>
      <c r="M110" s="128">
        <f t="shared" si="49"/>
        <v>587.18999999999994</v>
      </c>
      <c r="N110" s="128">
        <f t="shared" si="49"/>
        <v>587.18999999999994</v>
      </c>
      <c r="O110" s="10"/>
      <c r="P110" s="4"/>
      <c r="Q110" s="4"/>
    </row>
    <row r="111" spans="2:17" x14ac:dyDescent="0.25">
      <c r="B111" s="17" t="s">
        <v>84</v>
      </c>
      <c r="C111" s="128">
        <f t="shared" ref="C111:N111" si="50">SUM(C107:C110)</f>
        <v>14846.120500000001</v>
      </c>
      <c r="D111" s="128">
        <f t="shared" si="50"/>
        <v>14846.120500000001</v>
      </c>
      <c r="E111" s="128">
        <f t="shared" si="50"/>
        <v>14846.120500000001</v>
      </c>
      <c r="F111" s="128">
        <f t="shared" si="50"/>
        <v>14846.120500000001</v>
      </c>
      <c r="G111" s="128">
        <f t="shared" si="50"/>
        <v>14846.120500000001</v>
      </c>
      <c r="H111" s="128">
        <f t="shared" si="50"/>
        <v>14846.120500000001</v>
      </c>
      <c r="I111" s="128">
        <f t="shared" si="50"/>
        <v>14846.120500000001</v>
      </c>
      <c r="J111" s="128">
        <f t="shared" si="50"/>
        <v>14846.120500000001</v>
      </c>
      <c r="K111" s="128">
        <f t="shared" si="50"/>
        <v>14846.120500000001</v>
      </c>
      <c r="L111" s="128">
        <f t="shared" si="50"/>
        <v>14846.120500000001</v>
      </c>
      <c r="M111" s="128">
        <f t="shared" si="50"/>
        <v>14846.120500000001</v>
      </c>
      <c r="N111" s="128">
        <f t="shared" si="50"/>
        <v>14846.120500000001</v>
      </c>
      <c r="O111" s="10">
        <f>SUM(C111:N111)</f>
        <v>178153.446</v>
      </c>
      <c r="P111" s="4"/>
      <c r="Q111" s="4"/>
    </row>
    <row r="112" spans="2:17" x14ac:dyDescent="0.25">
      <c r="B112" s="4"/>
      <c r="C112" s="4"/>
      <c r="D112" s="4"/>
      <c r="E112" s="4"/>
      <c r="F112" s="4"/>
      <c r="G112" s="4"/>
      <c r="H112" s="4"/>
      <c r="I112" s="4"/>
      <c r="J112" s="4"/>
      <c r="K112" s="4"/>
      <c r="L112" s="4"/>
      <c r="M112" s="4"/>
      <c r="N112" s="4"/>
      <c r="O112" s="4"/>
      <c r="P112" s="4"/>
      <c r="Q112" s="4"/>
    </row>
    <row r="113" spans="2:17" x14ac:dyDescent="0.25">
      <c r="B113" s="20" t="str">
        <f>$B$13</f>
        <v>Wages and Salaries</v>
      </c>
      <c r="C113" s="4"/>
      <c r="D113" s="4"/>
      <c r="E113" s="4"/>
      <c r="F113" s="4"/>
      <c r="G113" s="4"/>
      <c r="H113" s="4"/>
      <c r="I113" s="4"/>
      <c r="J113" s="4"/>
      <c r="K113" s="4"/>
      <c r="L113" s="4"/>
      <c r="M113" s="4"/>
      <c r="N113" s="4"/>
      <c r="O113" s="4"/>
      <c r="P113" s="4"/>
      <c r="Q113" s="4"/>
    </row>
    <row r="114" spans="2:17" x14ac:dyDescent="0.25">
      <c r="B114" s="20" t="str">
        <f>B14</f>
        <v>Hayai Desire</v>
      </c>
      <c r="C114" s="20"/>
      <c r="D114" s="20"/>
      <c r="E114" s="20"/>
      <c r="F114" s="20"/>
      <c r="G114" s="20"/>
      <c r="H114" s="20"/>
      <c r="I114" s="20"/>
      <c r="J114" s="20"/>
      <c r="K114" s="20"/>
      <c r="L114" s="20"/>
      <c r="M114" s="20"/>
      <c r="N114" s="20"/>
      <c r="O114" s="6"/>
      <c r="P114" s="4"/>
      <c r="Q114" s="4"/>
    </row>
    <row r="115" spans="2:17" x14ac:dyDescent="0.25">
      <c r="B115" s="21"/>
      <c r="C115" s="22">
        <f>DATE(YEAR(C94)+1,MONTH(C94),DAY(C94))</f>
        <v>46143</v>
      </c>
      <c r="D115" s="22">
        <f t="shared" ref="D115:N115" si="51">DATE(YEAR(C115),MONTH(C115)+1,DAY(C115))</f>
        <v>46174</v>
      </c>
      <c r="E115" s="22">
        <f t="shared" si="51"/>
        <v>46204</v>
      </c>
      <c r="F115" s="22">
        <f t="shared" si="51"/>
        <v>46235</v>
      </c>
      <c r="G115" s="22">
        <f t="shared" si="51"/>
        <v>46266</v>
      </c>
      <c r="H115" s="22">
        <f t="shared" si="51"/>
        <v>46296</v>
      </c>
      <c r="I115" s="22">
        <f t="shared" si="51"/>
        <v>46327</v>
      </c>
      <c r="J115" s="22">
        <f t="shared" si="51"/>
        <v>46357</v>
      </c>
      <c r="K115" s="22">
        <f t="shared" si="51"/>
        <v>46388</v>
      </c>
      <c r="L115" s="22">
        <f t="shared" si="51"/>
        <v>46419</v>
      </c>
      <c r="M115" s="22">
        <f t="shared" si="51"/>
        <v>46447</v>
      </c>
      <c r="N115" s="22">
        <f t="shared" si="51"/>
        <v>46478</v>
      </c>
      <c r="O115" s="23" t="s">
        <v>52</v>
      </c>
      <c r="P115" s="4"/>
      <c r="Q115" s="4"/>
    </row>
    <row r="116" spans="2:17" x14ac:dyDescent="0.25">
      <c r="B116" s="17" t="s">
        <v>81</v>
      </c>
      <c r="C116" s="129">
        <v>40</v>
      </c>
      <c r="D116" s="129">
        <v>41</v>
      </c>
      <c r="E116" s="129">
        <v>42</v>
      </c>
      <c r="F116" s="129">
        <v>43</v>
      </c>
      <c r="G116" s="129">
        <v>44</v>
      </c>
      <c r="H116" s="129">
        <v>45</v>
      </c>
      <c r="I116" s="129">
        <v>46</v>
      </c>
      <c r="J116" s="129">
        <v>47</v>
      </c>
      <c r="K116" s="129">
        <v>48</v>
      </c>
      <c r="L116" s="129">
        <v>49</v>
      </c>
      <c r="M116" s="129">
        <v>50</v>
      </c>
      <c r="N116" s="129">
        <v>51</v>
      </c>
      <c r="O116" s="10"/>
      <c r="P116" s="4"/>
      <c r="Q116" s="4"/>
    </row>
    <row r="117" spans="2:17" x14ac:dyDescent="0.25">
      <c r="B117" s="17" t="s">
        <v>253</v>
      </c>
      <c r="C117" s="97">
        <f>C96*(1+0.5)</f>
        <v>345515.625</v>
      </c>
      <c r="D117" s="97">
        <f t="shared" ref="D117:N117" si="52">D96*(1+0.5)</f>
        <v>345515.625</v>
      </c>
      <c r="E117" s="97">
        <f t="shared" si="52"/>
        <v>345515.625</v>
      </c>
      <c r="F117" s="97">
        <f t="shared" si="52"/>
        <v>345515.625</v>
      </c>
      <c r="G117" s="97">
        <f t="shared" si="52"/>
        <v>345515.625</v>
      </c>
      <c r="H117" s="97">
        <f t="shared" si="52"/>
        <v>345515.625</v>
      </c>
      <c r="I117" s="97">
        <f t="shared" si="52"/>
        <v>345515.625</v>
      </c>
      <c r="J117" s="97">
        <f t="shared" si="52"/>
        <v>345515.625</v>
      </c>
      <c r="K117" s="97">
        <f t="shared" si="52"/>
        <v>345515.625</v>
      </c>
      <c r="L117" s="97">
        <f t="shared" si="52"/>
        <v>345515.625</v>
      </c>
      <c r="M117" s="97">
        <f t="shared" si="52"/>
        <v>345515.625</v>
      </c>
      <c r="N117" s="97">
        <f t="shared" si="52"/>
        <v>345515.625</v>
      </c>
      <c r="O117" s="10"/>
      <c r="P117" s="4"/>
      <c r="Q117" s="4"/>
    </row>
    <row r="118" spans="2:17" x14ac:dyDescent="0.25">
      <c r="B118" s="17" t="s">
        <v>252</v>
      </c>
      <c r="C118" s="10">
        <f>C116*C117/12</f>
        <v>1151718.75</v>
      </c>
      <c r="D118" s="10">
        <f t="shared" ref="D118:N118" si="53">D116*D117/12</f>
        <v>1180511.71875</v>
      </c>
      <c r="E118" s="10">
        <f t="shared" si="53"/>
        <v>1209304.6875</v>
      </c>
      <c r="F118" s="10">
        <f t="shared" si="53"/>
        <v>1238097.65625</v>
      </c>
      <c r="G118" s="10">
        <f t="shared" si="53"/>
        <v>1266890.625</v>
      </c>
      <c r="H118" s="10">
        <f t="shared" si="53"/>
        <v>1295683.59375</v>
      </c>
      <c r="I118" s="10">
        <f t="shared" si="53"/>
        <v>1324476.5625</v>
      </c>
      <c r="J118" s="10">
        <f t="shared" si="53"/>
        <v>1353269.53125</v>
      </c>
      <c r="K118" s="10">
        <f t="shared" si="53"/>
        <v>1382062.5</v>
      </c>
      <c r="L118" s="10">
        <f t="shared" si="53"/>
        <v>1410855.46875</v>
      </c>
      <c r="M118" s="10">
        <f t="shared" si="53"/>
        <v>1439648.4375</v>
      </c>
      <c r="N118" s="10">
        <f t="shared" si="53"/>
        <v>1468441.40625</v>
      </c>
      <c r="O118" s="10">
        <f>SUM(C118:N118)</f>
        <v>15720960.9375</v>
      </c>
      <c r="P118" s="4"/>
      <c r="Q118" s="4"/>
    </row>
    <row r="119" spans="2:17" x14ac:dyDescent="0.25">
      <c r="B119" s="17" t="s">
        <v>21</v>
      </c>
      <c r="C119" s="10">
        <f t="shared" ref="C119:N119" si="54">C118*$C$16</f>
        <v>633445.3125</v>
      </c>
      <c r="D119" s="10">
        <f t="shared" si="54"/>
        <v>649281.4453125</v>
      </c>
      <c r="E119" s="10">
        <f t="shared" si="54"/>
        <v>665117.578125</v>
      </c>
      <c r="F119" s="10">
        <f t="shared" si="54"/>
        <v>680953.7109375</v>
      </c>
      <c r="G119" s="10">
        <f t="shared" si="54"/>
        <v>696789.84375</v>
      </c>
      <c r="H119" s="10">
        <f t="shared" si="54"/>
        <v>712625.9765625</v>
      </c>
      <c r="I119" s="10">
        <f t="shared" si="54"/>
        <v>728462.10937500012</v>
      </c>
      <c r="J119" s="10">
        <f t="shared" si="54"/>
        <v>744298.24218750012</v>
      </c>
      <c r="K119" s="10">
        <f t="shared" si="54"/>
        <v>760134.37500000012</v>
      </c>
      <c r="L119" s="10">
        <f t="shared" si="54"/>
        <v>775970.50781250012</v>
      </c>
      <c r="M119" s="10">
        <f t="shared" si="54"/>
        <v>791806.64062500012</v>
      </c>
      <c r="N119" s="10">
        <f t="shared" si="54"/>
        <v>807642.77343750012</v>
      </c>
      <c r="O119" s="10"/>
      <c r="P119" s="4"/>
      <c r="Q119" s="4"/>
    </row>
    <row r="120" spans="2:17" x14ac:dyDescent="0.25">
      <c r="B120" s="17" t="s">
        <v>22</v>
      </c>
      <c r="C120" s="10">
        <f>C118*$C$17</f>
        <v>65647.96875</v>
      </c>
      <c r="D120" s="10">
        <f t="shared" ref="D120:N120" si="55">D118*$C$17</f>
        <v>67289.16796875</v>
      </c>
      <c r="E120" s="10">
        <f t="shared" si="55"/>
        <v>68930.3671875</v>
      </c>
      <c r="F120" s="10">
        <f t="shared" si="55"/>
        <v>70571.56640625</v>
      </c>
      <c r="G120" s="10">
        <f t="shared" si="55"/>
        <v>72212.765625</v>
      </c>
      <c r="H120" s="10">
        <f t="shared" si="55"/>
        <v>73853.96484375</v>
      </c>
      <c r="I120" s="10">
        <f t="shared" si="55"/>
        <v>75495.1640625</v>
      </c>
      <c r="J120" s="10">
        <f t="shared" si="55"/>
        <v>77136.36328125</v>
      </c>
      <c r="K120" s="10">
        <f t="shared" si="55"/>
        <v>78777.5625</v>
      </c>
      <c r="L120" s="10">
        <f t="shared" si="55"/>
        <v>80418.76171875</v>
      </c>
      <c r="M120" s="10">
        <f t="shared" si="55"/>
        <v>82059.9609375</v>
      </c>
      <c r="N120" s="10">
        <f t="shared" si="55"/>
        <v>83701.16015625</v>
      </c>
      <c r="O120" s="10"/>
      <c r="P120" s="4"/>
      <c r="Q120" s="4"/>
    </row>
    <row r="121" spans="2:17" x14ac:dyDescent="0.25">
      <c r="B121" s="17" t="s">
        <v>24</v>
      </c>
      <c r="C121" s="10">
        <f>C118*$C$18</f>
        <v>978960.9375</v>
      </c>
      <c r="D121" s="10">
        <f t="shared" ref="D121:N121" si="56">D118*$C$18</f>
        <v>1003434.9609375</v>
      </c>
      <c r="E121" s="10">
        <f t="shared" si="56"/>
        <v>1027908.984375</v>
      </c>
      <c r="F121" s="10">
        <f t="shared" si="56"/>
        <v>1052383.0078125</v>
      </c>
      <c r="G121" s="10">
        <f t="shared" si="56"/>
        <v>1076857.03125</v>
      </c>
      <c r="H121" s="10">
        <f t="shared" si="56"/>
        <v>1101331.0546875</v>
      </c>
      <c r="I121" s="10">
        <f t="shared" si="56"/>
        <v>1125805.078125</v>
      </c>
      <c r="J121" s="10">
        <f t="shared" si="56"/>
        <v>1150279.1015625</v>
      </c>
      <c r="K121" s="10">
        <f t="shared" si="56"/>
        <v>1174753.125</v>
      </c>
      <c r="L121" s="10">
        <f t="shared" si="56"/>
        <v>1199227.1484375</v>
      </c>
      <c r="M121" s="10">
        <f t="shared" si="56"/>
        <v>1223701.171875</v>
      </c>
      <c r="N121" s="10">
        <f t="shared" si="56"/>
        <v>1248175.1953125</v>
      </c>
      <c r="O121" s="10"/>
      <c r="P121" s="4"/>
      <c r="Q121" s="4"/>
    </row>
    <row r="122" spans="2:17" x14ac:dyDescent="0.25">
      <c r="B122" s="17" t="s">
        <v>84</v>
      </c>
      <c r="C122" s="10">
        <f t="shared" ref="C122:N122" si="57">SUM(C119:C121)</f>
        <v>1678054.21875</v>
      </c>
      <c r="D122" s="10">
        <f t="shared" si="57"/>
        <v>1720005.57421875</v>
      </c>
      <c r="E122" s="10">
        <f t="shared" si="57"/>
        <v>1761956.9296875</v>
      </c>
      <c r="F122" s="10">
        <f t="shared" si="57"/>
        <v>1803908.28515625</v>
      </c>
      <c r="G122" s="10">
        <f t="shared" si="57"/>
        <v>1845859.640625</v>
      </c>
      <c r="H122" s="10">
        <f t="shared" si="57"/>
        <v>1887810.99609375</v>
      </c>
      <c r="I122" s="10">
        <f t="shared" si="57"/>
        <v>1929762.3515625</v>
      </c>
      <c r="J122" s="10">
        <f t="shared" si="57"/>
        <v>1971713.70703125</v>
      </c>
      <c r="K122" s="10">
        <f t="shared" si="57"/>
        <v>2013665.0625</v>
      </c>
      <c r="L122" s="10">
        <f t="shared" si="57"/>
        <v>2055616.41796875</v>
      </c>
      <c r="M122" s="10">
        <f t="shared" si="57"/>
        <v>2097567.7734375</v>
      </c>
      <c r="N122" s="10">
        <f t="shared" si="57"/>
        <v>2139519.12890625</v>
      </c>
      <c r="O122" s="10">
        <f>SUM(C122:N122)</f>
        <v>22905440.0859375</v>
      </c>
      <c r="P122" s="4"/>
      <c r="Q122" s="4"/>
    </row>
    <row r="123" spans="2:17" x14ac:dyDescent="0.25">
      <c r="B123" s="17"/>
      <c r="C123" s="10"/>
      <c r="D123" s="10"/>
      <c r="E123" s="10"/>
      <c r="F123" s="10"/>
      <c r="G123" s="10"/>
      <c r="H123" s="10"/>
      <c r="I123" s="10"/>
      <c r="J123" s="10"/>
      <c r="K123" s="10"/>
      <c r="L123" s="10"/>
      <c r="M123" s="10"/>
      <c r="N123" s="10"/>
      <c r="O123" s="10"/>
      <c r="P123" s="4"/>
      <c r="Q123" s="4"/>
    </row>
    <row r="124" spans="2:17" x14ac:dyDescent="0.25">
      <c r="B124" s="17" t="s">
        <v>82</v>
      </c>
      <c r="C124" s="129">
        <v>33</v>
      </c>
      <c r="D124" s="129">
        <v>33</v>
      </c>
      <c r="E124" s="129">
        <v>33</v>
      </c>
      <c r="F124" s="129">
        <v>33</v>
      </c>
      <c r="G124" s="129">
        <v>33</v>
      </c>
      <c r="H124" s="129">
        <v>33</v>
      </c>
      <c r="I124" s="129">
        <v>33</v>
      </c>
      <c r="J124" s="129">
        <v>33</v>
      </c>
      <c r="K124" s="129">
        <v>33</v>
      </c>
      <c r="L124" s="129">
        <v>33</v>
      </c>
      <c r="M124" s="129">
        <v>33</v>
      </c>
      <c r="N124" s="129">
        <v>33</v>
      </c>
      <c r="O124" s="10"/>
      <c r="P124" s="4"/>
      <c r="Q124" s="4"/>
    </row>
    <row r="125" spans="2:17" x14ac:dyDescent="0.25">
      <c r="B125" s="17" t="s">
        <v>87</v>
      </c>
      <c r="C125" s="130">
        <v>19</v>
      </c>
      <c r="D125" s="130">
        <v>19</v>
      </c>
      <c r="E125" s="130">
        <v>19</v>
      </c>
      <c r="F125" s="130">
        <v>19</v>
      </c>
      <c r="G125" s="130">
        <v>19</v>
      </c>
      <c r="H125" s="130">
        <v>19</v>
      </c>
      <c r="I125" s="130">
        <v>19</v>
      </c>
      <c r="J125" s="130">
        <v>19</v>
      </c>
      <c r="K125" s="130">
        <v>19</v>
      </c>
      <c r="L125" s="130">
        <v>19</v>
      </c>
      <c r="M125" s="130">
        <v>19</v>
      </c>
      <c r="N125" s="130">
        <v>19</v>
      </c>
      <c r="O125" s="10"/>
      <c r="P125" s="4"/>
      <c r="Q125" s="4"/>
    </row>
    <row r="126" spans="2:17" x14ac:dyDescent="0.25">
      <c r="B126" s="17" t="s">
        <v>90</v>
      </c>
      <c r="C126" s="97">
        <v>22</v>
      </c>
      <c r="D126" s="97">
        <v>22</v>
      </c>
      <c r="E126" s="97">
        <v>22</v>
      </c>
      <c r="F126" s="97">
        <v>22</v>
      </c>
      <c r="G126" s="97">
        <v>22</v>
      </c>
      <c r="H126" s="97">
        <v>22</v>
      </c>
      <c r="I126" s="97">
        <v>22</v>
      </c>
      <c r="J126" s="97">
        <v>22</v>
      </c>
      <c r="K126" s="97">
        <v>22</v>
      </c>
      <c r="L126" s="97">
        <v>22</v>
      </c>
      <c r="M126" s="97">
        <v>22</v>
      </c>
      <c r="N126" s="97">
        <v>22</v>
      </c>
      <c r="O126" s="10"/>
      <c r="P126" s="4"/>
      <c r="Q126" s="4"/>
    </row>
    <row r="127" spans="2:17" x14ac:dyDescent="0.25">
      <c r="B127" s="17" t="s">
        <v>88</v>
      </c>
      <c r="C127" s="10">
        <f>C124*C125*C126</f>
        <v>13794</v>
      </c>
      <c r="D127" s="10">
        <f t="shared" ref="D127:N127" si="58">D124*D125*D126</f>
        <v>13794</v>
      </c>
      <c r="E127" s="10">
        <f t="shared" si="58"/>
        <v>13794</v>
      </c>
      <c r="F127" s="10">
        <f t="shared" si="58"/>
        <v>13794</v>
      </c>
      <c r="G127" s="10">
        <f t="shared" si="58"/>
        <v>13794</v>
      </c>
      <c r="H127" s="10">
        <f t="shared" si="58"/>
        <v>13794</v>
      </c>
      <c r="I127" s="10">
        <f t="shared" si="58"/>
        <v>13794</v>
      </c>
      <c r="J127" s="10">
        <f t="shared" si="58"/>
        <v>13794</v>
      </c>
      <c r="K127" s="10">
        <f t="shared" si="58"/>
        <v>13794</v>
      </c>
      <c r="L127" s="10">
        <f t="shared" si="58"/>
        <v>13794</v>
      </c>
      <c r="M127" s="10">
        <f t="shared" si="58"/>
        <v>13794</v>
      </c>
      <c r="N127" s="10">
        <f t="shared" si="58"/>
        <v>13794</v>
      </c>
      <c r="O127" s="10">
        <f>SUM(C127:N127)</f>
        <v>165528</v>
      </c>
      <c r="P127" s="4"/>
      <c r="Q127" s="4"/>
    </row>
    <row r="128" spans="2:17" x14ac:dyDescent="0.25">
      <c r="B128" s="17" t="s">
        <v>13</v>
      </c>
      <c r="C128" s="10">
        <f t="shared" ref="C128:N128" si="59">C127*$C$16</f>
        <v>7586.7000000000007</v>
      </c>
      <c r="D128" s="10">
        <f t="shared" si="59"/>
        <v>7586.7000000000007</v>
      </c>
      <c r="E128" s="10">
        <f t="shared" si="59"/>
        <v>7586.7000000000007</v>
      </c>
      <c r="F128" s="10">
        <f t="shared" si="59"/>
        <v>7586.7000000000007</v>
      </c>
      <c r="G128" s="10">
        <f t="shared" si="59"/>
        <v>7586.7000000000007</v>
      </c>
      <c r="H128" s="10">
        <f t="shared" si="59"/>
        <v>7586.7000000000007</v>
      </c>
      <c r="I128" s="10">
        <f t="shared" si="59"/>
        <v>7586.7000000000007</v>
      </c>
      <c r="J128" s="10">
        <f t="shared" si="59"/>
        <v>7586.7000000000007</v>
      </c>
      <c r="K128" s="10">
        <f t="shared" si="59"/>
        <v>7586.7000000000007</v>
      </c>
      <c r="L128" s="10">
        <f t="shared" si="59"/>
        <v>7586.7000000000007</v>
      </c>
      <c r="M128" s="10">
        <f t="shared" si="59"/>
        <v>7586.7000000000007</v>
      </c>
      <c r="N128" s="10">
        <f t="shared" si="59"/>
        <v>7586.7000000000007</v>
      </c>
      <c r="O128" s="10"/>
      <c r="P128" s="4"/>
      <c r="Q128" s="4"/>
    </row>
    <row r="129" spans="2:17" x14ac:dyDescent="0.25">
      <c r="B129" s="17" t="s">
        <v>14</v>
      </c>
      <c r="C129" s="10">
        <f>C127*$C$17</f>
        <v>786.25800000000004</v>
      </c>
      <c r="D129" s="10">
        <f t="shared" ref="D129:N129" si="60">D127*$C$17</f>
        <v>786.25800000000004</v>
      </c>
      <c r="E129" s="10">
        <f t="shared" si="60"/>
        <v>786.25800000000004</v>
      </c>
      <c r="F129" s="10">
        <f t="shared" si="60"/>
        <v>786.25800000000004</v>
      </c>
      <c r="G129" s="10">
        <f t="shared" si="60"/>
        <v>786.25800000000004</v>
      </c>
      <c r="H129" s="10">
        <f t="shared" si="60"/>
        <v>786.25800000000004</v>
      </c>
      <c r="I129" s="10">
        <f t="shared" si="60"/>
        <v>786.25800000000004</v>
      </c>
      <c r="J129" s="10">
        <f t="shared" si="60"/>
        <v>786.25800000000004</v>
      </c>
      <c r="K129" s="10">
        <f t="shared" si="60"/>
        <v>786.25800000000004</v>
      </c>
      <c r="L129" s="10">
        <f t="shared" si="60"/>
        <v>786.25800000000004</v>
      </c>
      <c r="M129" s="10">
        <f t="shared" si="60"/>
        <v>786.25800000000004</v>
      </c>
      <c r="N129" s="10">
        <f t="shared" si="60"/>
        <v>786.25800000000004</v>
      </c>
      <c r="O129" s="10"/>
      <c r="P129" s="4"/>
      <c r="Q129" s="4"/>
    </row>
    <row r="130" spans="2:17" x14ac:dyDescent="0.25">
      <c r="B130" s="17" t="s">
        <v>83</v>
      </c>
      <c r="C130" s="10">
        <f>C127*$C$18</f>
        <v>11724.9</v>
      </c>
      <c r="D130" s="10">
        <f t="shared" ref="D130:N130" si="61">D127*$C$18</f>
        <v>11724.9</v>
      </c>
      <c r="E130" s="10">
        <f t="shared" si="61"/>
        <v>11724.9</v>
      </c>
      <c r="F130" s="10">
        <f t="shared" si="61"/>
        <v>11724.9</v>
      </c>
      <c r="G130" s="10">
        <f t="shared" si="61"/>
        <v>11724.9</v>
      </c>
      <c r="H130" s="10">
        <f t="shared" si="61"/>
        <v>11724.9</v>
      </c>
      <c r="I130" s="10">
        <f t="shared" si="61"/>
        <v>11724.9</v>
      </c>
      <c r="J130" s="10">
        <f t="shared" si="61"/>
        <v>11724.9</v>
      </c>
      <c r="K130" s="10">
        <f t="shared" si="61"/>
        <v>11724.9</v>
      </c>
      <c r="L130" s="10">
        <f t="shared" si="61"/>
        <v>11724.9</v>
      </c>
      <c r="M130" s="10">
        <f t="shared" si="61"/>
        <v>11724.9</v>
      </c>
      <c r="N130" s="10">
        <f t="shared" si="61"/>
        <v>11724.9</v>
      </c>
      <c r="O130" s="10"/>
      <c r="P130" s="4"/>
      <c r="Q130" s="4"/>
    </row>
    <row r="131" spans="2:17" x14ac:dyDescent="0.25">
      <c r="B131" s="17" t="s">
        <v>15</v>
      </c>
      <c r="C131" s="128">
        <f>C127*$C$19</f>
        <v>827.64</v>
      </c>
      <c r="D131" s="128">
        <f t="shared" ref="D131:N131" si="62">D127*$C$19</f>
        <v>827.64</v>
      </c>
      <c r="E131" s="128">
        <f t="shared" si="62"/>
        <v>827.64</v>
      </c>
      <c r="F131" s="128">
        <f t="shared" si="62"/>
        <v>827.64</v>
      </c>
      <c r="G131" s="128">
        <f t="shared" si="62"/>
        <v>827.64</v>
      </c>
      <c r="H131" s="128">
        <f t="shared" si="62"/>
        <v>827.64</v>
      </c>
      <c r="I131" s="128">
        <f t="shared" si="62"/>
        <v>827.64</v>
      </c>
      <c r="J131" s="128">
        <f t="shared" si="62"/>
        <v>827.64</v>
      </c>
      <c r="K131" s="128">
        <f t="shared" si="62"/>
        <v>827.64</v>
      </c>
      <c r="L131" s="128">
        <f t="shared" si="62"/>
        <v>827.64</v>
      </c>
      <c r="M131" s="128">
        <f t="shared" si="62"/>
        <v>827.64</v>
      </c>
      <c r="N131" s="128">
        <f t="shared" si="62"/>
        <v>827.64</v>
      </c>
      <c r="O131" s="10"/>
      <c r="P131" s="4"/>
      <c r="Q131" s="4"/>
    </row>
    <row r="132" spans="2:17" x14ac:dyDescent="0.25">
      <c r="B132" s="17" t="s">
        <v>84</v>
      </c>
      <c r="C132" s="128">
        <f t="shared" ref="C132:N132" si="63">SUM(C128:C131)</f>
        <v>20925.498</v>
      </c>
      <c r="D132" s="128">
        <f t="shared" si="63"/>
        <v>20925.498</v>
      </c>
      <c r="E132" s="128">
        <f t="shared" si="63"/>
        <v>20925.498</v>
      </c>
      <c r="F132" s="128">
        <f t="shared" si="63"/>
        <v>20925.498</v>
      </c>
      <c r="G132" s="128">
        <f t="shared" si="63"/>
        <v>20925.498</v>
      </c>
      <c r="H132" s="128">
        <f t="shared" si="63"/>
        <v>20925.498</v>
      </c>
      <c r="I132" s="128">
        <f t="shared" si="63"/>
        <v>20925.498</v>
      </c>
      <c r="J132" s="128">
        <f t="shared" si="63"/>
        <v>20925.498</v>
      </c>
      <c r="K132" s="128">
        <f t="shared" si="63"/>
        <v>20925.498</v>
      </c>
      <c r="L132" s="128">
        <f t="shared" si="63"/>
        <v>20925.498</v>
      </c>
      <c r="M132" s="128">
        <f t="shared" si="63"/>
        <v>20925.498</v>
      </c>
      <c r="N132" s="128">
        <f t="shared" si="63"/>
        <v>20925.498</v>
      </c>
      <c r="O132" s="10">
        <f>SUM(C132:N132)</f>
        <v>251105.97599999994</v>
      </c>
      <c r="P132" s="4"/>
      <c r="Q132" s="4"/>
    </row>
    <row r="133" spans="2:17" x14ac:dyDescent="0.25">
      <c r="B133" s="4"/>
      <c r="C133" s="4"/>
      <c r="D133" s="4"/>
      <c r="E133" s="4"/>
      <c r="F133" s="4"/>
      <c r="G133" s="4"/>
      <c r="H133" s="4"/>
      <c r="I133" s="4"/>
      <c r="J133" s="4"/>
      <c r="K133" s="4"/>
      <c r="L133" s="4"/>
      <c r="M133" s="4"/>
      <c r="N133" s="4"/>
      <c r="O133" s="4"/>
      <c r="P133" s="4"/>
      <c r="Q133" s="4"/>
    </row>
    <row r="134" spans="2:17" x14ac:dyDescent="0.25">
      <c r="B134" s="4"/>
      <c r="C134" s="4"/>
      <c r="D134" s="4"/>
      <c r="E134" s="4"/>
      <c r="F134" s="4"/>
      <c r="G134" s="4"/>
      <c r="H134" s="4"/>
      <c r="I134" s="4"/>
      <c r="J134" s="4"/>
      <c r="K134" s="4"/>
      <c r="L134" s="4"/>
      <c r="M134" s="4"/>
      <c r="N134" s="4"/>
      <c r="O134" s="4"/>
      <c r="P134" s="4"/>
      <c r="Q134" s="4"/>
    </row>
    <row r="135" spans="2:17" x14ac:dyDescent="0.25">
      <c r="H135" s="4"/>
      <c r="I135" s="4"/>
      <c r="J135" s="4"/>
      <c r="K135" s="4"/>
      <c r="L135" s="4"/>
      <c r="M135" s="4"/>
      <c r="N135" s="4"/>
      <c r="O135" s="4"/>
      <c r="P135" s="4"/>
      <c r="Q135" s="4"/>
    </row>
    <row r="136" spans="2:17" x14ac:dyDescent="0.25">
      <c r="H136" s="4"/>
      <c r="I136" s="4"/>
      <c r="J136" s="4"/>
      <c r="K136" s="4"/>
      <c r="L136" s="4"/>
      <c r="M136" s="4"/>
      <c r="N136" s="4"/>
      <c r="O136" s="4"/>
      <c r="P136" s="4"/>
      <c r="Q136" s="4"/>
    </row>
    <row r="137" spans="2:17" x14ac:dyDescent="0.25">
      <c r="H137" s="4"/>
      <c r="I137" s="4"/>
      <c r="J137" s="4"/>
      <c r="K137" s="4"/>
      <c r="L137" s="4"/>
      <c r="M137" s="4"/>
      <c r="N137" s="4"/>
      <c r="O137" s="4"/>
      <c r="P137" s="4"/>
      <c r="Q137" s="4"/>
    </row>
    <row r="138" spans="2:17" x14ac:dyDescent="0.25">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B142" s="4"/>
      <c r="C142" s="4"/>
      <c r="D142" s="4"/>
      <c r="E142" s="4"/>
      <c r="F142" s="4"/>
      <c r="G142" s="4"/>
      <c r="H142" s="4"/>
      <c r="I142" s="4"/>
      <c r="J142" s="4"/>
      <c r="K142" s="4"/>
      <c r="L142" s="4"/>
      <c r="M142" s="4"/>
      <c r="N142" s="4"/>
      <c r="O142" s="4"/>
      <c r="P142" s="4"/>
      <c r="Q142" s="4"/>
    </row>
    <row r="143" spans="2:17" x14ac:dyDescent="0.25">
      <c r="B143" s="4"/>
      <c r="C143" s="4"/>
      <c r="D143" s="4"/>
      <c r="E143" s="4"/>
      <c r="F143" s="4"/>
      <c r="G143" s="4"/>
      <c r="H143" s="4"/>
      <c r="I143" s="4"/>
      <c r="J143" s="4"/>
      <c r="K143" s="4"/>
      <c r="L143" s="4"/>
      <c r="M143" s="4"/>
      <c r="N143" s="4"/>
      <c r="O143" s="4"/>
      <c r="P143" s="4"/>
      <c r="Q143" s="4"/>
    </row>
    <row r="144" spans="2:17" x14ac:dyDescent="0.25">
      <c r="B144" s="4"/>
      <c r="C144" s="4"/>
      <c r="D144" s="4"/>
      <c r="E144" s="4"/>
      <c r="F144" s="4"/>
      <c r="G144" s="4"/>
      <c r="H144" s="4"/>
      <c r="I144" s="4"/>
      <c r="J144" s="4"/>
      <c r="K144" s="4"/>
      <c r="L144" s="4"/>
      <c r="M144" s="4"/>
      <c r="N144" s="4"/>
      <c r="O144" s="4"/>
      <c r="P144" s="4"/>
      <c r="Q144" s="4"/>
    </row>
  </sheetData>
  <mergeCells count="16">
    <mergeCell ref="A11:O11"/>
    <mergeCell ref="A1:J1"/>
    <mergeCell ref="E19:O19"/>
    <mergeCell ref="E17:O17"/>
    <mergeCell ref="E13:O13"/>
    <mergeCell ref="E15:O15"/>
    <mergeCell ref="E14:O14"/>
    <mergeCell ref="E16:O16"/>
    <mergeCell ref="E18:O18"/>
    <mergeCell ref="A3:D3"/>
    <mergeCell ref="A5:O5"/>
    <mergeCell ref="A6:O6"/>
    <mergeCell ref="A7:O7"/>
    <mergeCell ref="A8:O8"/>
    <mergeCell ref="A9:O9"/>
    <mergeCell ref="A10:O10"/>
  </mergeCells>
  <pageMargins left="0.7" right="0.7" top="0.75" bottom="0.75" header="0.3" footer="0.3"/>
  <pageSetup scale="30" orientation="landscape"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51"/>
  <sheetViews>
    <sheetView showGridLines="0" zoomScale="120" zoomScaleNormal="120" workbookViewId="0">
      <selection activeCell="M46" sqref="M46"/>
    </sheetView>
  </sheetViews>
  <sheetFormatPr defaultRowHeight="13.2" x14ac:dyDescent="0.25"/>
  <cols>
    <col min="1" max="1" width="2.6640625" customWidth="1"/>
    <col min="2" max="2" width="34.5546875" customWidth="1"/>
    <col min="3" max="3" width="12.5546875" customWidth="1"/>
    <col min="4" max="7" width="11.88671875" bestFit="1" customWidth="1"/>
    <col min="8" max="8" width="11.109375" customWidth="1"/>
    <col min="9" max="9" width="11.5546875" bestFit="1" customWidth="1"/>
    <col min="10" max="10" width="11.109375" customWidth="1"/>
    <col min="11" max="11" width="12.109375" customWidth="1"/>
    <col min="12" max="12" width="13.33203125" customWidth="1"/>
    <col min="13" max="14" width="15.6640625" bestFit="1" customWidth="1"/>
    <col min="15" max="15" width="11.5546875" bestFit="1" customWidth="1"/>
    <col min="16" max="16" width="11.5546875" customWidth="1"/>
    <col min="17" max="22" width="11.5546875" bestFit="1" customWidth="1"/>
    <col min="23" max="23" width="11.109375" bestFit="1" customWidth="1"/>
    <col min="24" max="25" width="12.88671875" bestFit="1" customWidth="1"/>
    <col min="26" max="26" width="14" bestFit="1" customWidth="1"/>
    <col min="27" max="27" width="9.88671875" bestFit="1" customWidth="1"/>
    <col min="28" max="28" width="9.6640625" bestFit="1" customWidth="1"/>
    <col min="30" max="30" width="20.6640625" customWidth="1"/>
  </cols>
  <sheetData>
    <row r="1" spans="1:30" ht="13.8" x14ac:dyDescent="0.25">
      <c r="A1" s="351" t="s">
        <v>421</v>
      </c>
      <c r="B1" s="351"/>
      <c r="C1" s="351"/>
      <c r="D1" s="351"/>
      <c r="E1" s="351"/>
      <c r="F1" s="351"/>
      <c r="G1" s="351"/>
      <c r="H1" s="351"/>
      <c r="I1" s="351"/>
      <c r="J1" s="351"/>
    </row>
    <row r="2" spans="1:30" ht="13.8" x14ac:dyDescent="0.25">
      <c r="B2" s="92"/>
    </row>
    <row r="3" spans="1:30" x14ac:dyDescent="0.25">
      <c r="B3" s="214" t="s">
        <v>339</v>
      </c>
      <c r="C3" s="214"/>
      <c r="D3" s="214"/>
    </row>
    <row r="5" spans="1:30" ht="13.8" x14ac:dyDescent="0.25">
      <c r="B5" s="92" t="s">
        <v>292</v>
      </c>
      <c r="C5" s="4"/>
      <c r="D5" s="4"/>
      <c r="E5" s="4"/>
      <c r="F5" s="4"/>
      <c r="G5" s="4"/>
      <c r="H5" s="4"/>
      <c r="I5" s="4"/>
      <c r="J5" s="4"/>
      <c r="K5" s="4"/>
      <c r="L5" s="4"/>
      <c r="M5" s="4"/>
      <c r="N5" s="4"/>
      <c r="O5" s="4"/>
      <c r="P5" s="4"/>
      <c r="Q5" s="4"/>
    </row>
    <row r="6" spans="1:30" x14ac:dyDescent="0.25">
      <c r="B6" s="4"/>
      <c r="C6" s="4"/>
      <c r="D6" s="4"/>
      <c r="E6" s="4"/>
      <c r="F6" s="4"/>
      <c r="G6" s="4"/>
      <c r="H6" s="4"/>
      <c r="I6" s="4"/>
      <c r="J6" s="4"/>
      <c r="K6" s="4"/>
      <c r="L6" s="4"/>
      <c r="M6" s="4"/>
      <c r="N6" s="4"/>
      <c r="O6" s="4"/>
      <c r="P6" s="4"/>
      <c r="Q6" s="4"/>
    </row>
    <row r="7" spans="1:30" x14ac:dyDescent="0.25">
      <c r="B7" s="20" t="s">
        <v>341</v>
      </c>
      <c r="C7" s="4"/>
      <c r="D7" s="4"/>
      <c r="E7" s="4"/>
      <c r="F7" s="4"/>
      <c r="G7" s="4"/>
      <c r="H7" s="4"/>
      <c r="I7" s="4"/>
      <c r="J7" s="4"/>
      <c r="K7" s="4"/>
      <c r="L7" s="4"/>
      <c r="M7" s="4"/>
      <c r="N7" s="4"/>
      <c r="O7" s="4"/>
      <c r="P7" s="4"/>
      <c r="Q7" s="4"/>
    </row>
    <row r="8" spans="1:30" x14ac:dyDescent="0.25">
      <c r="B8" s="20" t="str">
        <f>ControlPanel!B9</f>
        <v>Hayai Desire</v>
      </c>
      <c r="C8" s="4"/>
      <c r="D8" s="4"/>
      <c r="E8" s="2"/>
      <c r="F8" s="2"/>
      <c r="G8" s="4"/>
      <c r="H8" s="4"/>
      <c r="I8" s="4"/>
      <c r="J8" s="4"/>
      <c r="K8" s="4"/>
      <c r="L8" s="4"/>
      <c r="M8" s="4"/>
      <c r="N8" s="4"/>
      <c r="O8" s="4"/>
      <c r="P8" s="4"/>
      <c r="Q8" s="4"/>
    </row>
    <row r="9" spans="1:30" x14ac:dyDescent="0.25">
      <c r="B9" s="6"/>
      <c r="C9" s="9"/>
      <c r="D9" s="4"/>
      <c r="E9" s="4"/>
      <c r="F9" s="4"/>
      <c r="G9" s="4"/>
      <c r="H9" s="4"/>
      <c r="I9" s="4"/>
      <c r="J9" s="4"/>
      <c r="K9" s="4"/>
      <c r="L9" s="4"/>
      <c r="M9" s="4"/>
      <c r="N9" s="4"/>
      <c r="O9" s="4"/>
      <c r="P9" s="4"/>
      <c r="Q9" s="4"/>
    </row>
    <row r="10" spans="1:30" x14ac:dyDescent="0.25">
      <c r="B10" s="20" t="str">
        <f>$B$7</f>
        <v>Contractor Labour Costs</v>
      </c>
      <c r="C10" s="6"/>
      <c r="D10" s="4"/>
      <c r="E10" s="4"/>
      <c r="F10" s="4"/>
      <c r="G10" s="4"/>
      <c r="H10" s="4"/>
      <c r="I10" s="4"/>
      <c r="J10" s="4"/>
      <c r="K10" s="4"/>
      <c r="L10" s="4"/>
      <c r="M10" s="4"/>
      <c r="N10" s="4"/>
      <c r="O10" s="4"/>
      <c r="P10" s="4"/>
      <c r="Q10" s="4"/>
    </row>
    <row r="11" spans="1:30" x14ac:dyDescent="0.25">
      <c r="B11" s="20" t="str">
        <f>B8</f>
        <v>Hayai Desire</v>
      </c>
      <c r="C11" s="20"/>
      <c r="D11" s="20"/>
      <c r="E11" s="20"/>
      <c r="F11" s="20"/>
      <c r="G11" s="20"/>
      <c r="H11" s="20"/>
      <c r="I11" s="20"/>
      <c r="J11" s="20"/>
      <c r="K11" s="20"/>
      <c r="L11" s="20"/>
      <c r="M11" s="20"/>
      <c r="N11" s="20"/>
      <c r="O11" s="6"/>
      <c r="P11" s="4"/>
      <c r="Q11" s="4"/>
    </row>
    <row r="12" spans="1:30" ht="15" customHeight="1" x14ac:dyDescent="0.25">
      <c r="B12" s="21"/>
      <c r="C12" s="22">
        <f>ControlPanel!B11</f>
        <v>44682</v>
      </c>
      <c r="D12" s="22">
        <f>DATE(YEAR(C12),MONTH(C12)+1,DAY(C12))</f>
        <v>44713</v>
      </c>
      <c r="E12" s="22">
        <f t="shared" ref="E12:N12" si="0">DATE(YEAR(D12),MONTH(D12)+1,DAY(D12))</f>
        <v>44743</v>
      </c>
      <c r="F12" s="22">
        <f t="shared" si="0"/>
        <v>44774</v>
      </c>
      <c r="G12" s="22">
        <f t="shared" si="0"/>
        <v>44805</v>
      </c>
      <c r="H12" s="22">
        <f t="shared" si="0"/>
        <v>44835</v>
      </c>
      <c r="I12" s="22">
        <f t="shared" si="0"/>
        <v>44866</v>
      </c>
      <c r="J12" s="22">
        <f t="shared" si="0"/>
        <v>44896</v>
      </c>
      <c r="K12" s="22">
        <f t="shared" si="0"/>
        <v>44927</v>
      </c>
      <c r="L12" s="22">
        <f t="shared" si="0"/>
        <v>44958</v>
      </c>
      <c r="M12" s="22">
        <f t="shared" si="0"/>
        <v>44986</v>
      </c>
      <c r="N12" s="22">
        <f t="shared" si="0"/>
        <v>45017</v>
      </c>
      <c r="O12" s="23" t="s">
        <v>52</v>
      </c>
      <c r="P12" s="4"/>
      <c r="Q12" s="4"/>
    </row>
    <row r="13" spans="1:30" ht="15" customHeight="1" x14ac:dyDescent="0.25">
      <c r="B13" s="17" t="s">
        <v>340</v>
      </c>
      <c r="C13" s="129">
        <v>10</v>
      </c>
      <c r="D13" s="129">
        <v>10</v>
      </c>
      <c r="E13" s="129">
        <v>10</v>
      </c>
      <c r="F13" s="129">
        <v>10</v>
      </c>
      <c r="G13" s="129">
        <v>10</v>
      </c>
      <c r="H13" s="129">
        <v>10</v>
      </c>
      <c r="I13" s="129">
        <v>10</v>
      </c>
      <c r="J13" s="129">
        <v>10</v>
      </c>
      <c r="K13" s="129">
        <v>10</v>
      </c>
      <c r="L13" s="129">
        <v>10</v>
      </c>
      <c r="M13" s="129">
        <v>10</v>
      </c>
      <c r="N13" s="129">
        <v>10</v>
      </c>
      <c r="O13" s="10"/>
      <c r="P13" s="4"/>
      <c r="Q13" s="4"/>
    </row>
    <row r="14" spans="1:30" x14ac:dyDescent="0.25">
      <c r="B14" s="17" t="s">
        <v>342</v>
      </c>
      <c r="C14" s="97">
        <v>25</v>
      </c>
      <c r="D14" s="97">
        <v>25</v>
      </c>
      <c r="E14" s="97">
        <v>25</v>
      </c>
      <c r="F14" s="97">
        <v>25</v>
      </c>
      <c r="G14" s="97">
        <v>25</v>
      </c>
      <c r="H14" s="97">
        <v>25</v>
      </c>
      <c r="I14" s="97">
        <v>25</v>
      </c>
      <c r="J14" s="97">
        <v>25</v>
      </c>
      <c r="K14" s="97">
        <v>25</v>
      </c>
      <c r="L14" s="97">
        <v>25</v>
      </c>
      <c r="M14" s="97">
        <v>25</v>
      </c>
      <c r="N14" s="97">
        <v>25</v>
      </c>
      <c r="O14" s="10"/>
      <c r="P14" s="4"/>
      <c r="Q14" s="4"/>
    </row>
    <row r="15" spans="1:30" x14ac:dyDescent="0.25">
      <c r="B15" s="17" t="s">
        <v>343</v>
      </c>
      <c r="C15" s="10">
        <f>C13*C14/12</f>
        <v>20.833333333333332</v>
      </c>
      <c r="D15" s="10">
        <f t="shared" ref="D15:N15" si="1">D13*D14/12</f>
        <v>20.833333333333332</v>
      </c>
      <c r="E15" s="10">
        <f t="shared" si="1"/>
        <v>20.833333333333332</v>
      </c>
      <c r="F15" s="10">
        <f t="shared" si="1"/>
        <v>20.833333333333332</v>
      </c>
      <c r="G15" s="10">
        <f t="shared" si="1"/>
        <v>20.833333333333332</v>
      </c>
      <c r="H15" s="10">
        <f t="shared" si="1"/>
        <v>20.833333333333332</v>
      </c>
      <c r="I15" s="10">
        <f t="shared" si="1"/>
        <v>20.833333333333332</v>
      </c>
      <c r="J15" s="10">
        <f t="shared" si="1"/>
        <v>20.833333333333332</v>
      </c>
      <c r="K15" s="10">
        <f t="shared" si="1"/>
        <v>20.833333333333332</v>
      </c>
      <c r="L15" s="10">
        <f t="shared" si="1"/>
        <v>20.833333333333332</v>
      </c>
      <c r="M15" s="10">
        <f t="shared" si="1"/>
        <v>20.833333333333332</v>
      </c>
      <c r="N15" s="10">
        <f t="shared" si="1"/>
        <v>20.833333333333332</v>
      </c>
      <c r="O15" s="10">
        <f>SUM(C15:N15)</f>
        <v>250.00000000000003</v>
      </c>
      <c r="P15" s="4"/>
      <c r="Q15" s="4"/>
    </row>
    <row r="16" spans="1:30" ht="14.25" customHeight="1" x14ac:dyDescent="0.25">
      <c r="B16" s="6"/>
      <c r="C16" s="33"/>
      <c r="D16" s="33"/>
      <c r="E16" s="33"/>
      <c r="F16" s="33"/>
      <c r="G16" s="33"/>
      <c r="H16" s="33"/>
      <c r="I16" s="33"/>
      <c r="J16" s="33"/>
      <c r="K16" s="33"/>
      <c r="L16" s="33"/>
      <c r="M16" s="33"/>
      <c r="N16" s="33"/>
      <c r="O16" s="33"/>
      <c r="P16" s="31"/>
      <c r="Q16" s="31"/>
      <c r="R16" s="3"/>
      <c r="S16" s="3"/>
      <c r="T16" s="3"/>
      <c r="U16" s="3"/>
      <c r="V16" s="3"/>
      <c r="W16" s="3"/>
      <c r="X16" s="3"/>
      <c r="Y16" s="3"/>
      <c r="Z16" s="3"/>
      <c r="AB16" s="3"/>
      <c r="AC16" s="3"/>
      <c r="AD16" s="3"/>
    </row>
    <row r="17" spans="2:17" x14ac:dyDescent="0.25">
      <c r="B17" s="20" t="str">
        <f>$B$7</f>
        <v>Contractor Labour Costs</v>
      </c>
      <c r="C17" s="4"/>
      <c r="D17" s="4"/>
      <c r="E17" s="4"/>
      <c r="F17" s="4"/>
      <c r="G17" s="4"/>
      <c r="H17" s="4"/>
      <c r="I17" s="4"/>
      <c r="J17" s="4"/>
      <c r="K17" s="4"/>
      <c r="L17" s="4"/>
      <c r="M17" s="4"/>
      <c r="N17" s="4"/>
      <c r="O17" s="4"/>
      <c r="P17" s="4"/>
      <c r="Q17" s="4"/>
    </row>
    <row r="18" spans="2:17" x14ac:dyDescent="0.25">
      <c r="B18" s="20" t="str">
        <f>B8</f>
        <v>Hayai Desire</v>
      </c>
      <c r="C18" s="20"/>
      <c r="D18" s="20"/>
      <c r="E18" s="20"/>
      <c r="F18" s="20"/>
      <c r="G18" s="20"/>
      <c r="H18" s="20"/>
      <c r="I18" s="20"/>
      <c r="J18" s="20"/>
      <c r="K18" s="20"/>
      <c r="L18" s="20"/>
      <c r="M18" s="20"/>
      <c r="N18" s="20"/>
      <c r="O18" s="6"/>
      <c r="P18" s="4"/>
      <c r="Q18" s="4"/>
    </row>
    <row r="19" spans="2:17" x14ac:dyDescent="0.25">
      <c r="B19" s="21"/>
      <c r="C19" s="22">
        <f>DATE(YEAR(C12)+1,MONTH(C12),DAY(C12))</f>
        <v>45047</v>
      </c>
      <c r="D19" s="22">
        <f>DATE(YEAR(C19),MONTH(C19)+1,DAY(C19))</f>
        <v>45078</v>
      </c>
      <c r="E19" s="22">
        <f t="shared" ref="E19:N19" si="2">DATE(YEAR(D19),MONTH(D19)+1,DAY(D19))</f>
        <v>45108</v>
      </c>
      <c r="F19" s="22">
        <f t="shared" si="2"/>
        <v>45139</v>
      </c>
      <c r="G19" s="22">
        <f t="shared" si="2"/>
        <v>45170</v>
      </c>
      <c r="H19" s="22">
        <f t="shared" si="2"/>
        <v>45200</v>
      </c>
      <c r="I19" s="22">
        <f t="shared" si="2"/>
        <v>45231</v>
      </c>
      <c r="J19" s="22">
        <f t="shared" si="2"/>
        <v>45261</v>
      </c>
      <c r="K19" s="22">
        <f t="shared" si="2"/>
        <v>45292</v>
      </c>
      <c r="L19" s="22">
        <f t="shared" si="2"/>
        <v>45323</v>
      </c>
      <c r="M19" s="22">
        <f t="shared" si="2"/>
        <v>45352</v>
      </c>
      <c r="N19" s="22">
        <f t="shared" si="2"/>
        <v>45383</v>
      </c>
      <c r="O19" s="23" t="s">
        <v>52</v>
      </c>
      <c r="P19" s="4"/>
      <c r="Q19" s="4"/>
    </row>
    <row r="20" spans="2:17" x14ac:dyDescent="0.25">
      <c r="B20" s="17" t="s">
        <v>340</v>
      </c>
      <c r="C20" s="129">
        <v>14</v>
      </c>
      <c r="D20" s="129">
        <v>14</v>
      </c>
      <c r="E20" s="129">
        <v>14</v>
      </c>
      <c r="F20" s="129">
        <v>14</v>
      </c>
      <c r="G20" s="129">
        <v>14</v>
      </c>
      <c r="H20" s="129">
        <v>14</v>
      </c>
      <c r="I20" s="129">
        <v>14</v>
      </c>
      <c r="J20" s="129">
        <v>14</v>
      </c>
      <c r="K20" s="129">
        <v>14</v>
      </c>
      <c r="L20" s="129">
        <v>14</v>
      </c>
      <c r="M20" s="129">
        <v>14</v>
      </c>
      <c r="N20" s="129">
        <v>14</v>
      </c>
      <c r="O20" s="10"/>
      <c r="P20" s="4"/>
      <c r="Q20" s="4"/>
    </row>
    <row r="21" spans="2:17" x14ac:dyDescent="0.25">
      <c r="B21" s="17" t="s">
        <v>342</v>
      </c>
      <c r="C21" s="97">
        <v>27</v>
      </c>
      <c r="D21" s="97">
        <v>27</v>
      </c>
      <c r="E21" s="97">
        <v>27</v>
      </c>
      <c r="F21" s="97">
        <v>27</v>
      </c>
      <c r="G21" s="97">
        <v>27</v>
      </c>
      <c r="H21" s="97">
        <v>27</v>
      </c>
      <c r="I21" s="97">
        <v>27</v>
      </c>
      <c r="J21" s="97">
        <v>27</v>
      </c>
      <c r="K21" s="97">
        <v>27</v>
      </c>
      <c r="L21" s="97">
        <v>27</v>
      </c>
      <c r="M21" s="97">
        <v>27</v>
      </c>
      <c r="N21" s="97">
        <v>27</v>
      </c>
      <c r="O21" s="10"/>
      <c r="P21" s="4"/>
      <c r="Q21" s="4"/>
    </row>
    <row r="22" spans="2:17" x14ac:dyDescent="0.25">
      <c r="B22" s="17" t="s">
        <v>343</v>
      </c>
      <c r="C22" s="10">
        <f>C20*C21/12</f>
        <v>31.5</v>
      </c>
      <c r="D22" s="10">
        <f t="shared" ref="D22:N22" si="3">D20*D21/12</f>
        <v>31.5</v>
      </c>
      <c r="E22" s="10">
        <f t="shared" si="3"/>
        <v>31.5</v>
      </c>
      <c r="F22" s="10">
        <f t="shared" si="3"/>
        <v>31.5</v>
      </c>
      <c r="G22" s="10">
        <f t="shared" si="3"/>
        <v>31.5</v>
      </c>
      <c r="H22" s="10">
        <f t="shared" si="3"/>
        <v>31.5</v>
      </c>
      <c r="I22" s="10">
        <f t="shared" si="3"/>
        <v>31.5</v>
      </c>
      <c r="J22" s="10">
        <f t="shared" si="3"/>
        <v>31.5</v>
      </c>
      <c r="K22" s="10">
        <f t="shared" si="3"/>
        <v>31.5</v>
      </c>
      <c r="L22" s="10">
        <f t="shared" si="3"/>
        <v>31.5</v>
      </c>
      <c r="M22" s="10">
        <f t="shared" si="3"/>
        <v>31.5</v>
      </c>
      <c r="N22" s="10">
        <f t="shared" si="3"/>
        <v>31.5</v>
      </c>
      <c r="O22" s="10">
        <f>SUM(C22:N22)</f>
        <v>378</v>
      </c>
      <c r="P22" s="4"/>
      <c r="Q22" s="4"/>
    </row>
    <row r="23" spans="2:17" x14ac:dyDescent="0.25">
      <c r="B23" s="4"/>
      <c r="C23" s="4"/>
      <c r="D23" s="4"/>
      <c r="E23" s="4"/>
      <c r="F23" s="4"/>
      <c r="G23" s="4"/>
      <c r="H23" s="4"/>
      <c r="I23" s="4"/>
      <c r="J23" s="4"/>
      <c r="K23" s="4"/>
      <c r="L23" s="4"/>
      <c r="M23" s="4"/>
      <c r="N23" s="4"/>
      <c r="O23" s="4"/>
      <c r="P23" s="4"/>
      <c r="Q23" s="4"/>
    </row>
    <row r="24" spans="2:17" x14ac:dyDescent="0.25">
      <c r="B24" s="20" t="str">
        <f>$B$7</f>
        <v>Contractor Labour Costs</v>
      </c>
      <c r="C24" s="4"/>
      <c r="D24" s="4"/>
      <c r="E24" s="4"/>
      <c r="F24" s="4"/>
      <c r="G24" s="4"/>
      <c r="H24" s="4"/>
      <c r="I24" s="4"/>
      <c r="J24" s="4"/>
      <c r="K24" s="4"/>
      <c r="L24" s="4"/>
      <c r="M24" s="4"/>
      <c r="N24" s="4"/>
      <c r="O24" s="4"/>
      <c r="P24" s="4"/>
      <c r="Q24" s="4"/>
    </row>
    <row r="25" spans="2:17" x14ac:dyDescent="0.25">
      <c r="B25" s="20" t="str">
        <f>B8</f>
        <v>Hayai Desire</v>
      </c>
      <c r="C25" s="20"/>
      <c r="D25" s="20"/>
      <c r="E25" s="20"/>
      <c r="F25" s="20"/>
      <c r="G25" s="20"/>
      <c r="H25" s="20"/>
      <c r="I25" s="20"/>
      <c r="J25" s="20"/>
      <c r="K25" s="20"/>
      <c r="L25" s="20"/>
      <c r="M25" s="20"/>
      <c r="N25" s="20"/>
      <c r="O25" s="6"/>
      <c r="P25" s="4"/>
      <c r="Q25" s="4"/>
    </row>
    <row r="26" spans="2:17" x14ac:dyDescent="0.25">
      <c r="B26" s="21"/>
      <c r="C26" s="22">
        <f>DATE(YEAR(C19)+1,MONTH(C19),DAY(C19))</f>
        <v>45413</v>
      </c>
      <c r="D26" s="22">
        <f>DATE(YEAR(C26),MONTH(C26)+1,DAY(C26))</f>
        <v>45444</v>
      </c>
      <c r="E26" s="22">
        <f t="shared" ref="E26:N26" si="4">DATE(YEAR(D26),MONTH(D26)+1,DAY(D26))</f>
        <v>45474</v>
      </c>
      <c r="F26" s="22">
        <f t="shared" si="4"/>
        <v>45505</v>
      </c>
      <c r="G26" s="22">
        <f t="shared" si="4"/>
        <v>45536</v>
      </c>
      <c r="H26" s="22">
        <f t="shared" si="4"/>
        <v>45566</v>
      </c>
      <c r="I26" s="22">
        <f t="shared" si="4"/>
        <v>45597</v>
      </c>
      <c r="J26" s="22">
        <f t="shared" si="4"/>
        <v>45627</v>
      </c>
      <c r="K26" s="22">
        <f t="shared" si="4"/>
        <v>45658</v>
      </c>
      <c r="L26" s="22">
        <f t="shared" si="4"/>
        <v>45689</v>
      </c>
      <c r="M26" s="22">
        <f t="shared" si="4"/>
        <v>45717</v>
      </c>
      <c r="N26" s="22">
        <f t="shared" si="4"/>
        <v>45748</v>
      </c>
      <c r="O26" s="23" t="s">
        <v>52</v>
      </c>
      <c r="P26" s="4"/>
      <c r="Q26" s="4"/>
    </row>
    <row r="27" spans="2:17" x14ac:dyDescent="0.25">
      <c r="B27" s="17" t="s">
        <v>340</v>
      </c>
      <c r="C27" s="129">
        <v>20</v>
      </c>
      <c r="D27" s="129">
        <v>20</v>
      </c>
      <c r="E27" s="129">
        <v>20</v>
      </c>
      <c r="F27" s="129">
        <v>20</v>
      </c>
      <c r="G27" s="129">
        <v>20</v>
      </c>
      <c r="H27" s="129">
        <v>20</v>
      </c>
      <c r="I27" s="129">
        <v>20</v>
      </c>
      <c r="J27" s="129">
        <v>20</v>
      </c>
      <c r="K27" s="129">
        <v>20</v>
      </c>
      <c r="L27" s="129">
        <v>20</v>
      </c>
      <c r="M27" s="129">
        <v>20</v>
      </c>
      <c r="N27" s="129">
        <v>20</v>
      </c>
      <c r="O27" s="10"/>
      <c r="P27" s="4"/>
      <c r="Q27" s="4"/>
    </row>
    <row r="28" spans="2:17" x14ac:dyDescent="0.25">
      <c r="B28" s="17" t="s">
        <v>342</v>
      </c>
      <c r="C28" s="97">
        <v>30</v>
      </c>
      <c r="D28" s="97">
        <v>30</v>
      </c>
      <c r="E28" s="97">
        <v>30</v>
      </c>
      <c r="F28" s="97">
        <v>30</v>
      </c>
      <c r="G28" s="97">
        <v>30</v>
      </c>
      <c r="H28" s="97">
        <v>30</v>
      </c>
      <c r="I28" s="97">
        <v>30</v>
      </c>
      <c r="J28" s="97">
        <v>30</v>
      </c>
      <c r="K28" s="97">
        <v>30</v>
      </c>
      <c r="L28" s="97">
        <v>30</v>
      </c>
      <c r="M28" s="97">
        <v>30</v>
      </c>
      <c r="N28" s="97">
        <v>30</v>
      </c>
      <c r="O28" s="10"/>
      <c r="P28" s="4"/>
      <c r="Q28" s="4"/>
    </row>
    <row r="29" spans="2:17" x14ac:dyDescent="0.25">
      <c r="B29" s="17" t="s">
        <v>343</v>
      </c>
      <c r="C29" s="10">
        <f>C27*C28/12</f>
        <v>50</v>
      </c>
      <c r="D29" s="10">
        <f t="shared" ref="D29:N29" si="5">D27*D28/12</f>
        <v>50</v>
      </c>
      <c r="E29" s="10">
        <f t="shared" si="5"/>
        <v>50</v>
      </c>
      <c r="F29" s="10">
        <f t="shared" si="5"/>
        <v>50</v>
      </c>
      <c r="G29" s="10">
        <f t="shared" si="5"/>
        <v>50</v>
      </c>
      <c r="H29" s="10">
        <f t="shared" si="5"/>
        <v>50</v>
      </c>
      <c r="I29" s="10">
        <f t="shared" si="5"/>
        <v>50</v>
      </c>
      <c r="J29" s="10">
        <f t="shared" si="5"/>
        <v>50</v>
      </c>
      <c r="K29" s="10">
        <f t="shared" si="5"/>
        <v>50</v>
      </c>
      <c r="L29" s="10">
        <f t="shared" si="5"/>
        <v>50</v>
      </c>
      <c r="M29" s="10">
        <f t="shared" si="5"/>
        <v>50</v>
      </c>
      <c r="N29" s="10">
        <f t="shared" si="5"/>
        <v>50</v>
      </c>
      <c r="O29" s="10">
        <f>SUM(C29:N29)</f>
        <v>600</v>
      </c>
      <c r="P29" s="4"/>
      <c r="Q29" s="4"/>
    </row>
    <row r="30" spans="2:17" x14ac:dyDescent="0.25">
      <c r="B30" s="4"/>
      <c r="C30" s="4"/>
      <c r="D30" s="4"/>
      <c r="E30" s="4"/>
      <c r="F30" s="4"/>
      <c r="G30" s="4"/>
      <c r="H30" s="4"/>
      <c r="I30" s="4"/>
      <c r="J30" s="4"/>
      <c r="K30" s="4"/>
      <c r="L30" s="4"/>
      <c r="M30" s="4"/>
      <c r="N30" s="4"/>
      <c r="O30" s="4"/>
      <c r="P30" s="4"/>
      <c r="Q30" s="4"/>
    </row>
    <row r="31" spans="2:17" x14ac:dyDescent="0.25">
      <c r="B31" s="20" t="str">
        <f>$B$7</f>
        <v>Contractor Labour Costs</v>
      </c>
      <c r="C31" s="4"/>
      <c r="D31" s="4"/>
      <c r="E31" s="4"/>
      <c r="F31" s="4"/>
      <c r="G31" s="4"/>
      <c r="H31" s="4"/>
      <c r="I31" s="4"/>
      <c r="J31" s="4"/>
      <c r="K31" s="4"/>
      <c r="L31" s="4"/>
      <c r="M31" s="4"/>
      <c r="N31" s="4"/>
      <c r="O31" s="4"/>
      <c r="P31" s="4"/>
      <c r="Q31" s="4"/>
    </row>
    <row r="32" spans="2:17" x14ac:dyDescent="0.25">
      <c r="B32" s="20" t="str">
        <f>B8</f>
        <v>Hayai Desire</v>
      </c>
      <c r="C32" s="20"/>
      <c r="D32" s="20"/>
      <c r="E32" s="20"/>
      <c r="F32" s="20"/>
      <c r="G32" s="20"/>
      <c r="H32" s="20"/>
      <c r="I32" s="20"/>
      <c r="J32" s="20"/>
      <c r="K32" s="20"/>
      <c r="L32" s="20"/>
      <c r="M32" s="20"/>
      <c r="N32" s="20"/>
      <c r="O32" s="6"/>
      <c r="P32" s="4"/>
      <c r="Q32" s="4"/>
    </row>
    <row r="33" spans="2:17" x14ac:dyDescent="0.25">
      <c r="B33" s="21"/>
      <c r="C33" s="22">
        <f>DATE(YEAR(C26)+1,MONTH(C26),DAY(C26))</f>
        <v>45778</v>
      </c>
      <c r="D33" s="22">
        <f>DATE(YEAR(C33),MONTH(C33)+1,DAY(C33))</f>
        <v>45809</v>
      </c>
      <c r="E33" s="22">
        <f t="shared" ref="E33:N33" si="6">DATE(YEAR(D33),MONTH(D33)+1,DAY(D33))</f>
        <v>45839</v>
      </c>
      <c r="F33" s="22">
        <f t="shared" si="6"/>
        <v>45870</v>
      </c>
      <c r="G33" s="22">
        <f t="shared" si="6"/>
        <v>45901</v>
      </c>
      <c r="H33" s="22">
        <f t="shared" si="6"/>
        <v>45931</v>
      </c>
      <c r="I33" s="22">
        <f t="shared" si="6"/>
        <v>45962</v>
      </c>
      <c r="J33" s="22">
        <f t="shared" si="6"/>
        <v>45992</v>
      </c>
      <c r="K33" s="22">
        <f t="shared" si="6"/>
        <v>46023</v>
      </c>
      <c r="L33" s="22">
        <f t="shared" si="6"/>
        <v>46054</v>
      </c>
      <c r="M33" s="22">
        <f t="shared" si="6"/>
        <v>46082</v>
      </c>
      <c r="N33" s="22">
        <f t="shared" si="6"/>
        <v>46113</v>
      </c>
      <c r="O33" s="23" t="s">
        <v>52</v>
      </c>
      <c r="P33" s="4"/>
      <c r="Q33" s="4"/>
    </row>
    <row r="34" spans="2:17" x14ac:dyDescent="0.25">
      <c r="B34" s="17" t="s">
        <v>340</v>
      </c>
      <c r="C34" s="129">
        <v>22</v>
      </c>
      <c r="D34" s="129">
        <f>C34</f>
        <v>22</v>
      </c>
      <c r="E34" s="129">
        <f t="shared" ref="E34:N35" si="7">D34</f>
        <v>22</v>
      </c>
      <c r="F34" s="129">
        <f t="shared" si="7"/>
        <v>22</v>
      </c>
      <c r="G34" s="129">
        <f t="shared" si="7"/>
        <v>22</v>
      </c>
      <c r="H34" s="129">
        <f t="shared" si="7"/>
        <v>22</v>
      </c>
      <c r="I34" s="129">
        <f t="shared" si="7"/>
        <v>22</v>
      </c>
      <c r="J34" s="129">
        <f t="shared" si="7"/>
        <v>22</v>
      </c>
      <c r="K34" s="129">
        <f t="shared" si="7"/>
        <v>22</v>
      </c>
      <c r="L34" s="129">
        <f t="shared" si="7"/>
        <v>22</v>
      </c>
      <c r="M34" s="129">
        <f t="shared" si="7"/>
        <v>22</v>
      </c>
      <c r="N34" s="129">
        <f t="shared" si="7"/>
        <v>22</v>
      </c>
      <c r="O34" s="10"/>
      <c r="P34" s="4"/>
      <c r="Q34" s="4"/>
    </row>
    <row r="35" spans="2:17" x14ac:dyDescent="0.25">
      <c r="B35" s="17" t="s">
        <v>342</v>
      </c>
      <c r="C35" s="97">
        <v>35</v>
      </c>
      <c r="D35" s="97">
        <f>C35</f>
        <v>35</v>
      </c>
      <c r="E35" s="97">
        <f t="shared" si="7"/>
        <v>35</v>
      </c>
      <c r="F35" s="97">
        <f t="shared" si="7"/>
        <v>35</v>
      </c>
      <c r="G35" s="97">
        <f t="shared" si="7"/>
        <v>35</v>
      </c>
      <c r="H35" s="97">
        <f t="shared" si="7"/>
        <v>35</v>
      </c>
      <c r="I35" s="97">
        <f t="shared" si="7"/>
        <v>35</v>
      </c>
      <c r="J35" s="97">
        <f t="shared" si="7"/>
        <v>35</v>
      </c>
      <c r="K35" s="97">
        <f t="shared" si="7"/>
        <v>35</v>
      </c>
      <c r="L35" s="97">
        <f t="shared" si="7"/>
        <v>35</v>
      </c>
      <c r="M35" s="97">
        <f t="shared" si="7"/>
        <v>35</v>
      </c>
      <c r="N35" s="97">
        <f t="shared" si="7"/>
        <v>35</v>
      </c>
      <c r="O35" s="10"/>
      <c r="P35" s="4"/>
      <c r="Q35" s="4"/>
    </row>
    <row r="36" spans="2:17" x14ac:dyDescent="0.25">
      <c r="B36" s="17" t="s">
        <v>343</v>
      </c>
      <c r="C36" s="10">
        <f>C34*C35/12</f>
        <v>64.166666666666671</v>
      </c>
      <c r="D36" s="10">
        <f t="shared" ref="D36:N36" si="8">D34*D35/12</f>
        <v>64.166666666666671</v>
      </c>
      <c r="E36" s="10">
        <f t="shared" si="8"/>
        <v>64.166666666666671</v>
      </c>
      <c r="F36" s="10">
        <f t="shared" si="8"/>
        <v>64.166666666666671</v>
      </c>
      <c r="G36" s="10">
        <f t="shared" si="8"/>
        <v>64.166666666666671</v>
      </c>
      <c r="H36" s="10">
        <f t="shared" si="8"/>
        <v>64.166666666666671</v>
      </c>
      <c r="I36" s="10">
        <f t="shared" si="8"/>
        <v>64.166666666666671</v>
      </c>
      <c r="J36" s="10">
        <f t="shared" si="8"/>
        <v>64.166666666666671</v>
      </c>
      <c r="K36" s="10">
        <f t="shared" si="8"/>
        <v>64.166666666666671</v>
      </c>
      <c r="L36" s="10">
        <f t="shared" si="8"/>
        <v>64.166666666666671</v>
      </c>
      <c r="M36" s="10">
        <f t="shared" si="8"/>
        <v>64.166666666666671</v>
      </c>
      <c r="N36" s="10">
        <f t="shared" si="8"/>
        <v>64.166666666666671</v>
      </c>
      <c r="O36" s="10">
        <f>SUM(C36:N36)</f>
        <v>769.99999999999989</v>
      </c>
      <c r="P36" s="4"/>
      <c r="Q36" s="4"/>
    </row>
    <row r="37" spans="2:17" x14ac:dyDescent="0.25">
      <c r="B37" s="4"/>
      <c r="C37" s="4"/>
      <c r="D37" s="4"/>
      <c r="E37" s="4"/>
      <c r="F37" s="4"/>
      <c r="G37" s="4"/>
      <c r="H37" s="4"/>
      <c r="I37" s="4"/>
      <c r="J37" s="4"/>
      <c r="K37" s="4"/>
      <c r="L37" s="4"/>
      <c r="M37" s="4"/>
      <c r="N37" s="4"/>
      <c r="O37" s="4"/>
      <c r="P37" s="4"/>
      <c r="Q37" s="4"/>
    </row>
    <row r="38" spans="2:17" x14ac:dyDescent="0.25">
      <c r="B38" s="20" t="str">
        <f>$B$7</f>
        <v>Contractor Labour Costs</v>
      </c>
      <c r="C38" s="4"/>
      <c r="D38" s="4"/>
      <c r="E38" s="4"/>
      <c r="F38" s="4"/>
      <c r="G38" s="4"/>
      <c r="H38" s="4"/>
      <c r="I38" s="4"/>
      <c r="J38" s="4"/>
      <c r="K38" s="4"/>
      <c r="L38" s="4"/>
      <c r="M38" s="4"/>
      <c r="N38" s="4"/>
      <c r="O38" s="4"/>
      <c r="P38" s="4"/>
      <c r="Q38" s="4"/>
    </row>
    <row r="39" spans="2:17" x14ac:dyDescent="0.25">
      <c r="B39" s="20" t="str">
        <f>B8</f>
        <v>Hayai Desire</v>
      </c>
      <c r="C39" s="20"/>
      <c r="D39" s="20"/>
      <c r="E39" s="20"/>
      <c r="F39" s="20"/>
      <c r="G39" s="20"/>
      <c r="H39" s="20"/>
      <c r="I39" s="20"/>
      <c r="J39" s="20"/>
      <c r="K39" s="20"/>
      <c r="L39" s="20"/>
      <c r="M39" s="20"/>
      <c r="N39" s="20"/>
      <c r="O39" s="6"/>
      <c r="P39" s="4"/>
      <c r="Q39" s="4"/>
    </row>
    <row r="40" spans="2:17" x14ac:dyDescent="0.25">
      <c r="B40" s="21"/>
      <c r="C40" s="22">
        <f>DATE(YEAR(C33)+1,MONTH(C33),DAY(C33))</f>
        <v>46143</v>
      </c>
      <c r="D40" s="22">
        <f>DATE(YEAR(C40),MONTH(C40)+1,DAY(C40))</f>
        <v>46174</v>
      </c>
      <c r="E40" s="22">
        <f t="shared" ref="E40:N40" si="9">DATE(YEAR(D40),MONTH(D40)+1,DAY(D40))</f>
        <v>46204</v>
      </c>
      <c r="F40" s="22">
        <f t="shared" si="9"/>
        <v>46235</v>
      </c>
      <c r="G40" s="22">
        <f t="shared" si="9"/>
        <v>46266</v>
      </c>
      <c r="H40" s="22">
        <f t="shared" si="9"/>
        <v>46296</v>
      </c>
      <c r="I40" s="22">
        <f t="shared" si="9"/>
        <v>46327</v>
      </c>
      <c r="J40" s="22">
        <f t="shared" si="9"/>
        <v>46357</v>
      </c>
      <c r="K40" s="22">
        <f t="shared" si="9"/>
        <v>46388</v>
      </c>
      <c r="L40" s="22">
        <f t="shared" si="9"/>
        <v>46419</v>
      </c>
      <c r="M40" s="22">
        <f t="shared" si="9"/>
        <v>46447</v>
      </c>
      <c r="N40" s="22">
        <f t="shared" si="9"/>
        <v>46478</v>
      </c>
      <c r="O40" s="23" t="s">
        <v>52</v>
      </c>
      <c r="P40" s="4"/>
      <c r="Q40" s="4"/>
    </row>
    <row r="41" spans="2:17" x14ac:dyDescent="0.25">
      <c r="B41" s="17" t="s">
        <v>340</v>
      </c>
      <c r="C41" s="129">
        <v>40</v>
      </c>
      <c r="D41" s="129">
        <f>C41</f>
        <v>40</v>
      </c>
      <c r="E41" s="129">
        <f t="shared" ref="E41:N42" si="10">D41</f>
        <v>40</v>
      </c>
      <c r="F41" s="129">
        <f t="shared" si="10"/>
        <v>40</v>
      </c>
      <c r="G41" s="129">
        <f t="shared" si="10"/>
        <v>40</v>
      </c>
      <c r="H41" s="129">
        <f t="shared" si="10"/>
        <v>40</v>
      </c>
      <c r="I41" s="129">
        <f t="shared" si="10"/>
        <v>40</v>
      </c>
      <c r="J41" s="129">
        <f t="shared" si="10"/>
        <v>40</v>
      </c>
      <c r="K41" s="129">
        <f t="shared" si="10"/>
        <v>40</v>
      </c>
      <c r="L41" s="129">
        <f t="shared" si="10"/>
        <v>40</v>
      </c>
      <c r="M41" s="129">
        <f t="shared" si="10"/>
        <v>40</v>
      </c>
      <c r="N41" s="129">
        <f t="shared" si="10"/>
        <v>40</v>
      </c>
      <c r="O41" s="10"/>
      <c r="P41" s="4"/>
      <c r="Q41" s="4"/>
    </row>
    <row r="42" spans="2:17" x14ac:dyDescent="0.25">
      <c r="B42" s="17" t="s">
        <v>342</v>
      </c>
      <c r="C42" s="97">
        <f>C35*1.05</f>
        <v>36.75</v>
      </c>
      <c r="D42" s="97">
        <f>C42</f>
        <v>36.75</v>
      </c>
      <c r="E42" s="97">
        <f t="shared" si="10"/>
        <v>36.75</v>
      </c>
      <c r="F42" s="97">
        <f t="shared" si="10"/>
        <v>36.75</v>
      </c>
      <c r="G42" s="97">
        <f t="shared" si="10"/>
        <v>36.75</v>
      </c>
      <c r="H42" s="97">
        <f t="shared" si="10"/>
        <v>36.75</v>
      </c>
      <c r="I42" s="97">
        <f t="shared" si="10"/>
        <v>36.75</v>
      </c>
      <c r="J42" s="97">
        <f t="shared" si="10"/>
        <v>36.75</v>
      </c>
      <c r="K42" s="97">
        <f t="shared" si="10"/>
        <v>36.75</v>
      </c>
      <c r="L42" s="97">
        <f t="shared" si="10"/>
        <v>36.75</v>
      </c>
      <c r="M42" s="97">
        <f t="shared" si="10"/>
        <v>36.75</v>
      </c>
      <c r="N42" s="97">
        <f t="shared" si="10"/>
        <v>36.75</v>
      </c>
      <c r="O42" s="10"/>
      <c r="P42" s="4"/>
      <c r="Q42" s="4"/>
    </row>
    <row r="43" spans="2:17" x14ac:dyDescent="0.25">
      <c r="B43" s="17" t="s">
        <v>343</v>
      </c>
      <c r="C43" s="10">
        <f>C41*C42/12</f>
        <v>122.5</v>
      </c>
      <c r="D43" s="10">
        <f t="shared" ref="D43:N43" si="11">D41*D42/12</f>
        <v>122.5</v>
      </c>
      <c r="E43" s="10">
        <f t="shared" si="11"/>
        <v>122.5</v>
      </c>
      <c r="F43" s="10">
        <f t="shared" si="11"/>
        <v>122.5</v>
      </c>
      <c r="G43" s="10">
        <f t="shared" si="11"/>
        <v>122.5</v>
      </c>
      <c r="H43" s="10">
        <f t="shared" si="11"/>
        <v>122.5</v>
      </c>
      <c r="I43" s="10">
        <f t="shared" si="11"/>
        <v>122.5</v>
      </c>
      <c r="J43" s="10">
        <f t="shared" si="11"/>
        <v>122.5</v>
      </c>
      <c r="K43" s="10">
        <f t="shared" si="11"/>
        <v>122.5</v>
      </c>
      <c r="L43" s="10">
        <f t="shared" si="11"/>
        <v>122.5</v>
      </c>
      <c r="M43" s="10">
        <f t="shared" si="11"/>
        <v>122.5</v>
      </c>
      <c r="N43" s="10">
        <f t="shared" si="11"/>
        <v>122.5</v>
      </c>
      <c r="O43" s="10">
        <f>SUM(C43:N43)</f>
        <v>1470</v>
      </c>
      <c r="P43" s="4"/>
      <c r="Q43" s="4"/>
    </row>
    <row r="44" spans="2:17" x14ac:dyDescent="0.25">
      <c r="B44" s="4"/>
      <c r="C44" s="4"/>
      <c r="D44" s="4"/>
      <c r="E44" s="4"/>
      <c r="F44" s="4"/>
      <c r="G44" s="4"/>
      <c r="H44" s="4"/>
      <c r="I44" s="4"/>
      <c r="J44" s="4"/>
      <c r="K44" s="4"/>
      <c r="L44" s="4"/>
      <c r="M44" s="4"/>
      <c r="N44" s="4"/>
      <c r="O44" s="4"/>
      <c r="P44" s="4"/>
      <c r="Q44" s="4"/>
    </row>
    <row r="45" spans="2:17" x14ac:dyDescent="0.25">
      <c r="B45" s="4"/>
      <c r="C45" s="4"/>
      <c r="D45" s="4"/>
      <c r="E45" s="4"/>
      <c r="F45" s="4"/>
      <c r="G45" s="4"/>
      <c r="H45" s="4"/>
      <c r="I45" s="4"/>
      <c r="J45" s="4"/>
      <c r="K45" s="4"/>
      <c r="L45" s="4"/>
      <c r="M45" s="4"/>
      <c r="N45" s="4"/>
      <c r="O45" s="4"/>
      <c r="P45" s="4"/>
      <c r="Q45" s="4"/>
    </row>
    <row r="46" spans="2:17" x14ac:dyDescent="0.25">
      <c r="B46" s="4"/>
      <c r="C46" s="4"/>
      <c r="D46" s="4"/>
      <c r="E46" s="4"/>
      <c r="F46" s="4"/>
      <c r="G46" s="4"/>
      <c r="H46" s="4"/>
      <c r="I46" s="4"/>
      <c r="J46" s="4"/>
      <c r="K46" s="4"/>
      <c r="L46" s="4"/>
      <c r="M46" s="4"/>
      <c r="N46" s="4"/>
      <c r="O46" s="4"/>
      <c r="P46" s="4"/>
      <c r="Q46" s="4"/>
    </row>
    <row r="47" spans="2:17" x14ac:dyDescent="0.25">
      <c r="B47" s="4"/>
      <c r="C47" s="4"/>
      <c r="D47" s="4"/>
      <c r="E47" s="4"/>
      <c r="F47" s="4"/>
      <c r="G47" s="4"/>
      <c r="H47" s="4"/>
      <c r="I47" s="4"/>
      <c r="J47" s="4"/>
      <c r="K47" s="4"/>
      <c r="L47" s="4"/>
      <c r="M47" s="4"/>
      <c r="N47" s="4"/>
      <c r="O47" s="4"/>
      <c r="P47" s="4"/>
      <c r="Q47" s="4"/>
    </row>
    <row r="48" spans="2:17" x14ac:dyDescent="0.25">
      <c r="B48" s="4"/>
      <c r="C48" s="4"/>
      <c r="D48" s="4"/>
      <c r="E48" s="4"/>
      <c r="F48" s="4"/>
      <c r="G48" s="4"/>
      <c r="H48" s="4"/>
      <c r="I48" s="4"/>
      <c r="J48" s="4"/>
      <c r="K48" s="4"/>
      <c r="L48" s="4"/>
      <c r="M48" s="4"/>
      <c r="N48" s="4"/>
      <c r="O48" s="4"/>
      <c r="P48" s="4"/>
      <c r="Q48" s="4"/>
    </row>
    <row r="49" spans="2:17" x14ac:dyDescent="0.25">
      <c r="B49" s="4"/>
      <c r="C49" s="4"/>
      <c r="D49" s="4"/>
      <c r="E49" s="4"/>
      <c r="F49" s="4"/>
      <c r="G49" s="4"/>
      <c r="H49" s="4"/>
      <c r="I49" s="4"/>
      <c r="J49" s="4"/>
      <c r="K49" s="4"/>
      <c r="L49" s="4"/>
      <c r="M49" s="4"/>
      <c r="N49" s="4"/>
      <c r="O49" s="4"/>
      <c r="P49" s="4"/>
      <c r="Q49" s="4"/>
    </row>
    <row r="50" spans="2:17" x14ac:dyDescent="0.25">
      <c r="B50" s="4"/>
      <c r="C50" s="4"/>
      <c r="D50" s="4"/>
      <c r="E50" s="4"/>
      <c r="F50" s="4"/>
      <c r="G50" s="4"/>
      <c r="H50" s="4"/>
      <c r="I50" s="4"/>
      <c r="J50" s="4"/>
      <c r="K50" s="4"/>
      <c r="L50" s="4"/>
      <c r="M50" s="4"/>
      <c r="N50" s="4"/>
      <c r="O50" s="4"/>
      <c r="P50" s="4"/>
      <c r="Q50" s="4"/>
    </row>
    <row r="51" spans="2:17" x14ac:dyDescent="0.25">
      <c r="B51" s="4"/>
      <c r="C51" s="4"/>
      <c r="D51" s="4"/>
      <c r="E51" s="4"/>
      <c r="F51" s="4"/>
      <c r="G51" s="4"/>
      <c r="H51" s="4"/>
      <c r="I51" s="4"/>
      <c r="J51" s="4"/>
      <c r="K51" s="4"/>
      <c r="L51" s="4"/>
      <c r="M51" s="4"/>
      <c r="N51" s="4"/>
      <c r="O51" s="4"/>
      <c r="P51" s="4"/>
      <c r="Q51" s="4"/>
    </row>
  </sheetData>
  <mergeCells count="1">
    <mergeCell ref="A1:J1"/>
  </mergeCells>
  <pageMargins left="0.7" right="0.7" top="0.75" bottom="0.75" header="0.3" footer="0.3"/>
  <pageSetup scale="30" orientation="landscape"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J446"/>
  <sheetViews>
    <sheetView topLeftCell="A19" workbookViewId="0">
      <selection activeCell="K43" sqref="K43"/>
    </sheetView>
  </sheetViews>
  <sheetFormatPr defaultRowHeight="13.2" x14ac:dyDescent="0.25"/>
  <cols>
    <col min="1" max="1" width="4.109375" customWidth="1"/>
    <col min="2" max="2" width="32.44140625" customWidth="1"/>
    <col min="3" max="6" width="9.5546875" bestFit="1" customWidth="1"/>
    <col min="7" max="7" width="9.88671875" bestFit="1" customWidth="1"/>
    <col min="8" max="9" width="9.5546875" bestFit="1" customWidth="1"/>
    <col min="10" max="10" width="9.88671875" bestFit="1" customWidth="1"/>
    <col min="11" max="11" width="9.5546875" bestFit="1" customWidth="1"/>
    <col min="12" max="13" width="9.88671875" bestFit="1" customWidth="1"/>
    <col min="14" max="14" width="13.109375" customWidth="1"/>
    <col min="15" max="15" width="10.6640625" bestFit="1" customWidth="1"/>
    <col min="16" max="16" width="5.6640625" customWidth="1"/>
    <col min="17" max="17" width="6" customWidth="1"/>
    <col min="18" max="18" width="30.109375" customWidth="1"/>
    <col min="19" max="19" width="10.44140625" customWidth="1"/>
    <col min="33" max="33" width="23.6640625" bestFit="1" customWidth="1"/>
    <col min="34" max="34" width="6.33203125" customWidth="1"/>
    <col min="35" max="35" width="6.33203125" style="260" customWidth="1"/>
    <col min="36" max="36" width="26.5546875" customWidth="1"/>
    <col min="51" max="51" width="23.6640625" bestFit="1" customWidth="1"/>
    <col min="52" max="52" width="5.6640625" customWidth="1"/>
    <col min="53" max="53" width="5.6640625" style="260" customWidth="1"/>
    <col min="54" max="54" width="24.6640625" customWidth="1"/>
    <col min="69" max="69" width="23.6640625" bestFit="1" customWidth="1"/>
    <col min="70" max="70" width="6" customWidth="1"/>
    <col min="71" max="71" width="6" style="260" customWidth="1"/>
    <col min="72" max="72" width="26.109375" customWidth="1"/>
    <col min="87" max="87" width="23.6640625" bestFit="1" customWidth="1"/>
  </cols>
  <sheetData>
    <row r="1" spans="1:21" ht="13.8" x14ac:dyDescent="0.25">
      <c r="A1" s="351" t="s">
        <v>421</v>
      </c>
      <c r="B1" s="351"/>
      <c r="C1" s="351"/>
      <c r="D1" s="351"/>
      <c r="E1" s="351"/>
      <c r="F1" s="351"/>
      <c r="G1" s="351"/>
      <c r="H1" s="351"/>
      <c r="I1" s="351"/>
      <c r="J1" s="351"/>
      <c r="K1" s="351"/>
    </row>
    <row r="2" spans="1:21" s="260" customFormat="1" ht="13.8" x14ac:dyDescent="0.25">
      <c r="A2" s="261"/>
      <c r="B2" s="261"/>
      <c r="C2" s="261"/>
      <c r="D2" s="261"/>
      <c r="E2" s="261"/>
      <c r="F2" s="261"/>
      <c r="G2" s="261"/>
      <c r="H2" s="261"/>
      <c r="I2" s="261"/>
      <c r="J2" s="261"/>
      <c r="K2" s="261"/>
    </row>
    <row r="3" spans="1:21" s="260" customFormat="1" ht="13.8" x14ac:dyDescent="0.25">
      <c r="A3" s="360" t="s">
        <v>505</v>
      </c>
      <c r="B3" s="360"/>
      <c r="C3" s="360"/>
      <c r="D3" s="360"/>
      <c r="E3" s="360"/>
      <c r="F3" s="360"/>
      <c r="G3" s="360"/>
      <c r="H3" s="360"/>
      <c r="I3" s="360"/>
      <c r="J3" s="360"/>
      <c r="K3" s="360"/>
      <c r="L3" s="360"/>
      <c r="M3" s="360"/>
      <c r="N3" s="360"/>
      <c r="O3" s="360"/>
      <c r="P3" s="360"/>
      <c r="Q3" s="360"/>
      <c r="R3" s="360"/>
      <c r="S3" s="360"/>
      <c r="T3" s="360"/>
      <c r="U3" s="360"/>
    </row>
    <row r="4" spans="1:21" s="260" customFormat="1" ht="13.8" x14ac:dyDescent="0.25">
      <c r="A4" s="360" t="s">
        <v>507</v>
      </c>
      <c r="B4" s="360"/>
      <c r="C4" s="360"/>
      <c r="D4" s="360"/>
      <c r="E4" s="360"/>
      <c r="F4" s="360"/>
      <c r="G4" s="360"/>
      <c r="H4" s="360"/>
      <c r="I4" s="360"/>
      <c r="J4" s="360"/>
      <c r="K4" s="360"/>
      <c r="L4" s="360"/>
      <c r="M4" s="360"/>
      <c r="N4" s="360"/>
      <c r="O4" s="360"/>
      <c r="P4" s="360"/>
      <c r="Q4" s="360"/>
      <c r="R4" s="360"/>
      <c r="S4" s="360"/>
      <c r="T4" s="360"/>
      <c r="U4" s="360"/>
    </row>
    <row r="5" spans="1:21" s="260" customFormat="1" ht="13.8" x14ac:dyDescent="0.25">
      <c r="A5" s="360" t="s">
        <v>508</v>
      </c>
      <c r="B5" s="360"/>
      <c r="C5" s="360"/>
      <c r="D5" s="360"/>
      <c r="E5" s="360"/>
      <c r="F5" s="360"/>
      <c r="G5" s="360"/>
      <c r="H5" s="360"/>
      <c r="I5" s="360"/>
      <c r="J5" s="360"/>
      <c r="K5" s="360"/>
      <c r="L5" s="360"/>
      <c r="M5" s="360"/>
      <c r="N5" s="360"/>
      <c r="O5" s="360"/>
      <c r="P5" s="360"/>
      <c r="Q5" s="360"/>
      <c r="R5" s="360"/>
      <c r="S5" s="360"/>
      <c r="T5" s="360"/>
      <c r="U5" s="360"/>
    </row>
    <row r="6" spans="1:21" s="260" customFormat="1" ht="13.8" x14ac:dyDescent="0.25">
      <c r="A6" s="264" t="s">
        <v>506</v>
      </c>
      <c r="B6" s="264"/>
      <c r="C6" s="264"/>
      <c r="D6" s="264"/>
      <c r="E6" s="264"/>
      <c r="F6" s="264"/>
      <c r="G6" s="264"/>
      <c r="H6" s="264"/>
      <c r="I6" s="264"/>
      <c r="J6" s="264"/>
      <c r="K6" s="264"/>
      <c r="L6" s="264"/>
      <c r="M6" s="264"/>
      <c r="N6" s="264"/>
      <c r="O6" s="264"/>
      <c r="P6" s="264"/>
      <c r="Q6" s="223"/>
      <c r="R6" s="223"/>
      <c r="S6" s="223"/>
      <c r="T6" s="223"/>
      <c r="U6" s="223"/>
    </row>
    <row r="7" spans="1:21" s="260" customFormat="1" ht="13.8" x14ac:dyDescent="0.25">
      <c r="A7" s="264"/>
      <c r="B7" s="258" t="s">
        <v>355</v>
      </c>
      <c r="C7" s="264"/>
      <c r="D7" s="264"/>
      <c r="E7" s="264"/>
      <c r="F7" s="264"/>
      <c r="G7" s="264"/>
      <c r="H7" s="264"/>
      <c r="I7" s="264"/>
      <c r="J7" s="264"/>
      <c r="K7" s="264"/>
      <c r="L7" s="264"/>
      <c r="M7" s="264"/>
      <c r="N7" s="264"/>
      <c r="O7" s="264"/>
      <c r="P7" s="264"/>
      <c r="Q7" s="223"/>
      <c r="R7" s="223"/>
      <c r="S7" s="223"/>
      <c r="T7" s="223"/>
      <c r="U7" s="223"/>
    </row>
    <row r="8" spans="1:21" s="260" customFormat="1" ht="13.8" x14ac:dyDescent="0.25">
      <c r="A8" s="264"/>
      <c r="B8" s="259" t="s">
        <v>353</v>
      </c>
      <c r="C8" s="259" t="s">
        <v>356</v>
      </c>
      <c r="D8" s="264"/>
      <c r="E8" s="264"/>
      <c r="F8" s="264"/>
      <c r="G8" s="222" t="s">
        <v>366</v>
      </c>
      <c r="H8" s="264"/>
      <c r="I8" s="264"/>
      <c r="J8" s="222" t="s">
        <v>417</v>
      </c>
      <c r="K8" s="264"/>
      <c r="L8" s="223"/>
      <c r="M8" s="223"/>
      <c r="N8" s="258" t="s">
        <v>380</v>
      </c>
      <c r="O8" s="223"/>
      <c r="P8" s="223"/>
      <c r="Q8" s="223"/>
      <c r="R8" s="222" t="s">
        <v>390</v>
      </c>
      <c r="S8" s="222" t="s">
        <v>393</v>
      </c>
      <c r="T8" s="223"/>
      <c r="U8" s="223"/>
    </row>
    <row r="9" spans="1:21" s="260" customFormat="1" ht="13.8" x14ac:dyDescent="0.25">
      <c r="A9" s="264"/>
      <c r="B9" s="259" t="s">
        <v>354</v>
      </c>
      <c r="C9" s="259" t="s">
        <v>357</v>
      </c>
      <c r="D9" s="264"/>
      <c r="E9" s="264"/>
      <c r="F9" s="264"/>
      <c r="G9" s="222" t="s">
        <v>367</v>
      </c>
      <c r="H9" s="264"/>
      <c r="I9" s="264"/>
      <c r="J9" s="222" t="s">
        <v>422</v>
      </c>
      <c r="K9" s="264"/>
      <c r="L9" s="223"/>
      <c r="M9" s="223"/>
      <c r="N9" s="258" t="s">
        <v>381</v>
      </c>
      <c r="O9" s="223"/>
      <c r="P9" s="223"/>
      <c r="Q9" s="223"/>
      <c r="R9" s="222" t="s">
        <v>391</v>
      </c>
      <c r="S9" s="222" t="s">
        <v>394</v>
      </c>
      <c r="T9" s="223"/>
      <c r="U9" s="223"/>
    </row>
    <row r="10" spans="1:21" s="260" customFormat="1" ht="13.8" x14ac:dyDescent="0.25">
      <c r="A10" s="264"/>
      <c r="B10" s="259" t="s">
        <v>352</v>
      </c>
      <c r="C10" s="222" t="s">
        <v>358</v>
      </c>
      <c r="D10" s="264"/>
      <c r="E10" s="264"/>
      <c r="F10" s="264"/>
      <c r="G10" s="222" t="s">
        <v>373</v>
      </c>
      <c r="H10" s="264"/>
      <c r="I10" s="264"/>
      <c r="J10" s="258" t="s">
        <v>375</v>
      </c>
      <c r="K10" s="264"/>
      <c r="L10" s="223"/>
      <c r="M10" s="223"/>
      <c r="N10" s="258" t="s">
        <v>382</v>
      </c>
      <c r="O10" s="223"/>
      <c r="P10" s="223"/>
      <c r="Q10" s="223"/>
      <c r="R10" s="222" t="s">
        <v>392</v>
      </c>
      <c r="S10" s="222" t="s">
        <v>395</v>
      </c>
      <c r="T10" s="223"/>
      <c r="U10" s="223"/>
    </row>
    <row r="11" spans="1:21" s="260" customFormat="1" ht="13.8" x14ac:dyDescent="0.25">
      <c r="A11" s="264"/>
      <c r="B11" s="259" t="s">
        <v>363</v>
      </c>
      <c r="C11" s="222" t="s">
        <v>359</v>
      </c>
      <c r="D11" s="264"/>
      <c r="E11" s="264"/>
      <c r="F11" s="264"/>
      <c r="G11" s="222" t="s">
        <v>369</v>
      </c>
      <c r="H11" s="264"/>
      <c r="I11" s="264"/>
      <c r="J11" s="258" t="s">
        <v>376</v>
      </c>
      <c r="K11" s="264"/>
      <c r="L11" s="223"/>
      <c r="M11" s="223"/>
      <c r="N11" s="258" t="s">
        <v>383</v>
      </c>
      <c r="O11" s="223"/>
      <c r="P11" s="223"/>
      <c r="Q11" s="223"/>
      <c r="R11" s="222" t="s">
        <v>396</v>
      </c>
      <c r="S11" s="223"/>
      <c r="T11" s="223"/>
      <c r="U11" s="223"/>
    </row>
    <row r="12" spans="1:21" s="260" customFormat="1" ht="13.8" x14ac:dyDescent="0.25">
      <c r="A12" s="264"/>
      <c r="B12" s="259" t="s">
        <v>364</v>
      </c>
      <c r="C12" s="222" t="s">
        <v>360</v>
      </c>
      <c r="D12" s="264"/>
      <c r="E12" s="264"/>
      <c r="F12" s="264"/>
      <c r="G12" s="222" t="s">
        <v>370</v>
      </c>
      <c r="H12" s="264"/>
      <c r="I12" s="264"/>
      <c r="J12" s="258" t="s">
        <v>378</v>
      </c>
      <c r="K12" s="264"/>
      <c r="L12" s="223"/>
      <c r="M12" s="223"/>
      <c r="N12" s="222" t="s">
        <v>384</v>
      </c>
      <c r="O12" s="223"/>
      <c r="P12" s="223"/>
      <c r="Q12" s="223"/>
      <c r="R12" s="222" t="s">
        <v>397</v>
      </c>
      <c r="S12" s="223"/>
      <c r="T12" s="223"/>
      <c r="U12" s="223"/>
    </row>
    <row r="13" spans="1:21" s="260" customFormat="1" ht="13.8" x14ac:dyDescent="0.25">
      <c r="A13" s="264"/>
      <c r="B13" s="259" t="s">
        <v>368</v>
      </c>
      <c r="C13" s="222" t="s">
        <v>361</v>
      </c>
      <c r="D13" s="264"/>
      <c r="E13" s="264"/>
      <c r="F13" s="264"/>
      <c r="G13" s="222" t="s">
        <v>371</v>
      </c>
      <c r="H13" s="264"/>
      <c r="I13" s="264"/>
      <c r="J13" s="222" t="s">
        <v>377</v>
      </c>
      <c r="K13" s="264"/>
      <c r="L13" s="223"/>
      <c r="M13" s="223"/>
      <c r="N13" s="222" t="s">
        <v>386</v>
      </c>
      <c r="O13" s="223"/>
      <c r="P13" s="223"/>
      <c r="Q13" s="223"/>
      <c r="R13" s="222" t="s">
        <v>398</v>
      </c>
      <c r="S13" s="223"/>
      <c r="T13" s="223"/>
      <c r="U13" s="223"/>
    </row>
    <row r="14" spans="1:21" s="260" customFormat="1" ht="13.8" x14ac:dyDescent="0.25">
      <c r="A14" s="264"/>
      <c r="B14" s="259" t="s">
        <v>504</v>
      </c>
      <c r="C14" s="222" t="s">
        <v>362</v>
      </c>
      <c r="D14" s="264"/>
      <c r="E14" s="264"/>
      <c r="F14" s="264"/>
      <c r="G14" s="222" t="s">
        <v>372</v>
      </c>
      <c r="H14" s="264"/>
      <c r="I14" s="264"/>
      <c r="J14" s="258" t="s">
        <v>389</v>
      </c>
      <c r="K14" s="264"/>
      <c r="L14" s="223"/>
      <c r="M14" s="223"/>
      <c r="N14" s="222" t="s">
        <v>387</v>
      </c>
      <c r="O14" s="223"/>
      <c r="P14" s="223"/>
      <c r="Q14" s="223"/>
      <c r="R14" s="222" t="s">
        <v>399</v>
      </c>
      <c r="S14" s="223"/>
      <c r="T14" s="223"/>
      <c r="U14" s="223"/>
    </row>
    <row r="15" spans="1:21" s="260" customFormat="1" ht="13.8" x14ac:dyDescent="0.25">
      <c r="A15" s="264"/>
      <c r="B15" s="259" t="s">
        <v>385</v>
      </c>
      <c r="C15" s="222" t="s">
        <v>365</v>
      </c>
      <c r="D15" s="264"/>
      <c r="E15" s="264"/>
      <c r="F15" s="264"/>
      <c r="G15" s="222" t="s">
        <v>374</v>
      </c>
      <c r="H15" s="264"/>
      <c r="I15" s="264"/>
      <c r="J15" s="258" t="s">
        <v>379</v>
      </c>
      <c r="K15" s="264"/>
      <c r="L15" s="223"/>
      <c r="M15" s="223"/>
      <c r="N15" s="222" t="s">
        <v>388</v>
      </c>
      <c r="O15" s="223"/>
      <c r="P15" s="223"/>
      <c r="Q15" s="223"/>
      <c r="R15" s="222" t="s">
        <v>400</v>
      </c>
      <c r="S15" s="223"/>
      <c r="T15" s="223"/>
      <c r="U15" s="223"/>
    </row>
    <row r="16" spans="1:21" s="260" customFormat="1" ht="13.8" x14ac:dyDescent="0.25">
      <c r="A16" s="261"/>
      <c r="B16" s="261"/>
      <c r="C16" s="261"/>
      <c r="D16" s="261"/>
      <c r="E16" s="261"/>
      <c r="F16" s="261"/>
      <c r="H16" s="261"/>
      <c r="I16" s="261"/>
      <c r="K16" s="261"/>
    </row>
    <row r="17" spans="1:88" s="260" customFormat="1" x14ac:dyDescent="0.25">
      <c r="A17" s="259" t="s">
        <v>502</v>
      </c>
      <c r="B17" s="259"/>
      <c r="C17" s="259"/>
      <c r="D17" s="259"/>
      <c r="E17" s="259"/>
      <c r="F17" s="223"/>
      <c r="G17" s="223"/>
      <c r="H17" s="134" t="s">
        <v>499</v>
      </c>
      <c r="I17" s="138" t="s">
        <v>497</v>
      </c>
      <c r="J17" s="140" t="s">
        <v>498</v>
      </c>
      <c r="K17" s="142" t="s">
        <v>500</v>
      </c>
      <c r="L17" s="144" t="s">
        <v>501</v>
      </c>
    </row>
    <row r="18" spans="1:88" s="260" customFormat="1" ht="13.8" x14ac:dyDescent="0.25">
      <c r="A18" s="261"/>
      <c r="B18" s="261"/>
      <c r="C18" s="261"/>
      <c r="D18" s="261"/>
      <c r="E18" s="261"/>
      <c r="F18" s="261"/>
      <c r="G18" s="261"/>
      <c r="H18" s="261"/>
      <c r="I18" s="261"/>
      <c r="J18" s="261"/>
      <c r="K18" s="261"/>
    </row>
    <row r="19" spans="1:88" s="260" customFormat="1" ht="13.8" x14ac:dyDescent="0.25">
      <c r="A19" s="265"/>
      <c r="B19" s="265" t="s">
        <v>294</v>
      </c>
      <c r="C19" s="265"/>
      <c r="D19" s="265"/>
      <c r="E19" s="265"/>
      <c r="F19" s="265"/>
      <c r="G19" s="265"/>
      <c r="H19" s="265"/>
      <c r="I19" s="265"/>
      <c r="J19" s="265"/>
      <c r="K19" s="265"/>
      <c r="L19" s="136"/>
      <c r="M19" s="136"/>
      <c r="N19" s="136"/>
      <c r="O19" s="136"/>
      <c r="P19" s="136"/>
      <c r="Q19" s="138"/>
      <c r="R19" s="138" t="s">
        <v>295</v>
      </c>
      <c r="S19" s="138"/>
      <c r="T19" s="138"/>
      <c r="U19" s="138"/>
      <c r="V19" s="138"/>
      <c r="W19" s="138"/>
      <c r="X19" s="138"/>
      <c r="Y19" s="138"/>
      <c r="Z19" s="138"/>
      <c r="AA19" s="138"/>
      <c r="AB19" s="138"/>
      <c r="AC19" s="138"/>
      <c r="AD19" s="138"/>
      <c r="AE19" s="138"/>
      <c r="AF19" s="138"/>
      <c r="AG19" s="138"/>
      <c r="AH19" s="138"/>
      <c r="AI19" s="140"/>
      <c r="AJ19" s="140" t="s">
        <v>296</v>
      </c>
      <c r="AK19" s="140"/>
      <c r="AL19" s="140"/>
      <c r="AM19" s="140"/>
      <c r="AN19" s="140"/>
      <c r="AO19" s="140"/>
      <c r="AP19" s="140"/>
      <c r="AQ19" s="140"/>
      <c r="AR19" s="140"/>
      <c r="AS19" s="140"/>
      <c r="AT19" s="140"/>
      <c r="AU19" s="140"/>
      <c r="AV19" s="140"/>
      <c r="AW19" s="140"/>
      <c r="AX19" s="140"/>
      <c r="AY19" s="140"/>
      <c r="AZ19" s="140"/>
      <c r="BA19" s="142"/>
      <c r="BB19" s="142" t="s">
        <v>297</v>
      </c>
      <c r="BC19" s="142"/>
      <c r="BD19" s="142"/>
      <c r="BE19" s="142"/>
      <c r="BF19" s="142"/>
      <c r="BG19" s="142"/>
      <c r="BH19" s="142"/>
      <c r="BI19" s="142"/>
      <c r="BJ19" s="142"/>
      <c r="BK19" s="142"/>
      <c r="BL19" s="142"/>
      <c r="BM19" s="142"/>
      <c r="BN19" s="142"/>
      <c r="BO19" s="142"/>
      <c r="BP19" s="142"/>
      <c r="BQ19" s="142"/>
      <c r="BR19" s="142"/>
      <c r="BS19" s="144"/>
      <c r="BT19" s="144" t="s">
        <v>298</v>
      </c>
      <c r="BU19" s="144"/>
      <c r="BV19" s="144"/>
      <c r="BW19" s="144"/>
      <c r="BX19" s="144"/>
      <c r="BY19" s="144"/>
      <c r="BZ19" s="144"/>
      <c r="CA19" s="144"/>
      <c r="CB19" s="144"/>
      <c r="CC19" s="144"/>
      <c r="CD19" s="144"/>
      <c r="CE19" s="144"/>
      <c r="CF19" s="144"/>
      <c r="CG19" s="144"/>
      <c r="CH19" s="144"/>
      <c r="CI19" s="144"/>
      <c r="CJ19" s="144"/>
    </row>
    <row r="20" spans="1:88" ht="13.8" x14ac:dyDescent="0.25">
      <c r="A20" s="136"/>
      <c r="B20" s="92"/>
      <c r="P20" s="136"/>
      <c r="Q20" s="138"/>
      <c r="R20" s="1"/>
      <c r="S20" s="1"/>
      <c r="AH20" s="138"/>
      <c r="AI20" s="140"/>
      <c r="AZ20" s="140"/>
      <c r="BA20" s="142"/>
      <c r="BR20" s="142"/>
      <c r="BS20" s="144"/>
      <c r="CJ20" s="144"/>
    </row>
    <row r="21" spans="1:88" x14ac:dyDescent="0.25">
      <c r="A21" s="136"/>
      <c r="B21" s="214" t="s">
        <v>339</v>
      </c>
      <c r="C21" s="214"/>
      <c r="D21" s="214"/>
      <c r="P21" s="136"/>
      <c r="Q21" s="138"/>
      <c r="R21" s="270"/>
      <c r="S21" s="270"/>
      <c r="AH21" s="138"/>
      <c r="AI21" s="140"/>
      <c r="AZ21" s="140"/>
      <c r="BA21" s="142"/>
      <c r="BR21" s="142"/>
      <c r="BS21" s="144"/>
      <c r="CJ21" s="144"/>
    </row>
    <row r="22" spans="1:88" x14ac:dyDescent="0.25">
      <c r="A22" s="136"/>
      <c r="P22" s="136"/>
      <c r="Q22" s="138"/>
      <c r="R22" s="270"/>
      <c r="S22" s="270"/>
      <c r="AH22" s="138"/>
      <c r="AI22" s="140"/>
      <c r="AZ22" s="140"/>
      <c r="BA22" s="142"/>
      <c r="BR22" s="142"/>
      <c r="BS22" s="144"/>
      <c r="CJ22" s="144"/>
    </row>
    <row r="23" spans="1:88" ht="13.8" x14ac:dyDescent="0.25">
      <c r="A23" s="136"/>
      <c r="B23" s="92" t="s">
        <v>292</v>
      </c>
      <c r="C23" s="20"/>
      <c r="D23" s="20"/>
      <c r="E23" s="20"/>
      <c r="F23" s="20"/>
      <c r="G23" s="20"/>
      <c r="H23" s="20"/>
      <c r="I23" s="20"/>
      <c r="J23" s="20"/>
      <c r="K23" s="20"/>
      <c r="L23" s="20"/>
      <c r="M23" s="20"/>
      <c r="N23" s="20"/>
      <c r="O23" s="6"/>
      <c r="P23" s="134"/>
      <c r="Q23" s="138"/>
      <c r="R23" s="1"/>
      <c r="S23" s="1"/>
      <c r="T23" s="4"/>
      <c r="U23" s="4"/>
      <c r="V23" s="4"/>
      <c r="W23" s="4"/>
      <c r="X23" s="4"/>
      <c r="Y23" s="4"/>
      <c r="AH23" s="138"/>
      <c r="AI23" s="140"/>
      <c r="AZ23" s="140"/>
      <c r="BA23" s="142"/>
      <c r="BR23" s="142"/>
      <c r="BS23" s="144"/>
      <c r="CJ23" s="144"/>
    </row>
    <row r="24" spans="1:88" ht="13.8" x14ac:dyDescent="0.25">
      <c r="A24" s="136"/>
      <c r="B24" s="92" t="s">
        <v>293</v>
      </c>
      <c r="C24" s="20"/>
      <c r="D24" s="20"/>
      <c r="E24" s="20"/>
      <c r="F24" s="20"/>
      <c r="G24" s="20"/>
      <c r="H24" s="20"/>
      <c r="I24" s="20"/>
      <c r="J24" s="20"/>
      <c r="K24" s="20"/>
      <c r="L24" s="20"/>
      <c r="M24" s="20"/>
      <c r="N24" s="20"/>
      <c r="O24" s="6"/>
      <c r="P24" s="134"/>
      <c r="Q24" s="138"/>
      <c r="R24" s="1"/>
      <c r="S24" s="1"/>
      <c r="T24" s="4"/>
      <c r="U24" s="4"/>
      <c r="V24" s="4"/>
      <c r="W24" s="4"/>
      <c r="X24" s="4"/>
      <c r="Y24" s="4"/>
      <c r="AH24" s="138"/>
      <c r="AI24" s="140"/>
      <c r="AZ24" s="140"/>
      <c r="BA24" s="142"/>
      <c r="BR24" s="142"/>
      <c r="BS24" s="144"/>
      <c r="CJ24" s="144"/>
    </row>
    <row r="25" spans="1:88" x14ac:dyDescent="0.25">
      <c r="A25" s="136"/>
      <c r="B25" s="6"/>
      <c r="C25" s="9"/>
      <c r="D25" s="20"/>
      <c r="E25" s="20"/>
      <c r="F25" s="20"/>
      <c r="G25" s="20"/>
      <c r="H25" s="20"/>
      <c r="I25" s="20"/>
      <c r="J25" s="20"/>
      <c r="K25" s="20"/>
      <c r="L25" s="20"/>
      <c r="M25" s="20"/>
      <c r="N25" s="20"/>
      <c r="O25" s="6"/>
      <c r="P25" s="134"/>
      <c r="Q25" s="138"/>
      <c r="R25" s="6"/>
      <c r="S25" s="1"/>
      <c r="T25" s="4"/>
      <c r="U25" s="4"/>
      <c r="V25" s="4"/>
      <c r="W25" s="4"/>
      <c r="X25" s="4"/>
      <c r="Y25" s="4"/>
      <c r="AH25" s="138"/>
      <c r="AI25" s="140"/>
      <c r="AZ25" s="140"/>
      <c r="BA25" s="142"/>
      <c r="BR25" s="142"/>
      <c r="BS25" s="144"/>
      <c r="CJ25" s="144"/>
    </row>
    <row r="26" spans="1:88" x14ac:dyDescent="0.25">
      <c r="A26" s="136"/>
      <c r="B26" s="20" t="s">
        <v>291</v>
      </c>
      <c r="C26" s="6"/>
      <c r="D26" s="20"/>
      <c r="E26" s="20"/>
      <c r="F26" s="20"/>
      <c r="G26" s="20"/>
      <c r="H26" s="20"/>
      <c r="I26" s="20"/>
      <c r="J26" s="20"/>
      <c r="K26" s="20"/>
      <c r="L26" s="20"/>
      <c r="M26" s="20"/>
      <c r="N26" s="20"/>
      <c r="O26" s="6"/>
      <c r="P26" s="134"/>
      <c r="Q26" s="138"/>
      <c r="R26" s="71" t="str">
        <f>B26</f>
        <v>Projected Expenses other than promotions and human resources</v>
      </c>
      <c r="S26" s="13"/>
      <c r="T26" s="13"/>
      <c r="U26" s="13"/>
      <c r="V26" s="13"/>
      <c r="W26" s="13"/>
      <c r="X26" s="13"/>
      <c r="Y26" s="13"/>
      <c r="Z26" s="13"/>
      <c r="AA26" s="13"/>
      <c r="AB26" s="13"/>
      <c r="AC26" s="13"/>
      <c r="AD26" s="13"/>
      <c r="AE26" s="13"/>
      <c r="AF26" s="4"/>
      <c r="AG26" s="1"/>
      <c r="AH26" s="138"/>
      <c r="AI26" s="140"/>
      <c r="AJ26" s="71" t="str">
        <f>R26</f>
        <v>Projected Expenses other than promotions and human resources</v>
      </c>
      <c r="AK26" s="13"/>
      <c r="AL26" s="13"/>
      <c r="AM26" s="13"/>
      <c r="AN26" s="13"/>
      <c r="AO26" s="13"/>
      <c r="AP26" s="13"/>
      <c r="AQ26" s="13"/>
      <c r="AR26" s="13"/>
      <c r="AS26" s="13"/>
      <c r="AT26" s="13"/>
      <c r="AU26" s="13"/>
      <c r="AV26" s="13"/>
      <c r="AW26" s="13"/>
      <c r="AX26" s="4"/>
      <c r="AY26" s="4"/>
      <c r="AZ26" s="140"/>
      <c r="BA26" s="142"/>
      <c r="BB26" s="71" t="str">
        <f>AJ26</f>
        <v>Projected Expenses other than promotions and human resources</v>
      </c>
      <c r="BC26" s="13"/>
      <c r="BD26" s="13"/>
      <c r="BE26" s="13"/>
      <c r="BF26" s="13"/>
      <c r="BG26" s="13"/>
      <c r="BH26" s="13"/>
      <c r="BI26" s="13"/>
      <c r="BJ26" s="13"/>
      <c r="BK26" s="13"/>
      <c r="BL26" s="13"/>
      <c r="BM26" s="13"/>
      <c r="BN26" s="13"/>
      <c r="BO26" s="13"/>
      <c r="BP26" s="4"/>
      <c r="BQ26" s="4"/>
      <c r="BR26" s="142"/>
      <c r="BS26" s="144"/>
      <c r="BT26" s="71" t="str">
        <f>BB26</f>
        <v>Projected Expenses other than promotions and human resources</v>
      </c>
      <c r="BU26" s="13"/>
      <c r="BV26" s="13"/>
      <c r="BW26" s="13"/>
      <c r="BX26" s="13"/>
      <c r="BY26" s="13"/>
      <c r="BZ26" s="13"/>
      <c r="CA26" s="13"/>
      <c r="CB26" s="13"/>
      <c r="CC26" s="13"/>
      <c r="CD26" s="13"/>
      <c r="CE26" s="13"/>
      <c r="CF26" s="13"/>
      <c r="CG26" s="13"/>
      <c r="CH26" s="4"/>
      <c r="CI26" s="4"/>
      <c r="CJ26" s="144"/>
    </row>
    <row r="27" spans="1:88" x14ac:dyDescent="0.25">
      <c r="A27" s="136"/>
      <c r="B27" s="68" t="str">
        <f>ControlPanel!B9</f>
        <v>Hayai Desire</v>
      </c>
      <c r="C27" s="20"/>
      <c r="D27" s="20"/>
      <c r="E27" s="20"/>
      <c r="F27" s="20"/>
      <c r="G27" s="20"/>
      <c r="H27" s="20"/>
      <c r="I27" s="20"/>
      <c r="J27" s="20"/>
      <c r="K27" s="20"/>
      <c r="L27" s="20"/>
      <c r="M27" s="20"/>
      <c r="N27" s="20"/>
      <c r="O27" s="6"/>
      <c r="P27" s="134"/>
      <c r="Q27" s="138"/>
      <c r="R27" s="68" t="str">
        <f>B27</f>
        <v>Hayai Desire</v>
      </c>
      <c r="S27" s="20"/>
      <c r="T27" s="20"/>
      <c r="U27" s="20"/>
      <c r="V27" s="20"/>
      <c r="W27" s="20"/>
      <c r="X27" s="20"/>
      <c r="Y27" s="20"/>
      <c r="Z27" s="20"/>
      <c r="AA27" s="20"/>
      <c r="AB27" s="20"/>
      <c r="AC27" s="20"/>
      <c r="AD27" s="20"/>
      <c r="AE27" s="6"/>
      <c r="AF27" s="4"/>
      <c r="AG27" s="4"/>
      <c r="AH27" s="138"/>
      <c r="AI27" s="140"/>
      <c r="AJ27" s="68" t="str">
        <f>R27</f>
        <v>Hayai Desire</v>
      </c>
      <c r="AK27" s="20"/>
      <c r="AL27" s="20"/>
      <c r="AM27" s="20"/>
      <c r="AN27" s="20"/>
      <c r="AO27" s="20"/>
      <c r="AP27" s="20"/>
      <c r="AQ27" s="20"/>
      <c r="AR27" s="20"/>
      <c r="AS27" s="20"/>
      <c r="AT27" s="20"/>
      <c r="AU27" s="20"/>
      <c r="AV27" s="20"/>
      <c r="AW27" s="6"/>
      <c r="AX27" s="4"/>
      <c r="AY27" s="4"/>
      <c r="AZ27" s="140"/>
      <c r="BA27" s="142"/>
      <c r="BB27" s="68" t="str">
        <f>AJ27</f>
        <v>Hayai Desire</v>
      </c>
      <c r="BC27" s="20"/>
      <c r="BD27" s="20"/>
      <c r="BE27" s="20"/>
      <c r="BF27" s="20"/>
      <c r="BG27" s="20"/>
      <c r="BH27" s="20"/>
      <c r="BI27" s="20"/>
      <c r="BJ27" s="20"/>
      <c r="BK27" s="20"/>
      <c r="BL27" s="20"/>
      <c r="BM27" s="20"/>
      <c r="BN27" s="20"/>
      <c r="BO27" s="6"/>
      <c r="BP27" s="4"/>
      <c r="BQ27" s="4"/>
      <c r="BR27" s="142"/>
      <c r="BS27" s="144"/>
      <c r="BT27" s="68" t="str">
        <f>BB27</f>
        <v>Hayai Desire</v>
      </c>
      <c r="BU27" s="20"/>
      <c r="BV27" s="20"/>
      <c r="BW27" s="20"/>
      <c r="BX27" s="20"/>
      <c r="BY27" s="20"/>
      <c r="BZ27" s="20"/>
      <c r="CA27" s="20"/>
      <c r="CB27" s="20"/>
      <c r="CC27" s="20"/>
      <c r="CD27" s="20"/>
      <c r="CE27" s="20"/>
      <c r="CF27" s="20"/>
      <c r="CG27" s="6"/>
      <c r="CH27" s="4"/>
      <c r="CI27" s="4"/>
      <c r="CJ27" s="144"/>
    </row>
    <row r="28" spans="1:88" x14ac:dyDescent="0.25">
      <c r="A28" s="136"/>
      <c r="B28" s="21"/>
      <c r="C28" s="61">
        <f>ControlPanel!B11</f>
        <v>44682</v>
      </c>
      <c r="D28" s="61">
        <f>DATE(YEAR(C28),MONTH(C28)+1,DAY(C28))</f>
        <v>44713</v>
      </c>
      <c r="E28" s="61">
        <f t="shared" ref="E28:N28" si="0">DATE(YEAR(D28),MONTH(D28)+1,DAY(D28))</f>
        <v>44743</v>
      </c>
      <c r="F28" s="61">
        <f t="shared" si="0"/>
        <v>44774</v>
      </c>
      <c r="G28" s="61">
        <f t="shared" si="0"/>
        <v>44805</v>
      </c>
      <c r="H28" s="61">
        <f t="shared" si="0"/>
        <v>44835</v>
      </c>
      <c r="I28" s="61">
        <f t="shared" si="0"/>
        <v>44866</v>
      </c>
      <c r="J28" s="61">
        <f t="shared" si="0"/>
        <v>44896</v>
      </c>
      <c r="K28" s="61">
        <f t="shared" si="0"/>
        <v>44927</v>
      </c>
      <c r="L28" s="61">
        <f t="shared" si="0"/>
        <v>44958</v>
      </c>
      <c r="M28" s="61">
        <f t="shared" si="0"/>
        <v>44986</v>
      </c>
      <c r="N28" s="61">
        <f t="shared" si="0"/>
        <v>45017</v>
      </c>
      <c r="O28" s="62" t="s">
        <v>52</v>
      </c>
      <c r="P28" s="134"/>
      <c r="Q28" s="138"/>
      <c r="R28" s="21"/>
      <c r="S28" s="61">
        <f>DATE(YEAR(N28),MONTH(N28)+1,DAY(N28))</f>
        <v>45047</v>
      </c>
      <c r="T28" s="61">
        <f>DATE(YEAR(S28),MONTH(S28)+1,DAY(S28))</f>
        <v>45078</v>
      </c>
      <c r="U28" s="61">
        <f t="shared" ref="U28:AD28" si="1">DATE(YEAR(T28),MONTH(T28)+1,DAY(T28))</f>
        <v>45108</v>
      </c>
      <c r="V28" s="61">
        <f t="shared" si="1"/>
        <v>45139</v>
      </c>
      <c r="W28" s="61">
        <f t="shared" si="1"/>
        <v>45170</v>
      </c>
      <c r="X28" s="61">
        <f t="shared" si="1"/>
        <v>45200</v>
      </c>
      <c r="Y28" s="61">
        <f t="shared" si="1"/>
        <v>45231</v>
      </c>
      <c r="Z28" s="61">
        <f t="shared" si="1"/>
        <v>45261</v>
      </c>
      <c r="AA28" s="61">
        <f t="shared" si="1"/>
        <v>45292</v>
      </c>
      <c r="AB28" s="61">
        <f t="shared" si="1"/>
        <v>45323</v>
      </c>
      <c r="AC28" s="61">
        <f t="shared" si="1"/>
        <v>45352</v>
      </c>
      <c r="AD28" s="61">
        <f t="shared" si="1"/>
        <v>45383</v>
      </c>
      <c r="AE28" s="62" t="s">
        <v>52</v>
      </c>
      <c r="AF28" s="4"/>
      <c r="AG28" s="4"/>
      <c r="AH28" s="138"/>
      <c r="AI28" s="140"/>
      <c r="AJ28" s="21"/>
      <c r="AK28" s="61">
        <f>DATE(YEAR(AD28),MONTH(AD28)+1,DAY(AD28))</f>
        <v>45413</v>
      </c>
      <c r="AL28" s="61">
        <f t="shared" ref="AL28:AV28" si="2">DATE(YEAR(AK28),MONTH(AK28)+1,DAY(AK28))</f>
        <v>45444</v>
      </c>
      <c r="AM28" s="61">
        <f t="shared" si="2"/>
        <v>45474</v>
      </c>
      <c r="AN28" s="61">
        <f t="shared" si="2"/>
        <v>45505</v>
      </c>
      <c r="AO28" s="61">
        <f t="shared" si="2"/>
        <v>45536</v>
      </c>
      <c r="AP28" s="61">
        <f t="shared" si="2"/>
        <v>45566</v>
      </c>
      <c r="AQ28" s="61">
        <f t="shared" si="2"/>
        <v>45597</v>
      </c>
      <c r="AR28" s="61">
        <f t="shared" si="2"/>
        <v>45627</v>
      </c>
      <c r="AS28" s="61">
        <f t="shared" si="2"/>
        <v>45658</v>
      </c>
      <c r="AT28" s="61">
        <f t="shared" si="2"/>
        <v>45689</v>
      </c>
      <c r="AU28" s="61">
        <f t="shared" si="2"/>
        <v>45717</v>
      </c>
      <c r="AV28" s="61">
        <f t="shared" si="2"/>
        <v>45748</v>
      </c>
      <c r="AW28" s="62" t="s">
        <v>52</v>
      </c>
      <c r="AX28" s="4"/>
      <c r="AY28" s="4"/>
      <c r="AZ28" s="140"/>
      <c r="BA28" s="142"/>
      <c r="BB28" s="21"/>
      <c r="BC28" s="61">
        <f>DATE(YEAR(AV28),MONTH(AV28)+1,DAY(AV28))</f>
        <v>45778</v>
      </c>
      <c r="BD28" s="61">
        <f t="shared" ref="BD28:BN28" si="3">DATE(YEAR(BC28),MONTH(BC28)+1,DAY(BC28))</f>
        <v>45809</v>
      </c>
      <c r="BE28" s="61">
        <f t="shared" si="3"/>
        <v>45839</v>
      </c>
      <c r="BF28" s="61">
        <f t="shared" si="3"/>
        <v>45870</v>
      </c>
      <c r="BG28" s="61">
        <f t="shared" si="3"/>
        <v>45901</v>
      </c>
      <c r="BH28" s="61">
        <f t="shared" si="3"/>
        <v>45931</v>
      </c>
      <c r="BI28" s="61">
        <f t="shared" si="3"/>
        <v>45962</v>
      </c>
      <c r="BJ28" s="61">
        <f t="shared" si="3"/>
        <v>45992</v>
      </c>
      <c r="BK28" s="61">
        <f t="shared" si="3"/>
        <v>46023</v>
      </c>
      <c r="BL28" s="61">
        <f t="shared" si="3"/>
        <v>46054</v>
      </c>
      <c r="BM28" s="61">
        <f t="shared" si="3"/>
        <v>46082</v>
      </c>
      <c r="BN28" s="61">
        <f t="shared" si="3"/>
        <v>46113</v>
      </c>
      <c r="BO28" s="62" t="s">
        <v>52</v>
      </c>
      <c r="BP28" s="4"/>
      <c r="BQ28" s="4"/>
      <c r="BR28" s="142"/>
      <c r="BS28" s="144"/>
      <c r="BT28" s="21"/>
      <c r="BU28" s="61">
        <f>DATE(YEAR(BN28),MONTH(BN28)+1,DAY(BN28))</f>
        <v>46143</v>
      </c>
      <c r="BV28" s="61">
        <f t="shared" ref="BV28:CF28" si="4">DATE(YEAR(BU28),MONTH(BU28)+1,DAY(BU28))</f>
        <v>46174</v>
      </c>
      <c r="BW28" s="61">
        <f t="shared" si="4"/>
        <v>46204</v>
      </c>
      <c r="BX28" s="61">
        <f t="shared" si="4"/>
        <v>46235</v>
      </c>
      <c r="BY28" s="61">
        <f t="shared" si="4"/>
        <v>46266</v>
      </c>
      <c r="BZ28" s="61">
        <f t="shared" si="4"/>
        <v>46296</v>
      </c>
      <c r="CA28" s="61">
        <f t="shared" si="4"/>
        <v>46327</v>
      </c>
      <c r="CB28" s="61">
        <f t="shared" si="4"/>
        <v>46357</v>
      </c>
      <c r="CC28" s="61">
        <f t="shared" si="4"/>
        <v>46388</v>
      </c>
      <c r="CD28" s="61">
        <f t="shared" si="4"/>
        <v>46419</v>
      </c>
      <c r="CE28" s="61">
        <f t="shared" si="4"/>
        <v>46447</v>
      </c>
      <c r="CF28" s="61">
        <f t="shared" si="4"/>
        <v>46478</v>
      </c>
      <c r="CG28" s="62" t="s">
        <v>52</v>
      </c>
      <c r="CH28" s="4"/>
      <c r="CI28" s="4"/>
      <c r="CJ28" s="144"/>
    </row>
    <row r="29" spans="1:88" x14ac:dyDescent="0.25">
      <c r="A29" s="136"/>
      <c r="B29" s="21" t="s">
        <v>178</v>
      </c>
      <c r="C29" s="14"/>
      <c r="D29" s="14"/>
      <c r="E29" s="14"/>
      <c r="F29" s="14"/>
      <c r="G29" s="14"/>
      <c r="H29" s="14"/>
      <c r="I29" s="14"/>
      <c r="J29" s="14"/>
      <c r="K29" s="14"/>
      <c r="L29" s="14"/>
      <c r="M29" s="14"/>
      <c r="N29" s="14"/>
      <c r="O29" s="25"/>
      <c r="P29" s="134"/>
      <c r="Q29" s="138"/>
      <c r="R29" s="21" t="s">
        <v>178</v>
      </c>
      <c r="S29" s="24"/>
      <c r="T29" s="24"/>
      <c r="U29" s="24"/>
      <c r="V29" s="24"/>
      <c r="W29" s="24"/>
      <c r="X29" s="24"/>
      <c r="Y29" s="24"/>
      <c r="Z29" s="24"/>
      <c r="AA29" s="24"/>
      <c r="AB29" s="24"/>
      <c r="AC29" s="24"/>
      <c r="AD29" s="24"/>
      <c r="AE29" s="24"/>
      <c r="AF29" s="4"/>
      <c r="AG29" s="4"/>
      <c r="AH29" s="138"/>
      <c r="AI29" s="140"/>
      <c r="AJ29" s="21" t="s">
        <v>178</v>
      </c>
      <c r="AK29" s="24"/>
      <c r="AL29" s="24"/>
      <c r="AM29" s="24"/>
      <c r="AN29" s="24"/>
      <c r="AO29" s="24"/>
      <c r="AP29" s="24"/>
      <c r="AQ29" s="24"/>
      <c r="AR29" s="24"/>
      <c r="AS29" s="24"/>
      <c r="AT29" s="24"/>
      <c r="AU29" s="24"/>
      <c r="AV29" s="24"/>
      <c r="AW29" s="24"/>
      <c r="AX29" s="4"/>
      <c r="AY29" s="4"/>
      <c r="AZ29" s="140"/>
      <c r="BA29" s="142"/>
      <c r="BB29" s="21" t="s">
        <v>178</v>
      </c>
      <c r="BC29" s="24"/>
      <c r="BD29" s="24"/>
      <c r="BE29" s="24"/>
      <c r="BF29" s="24"/>
      <c r="BG29" s="24"/>
      <c r="BH29" s="24"/>
      <c r="BI29" s="24"/>
      <c r="BJ29" s="24"/>
      <c r="BK29" s="24"/>
      <c r="BL29" s="24"/>
      <c r="BM29" s="24"/>
      <c r="BN29" s="24"/>
      <c r="BO29" s="24"/>
      <c r="BP29" s="4"/>
      <c r="BQ29" s="4"/>
      <c r="BR29" s="142"/>
      <c r="BS29" s="144"/>
      <c r="BT29" s="21" t="s">
        <v>178</v>
      </c>
      <c r="BU29" s="24"/>
      <c r="BV29" s="24"/>
      <c r="BW29" s="24"/>
      <c r="BX29" s="24"/>
      <c r="BY29" s="24"/>
      <c r="BZ29" s="24"/>
      <c r="CA29" s="24"/>
      <c r="CB29" s="24"/>
      <c r="CC29" s="24"/>
      <c r="CD29" s="24"/>
      <c r="CE29" s="24"/>
      <c r="CF29" s="24"/>
      <c r="CG29" s="24"/>
      <c r="CH29" s="4"/>
      <c r="CI29" s="4"/>
      <c r="CJ29" s="144"/>
    </row>
    <row r="30" spans="1:88" x14ac:dyDescent="0.25">
      <c r="A30" s="136"/>
      <c r="B30" s="220" t="s">
        <v>651</v>
      </c>
      <c r="C30" s="97">
        <v>7570</v>
      </c>
      <c r="D30" s="97">
        <f>C30*(1+0.1)</f>
        <v>8327</v>
      </c>
      <c r="E30" s="97">
        <f t="shared" ref="E30:N30" si="5">D30*(1+0.1)</f>
        <v>9159.7000000000007</v>
      </c>
      <c r="F30" s="97">
        <f t="shared" si="5"/>
        <v>10075.670000000002</v>
      </c>
      <c r="G30" s="97">
        <f t="shared" si="5"/>
        <v>11083.237000000003</v>
      </c>
      <c r="H30" s="97">
        <f t="shared" si="5"/>
        <v>12191.560700000004</v>
      </c>
      <c r="I30" s="97">
        <f t="shared" si="5"/>
        <v>13410.716770000005</v>
      </c>
      <c r="J30" s="97">
        <f t="shared" si="5"/>
        <v>14751.788447000006</v>
      </c>
      <c r="K30" s="97">
        <f t="shared" si="5"/>
        <v>16226.967291700008</v>
      </c>
      <c r="L30" s="97">
        <f t="shared" si="5"/>
        <v>17849.664020870012</v>
      </c>
      <c r="M30" s="97">
        <f t="shared" si="5"/>
        <v>19634.630422957016</v>
      </c>
      <c r="N30" s="97">
        <f t="shared" si="5"/>
        <v>21598.093465252718</v>
      </c>
      <c r="O30" s="25">
        <f>SUM(C30:N30)</f>
        <v>161879.02811777979</v>
      </c>
      <c r="P30" s="266"/>
      <c r="Q30" s="138"/>
      <c r="R30" s="21" t="str">
        <f t="shared" ref="R30:R44" si="6">B30</f>
        <v>Project Oranization</v>
      </c>
      <c r="S30" s="127">
        <f t="shared" ref="S30:S44" si="7">(1+$AF30)*C30</f>
        <v>7570</v>
      </c>
      <c r="T30" s="127">
        <f t="shared" ref="T30:T44" si="8">(1+$AF30)*D30</f>
        <v>8327</v>
      </c>
      <c r="U30" s="127">
        <f t="shared" ref="U30:U44" si="9">(1+$AF30)*E30</f>
        <v>9159.7000000000007</v>
      </c>
      <c r="V30" s="127">
        <f t="shared" ref="V30:V44" si="10">(1+$AF30)*F30</f>
        <v>10075.670000000002</v>
      </c>
      <c r="W30" s="127">
        <f t="shared" ref="W30:W44" si="11">(1+$AF30)*G30</f>
        <v>11083.237000000003</v>
      </c>
      <c r="X30" s="127">
        <f t="shared" ref="X30:X44" si="12">(1+$AF30)*H30</f>
        <v>12191.560700000004</v>
      </c>
      <c r="Y30" s="127">
        <f t="shared" ref="Y30:Y44" si="13">(1+$AF30)*I30</f>
        <v>13410.716770000005</v>
      </c>
      <c r="Z30" s="127">
        <f t="shared" ref="Z30:Z44" si="14">(1+$AF30)*J30</f>
        <v>14751.788447000006</v>
      </c>
      <c r="AA30" s="127">
        <f t="shared" ref="AA30:AA44" si="15">(1+$AF30)*K30</f>
        <v>16226.967291700008</v>
      </c>
      <c r="AB30" s="127">
        <f t="shared" ref="AB30:AB44" si="16">(1+$AF30)*L30</f>
        <v>17849.664020870012</v>
      </c>
      <c r="AC30" s="127">
        <f t="shared" ref="AC30:AC44" si="17">(1+$AF30)*M30</f>
        <v>19634.630422957016</v>
      </c>
      <c r="AD30" s="127">
        <f t="shared" ref="AD30:AD44" si="18">(1+$AF30)*N30</f>
        <v>21598.093465252718</v>
      </c>
      <c r="AE30" s="25">
        <f>SUM(S30:AD30)</f>
        <v>161879.02811777979</v>
      </c>
      <c r="AF30" s="176">
        <v>0</v>
      </c>
      <c r="AG30" s="4" t="s">
        <v>249</v>
      </c>
      <c r="AH30" s="138"/>
      <c r="AI30" s="140"/>
      <c r="AJ30" s="21" t="str">
        <f t="shared" ref="AJ30:AJ44" si="19">R30</f>
        <v>Project Oranization</v>
      </c>
      <c r="AK30" s="127">
        <f t="shared" ref="AK30:AK44" si="20">(1+$AX30)*S30</f>
        <v>7570</v>
      </c>
      <c r="AL30" s="127">
        <f t="shared" ref="AL30:AL44" si="21">(1+$AX30)*T30</f>
        <v>8327</v>
      </c>
      <c r="AM30" s="127">
        <f t="shared" ref="AM30:AM44" si="22">(1+$AX30)*U30</f>
        <v>9159.7000000000007</v>
      </c>
      <c r="AN30" s="127">
        <f t="shared" ref="AN30:AN44" si="23">(1+$AX30)*V30</f>
        <v>10075.670000000002</v>
      </c>
      <c r="AO30" s="127">
        <f t="shared" ref="AO30:AO44" si="24">(1+$AX30)*W30</f>
        <v>11083.237000000003</v>
      </c>
      <c r="AP30" s="127">
        <f t="shared" ref="AP30:AP44" si="25">(1+$AX30)*X30</f>
        <v>12191.560700000004</v>
      </c>
      <c r="AQ30" s="127">
        <f t="shared" ref="AQ30:AQ44" si="26">(1+$AX30)*Y30</f>
        <v>13410.716770000005</v>
      </c>
      <c r="AR30" s="127">
        <f t="shared" ref="AR30:AR44" si="27">(1+$AX30)*Z30</f>
        <v>14751.788447000006</v>
      </c>
      <c r="AS30" s="127">
        <f t="shared" ref="AS30:AS44" si="28">(1+$AX30)*AA30</f>
        <v>16226.967291700008</v>
      </c>
      <c r="AT30" s="127">
        <f t="shared" ref="AT30:AT44" si="29">(1+$AX30)*AB30</f>
        <v>17849.664020870012</v>
      </c>
      <c r="AU30" s="127">
        <f t="shared" ref="AU30:AU44" si="30">(1+$AX30)*AC30</f>
        <v>19634.630422957016</v>
      </c>
      <c r="AV30" s="127">
        <f t="shared" ref="AV30:AV44" si="31">(1+$AX30)*AD30</f>
        <v>21598.093465252718</v>
      </c>
      <c r="AW30" s="25">
        <f>SUM(AK30:AV30)</f>
        <v>161879.02811777979</v>
      </c>
      <c r="AX30" s="176">
        <v>0</v>
      </c>
      <c r="AY30" s="4" t="s">
        <v>249</v>
      </c>
      <c r="AZ30" s="140"/>
      <c r="BA30" s="142"/>
      <c r="BB30" s="21" t="str">
        <f t="shared" ref="BB30:BB44" si="32">AJ30</f>
        <v>Project Oranization</v>
      </c>
      <c r="BC30" s="127">
        <f t="shared" ref="BC30:BC44" si="33">(1+$BP30)*AK30</f>
        <v>7570</v>
      </c>
      <c r="BD30" s="127">
        <f t="shared" ref="BD30:BD44" si="34">(1+$BP30)*AL30</f>
        <v>8327</v>
      </c>
      <c r="BE30" s="127">
        <f t="shared" ref="BE30:BE44" si="35">(1+$BP30)*AM30</f>
        <v>9159.7000000000007</v>
      </c>
      <c r="BF30" s="127">
        <f t="shared" ref="BF30:BF44" si="36">(1+$BP30)*AN30</f>
        <v>10075.670000000002</v>
      </c>
      <c r="BG30" s="127">
        <f t="shared" ref="BG30:BG44" si="37">(1+$BP30)*AO30</f>
        <v>11083.237000000003</v>
      </c>
      <c r="BH30" s="127">
        <f t="shared" ref="BH30:BH44" si="38">(1+$BP30)*AP30</f>
        <v>12191.560700000004</v>
      </c>
      <c r="BI30" s="127">
        <f t="shared" ref="BI30:BI44" si="39">(1+$BP30)*AQ30</f>
        <v>13410.716770000005</v>
      </c>
      <c r="BJ30" s="127">
        <f t="shared" ref="BJ30:BJ44" si="40">(1+$BP30)*AR30</f>
        <v>14751.788447000006</v>
      </c>
      <c r="BK30" s="127">
        <f t="shared" ref="BK30:BK44" si="41">(1+$BP30)*AS30</f>
        <v>16226.967291700008</v>
      </c>
      <c r="BL30" s="127">
        <f t="shared" ref="BL30:BL44" si="42">(1+$BP30)*AT30</f>
        <v>17849.664020870012</v>
      </c>
      <c r="BM30" s="127">
        <f t="shared" ref="BM30:BM44" si="43">(1+$BP30)*AU30</f>
        <v>19634.630422957016</v>
      </c>
      <c r="BN30" s="127">
        <f t="shared" ref="BN30:BN44" si="44">(1+$BP30)*AV30</f>
        <v>21598.093465252718</v>
      </c>
      <c r="BO30" s="25">
        <f>SUM(BC30:BN30)</f>
        <v>161879.02811777979</v>
      </c>
      <c r="BP30" s="176">
        <v>0</v>
      </c>
      <c r="BQ30" s="4" t="s">
        <v>249</v>
      </c>
      <c r="BR30" s="142"/>
      <c r="BS30" s="144"/>
      <c r="BT30" s="21" t="str">
        <f t="shared" ref="BT30:BT44" si="45">BB30</f>
        <v>Project Oranization</v>
      </c>
      <c r="BU30" s="127">
        <f t="shared" ref="BU30:BU44" si="46">(1+$CH30)*BC30</f>
        <v>7570</v>
      </c>
      <c r="BV30" s="127">
        <f t="shared" ref="BV30:BV44" si="47">(1+$CH30)*BD30</f>
        <v>8327</v>
      </c>
      <c r="BW30" s="127">
        <f t="shared" ref="BW30:BW44" si="48">(1+$CH30)*BE30</f>
        <v>9159.7000000000007</v>
      </c>
      <c r="BX30" s="127">
        <f t="shared" ref="BX30:BX44" si="49">(1+$CH30)*BF30</f>
        <v>10075.670000000002</v>
      </c>
      <c r="BY30" s="127">
        <f t="shared" ref="BY30:BY44" si="50">(1+$CH30)*BG30</f>
        <v>11083.237000000003</v>
      </c>
      <c r="BZ30" s="127">
        <f t="shared" ref="BZ30:BZ44" si="51">(1+$CH30)*BH30</f>
        <v>12191.560700000004</v>
      </c>
      <c r="CA30" s="127">
        <f t="shared" ref="CA30:CA44" si="52">(1+$CH30)*BI30</f>
        <v>13410.716770000005</v>
      </c>
      <c r="CB30" s="127">
        <f t="shared" ref="CB30:CB44" si="53">(1+$CH30)*BJ30</f>
        <v>14751.788447000006</v>
      </c>
      <c r="CC30" s="127">
        <f t="shared" ref="CC30:CC44" si="54">(1+$CH30)*BK30</f>
        <v>16226.967291700008</v>
      </c>
      <c r="CD30" s="127">
        <f t="shared" ref="CD30:CD44" si="55">(1+$CH30)*BL30</f>
        <v>17849.664020870012</v>
      </c>
      <c r="CE30" s="127">
        <f t="shared" ref="CE30:CE44" si="56">(1+$CH30)*BM30</f>
        <v>19634.630422957016</v>
      </c>
      <c r="CF30" s="127">
        <f t="shared" ref="CF30:CF44" si="57">(1+$CH30)*BN30</f>
        <v>21598.093465252718</v>
      </c>
      <c r="CG30" s="25">
        <f>SUM(BU30:CF30)</f>
        <v>161879.02811777979</v>
      </c>
      <c r="CH30" s="176">
        <v>0</v>
      </c>
      <c r="CI30" s="4" t="s">
        <v>249</v>
      </c>
      <c r="CJ30" s="144"/>
    </row>
    <row r="31" spans="1:88" x14ac:dyDescent="0.25">
      <c r="A31" s="136"/>
      <c r="B31" s="220" t="s">
        <v>652</v>
      </c>
      <c r="C31" s="97">
        <v>3000</v>
      </c>
      <c r="D31" s="97">
        <f t="shared" ref="D31:N40" si="58">C31*(1+0.1)</f>
        <v>3300.0000000000005</v>
      </c>
      <c r="E31" s="97">
        <f t="shared" si="58"/>
        <v>3630.0000000000009</v>
      </c>
      <c r="F31" s="97">
        <f t="shared" si="58"/>
        <v>3993.0000000000014</v>
      </c>
      <c r="G31" s="97">
        <f t="shared" si="58"/>
        <v>4392.300000000002</v>
      </c>
      <c r="H31" s="97">
        <f t="shared" si="58"/>
        <v>4831.5300000000025</v>
      </c>
      <c r="I31" s="97">
        <f t="shared" si="58"/>
        <v>5314.6830000000027</v>
      </c>
      <c r="J31" s="97">
        <f t="shared" si="58"/>
        <v>5846.1513000000032</v>
      </c>
      <c r="K31" s="97">
        <f t="shared" si="58"/>
        <v>6430.7664300000042</v>
      </c>
      <c r="L31" s="97">
        <f t="shared" si="58"/>
        <v>7073.8430730000055</v>
      </c>
      <c r="M31" s="97">
        <f t="shared" si="58"/>
        <v>7781.2273803000062</v>
      </c>
      <c r="N31" s="97">
        <f t="shared" si="58"/>
        <v>8559.3501183300068</v>
      </c>
      <c r="O31" s="25">
        <f t="shared" ref="O31:O44" si="59">SUM(C31:N31)</f>
        <v>64152.851301630028</v>
      </c>
      <c r="P31" s="266"/>
      <c r="Q31" s="138"/>
      <c r="R31" s="21" t="str">
        <f t="shared" si="6"/>
        <v>Project plan</v>
      </c>
      <c r="S31" s="127">
        <f t="shared" si="7"/>
        <v>3000</v>
      </c>
      <c r="T31" s="127">
        <f t="shared" si="8"/>
        <v>3300.0000000000005</v>
      </c>
      <c r="U31" s="127">
        <f t="shared" si="9"/>
        <v>3630.0000000000009</v>
      </c>
      <c r="V31" s="127">
        <f t="shared" si="10"/>
        <v>3993.0000000000014</v>
      </c>
      <c r="W31" s="127">
        <f t="shared" si="11"/>
        <v>4392.300000000002</v>
      </c>
      <c r="X31" s="127">
        <f t="shared" si="12"/>
        <v>4831.5300000000025</v>
      </c>
      <c r="Y31" s="127">
        <f t="shared" si="13"/>
        <v>5314.6830000000027</v>
      </c>
      <c r="Z31" s="127">
        <f t="shared" si="14"/>
        <v>5846.1513000000032</v>
      </c>
      <c r="AA31" s="127">
        <f t="shared" si="15"/>
        <v>6430.7664300000042</v>
      </c>
      <c r="AB31" s="127">
        <f t="shared" si="16"/>
        <v>7073.8430730000055</v>
      </c>
      <c r="AC31" s="127">
        <f t="shared" si="17"/>
        <v>7781.2273803000062</v>
      </c>
      <c r="AD31" s="127">
        <f t="shared" si="18"/>
        <v>8559.3501183300068</v>
      </c>
      <c r="AE31" s="25">
        <f t="shared" ref="AE31:AE44" si="60">SUM(S31:AD31)</f>
        <v>64152.851301630028</v>
      </c>
      <c r="AF31" s="176">
        <v>0</v>
      </c>
      <c r="AG31" s="4" t="s">
        <v>249</v>
      </c>
      <c r="AH31" s="138"/>
      <c r="AI31" s="140"/>
      <c r="AJ31" s="21" t="str">
        <f t="shared" si="19"/>
        <v>Project plan</v>
      </c>
      <c r="AK31" s="127">
        <f t="shared" si="20"/>
        <v>3000</v>
      </c>
      <c r="AL31" s="127">
        <f t="shared" si="21"/>
        <v>3300.0000000000005</v>
      </c>
      <c r="AM31" s="127">
        <f t="shared" si="22"/>
        <v>3630.0000000000009</v>
      </c>
      <c r="AN31" s="127">
        <f t="shared" si="23"/>
        <v>3993.0000000000014</v>
      </c>
      <c r="AO31" s="127">
        <f t="shared" si="24"/>
        <v>4392.300000000002</v>
      </c>
      <c r="AP31" s="127">
        <f t="shared" si="25"/>
        <v>4831.5300000000025</v>
      </c>
      <c r="AQ31" s="127">
        <f t="shared" si="26"/>
        <v>5314.6830000000027</v>
      </c>
      <c r="AR31" s="127">
        <f t="shared" si="27"/>
        <v>5846.1513000000032</v>
      </c>
      <c r="AS31" s="127">
        <f t="shared" si="28"/>
        <v>6430.7664300000042</v>
      </c>
      <c r="AT31" s="127">
        <f t="shared" si="29"/>
        <v>7073.8430730000055</v>
      </c>
      <c r="AU31" s="127">
        <f t="shared" si="30"/>
        <v>7781.2273803000062</v>
      </c>
      <c r="AV31" s="127">
        <f t="shared" si="31"/>
        <v>8559.3501183300068</v>
      </c>
      <c r="AW31" s="25">
        <f t="shared" ref="AW31:AW44" si="61">SUM(AK31:AV31)</f>
        <v>64152.851301630028</v>
      </c>
      <c r="AX31" s="176">
        <v>0</v>
      </c>
      <c r="AY31" s="4" t="s">
        <v>249</v>
      </c>
      <c r="AZ31" s="140"/>
      <c r="BA31" s="142"/>
      <c r="BB31" s="21" t="str">
        <f t="shared" si="32"/>
        <v>Project plan</v>
      </c>
      <c r="BC31" s="127">
        <f t="shared" si="33"/>
        <v>3000</v>
      </c>
      <c r="BD31" s="127">
        <f t="shared" si="34"/>
        <v>3300.0000000000005</v>
      </c>
      <c r="BE31" s="127">
        <f t="shared" si="35"/>
        <v>3630.0000000000009</v>
      </c>
      <c r="BF31" s="127">
        <f t="shared" si="36"/>
        <v>3993.0000000000014</v>
      </c>
      <c r="BG31" s="127">
        <f t="shared" si="37"/>
        <v>4392.300000000002</v>
      </c>
      <c r="BH31" s="127">
        <f t="shared" si="38"/>
        <v>4831.5300000000025</v>
      </c>
      <c r="BI31" s="127">
        <f t="shared" si="39"/>
        <v>5314.6830000000027</v>
      </c>
      <c r="BJ31" s="127">
        <f t="shared" si="40"/>
        <v>5846.1513000000032</v>
      </c>
      <c r="BK31" s="127">
        <f t="shared" si="41"/>
        <v>6430.7664300000042</v>
      </c>
      <c r="BL31" s="127">
        <f t="shared" si="42"/>
        <v>7073.8430730000055</v>
      </c>
      <c r="BM31" s="127">
        <f t="shared" si="43"/>
        <v>7781.2273803000062</v>
      </c>
      <c r="BN31" s="127">
        <f t="shared" si="44"/>
        <v>8559.3501183300068</v>
      </c>
      <c r="BO31" s="25">
        <f t="shared" ref="BO31:BO44" si="62">SUM(BC31:BN31)</f>
        <v>64152.851301630028</v>
      </c>
      <c r="BP31" s="176">
        <v>0</v>
      </c>
      <c r="BQ31" s="4" t="s">
        <v>249</v>
      </c>
      <c r="BR31" s="142"/>
      <c r="BS31" s="144"/>
      <c r="BT31" s="21" t="str">
        <f t="shared" si="45"/>
        <v>Project plan</v>
      </c>
      <c r="BU31" s="127">
        <f t="shared" si="46"/>
        <v>3000</v>
      </c>
      <c r="BV31" s="127">
        <f t="shared" si="47"/>
        <v>3300.0000000000005</v>
      </c>
      <c r="BW31" s="127">
        <f t="shared" si="48"/>
        <v>3630.0000000000009</v>
      </c>
      <c r="BX31" s="127">
        <f t="shared" si="49"/>
        <v>3993.0000000000014</v>
      </c>
      <c r="BY31" s="127">
        <f t="shared" si="50"/>
        <v>4392.300000000002</v>
      </c>
      <c r="BZ31" s="127">
        <f t="shared" si="51"/>
        <v>4831.5300000000025</v>
      </c>
      <c r="CA31" s="127">
        <f t="shared" si="52"/>
        <v>5314.6830000000027</v>
      </c>
      <c r="CB31" s="127">
        <f t="shared" si="53"/>
        <v>5846.1513000000032</v>
      </c>
      <c r="CC31" s="127">
        <f t="shared" si="54"/>
        <v>6430.7664300000042</v>
      </c>
      <c r="CD31" s="127">
        <f t="shared" si="55"/>
        <v>7073.8430730000055</v>
      </c>
      <c r="CE31" s="127">
        <f t="shared" si="56"/>
        <v>7781.2273803000062</v>
      </c>
      <c r="CF31" s="127">
        <f t="shared" si="57"/>
        <v>8559.3501183300068</v>
      </c>
      <c r="CG31" s="25">
        <f t="shared" ref="CG31:CG44" si="63">SUM(BU31:CF31)</f>
        <v>64152.851301630028</v>
      </c>
      <c r="CH31" s="176">
        <v>0</v>
      </c>
      <c r="CI31" s="4" t="s">
        <v>249</v>
      </c>
      <c r="CJ31" s="144"/>
    </row>
    <row r="32" spans="1:88" x14ac:dyDescent="0.25">
      <c r="A32" s="136"/>
      <c r="B32" s="220" t="s">
        <v>653</v>
      </c>
      <c r="C32" s="97">
        <v>1600</v>
      </c>
      <c r="D32" s="97">
        <f t="shared" si="58"/>
        <v>1760.0000000000002</v>
      </c>
      <c r="E32" s="97">
        <f t="shared" si="58"/>
        <v>1936.0000000000005</v>
      </c>
      <c r="F32" s="97">
        <f t="shared" si="58"/>
        <v>2129.6000000000008</v>
      </c>
      <c r="G32" s="97">
        <f t="shared" si="58"/>
        <v>2342.5600000000013</v>
      </c>
      <c r="H32" s="97">
        <f t="shared" si="58"/>
        <v>2576.8160000000016</v>
      </c>
      <c r="I32" s="97">
        <f t="shared" si="58"/>
        <v>2834.497600000002</v>
      </c>
      <c r="J32" s="97">
        <f t="shared" si="58"/>
        <v>3117.9473600000024</v>
      </c>
      <c r="K32" s="97">
        <f t="shared" si="58"/>
        <v>3429.7420960000031</v>
      </c>
      <c r="L32" s="97">
        <f t="shared" si="58"/>
        <v>3772.7163056000036</v>
      </c>
      <c r="M32" s="97">
        <f t="shared" si="58"/>
        <v>4149.9879361600042</v>
      </c>
      <c r="N32" s="97">
        <f t="shared" si="58"/>
        <v>4564.9867297760047</v>
      </c>
      <c r="O32" s="25">
        <f t="shared" si="59"/>
        <v>34214.854027536021</v>
      </c>
      <c r="P32" s="267"/>
      <c r="Q32" s="138"/>
      <c r="R32" s="21" t="str">
        <f t="shared" si="6"/>
        <v>Streeing Board setup</v>
      </c>
      <c r="S32" s="127">
        <f t="shared" si="7"/>
        <v>1600</v>
      </c>
      <c r="T32" s="127">
        <f t="shared" si="8"/>
        <v>1760.0000000000002</v>
      </c>
      <c r="U32" s="127">
        <f t="shared" si="9"/>
        <v>1936.0000000000005</v>
      </c>
      <c r="V32" s="127">
        <f t="shared" si="10"/>
        <v>2129.6000000000008</v>
      </c>
      <c r="W32" s="127">
        <f t="shared" si="11"/>
        <v>2342.5600000000013</v>
      </c>
      <c r="X32" s="127">
        <f t="shared" si="12"/>
        <v>2576.8160000000016</v>
      </c>
      <c r="Y32" s="127">
        <f t="shared" si="13"/>
        <v>2834.497600000002</v>
      </c>
      <c r="Z32" s="127">
        <f t="shared" si="14"/>
        <v>3117.9473600000024</v>
      </c>
      <c r="AA32" s="127">
        <f t="shared" si="15"/>
        <v>3429.7420960000031</v>
      </c>
      <c r="AB32" s="127">
        <f t="shared" si="16"/>
        <v>3772.7163056000036</v>
      </c>
      <c r="AC32" s="127">
        <f t="shared" si="17"/>
        <v>4149.9879361600042</v>
      </c>
      <c r="AD32" s="127">
        <f t="shared" si="18"/>
        <v>4564.9867297760047</v>
      </c>
      <c r="AE32" s="25">
        <f t="shared" si="60"/>
        <v>34214.854027536021</v>
      </c>
      <c r="AF32" s="176">
        <v>0</v>
      </c>
      <c r="AG32" s="4" t="s">
        <v>249</v>
      </c>
      <c r="AH32" s="138"/>
      <c r="AI32" s="140"/>
      <c r="AJ32" s="21" t="str">
        <f t="shared" si="19"/>
        <v>Streeing Board setup</v>
      </c>
      <c r="AK32" s="127">
        <f t="shared" si="20"/>
        <v>1600</v>
      </c>
      <c r="AL32" s="127">
        <f t="shared" si="21"/>
        <v>1760.0000000000002</v>
      </c>
      <c r="AM32" s="127">
        <f t="shared" si="22"/>
        <v>1936.0000000000005</v>
      </c>
      <c r="AN32" s="127">
        <f t="shared" si="23"/>
        <v>2129.6000000000008</v>
      </c>
      <c r="AO32" s="127">
        <f t="shared" si="24"/>
        <v>2342.5600000000013</v>
      </c>
      <c r="AP32" s="127">
        <f t="shared" si="25"/>
        <v>2576.8160000000016</v>
      </c>
      <c r="AQ32" s="127">
        <f t="shared" si="26"/>
        <v>2834.497600000002</v>
      </c>
      <c r="AR32" s="127">
        <f t="shared" si="27"/>
        <v>3117.9473600000024</v>
      </c>
      <c r="AS32" s="127">
        <f t="shared" si="28"/>
        <v>3429.7420960000031</v>
      </c>
      <c r="AT32" s="127">
        <f t="shared" si="29"/>
        <v>3772.7163056000036</v>
      </c>
      <c r="AU32" s="127">
        <f t="shared" si="30"/>
        <v>4149.9879361600042</v>
      </c>
      <c r="AV32" s="127">
        <f t="shared" si="31"/>
        <v>4564.9867297760047</v>
      </c>
      <c r="AW32" s="25">
        <f t="shared" si="61"/>
        <v>34214.854027536021</v>
      </c>
      <c r="AX32" s="176">
        <v>0</v>
      </c>
      <c r="AY32" s="4" t="s">
        <v>249</v>
      </c>
      <c r="AZ32" s="140"/>
      <c r="BA32" s="142"/>
      <c r="BB32" s="21" t="str">
        <f t="shared" si="32"/>
        <v>Streeing Board setup</v>
      </c>
      <c r="BC32" s="127">
        <f t="shared" si="33"/>
        <v>1600</v>
      </c>
      <c r="BD32" s="127">
        <f t="shared" si="34"/>
        <v>1760.0000000000002</v>
      </c>
      <c r="BE32" s="127">
        <f t="shared" si="35"/>
        <v>1936.0000000000005</v>
      </c>
      <c r="BF32" s="127">
        <f t="shared" si="36"/>
        <v>2129.6000000000008</v>
      </c>
      <c r="BG32" s="127">
        <f t="shared" si="37"/>
        <v>2342.5600000000013</v>
      </c>
      <c r="BH32" s="127">
        <f t="shared" si="38"/>
        <v>2576.8160000000016</v>
      </c>
      <c r="BI32" s="127">
        <f t="shared" si="39"/>
        <v>2834.497600000002</v>
      </c>
      <c r="BJ32" s="127">
        <f t="shared" si="40"/>
        <v>3117.9473600000024</v>
      </c>
      <c r="BK32" s="127">
        <f t="shared" si="41"/>
        <v>3429.7420960000031</v>
      </c>
      <c r="BL32" s="127">
        <f t="shared" si="42"/>
        <v>3772.7163056000036</v>
      </c>
      <c r="BM32" s="127">
        <f t="shared" si="43"/>
        <v>4149.9879361600042</v>
      </c>
      <c r="BN32" s="127">
        <f t="shared" si="44"/>
        <v>4564.9867297760047</v>
      </c>
      <c r="BO32" s="25">
        <f t="shared" si="62"/>
        <v>34214.854027536021</v>
      </c>
      <c r="BP32" s="176">
        <v>0</v>
      </c>
      <c r="BQ32" s="4" t="s">
        <v>249</v>
      </c>
      <c r="BR32" s="142"/>
      <c r="BS32" s="144"/>
      <c r="BT32" s="21" t="str">
        <f t="shared" si="45"/>
        <v>Streeing Board setup</v>
      </c>
      <c r="BU32" s="127">
        <f t="shared" si="46"/>
        <v>1600</v>
      </c>
      <c r="BV32" s="127">
        <f t="shared" si="47"/>
        <v>1760.0000000000002</v>
      </c>
      <c r="BW32" s="127">
        <f t="shared" si="48"/>
        <v>1936.0000000000005</v>
      </c>
      <c r="BX32" s="127">
        <f t="shared" si="49"/>
        <v>2129.6000000000008</v>
      </c>
      <c r="BY32" s="127">
        <f t="shared" si="50"/>
        <v>2342.5600000000013</v>
      </c>
      <c r="BZ32" s="127">
        <f t="shared" si="51"/>
        <v>2576.8160000000016</v>
      </c>
      <c r="CA32" s="127">
        <f t="shared" si="52"/>
        <v>2834.497600000002</v>
      </c>
      <c r="CB32" s="127">
        <f t="shared" si="53"/>
        <v>3117.9473600000024</v>
      </c>
      <c r="CC32" s="127">
        <f t="shared" si="54"/>
        <v>3429.7420960000031</v>
      </c>
      <c r="CD32" s="127">
        <f t="shared" si="55"/>
        <v>3772.7163056000036</v>
      </c>
      <c r="CE32" s="127">
        <f t="shared" si="56"/>
        <v>4149.9879361600042</v>
      </c>
      <c r="CF32" s="127">
        <f t="shared" si="57"/>
        <v>4564.9867297760047</v>
      </c>
      <c r="CG32" s="25">
        <f t="shared" si="63"/>
        <v>34214.854027536021</v>
      </c>
      <c r="CH32" s="176">
        <v>0</v>
      </c>
      <c r="CI32" s="4" t="s">
        <v>249</v>
      </c>
      <c r="CJ32" s="144"/>
    </row>
    <row r="33" spans="1:88" x14ac:dyDescent="0.25">
      <c r="A33" s="136"/>
      <c r="B33" s="220" t="s">
        <v>654</v>
      </c>
      <c r="C33" s="97">
        <v>2200</v>
      </c>
      <c r="D33" s="97">
        <f t="shared" si="58"/>
        <v>2420</v>
      </c>
      <c r="E33" s="97">
        <f t="shared" si="58"/>
        <v>2662</v>
      </c>
      <c r="F33" s="97">
        <f t="shared" si="58"/>
        <v>2928.2000000000003</v>
      </c>
      <c r="G33" s="97">
        <f t="shared" si="58"/>
        <v>3221.0200000000004</v>
      </c>
      <c r="H33" s="97">
        <f t="shared" si="58"/>
        <v>3543.1220000000008</v>
      </c>
      <c r="I33" s="97">
        <f t="shared" si="58"/>
        <v>3897.4342000000011</v>
      </c>
      <c r="J33" s="97">
        <f t="shared" si="58"/>
        <v>4287.1776200000013</v>
      </c>
      <c r="K33" s="97">
        <f t="shared" si="58"/>
        <v>4715.8953820000015</v>
      </c>
      <c r="L33" s="97">
        <f t="shared" si="58"/>
        <v>5187.4849202000023</v>
      </c>
      <c r="M33" s="97">
        <f t="shared" si="58"/>
        <v>5706.2334122200027</v>
      </c>
      <c r="N33" s="97">
        <f t="shared" si="58"/>
        <v>6276.8567534420035</v>
      </c>
      <c r="O33" s="25">
        <f t="shared" si="59"/>
        <v>47045.424287862013</v>
      </c>
      <c r="P33" s="266"/>
      <c r="Q33" s="138"/>
      <c r="R33" s="21" t="str">
        <f t="shared" si="6"/>
        <v>Workshop planning</v>
      </c>
      <c r="S33" s="127">
        <f t="shared" si="7"/>
        <v>2200</v>
      </c>
      <c r="T33" s="127">
        <f t="shared" si="8"/>
        <v>2420</v>
      </c>
      <c r="U33" s="127">
        <f t="shared" si="9"/>
        <v>2662</v>
      </c>
      <c r="V33" s="127">
        <f t="shared" si="10"/>
        <v>2928.2000000000003</v>
      </c>
      <c r="W33" s="127">
        <f t="shared" si="11"/>
        <v>3221.0200000000004</v>
      </c>
      <c r="X33" s="127">
        <f t="shared" si="12"/>
        <v>3543.1220000000008</v>
      </c>
      <c r="Y33" s="127">
        <f t="shared" si="13"/>
        <v>3897.4342000000011</v>
      </c>
      <c r="Z33" s="127">
        <f t="shared" si="14"/>
        <v>4287.1776200000013</v>
      </c>
      <c r="AA33" s="127">
        <f t="shared" si="15"/>
        <v>4715.8953820000015</v>
      </c>
      <c r="AB33" s="127">
        <f t="shared" si="16"/>
        <v>5187.4849202000023</v>
      </c>
      <c r="AC33" s="127">
        <f t="shared" si="17"/>
        <v>5706.2334122200027</v>
      </c>
      <c r="AD33" s="127">
        <f t="shared" si="18"/>
        <v>6276.8567534420035</v>
      </c>
      <c r="AE33" s="25">
        <f t="shared" si="60"/>
        <v>47045.424287862013</v>
      </c>
      <c r="AF33" s="176">
        <v>0</v>
      </c>
      <c r="AG33" s="4" t="s">
        <v>249</v>
      </c>
      <c r="AH33" s="138"/>
      <c r="AI33" s="140"/>
      <c r="AJ33" s="21" t="str">
        <f t="shared" si="19"/>
        <v>Workshop planning</v>
      </c>
      <c r="AK33" s="127">
        <f t="shared" si="20"/>
        <v>2200</v>
      </c>
      <c r="AL33" s="127">
        <f t="shared" si="21"/>
        <v>2420</v>
      </c>
      <c r="AM33" s="127">
        <f t="shared" si="22"/>
        <v>2662</v>
      </c>
      <c r="AN33" s="127">
        <f t="shared" si="23"/>
        <v>2928.2000000000003</v>
      </c>
      <c r="AO33" s="127">
        <f t="shared" si="24"/>
        <v>3221.0200000000004</v>
      </c>
      <c r="AP33" s="127">
        <f t="shared" si="25"/>
        <v>3543.1220000000008</v>
      </c>
      <c r="AQ33" s="127">
        <f t="shared" si="26"/>
        <v>3897.4342000000011</v>
      </c>
      <c r="AR33" s="127">
        <f t="shared" si="27"/>
        <v>4287.1776200000013</v>
      </c>
      <c r="AS33" s="127">
        <f t="shared" si="28"/>
        <v>4715.8953820000015</v>
      </c>
      <c r="AT33" s="127">
        <f t="shared" si="29"/>
        <v>5187.4849202000023</v>
      </c>
      <c r="AU33" s="127">
        <f t="shared" si="30"/>
        <v>5706.2334122200027</v>
      </c>
      <c r="AV33" s="127">
        <f t="shared" si="31"/>
        <v>6276.8567534420035</v>
      </c>
      <c r="AW33" s="25">
        <f t="shared" si="61"/>
        <v>47045.424287862013</v>
      </c>
      <c r="AX33" s="176">
        <v>0</v>
      </c>
      <c r="AY33" s="4" t="s">
        <v>249</v>
      </c>
      <c r="AZ33" s="140"/>
      <c r="BA33" s="142"/>
      <c r="BB33" s="21" t="str">
        <f t="shared" si="32"/>
        <v>Workshop planning</v>
      </c>
      <c r="BC33" s="127">
        <f t="shared" si="33"/>
        <v>2200</v>
      </c>
      <c r="BD33" s="127">
        <f t="shared" si="34"/>
        <v>2420</v>
      </c>
      <c r="BE33" s="127">
        <f t="shared" si="35"/>
        <v>2662</v>
      </c>
      <c r="BF33" s="127">
        <f t="shared" si="36"/>
        <v>2928.2000000000003</v>
      </c>
      <c r="BG33" s="127">
        <f t="shared" si="37"/>
        <v>3221.0200000000004</v>
      </c>
      <c r="BH33" s="127">
        <f t="shared" si="38"/>
        <v>3543.1220000000008</v>
      </c>
      <c r="BI33" s="127">
        <f t="shared" si="39"/>
        <v>3897.4342000000011</v>
      </c>
      <c r="BJ33" s="127">
        <f t="shared" si="40"/>
        <v>4287.1776200000013</v>
      </c>
      <c r="BK33" s="127">
        <f t="shared" si="41"/>
        <v>4715.8953820000015</v>
      </c>
      <c r="BL33" s="127">
        <f t="shared" si="42"/>
        <v>5187.4849202000023</v>
      </c>
      <c r="BM33" s="127">
        <f t="shared" si="43"/>
        <v>5706.2334122200027</v>
      </c>
      <c r="BN33" s="127">
        <f t="shared" si="44"/>
        <v>6276.8567534420035</v>
      </c>
      <c r="BO33" s="25">
        <f t="shared" si="62"/>
        <v>47045.424287862013</v>
      </c>
      <c r="BP33" s="176">
        <v>0</v>
      </c>
      <c r="BQ33" s="4" t="s">
        <v>249</v>
      </c>
      <c r="BR33" s="142"/>
      <c r="BS33" s="144"/>
      <c r="BT33" s="21" t="str">
        <f t="shared" si="45"/>
        <v>Workshop planning</v>
      </c>
      <c r="BU33" s="127">
        <f t="shared" si="46"/>
        <v>2200</v>
      </c>
      <c r="BV33" s="127">
        <f t="shared" si="47"/>
        <v>2420</v>
      </c>
      <c r="BW33" s="127">
        <f t="shared" si="48"/>
        <v>2662</v>
      </c>
      <c r="BX33" s="127">
        <f t="shared" si="49"/>
        <v>2928.2000000000003</v>
      </c>
      <c r="BY33" s="127">
        <f t="shared" si="50"/>
        <v>3221.0200000000004</v>
      </c>
      <c r="BZ33" s="127">
        <f t="shared" si="51"/>
        <v>3543.1220000000008</v>
      </c>
      <c r="CA33" s="127">
        <f t="shared" si="52"/>
        <v>3897.4342000000011</v>
      </c>
      <c r="CB33" s="127">
        <f t="shared" si="53"/>
        <v>4287.1776200000013</v>
      </c>
      <c r="CC33" s="127">
        <f t="shared" si="54"/>
        <v>4715.8953820000015</v>
      </c>
      <c r="CD33" s="127">
        <f t="shared" si="55"/>
        <v>5187.4849202000023</v>
      </c>
      <c r="CE33" s="127">
        <f t="shared" si="56"/>
        <v>5706.2334122200027</v>
      </c>
      <c r="CF33" s="127">
        <f t="shared" si="57"/>
        <v>6276.8567534420035</v>
      </c>
      <c r="CG33" s="25">
        <f t="shared" si="63"/>
        <v>47045.424287862013</v>
      </c>
      <c r="CH33" s="176">
        <v>0</v>
      </c>
      <c r="CI33" s="4" t="s">
        <v>249</v>
      </c>
      <c r="CJ33" s="144"/>
    </row>
    <row r="34" spans="1:88" x14ac:dyDescent="0.25">
      <c r="A34" s="136"/>
      <c r="B34" s="220" t="s">
        <v>655</v>
      </c>
      <c r="C34" s="97">
        <v>770</v>
      </c>
      <c r="D34" s="97">
        <f t="shared" si="58"/>
        <v>847.00000000000011</v>
      </c>
      <c r="E34" s="97">
        <f t="shared" si="58"/>
        <v>931.70000000000016</v>
      </c>
      <c r="F34" s="97">
        <f t="shared" si="58"/>
        <v>1024.8700000000003</v>
      </c>
      <c r="G34" s="97">
        <f t="shared" si="58"/>
        <v>1127.3570000000004</v>
      </c>
      <c r="H34" s="97">
        <f t="shared" si="58"/>
        <v>1240.0927000000006</v>
      </c>
      <c r="I34" s="97">
        <f t="shared" si="58"/>
        <v>1364.1019700000008</v>
      </c>
      <c r="J34" s="97">
        <f t="shared" si="58"/>
        <v>1500.512167000001</v>
      </c>
      <c r="K34" s="97">
        <f t="shared" si="58"/>
        <v>1650.5633837000012</v>
      </c>
      <c r="L34" s="97">
        <f t="shared" si="58"/>
        <v>1815.6197220700014</v>
      </c>
      <c r="M34" s="97">
        <f t="shared" si="58"/>
        <v>1997.1816942770017</v>
      </c>
      <c r="N34" s="97">
        <f t="shared" si="58"/>
        <v>2196.8998637047021</v>
      </c>
      <c r="O34" s="25">
        <f t="shared" si="59"/>
        <v>16465.898500751711</v>
      </c>
      <c r="P34" s="266"/>
      <c r="Q34" s="138"/>
      <c r="R34" s="21" t="str">
        <f t="shared" si="6"/>
        <v>Customer workshop</v>
      </c>
      <c r="S34" s="127">
        <f t="shared" si="7"/>
        <v>770</v>
      </c>
      <c r="T34" s="127">
        <f t="shared" si="8"/>
        <v>847.00000000000011</v>
      </c>
      <c r="U34" s="127">
        <f t="shared" si="9"/>
        <v>931.70000000000016</v>
      </c>
      <c r="V34" s="127">
        <f t="shared" si="10"/>
        <v>1024.8700000000003</v>
      </c>
      <c r="W34" s="127">
        <f t="shared" si="11"/>
        <v>1127.3570000000004</v>
      </c>
      <c r="X34" s="127">
        <f t="shared" si="12"/>
        <v>1240.0927000000006</v>
      </c>
      <c r="Y34" s="127">
        <f t="shared" si="13"/>
        <v>1364.1019700000008</v>
      </c>
      <c r="Z34" s="127">
        <f t="shared" si="14"/>
        <v>1500.512167000001</v>
      </c>
      <c r="AA34" s="127">
        <f t="shared" si="15"/>
        <v>1650.5633837000012</v>
      </c>
      <c r="AB34" s="127">
        <f t="shared" si="16"/>
        <v>1815.6197220700014</v>
      </c>
      <c r="AC34" s="127">
        <f t="shared" si="17"/>
        <v>1997.1816942770017</v>
      </c>
      <c r="AD34" s="127">
        <f t="shared" si="18"/>
        <v>2196.8998637047021</v>
      </c>
      <c r="AE34" s="25">
        <f t="shared" si="60"/>
        <v>16465.898500751711</v>
      </c>
      <c r="AF34" s="176">
        <v>0</v>
      </c>
      <c r="AG34" s="4" t="s">
        <v>249</v>
      </c>
      <c r="AH34" s="138"/>
      <c r="AI34" s="140"/>
      <c r="AJ34" s="21" t="str">
        <f t="shared" si="19"/>
        <v>Customer workshop</v>
      </c>
      <c r="AK34" s="127">
        <f t="shared" si="20"/>
        <v>770</v>
      </c>
      <c r="AL34" s="127">
        <f t="shared" si="21"/>
        <v>847.00000000000011</v>
      </c>
      <c r="AM34" s="127">
        <f t="shared" si="22"/>
        <v>931.70000000000016</v>
      </c>
      <c r="AN34" s="127">
        <f t="shared" si="23"/>
        <v>1024.8700000000003</v>
      </c>
      <c r="AO34" s="127">
        <f t="shared" si="24"/>
        <v>1127.3570000000004</v>
      </c>
      <c r="AP34" s="127">
        <f t="shared" si="25"/>
        <v>1240.0927000000006</v>
      </c>
      <c r="AQ34" s="127">
        <f t="shared" si="26"/>
        <v>1364.1019700000008</v>
      </c>
      <c r="AR34" s="127">
        <f t="shared" si="27"/>
        <v>1500.512167000001</v>
      </c>
      <c r="AS34" s="127">
        <f t="shared" si="28"/>
        <v>1650.5633837000012</v>
      </c>
      <c r="AT34" s="127">
        <f t="shared" si="29"/>
        <v>1815.6197220700014</v>
      </c>
      <c r="AU34" s="127">
        <f t="shared" si="30"/>
        <v>1997.1816942770017</v>
      </c>
      <c r="AV34" s="127">
        <f t="shared" si="31"/>
        <v>2196.8998637047021</v>
      </c>
      <c r="AW34" s="25">
        <f t="shared" si="61"/>
        <v>16465.898500751711</v>
      </c>
      <c r="AX34" s="176">
        <v>0</v>
      </c>
      <c r="AY34" s="4" t="s">
        <v>249</v>
      </c>
      <c r="AZ34" s="140"/>
      <c r="BA34" s="142"/>
      <c r="BB34" s="21" t="str">
        <f t="shared" si="32"/>
        <v>Customer workshop</v>
      </c>
      <c r="BC34" s="127">
        <f t="shared" si="33"/>
        <v>770</v>
      </c>
      <c r="BD34" s="127">
        <f t="shared" si="34"/>
        <v>847.00000000000011</v>
      </c>
      <c r="BE34" s="127">
        <f t="shared" si="35"/>
        <v>931.70000000000016</v>
      </c>
      <c r="BF34" s="127">
        <f t="shared" si="36"/>
        <v>1024.8700000000003</v>
      </c>
      <c r="BG34" s="127">
        <f t="shared" si="37"/>
        <v>1127.3570000000004</v>
      </c>
      <c r="BH34" s="127">
        <f t="shared" si="38"/>
        <v>1240.0927000000006</v>
      </c>
      <c r="BI34" s="127">
        <f t="shared" si="39"/>
        <v>1364.1019700000008</v>
      </c>
      <c r="BJ34" s="127">
        <f t="shared" si="40"/>
        <v>1500.512167000001</v>
      </c>
      <c r="BK34" s="127">
        <f t="shared" si="41"/>
        <v>1650.5633837000012</v>
      </c>
      <c r="BL34" s="127">
        <f t="shared" si="42"/>
        <v>1815.6197220700014</v>
      </c>
      <c r="BM34" s="127">
        <f t="shared" si="43"/>
        <v>1997.1816942770017</v>
      </c>
      <c r="BN34" s="127">
        <f t="shared" si="44"/>
        <v>2196.8998637047021</v>
      </c>
      <c r="BO34" s="25">
        <f t="shared" si="62"/>
        <v>16465.898500751711</v>
      </c>
      <c r="BP34" s="176">
        <v>0</v>
      </c>
      <c r="BQ34" s="4" t="s">
        <v>249</v>
      </c>
      <c r="BR34" s="142"/>
      <c r="BS34" s="144"/>
      <c r="BT34" s="21" t="str">
        <f t="shared" si="45"/>
        <v>Customer workshop</v>
      </c>
      <c r="BU34" s="127">
        <f t="shared" si="46"/>
        <v>770</v>
      </c>
      <c r="BV34" s="127">
        <f t="shared" si="47"/>
        <v>847.00000000000011</v>
      </c>
      <c r="BW34" s="127">
        <f t="shared" si="48"/>
        <v>931.70000000000016</v>
      </c>
      <c r="BX34" s="127">
        <f t="shared" si="49"/>
        <v>1024.8700000000003</v>
      </c>
      <c r="BY34" s="127">
        <f t="shared" si="50"/>
        <v>1127.3570000000004</v>
      </c>
      <c r="BZ34" s="127">
        <f t="shared" si="51"/>
        <v>1240.0927000000006</v>
      </c>
      <c r="CA34" s="127">
        <f t="shared" si="52"/>
        <v>1364.1019700000008</v>
      </c>
      <c r="CB34" s="127">
        <f t="shared" si="53"/>
        <v>1500.512167000001</v>
      </c>
      <c r="CC34" s="127">
        <f t="shared" si="54"/>
        <v>1650.5633837000012</v>
      </c>
      <c r="CD34" s="127">
        <f t="shared" si="55"/>
        <v>1815.6197220700014</v>
      </c>
      <c r="CE34" s="127">
        <f t="shared" si="56"/>
        <v>1997.1816942770017</v>
      </c>
      <c r="CF34" s="127">
        <f t="shared" si="57"/>
        <v>2196.8998637047021</v>
      </c>
      <c r="CG34" s="25">
        <f t="shared" si="63"/>
        <v>16465.898500751711</v>
      </c>
      <c r="CH34" s="176">
        <v>0</v>
      </c>
      <c r="CI34" s="4" t="s">
        <v>249</v>
      </c>
      <c r="CJ34" s="144"/>
    </row>
    <row r="35" spans="1:88" x14ac:dyDescent="0.25">
      <c r="A35" s="136"/>
      <c r="B35" s="220" t="s">
        <v>656</v>
      </c>
      <c r="C35" s="97">
        <v>1390</v>
      </c>
      <c r="D35" s="97">
        <f t="shared" si="58"/>
        <v>1529.0000000000002</v>
      </c>
      <c r="E35" s="97">
        <f t="shared" si="58"/>
        <v>1681.9000000000003</v>
      </c>
      <c r="F35" s="97">
        <f t="shared" si="58"/>
        <v>1850.0900000000006</v>
      </c>
      <c r="G35" s="97">
        <f t="shared" si="58"/>
        <v>2035.0990000000008</v>
      </c>
      <c r="H35" s="97">
        <f t="shared" si="58"/>
        <v>2238.6089000000011</v>
      </c>
      <c r="I35" s="97">
        <f t="shared" si="58"/>
        <v>2462.4697900000015</v>
      </c>
      <c r="J35" s="97">
        <f t="shared" si="58"/>
        <v>2708.7167690000019</v>
      </c>
      <c r="K35" s="97">
        <f t="shared" si="58"/>
        <v>2979.5884459000022</v>
      </c>
      <c r="L35" s="97">
        <f t="shared" si="58"/>
        <v>3277.5472904900025</v>
      </c>
      <c r="M35" s="97">
        <f t="shared" si="58"/>
        <v>3605.3020195390031</v>
      </c>
      <c r="N35" s="97">
        <f t="shared" si="58"/>
        <v>3965.832221492904</v>
      </c>
      <c r="O35" s="25">
        <f t="shared" si="59"/>
        <v>29724.154436421915</v>
      </c>
      <c r="P35" s="266"/>
      <c r="Q35" s="138"/>
      <c r="R35" s="21" t="str">
        <f t="shared" si="6"/>
        <v>Requirement specification</v>
      </c>
      <c r="S35" s="127">
        <f t="shared" si="7"/>
        <v>1390</v>
      </c>
      <c r="T35" s="127">
        <f t="shared" si="8"/>
        <v>1529.0000000000002</v>
      </c>
      <c r="U35" s="127">
        <f t="shared" si="9"/>
        <v>1681.9000000000003</v>
      </c>
      <c r="V35" s="127">
        <f t="shared" si="10"/>
        <v>1850.0900000000006</v>
      </c>
      <c r="W35" s="127">
        <f t="shared" si="11"/>
        <v>2035.0990000000008</v>
      </c>
      <c r="X35" s="127">
        <f t="shared" si="12"/>
        <v>2238.6089000000011</v>
      </c>
      <c r="Y35" s="127">
        <f t="shared" si="13"/>
        <v>2462.4697900000015</v>
      </c>
      <c r="Z35" s="127">
        <f t="shared" si="14"/>
        <v>2708.7167690000019</v>
      </c>
      <c r="AA35" s="127">
        <f t="shared" si="15"/>
        <v>2979.5884459000022</v>
      </c>
      <c r="AB35" s="127">
        <f t="shared" si="16"/>
        <v>3277.5472904900025</v>
      </c>
      <c r="AC35" s="127">
        <f t="shared" si="17"/>
        <v>3605.3020195390031</v>
      </c>
      <c r="AD35" s="127">
        <f t="shared" si="18"/>
        <v>3965.832221492904</v>
      </c>
      <c r="AE35" s="25">
        <f t="shared" si="60"/>
        <v>29724.154436421915</v>
      </c>
      <c r="AF35" s="176">
        <v>0</v>
      </c>
      <c r="AG35" s="4" t="s">
        <v>249</v>
      </c>
      <c r="AH35" s="138"/>
      <c r="AI35" s="140"/>
      <c r="AJ35" s="21" t="str">
        <f t="shared" si="19"/>
        <v>Requirement specification</v>
      </c>
      <c r="AK35" s="127">
        <f t="shared" si="20"/>
        <v>1390</v>
      </c>
      <c r="AL35" s="127">
        <f t="shared" si="21"/>
        <v>1529.0000000000002</v>
      </c>
      <c r="AM35" s="127">
        <f t="shared" si="22"/>
        <v>1681.9000000000003</v>
      </c>
      <c r="AN35" s="127">
        <f t="shared" si="23"/>
        <v>1850.0900000000006</v>
      </c>
      <c r="AO35" s="127">
        <f t="shared" si="24"/>
        <v>2035.0990000000008</v>
      </c>
      <c r="AP35" s="127">
        <f t="shared" si="25"/>
        <v>2238.6089000000011</v>
      </c>
      <c r="AQ35" s="127">
        <f t="shared" si="26"/>
        <v>2462.4697900000015</v>
      </c>
      <c r="AR35" s="127">
        <f t="shared" si="27"/>
        <v>2708.7167690000019</v>
      </c>
      <c r="AS35" s="127">
        <f t="shared" si="28"/>
        <v>2979.5884459000022</v>
      </c>
      <c r="AT35" s="127">
        <f t="shared" si="29"/>
        <v>3277.5472904900025</v>
      </c>
      <c r="AU35" s="127">
        <f t="shared" si="30"/>
        <v>3605.3020195390031</v>
      </c>
      <c r="AV35" s="127">
        <f t="shared" si="31"/>
        <v>3965.832221492904</v>
      </c>
      <c r="AW35" s="25">
        <f t="shared" si="61"/>
        <v>29724.154436421915</v>
      </c>
      <c r="AX35" s="176">
        <v>0</v>
      </c>
      <c r="AY35" s="4" t="s">
        <v>249</v>
      </c>
      <c r="AZ35" s="140"/>
      <c r="BA35" s="142"/>
      <c r="BB35" s="21" t="str">
        <f t="shared" si="32"/>
        <v>Requirement specification</v>
      </c>
      <c r="BC35" s="127">
        <f t="shared" si="33"/>
        <v>1390</v>
      </c>
      <c r="BD35" s="127">
        <f t="shared" si="34"/>
        <v>1529.0000000000002</v>
      </c>
      <c r="BE35" s="127">
        <f t="shared" si="35"/>
        <v>1681.9000000000003</v>
      </c>
      <c r="BF35" s="127">
        <f t="shared" si="36"/>
        <v>1850.0900000000006</v>
      </c>
      <c r="BG35" s="127">
        <f t="shared" si="37"/>
        <v>2035.0990000000008</v>
      </c>
      <c r="BH35" s="127">
        <f t="shared" si="38"/>
        <v>2238.6089000000011</v>
      </c>
      <c r="BI35" s="127">
        <f t="shared" si="39"/>
        <v>2462.4697900000015</v>
      </c>
      <c r="BJ35" s="127">
        <f t="shared" si="40"/>
        <v>2708.7167690000019</v>
      </c>
      <c r="BK35" s="127">
        <f t="shared" si="41"/>
        <v>2979.5884459000022</v>
      </c>
      <c r="BL35" s="127">
        <f t="shared" si="42"/>
        <v>3277.5472904900025</v>
      </c>
      <c r="BM35" s="127">
        <f t="shared" si="43"/>
        <v>3605.3020195390031</v>
      </c>
      <c r="BN35" s="127">
        <f t="shared" si="44"/>
        <v>3965.832221492904</v>
      </c>
      <c r="BO35" s="25">
        <f t="shared" si="62"/>
        <v>29724.154436421915</v>
      </c>
      <c r="BP35" s="176">
        <v>0</v>
      </c>
      <c r="BQ35" s="4" t="s">
        <v>249</v>
      </c>
      <c r="BR35" s="142"/>
      <c r="BS35" s="144"/>
      <c r="BT35" s="21" t="str">
        <f t="shared" si="45"/>
        <v>Requirement specification</v>
      </c>
      <c r="BU35" s="127">
        <f t="shared" si="46"/>
        <v>1390</v>
      </c>
      <c r="BV35" s="127">
        <f t="shared" si="47"/>
        <v>1529.0000000000002</v>
      </c>
      <c r="BW35" s="127">
        <f t="shared" si="48"/>
        <v>1681.9000000000003</v>
      </c>
      <c r="BX35" s="127">
        <f t="shared" si="49"/>
        <v>1850.0900000000006</v>
      </c>
      <c r="BY35" s="127">
        <f t="shared" si="50"/>
        <v>2035.0990000000008</v>
      </c>
      <c r="BZ35" s="127">
        <f t="shared" si="51"/>
        <v>2238.6089000000011</v>
      </c>
      <c r="CA35" s="127">
        <f t="shared" si="52"/>
        <v>2462.4697900000015</v>
      </c>
      <c r="CB35" s="127">
        <f t="shared" si="53"/>
        <v>2708.7167690000019</v>
      </c>
      <c r="CC35" s="127">
        <f t="shared" si="54"/>
        <v>2979.5884459000022</v>
      </c>
      <c r="CD35" s="127">
        <f t="shared" si="55"/>
        <v>3277.5472904900025</v>
      </c>
      <c r="CE35" s="127">
        <f t="shared" si="56"/>
        <v>3605.3020195390031</v>
      </c>
      <c r="CF35" s="127">
        <f t="shared" si="57"/>
        <v>3965.832221492904</v>
      </c>
      <c r="CG35" s="25">
        <f t="shared" si="63"/>
        <v>29724.154436421915</v>
      </c>
      <c r="CH35" s="176">
        <v>0</v>
      </c>
      <c r="CI35" s="4" t="s">
        <v>249</v>
      </c>
      <c r="CJ35" s="144"/>
    </row>
    <row r="36" spans="1:88" x14ac:dyDescent="0.25">
      <c r="A36" s="136"/>
      <c r="B36" s="220" t="s">
        <v>657</v>
      </c>
      <c r="C36" s="97">
        <v>6540</v>
      </c>
      <c r="D36" s="97">
        <f t="shared" si="58"/>
        <v>7194.0000000000009</v>
      </c>
      <c r="E36" s="97">
        <f t="shared" si="58"/>
        <v>7913.4000000000015</v>
      </c>
      <c r="F36" s="97">
        <f t="shared" si="58"/>
        <v>8704.7400000000016</v>
      </c>
      <c r="G36" s="97">
        <f t="shared" si="58"/>
        <v>9575.2140000000018</v>
      </c>
      <c r="H36" s="97">
        <f t="shared" si="58"/>
        <v>10532.735400000003</v>
      </c>
      <c r="I36" s="97">
        <f t="shared" si="58"/>
        <v>11586.008940000005</v>
      </c>
      <c r="J36" s="97">
        <f t="shared" si="58"/>
        <v>12744.609834000006</v>
      </c>
      <c r="K36" s="97">
        <f t="shared" si="58"/>
        <v>14019.070817400008</v>
      </c>
      <c r="L36" s="97">
        <f t="shared" si="58"/>
        <v>15420.977899140011</v>
      </c>
      <c r="M36" s="97">
        <f t="shared" si="58"/>
        <v>16963.075689054014</v>
      </c>
      <c r="N36" s="97">
        <f t="shared" si="58"/>
        <v>18659.383257959416</v>
      </c>
      <c r="O36" s="25">
        <f t="shared" si="59"/>
        <v>139853.21583755346</v>
      </c>
      <c r="P36" s="268"/>
      <c r="Q36" s="138"/>
      <c r="R36" s="21" t="str">
        <f t="shared" si="6"/>
        <v>System Specification</v>
      </c>
      <c r="S36" s="127">
        <f t="shared" si="7"/>
        <v>6540</v>
      </c>
      <c r="T36" s="127">
        <f t="shared" si="8"/>
        <v>7194.0000000000009</v>
      </c>
      <c r="U36" s="127">
        <f t="shared" si="9"/>
        <v>7913.4000000000015</v>
      </c>
      <c r="V36" s="127">
        <f t="shared" si="10"/>
        <v>8704.7400000000016</v>
      </c>
      <c r="W36" s="127">
        <f t="shared" si="11"/>
        <v>9575.2140000000018</v>
      </c>
      <c r="X36" s="127">
        <f t="shared" si="12"/>
        <v>10532.735400000003</v>
      </c>
      <c r="Y36" s="127">
        <f t="shared" si="13"/>
        <v>11586.008940000005</v>
      </c>
      <c r="Z36" s="127">
        <f t="shared" si="14"/>
        <v>12744.609834000006</v>
      </c>
      <c r="AA36" s="127">
        <f t="shared" si="15"/>
        <v>14019.070817400008</v>
      </c>
      <c r="AB36" s="127">
        <f t="shared" si="16"/>
        <v>15420.977899140011</v>
      </c>
      <c r="AC36" s="127">
        <f t="shared" si="17"/>
        <v>16963.075689054014</v>
      </c>
      <c r="AD36" s="127">
        <f t="shared" si="18"/>
        <v>18659.383257959416</v>
      </c>
      <c r="AE36" s="25">
        <f t="shared" si="60"/>
        <v>139853.21583755346</v>
      </c>
      <c r="AF36" s="176">
        <v>0</v>
      </c>
      <c r="AG36" s="4" t="s">
        <v>249</v>
      </c>
      <c r="AH36" s="138"/>
      <c r="AI36" s="140"/>
      <c r="AJ36" s="21" t="str">
        <f t="shared" si="19"/>
        <v>System Specification</v>
      </c>
      <c r="AK36" s="127">
        <f t="shared" si="20"/>
        <v>6540</v>
      </c>
      <c r="AL36" s="127">
        <f t="shared" si="21"/>
        <v>7194.0000000000009</v>
      </c>
      <c r="AM36" s="127">
        <f t="shared" si="22"/>
        <v>7913.4000000000015</v>
      </c>
      <c r="AN36" s="127">
        <f t="shared" si="23"/>
        <v>8704.7400000000016</v>
      </c>
      <c r="AO36" s="127">
        <f t="shared" si="24"/>
        <v>9575.2140000000018</v>
      </c>
      <c r="AP36" s="127">
        <f t="shared" si="25"/>
        <v>10532.735400000003</v>
      </c>
      <c r="AQ36" s="127">
        <f t="shared" si="26"/>
        <v>11586.008940000005</v>
      </c>
      <c r="AR36" s="127">
        <f t="shared" si="27"/>
        <v>12744.609834000006</v>
      </c>
      <c r="AS36" s="127">
        <f t="shared" si="28"/>
        <v>14019.070817400008</v>
      </c>
      <c r="AT36" s="127">
        <f t="shared" si="29"/>
        <v>15420.977899140011</v>
      </c>
      <c r="AU36" s="127">
        <f t="shared" si="30"/>
        <v>16963.075689054014</v>
      </c>
      <c r="AV36" s="127">
        <f t="shared" si="31"/>
        <v>18659.383257959416</v>
      </c>
      <c r="AW36" s="25">
        <f t="shared" si="61"/>
        <v>139853.21583755346</v>
      </c>
      <c r="AX36" s="176">
        <v>0</v>
      </c>
      <c r="AY36" s="4" t="s">
        <v>249</v>
      </c>
      <c r="AZ36" s="140"/>
      <c r="BA36" s="142"/>
      <c r="BB36" s="21" t="str">
        <f t="shared" si="32"/>
        <v>System Specification</v>
      </c>
      <c r="BC36" s="127">
        <f t="shared" si="33"/>
        <v>6540</v>
      </c>
      <c r="BD36" s="127">
        <f t="shared" si="34"/>
        <v>7194.0000000000009</v>
      </c>
      <c r="BE36" s="127">
        <f t="shared" si="35"/>
        <v>7913.4000000000015</v>
      </c>
      <c r="BF36" s="127">
        <f t="shared" si="36"/>
        <v>8704.7400000000016</v>
      </c>
      <c r="BG36" s="127">
        <f t="shared" si="37"/>
        <v>9575.2140000000018</v>
      </c>
      <c r="BH36" s="127">
        <f t="shared" si="38"/>
        <v>10532.735400000003</v>
      </c>
      <c r="BI36" s="127">
        <f t="shared" si="39"/>
        <v>11586.008940000005</v>
      </c>
      <c r="BJ36" s="127">
        <f t="shared" si="40"/>
        <v>12744.609834000006</v>
      </c>
      <c r="BK36" s="127">
        <f t="shared" si="41"/>
        <v>14019.070817400008</v>
      </c>
      <c r="BL36" s="127">
        <f t="shared" si="42"/>
        <v>15420.977899140011</v>
      </c>
      <c r="BM36" s="127">
        <f t="shared" si="43"/>
        <v>16963.075689054014</v>
      </c>
      <c r="BN36" s="127">
        <f t="shared" si="44"/>
        <v>18659.383257959416</v>
      </c>
      <c r="BO36" s="25">
        <f t="shared" si="62"/>
        <v>139853.21583755346</v>
      </c>
      <c r="BP36" s="176">
        <v>0</v>
      </c>
      <c r="BQ36" s="4" t="s">
        <v>249</v>
      </c>
      <c r="BR36" s="142"/>
      <c r="BS36" s="144"/>
      <c r="BT36" s="21" t="str">
        <f t="shared" si="45"/>
        <v>System Specification</v>
      </c>
      <c r="BU36" s="127">
        <f t="shared" si="46"/>
        <v>6540</v>
      </c>
      <c r="BV36" s="127">
        <f t="shared" si="47"/>
        <v>7194.0000000000009</v>
      </c>
      <c r="BW36" s="127">
        <f t="shared" si="48"/>
        <v>7913.4000000000015</v>
      </c>
      <c r="BX36" s="127">
        <f t="shared" si="49"/>
        <v>8704.7400000000016</v>
      </c>
      <c r="BY36" s="127">
        <f t="shared" si="50"/>
        <v>9575.2140000000018</v>
      </c>
      <c r="BZ36" s="127">
        <f t="shared" si="51"/>
        <v>10532.735400000003</v>
      </c>
      <c r="CA36" s="127">
        <f t="shared" si="52"/>
        <v>11586.008940000005</v>
      </c>
      <c r="CB36" s="127">
        <f t="shared" si="53"/>
        <v>12744.609834000006</v>
      </c>
      <c r="CC36" s="127">
        <f t="shared" si="54"/>
        <v>14019.070817400008</v>
      </c>
      <c r="CD36" s="127">
        <f t="shared" si="55"/>
        <v>15420.977899140011</v>
      </c>
      <c r="CE36" s="127">
        <f t="shared" si="56"/>
        <v>16963.075689054014</v>
      </c>
      <c r="CF36" s="127">
        <f t="shared" si="57"/>
        <v>18659.383257959416</v>
      </c>
      <c r="CG36" s="25">
        <f t="shared" si="63"/>
        <v>139853.21583755346</v>
      </c>
      <c r="CH36" s="176">
        <v>0</v>
      </c>
      <c r="CI36" s="4" t="s">
        <v>249</v>
      </c>
      <c r="CJ36" s="144"/>
    </row>
    <row r="37" spans="1:88" x14ac:dyDescent="0.25">
      <c r="A37" s="136"/>
      <c r="B37" s="220" t="s">
        <v>658</v>
      </c>
      <c r="C37" s="97">
        <v>3200</v>
      </c>
      <c r="D37" s="97">
        <f t="shared" si="58"/>
        <v>3520.0000000000005</v>
      </c>
      <c r="E37" s="97">
        <f t="shared" si="58"/>
        <v>3872.0000000000009</v>
      </c>
      <c r="F37" s="97">
        <f t="shared" si="58"/>
        <v>4259.2000000000016</v>
      </c>
      <c r="G37" s="97">
        <f t="shared" si="58"/>
        <v>4685.1200000000026</v>
      </c>
      <c r="H37" s="97">
        <f t="shared" si="58"/>
        <v>5153.6320000000032</v>
      </c>
      <c r="I37" s="97">
        <f t="shared" si="58"/>
        <v>5668.9952000000039</v>
      </c>
      <c r="J37" s="97">
        <f t="shared" si="58"/>
        <v>6235.8947200000048</v>
      </c>
      <c r="K37" s="97">
        <f t="shared" si="58"/>
        <v>6859.4841920000063</v>
      </c>
      <c r="L37" s="97">
        <f t="shared" si="58"/>
        <v>7545.4326112000072</v>
      </c>
      <c r="M37" s="97">
        <f t="shared" si="58"/>
        <v>8299.9758723200084</v>
      </c>
      <c r="N37" s="97">
        <f t="shared" si="58"/>
        <v>9129.9734595520094</v>
      </c>
      <c r="O37" s="25">
        <f t="shared" si="59"/>
        <v>68429.708055072042</v>
      </c>
      <c r="P37" s="266"/>
      <c r="Q37" s="138"/>
      <c r="R37" s="21" t="str">
        <f t="shared" si="6"/>
        <v>Mechanical design</v>
      </c>
      <c r="S37" s="127">
        <f t="shared" si="7"/>
        <v>3200</v>
      </c>
      <c r="T37" s="127">
        <f t="shared" si="8"/>
        <v>3520.0000000000005</v>
      </c>
      <c r="U37" s="127">
        <f t="shared" si="9"/>
        <v>3872.0000000000009</v>
      </c>
      <c r="V37" s="127">
        <f t="shared" si="10"/>
        <v>4259.2000000000016</v>
      </c>
      <c r="W37" s="127">
        <f t="shared" si="11"/>
        <v>4685.1200000000026</v>
      </c>
      <c r="X37" s="127">
        <f t="shared" si="12"/>
        <v>5153.6320000000032</v>
      </c>
      <c r="Y37" s="127">
        <f t="shared" si="13"/>
        <v>5668.9952000000039</v>
      </c>
      <c r="Z37" s="127">
        <f t="shared" si="14"/>
        <v>6235.8947200000048</v>
      </c>
      <c r="AA37" s="127">
        <f t="shared" si="15"/>
        <v>6859.4841920000063</v>
      </c>
      <c r="AB37" s="127">
        <f t="shared" si="16"/>
        <v>7545.4326112000072</v>
      </c>
      <c r="AC37" s="127">
        <f t="shared" si="17"/>
        <v>8299.9758723200084</v>
      </c>
      <c r="AD37" s="127">
        <f t="shared" si="18"/>
        <v>9129.9734595520094</v>
      </c>
      <c r="AE37" s="25">
        <f t="shared" si="60"/>
        <v>68429.708055072042</v>
      </c>
      <c r="AF37" s="176">
        <v>0</v>
      </c>
      <c r="AG37" s="4" t="s">
        <v>249</v>
      </c>
      <c r="AH37" s="138"/>
      <c r="AI37" s="140"/>
      <c r="AJ37" s="21" t="str">
        <f t="shared" si="19"/>
        <v>Mechanical design</v>
      </c>
      <c r="AK37" s="127">
        <f t="shared" si="20"/>
        <v>3200</v>
      </c>
      <c r="AL37" s="127">
        <f t="shared" si="21"/>
        <v>3520.0000000000005</v>
      </c>
      <c r="AM37" s="127">
        <f t="shared" si="22"/>
        <v>3872.0000000000009</v>
      </c>
      <c r="AN37" s="127">
        <f t="shared" si="23"/>
        <v>4259.2000000000016</v>
      </c>
      <c r="AO37" s="127">
        <f t="shared" si="24"/>
        <v>4685.1200000000026</v>
      </c>
      <c r="AP37" s="127">
        <f t="shared" si="25"/>
        <v>5153.6320000000032</v>
      </c>
      <c r="AQ37" s="127">
        <f t="shared" si="26"/>
        <v>5668.9952000000039</v>
      </c>
      <c r="AR37" s="127">
        <f t="shared" si="27"/>
        <v>6235.8947200000048</v>
      </c>
      <c r="AS37" s="127">
        <f t="shared" si="28"/>
        <v>6859.4841920000063</v>
      </c>
      <c r="AT37" s="127">
        <f t="shared" si="29"/>
        <v>7545.4326112000072</v>
      </c>
      <c r="AU37" s="127">
        <f t="shared" si="30"/>
        <v>8299.9758723200084</v>
      </c>
      <c r="AV37" s="127">
        <f t="shared" si="31"/>
        <v>9129.9734595520094</v>
      </c>
      <c r="AW37" s="25">
        <f t="shared" si="61"/>
        <v>68429.708055072042</v>
      </c>
      <c r="AX37" s="176">
        <v>0</v>
      </c>
      <c r="AY37" s="4" t="s">
        <v>249</v>
      </c>
      <c r="AZ37" s="140"/>
      <c r="BA37" s="142"/>
      <c r="BB37" s="21" t="str">
        <f t="shared" si="32"/>
        <v>Mechanical design</v>
      </c>
      <c r="BC37" s="127">
        <f t="shared" si="33"/>
        <v>3200</v>
      </c>
      <c r="BD37" s="127">
        <f t="shared" si="34"/>
        <v>3520.0000000000005</v>
      </c>
      <c r="BE37" s="127">
        <f t="shared" si="35"/>
        <v>3872.0000000000009</v>
      </c>
      <c r="BF37" s="127">
        <f t="shared" si="36"/>
        <v>4259.2000000000016</v>
      </c>
      <c r="BG37" s="127">
        <f t="shared" si="37"/>
        <v>4685.1200000000026</v>
      </c>
      <c r="BH37" s="127">
        <f t="shared" si="38"/>
        <v>5153.6320000000032</v>
      </c>
      <c r="BI37" s="127">
        <f t="shared" si="39"/>
        <v>5668.9952000000039</v>
      </c>
      <c r="BJ37" s="127">
        <f t="shared" si="40"/>
        <v>6235.8947200000048</v>
      </c>
      <c r="BK37" s="127">
        <f t="shared" si="41"/>
        <v>6859.4841920000063</v>
      </c>
      <c r="BL37" s="127">
        <f t="shared" si="42"/>
        <v>7545.4326112000072</v>
      </c>
      <c r="BM37" s="127">
        <f t="shared" si="43"/>
        <v>8299.9758723200084</v>
      </c>
      <c r="BN37" s="127">
        <f t="shared" si="44"/>
        <v>9129.9734595520094</v>
      </c>
      <c r="BO37" s="25">
        <f t="shared" si="62"/>
        <v>68429.708055072042</v>
      </c>
      <c r="BP37" s="176">
        <v>0</v>
      </c>
      <c r="BQ37" s="4" t="s">
        <v>249</v>
      </c>
      <c r="BR37" s="142"/>
      <c r="BS37" s="144"/>
      <c r="BT37" s="21" t="str">
        <f t="shared" si="45"/>
        <v>Mechanical design</v>
      </c>
      <c r="BU37" s="127">
        <f t="shared" si="46"/>
        <v>3200</v>
      </c>
      <c r="BV37" s="127">
        <f t="shared" si="47"/>
        <v>3520.0000000000005</v>
      </c>
      <c r="BW37" s="127">
        <f t="shared" si="48"/>
        <v>3872.0000000000009</v>
      </c>
      <c r="BX37" s="127">
        <f t="shared" si="49"/>
        <v>4259.2000000000016</v>
      </c>
      <c r="BY37" s="127">
        <f t="shared" si="50"/>
        <v>4685.1200000000026</v>
      </c>
      <c r="BZ37" s="127">
        <f t="shared" si="51"/>
        <v>5153.6320000000032</v>
      </c>
      <c r="CA37" s="127">
        <f t="shared" si="52"/>
        <v>5668.9952000000039</v>
      </c>
      <c r="CB37" s="127">
        <f t="shared" si="53"/>
        <v>6235.8947200000048</v>
      </c>
      <c r="CC37" s="127">
        <f t="shared" si="54"/>
        <v>6859.4841920000063</v>
      </c>
      <c r="CD37" s="127">
        <f t="shared" si="55"/>
        <v>7545.4326112000072</v>
      </c>
      <c r="CE37" s="127">
        <f t="shared" si="56"/>
        <v>8299.9758723200084</v>
      </c>
      <c r="CF37" s="127">
        <f t="shared" si="57"/>
        <v>9129.9734595520094</v>
      </c>
      <c r="CG37" s="25">
        <f t="shared" si="63"/>
        <v>68429.708055072042</v>
      </c>
      <c r="CH37" s="176">
        <v>0</v>
      </c>
      <c r="CI37" s="4" t="s">
        <v>249</v>
      </c>
      <c r="CJ37" s="144"/>
    </row>
    <row r="38" spans="1:88" x14ac:dyDescent="0.25">
      <c r="A38" s="136"/>
      <c r="B38" s="220" t="s">
        <v>659</v>
      </c>
      <c r="C38" s="97">
        <v>2400</v>
      </c>
      <c r="D38" s="97">
        <f t="shared" si="58"/>
        <v>2640</v>
      </c>
      <c r="E38" s="97">
        <f t="shared" si="58"/>
        <v>2904.0000000000005</v>
      </c>
      <c r="F38" s="97">
        <f t="shared" si="58"/>
        <v>3194.4000000000005</v>
      </c>
      <c r="G38" s="97">
        <f t="shared" si="58"/>
        <v>3513.8400000000011</v>
      </c>
      <c r="H38" s="97">
        <f t="shared" si="58"/>
        <v>3865.2240000000015</v>
      </c>
      <c r="I38" s="97">
        <f t="shared" si="58"/>
        <v>4251.7464000000018</v>
      </c>
      <c r="J38" s="97">
        <f t="shared" si="58"/>
        <v>4676.921040000002</v>
      </c>
      <c r="K38" s="97">
        <f t="shared" si="58"/>
        <v>5144.6131440000026</v>
      </c>
      <c r="L38" s="97">
        <f t="shared" si="58"/>
        <v>5659.0744584000031</v>
      </c>
      <c r="M38" s="97">
        <f t="shared" si="58"/>
        <v>6224.981904240004</v>
      </c>
      <c r="N38" s="97">
        <f t="shared" si="58"/>
        <v>6847.4800946640053</v>
      </c>
      <c r="O38" s="25">
        <f t="shared" si="59"/>
        <v>51322.281041304021</v>
      </c>
      <c r="P38" s="269"/>
      <c r="Q38" s="138"/>
      <c r="R38" s="21" t="str">
        <f t="shared" si="6"/>
        <v xml:space="preserve">Electrical design </v>
      </c>
      <c r="S38" s="127">
        <f t="shared" si="7"/>
        <v>2400</v>
      </c>
      <c r="T38" s="127">
        <f t="shared" si="8"/>
        <v>2640</v>
      </c>
      <c r="U38" s="127">
        <f t="shared" si="9"/>
        <v>2904.0000000000005</v>
      </c>
      <c r="V38" s="127">
        <f t="shared" si="10"/>
        <v>3194.4000000000005</v>
      </c>
      <c r="W38" s="127">
        <f t="shared" si="11"/>
        <v>3513.8400000000011</v>
      </c>
      <c r="X38" s="127">
        <f t="shared" si="12"/>
        <v>3865.2240000000015</v>
      </c>
      <c r="Y38" s="127">
        <f t="shared" si="13"/>
        <v>4251.7464000000018</v>
      </c>
      <c r="Z38" s="127">
        <f t="shared" si="14"/>
        <v>4676.921040000002</v>
      </c>
      <c r="AA38" s="127">
        <f t="shared" si="15"/>
        <v>5144.6131440000026</v>
      </c>
      <c r="AB38" s="127">
        <f t="shared" si="16"/>
        <v>5659.0744584000031</v>
      </c>
      <c r="AC38" s="127">
        <f t="shared" si="17"/>
        <v>6224.981904240004</v>
      </c>
      <c r="AD38" s="127">
        <f t="shared" si="18"/>
        <v>6847.4800946640053</v>
      </c>
      <c r="AE38" s="25">
        <f t="shared" si="60"/>
        <v>51322.281041304021</v>
      </c>
      <c r="AF38" s="176">
        <v>0</v>
      </c>
      <c r="AG38" s="4" t="s">
        <v>249</v>
      </c>
      <c r="AH38" s="138"/>
      <c r="AI38" s="140"/>
      <c r="AJ38" s="21" t="str">
        <f t="shared" si="19"/>
        <v xml:space="preserve">Electrical design </v>
      </c>
      <c r="AK38" s="127">
        <f t="shared" si="20"/>
        <v>2400</v>
      </c>
      <c r="AL38" s="127">
        <f t="shared" si="21"/>
        <v>2640</v>
      </c>
      <c r="AM38" s="127">
        <f t="shared" si="22"/>
        <v>2904.0000000000005</v>
      </c>
      <c r="AN38" s="127">
        <f t="shared" si="23"/>
        <v>3194.4000000000005</v>
      </c>
      <c r="AO38" s="127">
        <f t="shared" si="24"/>
        <v>3513.8400000000011</v>
      </c>
      <c r="AP38" s="127">
        <f t="shared" si="25"/>
        <v>3865.2240000000015</v>
      </c>
      <c r="AQ38" s="127">
        <f t="shared" si="26"/>
        <v>4251.7464000000018</v>
      </c>
      <c r="AR38" s="127">
        <f t="shared" si="27"/>
        <v>4676.921040000002</v>
      </c>
      <c r="AS38" s="127">
        <f t="shared" si="28"/>
        <v>5144.6131440000026</v>
      </c>
      <c r="AT38" s="127">
        <f t="shared" si="29"/>
        <v>5659.0744584000031</v>
      </c>
      <c r="AU38" s="127">
        <f t="shared" si="30"/>
        <v>6224.981904240004</v>
      </c>
      <c r="AV38" s="127">
        <f t="shared" si="31"/>
        <v>6847.4800946640053</v>
      </c>
      <c r="AW38" s="25">
        <f t="shared" si="61"/>
        <v>51322.281041304021</v>
      </c>
      <c r="AX38" s="176">
        <v>0</v>
      </c>
      <c r="AY38" s="4" t="s">
        <v>249</v>
      </c>
      <c r="AZ38" s="140"/>
      <c r="BA38" s="142"/>
      <c r="BB38" s="21" t="str">
        <f t="shared" si="32"/>
        <v xml:space="preserve">Electrical design </v>
      </c>
      <c r="BC38" s="127">
        <f t="shared" si="33"/>
        <v>2400</v>
      </c>
      <c r="BD38" s="127">
        <f t="shared" si="34"/>
        <v>2640</v>
      </c>
      <c r="BE38" s="127">
        <f t="shared" si="35"/>
        <v>2904.0000000000005</v>
      </c>
      <c r="BF38" s="127">
        <f t="shared" si="36"/>
        <v>3194.4000000000005</v>
      </c>
      <c r="BG38" s="127">
        <f t="shared" si="37"/>
        <v>3513.8400000000011</v>
      </c>
      <c r="BH38" s="127">
        <f t="shared" si="38"/>
        <v>3865.2240000000015</v>
      </c>
      <c r="BI38" s="127">
        <f t="shared" si="39"/>
        <v>4251.7464000000018</v>
      </c>
      <c r="BJ38" s="127">
        <f t="shared" si="40"/>
        <v>4676.921040000002</v>
      </c>
      <c r="BK38" s="127">
        <f t="shared" si="41"/>
        <v>5144.6131440000026</v>
      </c>
      <c r="BL38" s="127">
        <f t="shared" si="42"/>
        <v>5659.0744584000031</v>
      </c>
      <c r="BM38" s="127">
        <f t="shared" si="43"/>
        <v>6224.981904240004</v>
      </c>
      <c r="BN38" s="127">
        <f t="shared" si="44"/>
        <v>6847.4800946640053</v>
      </c>
      <c r="BO38" s="25">
        <f t="shared" si="62"/>
        <v>51322.281041304021</v>
      </c>
      <c r="BP38" s="176">
        <v>0</v>
      </c>
      <c r="BQ38" s="4" t="s">
        <v>249</v>
      </c>
      <c r="BR38" s="142"/>
      <c r="BS38" s="144"/>
      <c r="BT38" s="21" t="str">
        <f t="shared" si="45"/>
        <v xml:space="preserve">Electrical design </v>
      </c>
      <c r="BU38" s="127">
        <f t="shared" si="46"/>
        <v>2400</v>
      </c>
      <c r="BV38" s="127">
        <f t="shared" si="47"/>
        <v>2640</v>
      </c>
      <c r="BW38" s="127">
        <f t="shared" si="48"/>
        <v>2904.0000000000005</v>
      </c>
      <c r="BX38" s="127">
        <f t="shared" si="49"/>
        <v>3194.4000000000005</v>
      </c>
      <c r="BY38" s="127">
        <f t="shared" si="50"/>
        <v>3513.8400000000011</v>
      </c>
      <c r="BZ38" s="127">
        <f t="shared" si="51"/>
        <v>3865.2240000000015</v>
      </c>
      <c r="CA38" s="127">
        <f t="shared" si="52"/>
        <v>4251.7464000000018</v>
      </c>
      <c r="CB38" s="127">
        <f t="shared" si="53"/>
        <v>4676.921040000002</v>
      </c>
      <c r="CC38" s="127">
        <f t="shared" si="54"/>
        <v>5144.6131440000026</v>
      </c>
      <c r="CD38" s="127">
        <f t="shared" si="55"/>
        <v>5659.0744584000031</v>
      </c>
      <c r="CE38" s="127">
        <f t="shared" si="56"/>
        <v>6224.981904240004</v>
      </c>
      <c r="CF38" s="127">
        <f t="shared" si="57"/>
        <v>6847.4800946640053</v>
      </c>
      <c r="CG38" s="25">
        <f t="shared" si="63"/>
        <v>51322.281041304021</v>
      </c>
      <c r="CH38" s="176">
        <v>0</v>
      </c>
      <c r="CI38" s="4" t="s">
        <v>249</v>
      </c>
      <c r="CJ38" s="144"/>
    </row>
    <row r="39" spans="1:88" x14ac:dyDescent="0.25">
      <c r="A39" s="136"/>
      <c r="B39" s="220" t="s">
        <v>660</v>
      </c>
      <c r="C39" s="97">
        <v>5275</v>
      </c>
      <c r="D39" s="97">
        <f t="shared" si="58"/>
        <v>5802.5000000000009</v>
      </c>
      <c r="E39" s="97">
        <f t="shared" si="58"/>
        <v>6382.7500000000018</v>
      </c>
      <c r="F39" s="97">
        <f t="shared" si="58"/>
        <v>7021.0250000000024</v>
      </c>
      <c r="G39" s="97">
        <f t="shared" si="58"/>
        <v>7723.1275000000032</v>
      </c>
      <c r="H39" s="97">
        <f t="shared" si="58"/>
        <v>8495.4402500000051</v>
      </c>
      <c r="I39" s="97">
        <f t="shared" si="58"/>
        <v>9344.9842750000062</v>
      </c>
      <c r="J39" s="97">
        <f t="shared" si="58"/>
        <v>10279.482702500007</v>
      </c>
      <c r="K39" s="97">
        <f t="shared" si="58"/>
        <v>11307.430972750008</v>
      </c>
      <c r="L39" s="97">
        <f t="shared" si="58"/>
        <v>12438.17407002501</v>
      </c>
      <c r="M39" s="97">
        <f t="shared" si="58"/>
        <v>13681.991477027512</v>
      </c>
      <c r="N39" s="97">
        <f t="shared" si="58"/>
        <v>15050.190624730265</v>
      </c>
      <c r="O39" s="25">
        <f t="shared" si="59"/>
        <v>112802.09687203281</v>
      </c>
      <c r="P39" s="266"/>
      <c r="Q39" s="138"/>
      <c r="R39" s="21" t="str">
        <f t="shared" si="6"/>
        <v>Casing design</v>
      </c>
      <c r="S39" s="127">
        <f t="shared" si="7"/>
        <v>5275</v>
      </c>
      <c r="T39" s="127">
        <f t="shared" si="8"/>
        <v>5802.5000000000009</v>
      </c>
      <c r="U39" s="127">
        <f t="shared" si="9"/>
        <v>6382.7500000000018</v>
      </c>
      <c r="V39" s="127">
        <f t="shared" si="10"/>
        <v>7021.0250000000024</v>
      </c>
      <c r="W39" s="127">
        <f t="shared" si="11"/>
        <v>7723.1275000000032</v>
      </c>
      <c r="X39" s="127">
        <f t="shared" si="12"/>
        <v>8495.4402500000051</v>
      </c>
      <c r="Y39" s="127">
        <f t="shared" si="13"/>
        <v>9344.9842750000062</v>
      </c>
      <c r="Z39" s="127">
        <f t="shared" si="14"/>
        <v>10279.482702500007</v>
      </c>
      <c r="AA39" s="127">
        <f t="shared" si="15"/>
        <v>11307.430972750008</v>
      </c>
      <c r="AB39" s="127">
        <f t="shared" si="16"/>
        <v>12438.17407002501</v>
      </c>
      <c r="AC39" s="127">
        <f t="shared" si="17"/>
        <v>13681.991477027512</v>
      </c>
      <c r="AD39" s="127">
        <f t="shared" si="18"/>
        <v>15050.190624730265</v>
      </c>
      <c r="AE39" s="25">
        <f t="shared" si="60"/>
        <v>112802.09687203281</v>
      </c>
      <c r="AF39" s="176">
        <v>0</v>
      </c>
      <c r="AG39" s="4" t="s">
        <v>249</v>
      </c>
      <c r="AH39" s="138"/>
      <c r="AI39" s="140"/>
      <c r="AJ39" s="21" t="str">
        <f t="shared" si="19"/>
        <v>Casing design</v>
      </c>
      <c r="AK39" s="127">
        <f t="shared" si="20"/>
        <v>5275</v>
      </c>
      <c r="AL39" s="127">
        <f t="shared" si="21"/>
        <v>5802.5000000000009</v>
      </c>
      <c r="AM39" s="127">
        <f t="shared" si="22"/>
        <v>6382.7500000000018</v>
      </c>
      <c r="AN39" s="127">
        <f t="shared" si="23"/>
        <v>7021.0250000000024</v>
      </c>
      <c r="AO39" s="127">
        <f t="shared" si="24"/>
        <v>7723.1275000000032</v>
      </c>
      <c r="AP39" s="127">
        <f t="shared" si="25"/>
        <v>8495.4402500000051</v>
      </c>
      <c r="AQ39" s="127">
        <f t="shared" si="26"/>
        <v>9344.9842750000062</v>
      </c>
      <c r="AR39" s="127">
        <f t="shared" si="27"/>
        <v>10279.482702500007</v>
      </c>
      <c r="AS39" s="127">
        <f t="shared" si="28"/>
        <v>11307.430972750008</v>
      </c>
      <c r="AT39" s="127">
        <f t="shared" si="29"/>
        <v>12438.17407002501</v>
      </c>
      <c r="AU39" s="127">
        <f t="shared" si="30"/>
        <v>13681.991477027512</v>
      </c>
      <c r="AV39" s="127">
        <f t="shared" si="31"/>
        <v>15050.190624730265</v>
      </c>
      <c r="AW39" s="25">
        <f t="shared" si="61"/>
        <v>112802.09687203281</v>
      </c>
      <c r="AX39" s="176">
        <v>0</v>
      </c>
      <c r="AY39" s="4" t="s">
        <v>249</v>
      </c>
      <c r="AZ39" s="140"/>
      <c r="BA39" s="142"/>
      <c r="BB39" s="21" t="str">
        <f t="shared" si="32"/>
        <v>Casing design</v>
      </c>
      <c r="BC39" s="127">
        <f t="shared" si="33"/>
        <v>5275</v>
      </c>
      <c r="BD39" s="127">
        <f t="shared" si="34"/>
        <v>5802.5000000000009</v>
      </c>
      <c r="BE39" s="127">
        <f t="shared" si="35"/>
        <v>6382.7500000000018</v>
      </c>
      <c r="BF39" s="127">
        <f t="shared" si="36"/>
        <v>7021.0250000000024</v>
      </c>
      <c r="BG39" s="127">
        <f t="shared" si="37"/>
        <v>7723.1275000000032</v>
      </c>
      <c r="BH39" s="127">
        <f t="shared" si="38"/>
        <v>8495.4402500000051</v>
      </c>
      <c r="BI39" s="127">
        <f t="shared" si="39"/>
        <v>9344.9842750000062</v>
      </c>
      <c r="BJ39" s="127">
        <f t="shared" si="40"/>
        <v>10279.482702500007</v>
      </c>
      <c r="BK39" s="127">
        <f t="shared" si="41"/>
        <v>11307.430972750008</v>
      </c>
      <c r="BL39" s="127">
        <f t="shared" si="42"/>
        <v>12438.17407002501</v>
      </c>
      <c r="BM39" s="127">
        <f t="shared" si="43"/>
        <v>13681.991477027512</v>
      </c>
      <c r="BN39" s="127">
        <f t="shared" si="44"/>
        <v>15050.190624730265</v>
      </c>
      <c r="BO39" s="25">
        <f t="shared" si="62"/>
        <v>112802.09687203281</v>
      </c>
      <c r="BP39" s="176">
        <v>0</v>
      </c>
      <c r="BQ39" s="4" t="s">
        <v>249</v>
      </c>
      <c r="BR39" s="142"/>
      <c r="BS39" s="144"/>
      <c r="BT39" s="21" t="str">
        <f t="shared" si="45"/>
        <v>Casing design</v>
      </c>
      <c r="BU39" s="127">
        <f t="shared" si="46"/>
        <v>5275</v>
      </c>
      <c r="BV39" s="127">
        <f t="shared" si="47"/>
        <v>5802.5000000000009</v>
      </c>
      <c r="BW39" s="127">
        <f t="shared" si="48"/>
        <v>6382.7500000000018</v>
      </c>
      <c r="BX39" s="127">
        <f t="shared" si="49"/>
        <v>7021.0250000000024</v>
      </c>
      <c r="BY39" s="127">
        <f t="shared" si="50"/>
        <v>7723.1275000000032</v>
      </c>
      <c r="BZ39" s="127">
        <f t="shared" si="51"/>
        <v>8495.4402500000051</v>
      </c>
      <c r="CA39" s="127">
        <f t="shared" si="52"/>
        <v>9344.9842750000062</v>
      </c>
      <c r="CB39" s="127">
        <f t="shared" si="53"/>
        <v>10279.482702500007</v>
      </c>
      <c r="CC39" s="127">
        <f t="shared" si="54"/>
        <v>11307.430972750008</v>
      </c>
      <c r="CD39" s="127">
        <f t="shared" si="55"/>
        <v>12438.17407002501</v>
      </c>
      <c r="CE39" s="127">
        <f t="shared" si="56"/>
        <v>13681.991477027512</v>
      </c>
      <c r="CF39" s="127">
        <f t="shared" si="57"/>
        <v>15050.190624730265</v>
      </c>
      <c r="CG39" s="25">
        <f t="shared" si="63"/>
        <v>112802.09687203281</v>
      </c>
      <c r="CH39" s="176">
        <v>0</v>
      </c>
      <c r="CI39" s="4" t="s">
        <v>249</v>
      </c>
      <c r="CJ39" s="144"/>
    </row>
    <row r="40" spans="1:88" x14ac:dyDescent="0.25">
      <c r="A40" s="136"/>
      <c r="B40" s="220" t="s">
        <v>661</v>
      </c>
      <c r="C40" s="97">
        <v>9500</v>
      </c>
      <c r="D40" s="97">
        <f t="shared" si="58"/>
        <v>10450</v>
      </c>
      <c r="E40" s="97">
        <f t="shared" si="58"/>
        <v>11495.000000000002</v>
      </c>
      <c r="F40" s="97">
        <f t="shared" si="58"/>
        <v>12644.500000000004</v>
      </c>
      <c r="G40" s="97">
        <f t="shared" si="58"/>
        <v>13908.950000000004</v>
      </c>
      <c r="H40" s="97">
        <f t="shared" si="58"/>
        <v>15299.845000000007</v>
      </c>
      <c r="I40" s="97">
        <f t="shared" si="58"/>
        <v>16829.829500000007</v>
      </c>
      <c r="J40" s="97">
        <f t="shared" si="58"/>
        <v>18512.812450000009</v>
      </c>
      <c r="K40" s="97">
        <f t="shared" si="58"/>
        <v>20364.09369500001</v>
      </c>
      <c r="L40" s="97">
        <f t="shared" si="58"/>
        <v>22400.503064500012</v>
      </c>
      <c r="M40" s="97">
        <f t="shared" si="58"/>
        <v>24640.553370950016</v>
      </c>
      <c r="N40" s="97">
        <f t="shared" si="58"/>
        <v>27104.60870804502</v>
      </c>
      <c r="O40" s="25">
        <f t="shared" si="59"/>
        <v>203150.6957884951</v>
      </c>
      <c r="P40" s="266"/>
      <c r="Q40" s="138"/>
      <c r="R40" s="21" t="str">
        <f t="shared" si="6"/>
        <v>Expernal components</v>
      </c>
      <c r="S40" s="127">
        <f t="shared" si="7"/>
        <v>9500</v>
      </c>
      <c r="T40" s="127">
        <f t="shared" si="8"/>
        <v>10450</v>
      </c>
      <c r="U40" s="127">
        <f t="shared" si="9"/>
        <v>11495.000000000002</v>
      </c>
      <c r="V40" s="127">
        <f t="shared" si="10"/>
        <v>12644.500000000004</v>
      </c>
      <c r="W40" s="127">
        <f t="shared" si="11"/>
        <v>13908.950000000004</v>
      </c>
      <c r="X40" s="127">
        <f t="shared" si="12"/>
        <v>15299.845000000007</v>
      </c>
      <c r="Y40" s="127">
        <f t="shared" si="13"/>
        <v>16829.829500000007</v>
      </c>
      <c r="Z40" s="127">
        <f t="shared" si="14"/>
        <v>18512.812450000009</v>
      </c>
      <c r="AA40" s="127">
        <f t="shared" si="15"/>
        <v>20364.09369500001</v>
      </c>
      <c r="AB40" s="127">
        <f t="shared" si="16"/>
        <v>22400.503064500012</v>
      </c>
      <c r="AC40" s="127">
        <f t="shared" si="17"/>
        <v>24640.553370950016</v>
      </c>
      <c r="AD40" s="127">
        <f t="shared" si="18"/>
        <v>27104.60870804502</v>
      </c>
      <c r="AE40" s="25">
        <f t="shared" si="60"/>
        <v>203150.6957884951</v>
      </c>
      <c r="AF40" s="176">
        <v>0</v>
      </c>
      <c r="AG40" s="4" t="s">
        <v>249</v>
      </c>
      <c r="AH40" s="138"/>
      <c r="AI40" s="140"/>
      <c r="AJ40" s="21" t="str">
        <f t="shared" si="19"/>
        <v>Expernal components</v>
      </c>
      <c r="AK40" s="127">
        <f t="shared" si="20"/>
        <v>9500</v>
      </c>
      <c r="AL40" s="127">
        <f t="shared" si="21"/>
        <v>10450</v>
      </c>
      <c r="AM40" s="127">
        <f t="shared" si="22"/>
        <v>11495.000000000002</v>
      </c>
      <c r="AN40" s="127">
        <f t="shared" si="23"/>
        <v>12644.500000000004</v>
      </c>
      <c r="AO40" s="127">
        <f t="shared" si="24"/>
        <v>13908.950000000004</v>
      </c>
      <c r="AP40" s="127">
        <f t="shared" si="25"/>
        <v>15299.845000000007</v>
      </c>
      <c r="AQ40" s="127">
        <f t="shared" si="26"/>
        <v>16829.829500000007</v>
      </c>
      <c r="AR40" s="127">
        <f t="shared" si="27"/>
        <v>18512.812450000009</v>
      </c>
      <c r="AS40" s="127">
        <f t="shared" si="28"/>
        <v>20364.09369500001</v>
      </c>
      <c r="AT40" s="127">
        <f t="shared" si="29"/>
        <v>22400.503064500012</v>
      </c>
      <c r="AU40" s="127">
        <f t="shared" si="30"/>
        <v>24640.553370950016</v>
      </c>
      <c r="AV40" s="127">
        <f t="shared" si="31"/>
        <v>27104.60870804502</v>
      </c>
      <c r="AW40" s="25">
        <f t="shared" si="61"/>
        <v>203150.6957884951</v>
      </c>
      <c r="AX40" s="176">
        <v>0</v>
      </c>
      <c r="AY40" s="4" t="s">
        <v>249</v>
      </c>
      <c r="AZ40" s="140"/>
      <c r="BA40" s="142"/>
      <c r="BB40" s="21" t="str">
        <f t="shared" si="32"/>
        <v>Expernal components</v>
      </c>
      <c r="BC40" s="127">
        <f t="shared" si="33"/>
        <v>9500</v>
      </c>
      <c r="BD40" s="127">
        <f t="shared" si="34"/>
        <v>10450</v>
      </c>
      <c r="BE40" s="127">
        <f t="shared" si="35"/>
        <v>11495.000000000002</v>
      </c>
      <c r="BF40" s="127">
        <f t="shared" si="36"/>
        <v>12644.500000000004</v>
      </c>
      <c r="BG40" s="127">
        <f t="shared" si="37"/>
        <v>13908.950000000004</v>
      </c>
      <c r="BH40" s="127">
        <f t="shared" si="38"/>
        <v>15299.845000000007</v>
      </c>
      <c r="BI40" s="127">
        <f t="shared" si="39"/>
        <v>16829.829500000007</v>
      </c>
      <c r="BJ40" s="127">
        <f t="shared" si="40"/>
        <v>18512.812450000009</v>
      </c>
      <c r="BK40" s="127">
        <f t="shared" si="41"/>
        <v>20364.09369500001</v>
      </c>
      <c r="BL40" s="127">
        <f t="shared" si="42"/>
        <v>22400.503064500012</v>
      </c>
      <c r="BM40" s="127">
        <f t="shared" si="43"/>
        <v>24640.553370950016</v>
      </c>
      <c r="BN40" s="127">
        <f t="shared" si="44"/>
        <v>27104.60870804502</v>
      </c>
      <c r="BO40" s="25">
        <f t="shared" si="62"/>
        <v>203150.6957884951</v>
      </c>
      <c r="BP40" s="176">
        <v>0</v>
      </c>
      <c r="BQ40" s="4" t="s">
        <v>249</v>
      </c>
      <c r="BR40" s="142"/>
      <c r="BS40" s="144"/>
      <c r="BT40" s="21" t="str">
        <f t="shared" si="45"/>
        <v>Expernal components</v>
      </c>
      <c r="BU40" s="127">
        <f t="shared" si="46"/>
        <v>9500</v>
      </c>
      <c r="BV40" s="127">
        <f t="shared" si="47"/>
        <v>10450</v>
      </c>
      <c r="BW40" s="127">
        <f t="shared" si="48"/>
        <v>11495.000000000002</v>
      </c>
      <c r="BX40" s="127">
        <f t="shared" si="49"/>
        <v>12644.500000000004</v>
      </c>
      <c r="BY40" s="127">
        <f t="shared" si="50"/>
        <v>13908.950000000004</v>
      </c>
      <c r="BZ40" s="127">
        <f t="shared" si="51"/>
        <v>15299.845000000007</v>
      </c>
      <c r="CA40" s="127">
        <f t="shared" si="52"/>
        <v>16829.829500000007</v>
      </c>
      <c r="CB40" s="127">
        <f t="shared" si="53"/>
        <v>18512.812450000009</v>
      </c>
      <c r="CC40" s="127">
        <f t="shared" si="54"/>
        <v>20364.09369500001</v>
      </c>
      <c r="CD40" s="127">
        <f t="shared" si="55"/>
        <v>22400.503064500012</v>
      </c>
      <c r="CE40" s="127">
        <f t="shared" si="56"/>
        <v>24640.553370950016</v>
      </c>
      <c r="CF40" s="127">
        <f t="shared" si="57"/>
        <v>27104.60870804502</v>
      </c>
      <c r="CG40" s="25">
        <f t="shared" si="63"/>
        <v>203150.6957884951</v>
      </c>
      <c r="CH40" s="176">
        <v>0</v>
      </c>
      <c r="CI40" s="4" t="s">
        <v>249</v>
      </c>
      <c r="CJ40" s="144"/>
    </row>
    <row r="41" spans="1:88" x14ac:dyDescent="0.25">
      <c r="A41" s="136"/>
      <c r="B41" s="220" t="s">
        <v>258</v>
      </c>
      <c r="C41" s="97">
        <v>0</v>
      </c>
      <c r="D41" s="97">
        <v>0</v>
      </c>
      <c r="E41" s="97">
        <v>0</v>
      </c>
      <c r="F41" s="97">
        <v>0</v>
      </c>
      <c r="G41" s="97">
        <v>0</v>
      </c>
      <c r="H41" s="97">
        <v>0</v>
      </c>
      <c r="I41" s="97">
        <v>0</v>
      </c>
      <c r="J41" s="97">
        <v>0</v>
      </c>
      <c r="K41" s="97">
        <v>0</v>
      </c>
      <c r="L41" s="97">
        <v>0</v>
      </c>
      <c r="M41" s="97">
        <v>0</v>
      </c>
      <c r="N41" s="97">
        <v>0</v>
      </c>
      <c r="O41" s="25">
        <f t="shared" si="59"/>
        <v>0</v>
      </c>
      <c r="P41" s="266"/>
      <c r="Q41" s="138"/>
      <c r="R41" s="21" t="str">
        <f t="shared" si="6"/>
        <v>Other Expense 12</v>
      </c>
      <c r="S41" s="127">
        <f t="shared" si="7"/>
        <v>0</v>
      </c>
      <c r="T41" s="127">
        <f t="shared" si="8"/>
        <v>0</v>
      </c>
      <c r="U41" s="127">
        <f t="shared" si="9"/>
        <v>0</v>
      </c>
      <c r="V41" s="127">
        <f t="shared" si="10"/>
        <v>0</v>
      </c>
      <c r="W41" s="127">
        <f t="shared" si="11"/>
        <v>0</v>
      </c>
      <c r="X41" s="127">
        <f t="shared" si="12"/>
        <v>0</v>
      </c>
      <c r="Y41" s="127">
        <f t="shared" si="13"/>
        <v>0</v>
      </c>
      <c r="Z41" s="127">
        <f t="shared" si="14"/>
        <v>0</v>
      </c>
      <c r="AA41" s="127">
        <f t="shared" si="15"/>
        <v>0</v>
      </c>
      <c r="AB41" s="127">
        <f t="shared" si="16"/>
        <v>0</v>
      </c>
      <c r="AC41" s="127">
        <f t="shared" si="17"/>
        <v>0</v>
      </c>
      <c r="AD41" s="127">
        <f t="shared" si="18"/>
        <v>0</v>
      </c>
      <c r="AE41" s="25">
        <f t="shared" si="60"/>
        <v>0</v>
      </c>
      <c r="AF41" s="176">
        <v>0</v>
      </c>
      <c r="AG41" s="4" t="s">
        <v>249</v>
      </c>
      <c r="AH41" s="138"/>
      <c r="AI41" s="140"/>
      <c r="AJ41" s="21" t="str">
        <f t="shared" si="19"/>
        <v>Other Expense 12</v>
      </c>
      <c r="AK41" s="127">
        <f t="shared" si="20"/>
        <v>0</v>
      </c>
      <c r="AL41" s="127">
        <f t="shared" si="21"/>
        <v>0</v>
      </c>
      <c r="AM41" s="127">
        <f t="shared" si="22"/>
        <v>0</v>
      </c>
      <c r="AN41" s="127">
        <f t="shared" si="23"/>
        <v>0</v>
      </c>
      <c r="AO41" s="127">
        <f t="shared" si="24"/>
        <v>0</v>
      </c>
      <c r="AP41" s="127">
        <f t="shared" si="25"/>
        <v>0</v>
      </c>
      <c r="AQ41" s="127">
        <f t="shared" si="26"/>
        <v>0</v>
      </c>
      <c r="AR41" s="127">
        <f t="shared" si="27"/>
        <v>0</v>
      </c>
      <c r="AS41" s="127">
        <f t="shared" si="28"/>
        <v>0</v>
      </c>
      <c r="AT41" s="127">
        <f t="shared" si="29"/>
        <v>0</v>
      </c>
      <c r="AU41" s="127">
        <f t="shared" si="30"/>
        <v>0</v>
      </c>
      <c r="AV41" s="127">
        <f t="shared" si="31"/>
        <v>0</v>
      </c>
      <c r="AW41" s="25">
        <f t="shared" si="61"/>
        <v>0</v>
      </c>
      <c r="AX41" s="176">
        <v>0</v>
      </c>
      <c r="AY41" s="4" t="s">
        <v>249</v>
      </c>
      <c r="AZ41" s="140"/>
      <c r="BA41" s="142"/>
      <c r="BB41" s="21" t="str">
        <f t="shared" si="32"/>
        <v>Other Expense 12</v>
      </c>
      <c r="BC41" s="127">
        <f t="shared" si="33"/>
        <v>0</v>
      </c>
      <c r="BD41" s="127">
        <f t="shared" si="34"/>
        <v>0</v>
      </c>
      <c r="BE41" s="127">
        <f t="shared" si="35"/>
        <v>0</v>
      </c>
      <c r="BF41" s="127">
        <f t="shared" si="36"/>
        <v>0</v>
      </c>
      <c r="BG41" s="127">
        <f t="shared" si="37"/>
        <v>0</v>
      </c>
      <c r="BH41" s="127">
        <f t="shared" si="38"/>
        <v>0</v>
      </c>
      <c r="BI41" s="127">
        <f t="shared" si="39"/>
        <v>0</v>
      </c>
      <c r="BJ41" s="127">
        <f t="shared" si="40"/>
        <v>0</v>
      </c>
      <c r="BK41" s="127">
        <f t="shared" si="41"/>
        <v>0</v>
      </c>
      <c r="BL41" s="127">
        <f t="shared" si="42"/>
        <v>0</v>
      </c>
      <c r="BM41" s="127">
        <f t="shared" si="43"/>
        <v>0</v>
      </c>
      <c r="BN41" s="127">
        <f t="shared" si="44"/>
        <v>0</v>
      </c>
      <c r="BO41" s="25">
        <f t="shared" si="62"/>
        <v>0</v>
      </c>
      <c r="BP41" s="176">
        <v>0</v>
      </c>
      <c r="BQ41" s="4" t="s">
        <v>249</v>
      </c>
      <c r="BR41" s="142"/>
      <c r="BS41" s="144"/>
      <c r="BT41" s="21" t="str">
        <f t="shared" si="45"/>
        <v>Other Expense 12</v>
      </c>
      <c r="BU41" s="127">
        <f t="shared" si="46"/>
        <v>0</v>
      </c>
      <c r="BV41" s="127">
        <f t="shared" si="47"/>
        <v>0</v>
      </c>
      <c r="BW41" s="127">
        <f t="shared" si="48"/>
        <v>0</v>
      </c>
      <c r="BX41" s="127">
        <f t="shared" si="49"/>
        <v>0</v>
      </c>
      <c r="BY41" s="127">
        <f t="shared" si="50"/>
        <v>0</v>
      </c>
      <c r="BZ41" s="127">
        <f t="shared" si="51"/>
        <v>0</v>
      </c>
      <c r="CA41" s="127">
        <f t="shared" si="52"/>
        <v>0</v>
      </c>
      <c r="CB41" s="127">
        <f t="shared" si="53"/>
        <v>0</v>
      </c>
      <c r="CC41" s="127">
        <f t="shared" si="54"/>
        <v>0</v>
      </c>
      <c r="CD41" s="127">
        <f t="shared" si="55"/>
        <v>0</v>
      </c>
      <c r="CE41" s="127">
        <f t="shared" si="56"/>
        <v>0</v>
      </c>
      <c r="CF41" s="127">
        <f t="shared" si="57"/>
        <v>0</v>
      </c>
      <c r="CG41" s="25">
        <f t="shared" si="63"/>
        <v>0</v>
      </c>
      <c r="CH41" s="176">
        <v>0</v>
      </c>
      <c r="CI41" s="4" t="s">
        <v>249</v>
      </c>
      <c r="CJ41" s="144"/>
    </row>
    <row r="42" spans="1:88" x14ac:dyDescent="0.25">
      <c r="A42" s="136"/>
      <c r="B42" s="220" t="s">
        <v>259</v>
      </c>
      <c r="C42" s="97">
        <v>0</v>
      </c>
      <c r="D42" s="97">
        <v>0</v>
      </c>
      <c r="E42" s="97">
        <v>0</v>
      </c>
      <c r="F42" s="97">
        <v>0</v>
      </c>
      <c r="G42" s="97">
        <v>0</v>
      </c>
      <c r="H42" s="97">
        <v>0</v>
      </c>
      <c r="I42" s="97">
        <v>0</v>
      </c>
      <c r="J42" s="97">
        <v>0</v>
      </c>
      <c r="K42" s="97">
        <v>0</v>
      </c>
      <c r="L42" s="97">
        <v>0</v>
      </c>
      <c r="M42" s="97">
        <v>0</v>
      </c>
      <c r="N42" s="97">
        <v>0</v>
      </c>
      <c r="O42" s="25">
        <f t="shared" si="59"/>
        <v>0</v>
      </c>
      <c r="P42" s="134"/>
      <c r="Q42" s="138"/>
      <c r="R42" s="21" t="str">
        <f t="shared" si="6"/>
        <v>Other Expense 13</v>
      </c>
      <c r="S42" s="127">
        <f t="shared" si="7"/>
        <v>0</v>
      </c>
      <c r="T42" s="127">
        <f t="shared" si="8"/>
        <v>0</v>
      </c>
      <c r="U42" s="127">
        <f t="shared" si="9"/>
        <v>0</v>
      </c>
      <c r="V42" s="127">
        <f t="shared" si="10"/>
        <v>0</v>
      </c>
      <c r="W42" s="127">
        <f t="shared" si="11"/>
        <v>0</v>
      </c>
      <c r="X42" s="127">
        <f t="shared" si="12"/>
        <v>0</v>
      </c>
      <c r="Y42" s="127">
        <f t="shared" si="13"/>
        <v>0</v>
      </c>
      <c r="Z42" s="127">
        <f t="shared" si="14"/>
        <v>0</v>
      </c>
      <c r="AA42" s="127">
        <f t="shared" si="15"/>
        <v>0</v>
      </c>
      <c r="AB42" s="127">
        <f t="shared" si="16"/>
        <v>0</v>
      </c>
      <c r="AC42" s="127">
        <f t="shared" si="17"/>
        <v>0</v>
      </c>
      <c r="AD42" s="127">
        <f t="shared" si="18"/>
        <v>0</v>
      </c>
      <c r="AE42" s="25">
        <f t="shared" si="60"/>
        <v>0</v>
      </c>
      <c r="AF42" s="176">
        <v>0</v>
      </c>
      <c r="AG42" s="4" t="s">
        <v>249</v>
      </c>
      <c r="AH42" s="138"/>
      <c r="AI42" s="140"/>
      <c r="AJ42" s="21" t="str">
        <f t="shared" si="19"/>
        <v>Other Expense 13</v>
      </c>
      <c r="AK42" s="127">
        <f t="shared" si="20"/>
        <v>0</v>
      </c>
      <c r="AL42" s="127">
        <f t="shared" si="21"/>
        <v>0</v>
      </c>
      <c r="AM42" s="127">
        <f t="shared" si="22"/>
        <v>0</v>
      </c>
      <c r="AN42" s="127">
        <f t="shared" si="23"/>
        <v>0</v>
      </c>
      <c r="AO42" s="127">
        <f t="shared" si="24"/>
        <v>0</v>
      </c>
      <c r="AP42" s="127">
        <f t="shared" si="25"/>
        <v>0</v>
      </c>
      <c r="AQ42" s="127">
        <f t="shared" si="26"/>
        <v>0</v>
      </c>
      <c r="AR42" s="127">
        <f t="shared" si="27"/>
        <v>0</v>
      </c>
      <c r="AS42" s="127">
        <f t="shared" si="28"/>
        <v>0</v>
      </c>
      <c r="AT42" s="127">
        <f t="shared" si="29"/>
        <v>0</v>
      </c>
      <c r="AU42" s="127">
        <f t="shared" si="30"/>
        <v>0</v>
      </c>
      <c r="AV42" s="127">
        <f t="shared" si="31"/>
        <v>0</v>
      </c>
      <c r="AW42" s="25">
        <f t="shared" si="61"/>
        <v>0</v>
      </c>
      <c r="AX42" s="176">
        <v>0</v>
      </c>
      <c r="AY42" s="4" t="s">
        <v>249</v>
      </c>
      <c r="AZ42" s="140"/>
      <c r="BA42" s="142"/>
      <c r="BB42" s="21" t="str">
        <f t="shared" si="32"/>
        <v>Other Expense 13</v>
      </c>
      <c r="BC42" s="127">
        <f t="shared" si="33"/>
        <v>0</v>
      </c>
      <c r="BD42" s="127">
        <f t="shared" si="34"/>
        <v>0</v>
      </c>
      <c r="BE42" s="127">
        <f t="shared" si="35"/>
        <v>0</v>
      </c>
      <c r="BF42" s="127">
        <f t="shared" si="36"/>
        <v>0</v>
      </c>
      <c r="BG42" s="127">
        <f t="shared" si="37"/>
        <v>0</v>
      </c>
      <c r="BH42" s="127">
        <f t="shared" si="38"/>
        <v>0</v>
      </c>
      <c r="BI42" s="127">
        <f t="shared" si="39"/>
        <v>0</v>
      </c>
      <c r="BJ42" s="127">
        <f t="shared" si="40"/>
        <v>0</v>
      </c>
      <c r="BK42" s="127">
        <f t="shared" si="41"/>
        <v>0</v>
      </c>
      <c r="BL42" s="127">
        <f t="shared" si="42"/>
        <v>0</v>
      </c>
      <c r="BM42" s="127">
        <f t="shared" si="43"/>
        <v>0</v>
      </c>
      <c r="BN42" s="127">
        <f t="shared" si="44"/>
        <v>0</v>
      </c>
      <c r="BO42" s="25">
        <f t="shared" si="62"/>
        <v>0</v>
      </c>
      <c r="BP42" s="176">
        <v>0</v>
      </c>
      <c r="BQ42" s="4" t="s">
        <v>249</v>
      </c>
      <c r="BR42" s="142"/>
      <c r="BS42" s="144"/>
      <c r="BT42" s="21" t="str">
        <f t="shared" si="45"/>
        <v>Other Expense 13</v>
      </c>
      <c r="BU42" s="127">
        <f t="shared" si="46"/>
        <v>0</v>
      </c>
      <c r="BV42" s="127">
        <f t="shared" si="47"/>
        <v>0</v>
      </c>
      <c r="BW42" s="127">
        <f t="shared" si="48"/>
        <v>0</v>
      </c>
      <c r="BX42" s="127">
        <f t="shared" si="49"/>
        <v>0</v>
      </c>
      <c r="BY42" s="127">
        <f t="shared" si="50"/>
        <v>0</v>
      </c>
      <c r="BZ42" s="127">
        <f t="shared" si="51"/>
        <v>0</v>
      </c>
      <c r="CA42" s="127">
        <f t="shared" si="52"/>
        <v>0</v>
      </c>
      <c r="CB42" s="127">
        <f t="shared" si="53"/>
        <v>0</v>
      </c>
      <c r="CC42" s="127">
        <f t="shared" si="54"/>
        <v>0</v>
      </c>
      <c r="CD42" s="127">
        <f t="shared" si="55"/>
        <v>0</v>
      </c>
      <c r="CE42" s="127">
        <f t="shared" si="56"/>
        <v>0</v>
      </c>
      <c r="CF42" s="127">
        <f t="shared" si="57"/>
        <v>0</v>
      </c>
      <c r="CG42" s="25">
        <f t="shared" si="63"/>
        <v>0</v>
      </c>
      <c r="CH42" s="176">
        <v>0</v>
      </c>
      <c r="CI42" s="4" t="s">
        <v>249</v>
      </c>
      <c r="CJ42" s="144"/>
    </row>
    <row r="43" spans="1:88" x14ac:dyDescent="0.25">
      <c r="A43" s="136"/>
      <c r="B43" s="220" t="s">
        <v>260</v>
      </c>
      <c r="C43" s="97">
        <v>0</v>
      </c>
      <c r="D43" s="97">
        <v>0</v>
      </c>
      <c r="E43" s="97">
        <v>0</v>
      </c>
      <c r="F43" s="97">
        <v>0</v>
      </c>
      <c r="G43" s="97">
        <v>0</v>
      </c>
      <c r="H43" s="97">
        <v>0</v>
      </c>
      <c r="I43" s="97">
        <v>0</v>
      </c>
      <c r="J43" s="97">
        <v>0</v>
      </c>
      <c r="K43" s="97">
        <v>0</v>
      </c>
      <c r="L43" s="97">
        <v>0</v>
      </c>
      <c r="M43" s="97">
        <v>0</v>
      </c>
      <c r="N43" s="97">
        <v>0</v>
      </c>
      <c r="O43" s="25">
        <f t="shared" si="59"/>
        <v>0</v>
      </c>
      <c r="P43" s="134"/>
      <c r="Q43" s="138"/>
      <c r="R43" s="21" t="str">
        <f t="shared" si="6"/>
        <v>Other Expense 14</v>
      </c>
      <c r="S43" s="127">
        <f t="shared" si="7"/>
        <v>0</v>
      </c>
      <c r="T43" s="127">
        <f t="shared" si="8"/>
        <v>0</v>
      </c>
      <c r="U43" s="127">
        <f t="shared" si="9"/>
        <v>0</v>
      </c>
      <c r="V43" s="127">
        <f t="shared" si="10"/>
        <v>0</v>
      </c>
      <c r="W43" s="127">
        <f t="shared" si="11"/>
        <v>0</v>
      </c>
      <c r="X43" s="127">
        <f t="shared" si="12"/>
        <v>0</v>
      </c>
      <c r="Y43" s="127">
        <f t="shared" si="13"/>
        <v>0</v>
      </c>
      <c r="Z43" s="127">
        <f t="shared" si="14"/>
        <v>0</v>
      </c>
      <c r="AA43" s="127">
        <f t="shared" si="15"/>
        <v>0</v>
      </c>
      <c r="AB43" s="127">
        <f t="shared" si="16"/>
        <v>0</v>
      </c>
      <c r="AC43" s="127">
        <f t="shared" si="17"/>
        <v>0</v>
      </c>
      <c r="AD43" s="127">
        <f t="shared" si="18"/>
        <v>0</v>
      </c>
      <c r="AE43" s="25">
        <f t="shared" si="60"/>
        <v>0</v>
      </c>
      <c r="AF43" s="176">
        <v>0</v>
      </c>
      <c r="AG43" s="4" t="s">
        <v>249</v>
      </c>
      <c r="AH43" s="138"/>
      <c r="AI43" s="140"/>
      <c r="AJ43" s="21" t="str">
        <f t="shared" si="19"/>
        <v>Other Expense 14</v>
      </c>
      <c r="AK43" s="127">
        <f t="shared" si="20"/>
        <v>0</v>
      </c>
      <c r="AL43" s="127">
        <f t="shared" si="21"/>
        <v>0</v>
      </c>
      <c r="AM43" s="127">
        <f t="shared" si="22"/>
        <v>0</v>
      </c>
      <c r="AN43" s="127">
        <f t="shared" si="23"/>
        <v>0</v>
      </c>
      <c r="AO43" s="127">
        <f t="shared" si="24"/>
        <v>0</v>
      </c>
      <c r="AP43" s="127">
        <f t="shared" si="25"/>
        <v>0</v>
      </c>
      <c r="AQ43" s="127">
        <f t="shared" si="26"/>
        <v>0</v>
      </c>
      <c r="AR43" s="127">
        <f t="shared" si="27"/>
        <v>0</v>
      </c>
      <c r="AS43" s="127">
        <f t="shared" si="28"/>
        <v>0</v>
      </c>
      <c r="AT43" s="127">
        <f t="shared" si="29"/>
        <v>0</v>
      </c>
      <c r="AU43" s="127">
        <f t="shared" si="30"/>
        <v>0</v>
      </c>
      <c r="AV43" s="127">
        <f t="shared" si="31"/>
        <v>0</v>
      </c>
      <c r="AW43" s="25">
        <f t="shared" si="61"/>
        <v>0</v>
      </c>
      <c r="AX43" s="176">
        <v>0</v>
      </c>
      <c r="AY43" s="4" t="s">
        <v>249</v>
      </c>
      <c r="AZ43" s="140"/>
      <c r="BA43" s="142"/>
      <c r="BB43" s="21" t="str">
        <f t="shared" si="32"/>
        <v>Other Expense 14</v>
      </c>
      <c r="BC43" s="127">
        <f t="shared" si="33"/>
        <v>0</v>
      </c>
      <c r="BD43" s="127">
        <f t="shared" si="34"/>
        <v>0</v>
      </c>
      <c r="BE43" s="127">
        <f t="shared" si="35"/>
        <v>0</v>
      </c>
      <c r="BF43" s="127">
        <f t="shared" si="36"/>
        <v>0</v>
      </c>
      <c r="BG43" s="127">
        <f t="shared" si="37"/>
        <v>0</v>
      </c>
      <c r="BH43" s="127">
        <f t="shared" si="38"/>
        <v>0</v>
      </c>
      <c r="BI43" s="127">
        <f t="shared" si="39"/>
        <v>0</v>
      </c>
      <c r="BJ43" s="127">
        <f t="shared" si="40"/>
        <v>0</v>
      </c>
      <c r="BK43" s="127">
        <f t="shared" si="41"/>
        <v>0</v>
      </c>
      <c r="BL43" s="127">
        <f t="shared" si="42"/>
        <v>0</v>
      </c>
      <c r="BM43" s="127">
        <f t="shared" si="43"/>
        <v>0</v>
      </c>
      <c r="BN43" s="127">
        <f t="shared" si="44"/>
        <v>0</v>
      </c>
      <c r="BO43" s="25">
        <f t="shared" si="62"/>
        <v>0</v>
      </c>
      <c r="BP43" s="176">
        <v>0</v>
      </c>
      <c r="BQ43" s="4" t="s">
        <v>249</v>
      </c>
      <c r="BR43" s="142"/>
      <c r="BS43" s="144"/>
      <c r="BT43" s="21" t="str">
        <f t="shared" si="45"/>
        <v>Other Expense 14</v>
      </c>
      <c r="BU43" s="127">
        <f t="shared" si="46"/>
        <v>0</v>
      </c>
      <c r="BV43" s="127">
        <f t="shared" si="47"/>
        <v>0</v>
      </c>
      <c r="BW43" s="127">
        <f t="shared" si="48"/>
        <v>0</v>
      </c>
      <c r="BX43" s="127">
        <f t="shared" si="49"/>
        <v>0</v>
      </c>
      <c r="BY43" s="127">
        <f t="shared" si="50"/>
        <v>0</v>
      </c>
      <c r="BZ43" s="127">
        <f t="shared" si="51"/>
        <v>0</v>
      </c>
      <c r="CA43" s="127">
        <f t="shared" si="52"/>
        <v>0</v>
      </c>
      <c r="CB43" s="127">
        <f t="shared" si="53"/>
        <v>0</v>
      </c>
      <c r="CC43" s="127">
        <f t="shared" si="54"/>
        <v>0</v>
      </c>
      <c r="CD43" s="127">
        <f t="shared" si="55"/>
        <v>0</v>
      </c>
      <c r="CE43" s="127">
        <f t="shared" si="56"/>
        <v>0</v>
      </c>
      <c r="CF43" s="127">
        <f t="shared" si="57"/>
        <v>0</v>
      </c>
      <c r="CG43" s="25">
        <f t="shared" si="63"/>
        <v>0</v>
      </c>
      <c r="CH43" s="176">
        <v>0</v>
      </c>
      <c r="CI43" s="4" t="s">
        <v>249</v>
      </c>
      <c r="CJ43" s="144"/>
    </row>
    <row r="44" spans="1:88" x14ac:dyDescent="0.25">
      <c r="A44" s="136"/>
      <c r="B44" s="220" t="s">
        <v>261</v>
      </c>
      <c r="C44" s="97">
        <v>0</v>
      </c>
      <c r="D44" s="97">
        <v>0</v>
      </c>
      <c r="E44" s="97">
        <v>0</v>
      </c>
      <c r="F44" s="97">
        <v>0</v>
      </c>
      <c r="G44" s="97">
        <v>0</v>
      </c>
      <c r="H44" s="97">
        <v>0</v>
      </c>
      <c r="I44" s="97">
        <v>0</v>
      </c>
      <c r="J44" s="97">
        <v>0</v>
      </c>
      <c r="K44" s="97">
        <v>0</v>
      </c>
      <c r="L44" s="97">
        <v>0</v>
      </c>
      <c r="M44" s="97">
        <v>0</v>
      </c>
      <c r="N44" s="97">
        <v>0</v>
      </c>
      <c r="O44" s="25">
        <f t="shared" si="59"/>
        <v>0</v>
      </c>
      <c r="P44" s="134"/>
      <c r="Q44" s="138"/>
      <c r="R44" s="21" t="str">
        <f t="shared" si="6"/>
        <v>Other Expense 15</v>
      </c>
      <c r="S44" s="127">
        <f t="shared" si="7"/>
        <v>0</v>
      </c>
      <c r="T44" s="127">
        <f t="shared" si="8"/>
        <v>0</v>
      </c>
      <c r="U44" s="127">
        <f t="shared" si="9"/>
        <v>0</v>
      </c>
      <c r="V44" s="127">
        <f t="shared" si="10"/>
        <v>0</v>
      </c>
      <c r="W44" s="127">
        <f t="shared" si="11"/>
        <v>0</v>
      </c>
      <c r="X44" s="127">
        <f t="shared" si="12"/>
        <v>0</v>
      </c>
      <c r="Y44" s="127">
        <f t="shared" si="13"/>
        <v>0</v>
      </c>
      <c r="Z44" s="127">
        <f t="shared" si="14"/>
        <v>0</v>
      </c>
      <c r="AA44" s="127">
        <f t="shared" si="15"/>
        <v>0</v>
      </c>
      <c r="AB44" s="127">
        <f t="shared" si="16"/>
        <v>0</v>
      </c>
      <c r="AC44" s="127">
        <f t="shared" si="17"/>
        <v>0</v>
      </c>
      <c r="AD44" s="127">
        <f t="shared" si="18"/>
        <v>0</v>
      </c>
      <c r="AE44" s="25">
        <f t="shared" si="60"/>
        <v>0</v>
      </c>
      <c r="AF44" s="176">
        <v>0</v>
      </c>
      <c r="AG44" s="4" t="s">
        <v>249</v>
      </c>
      <c r="AH44" s="138"/>
      <c r="AI44" s="140"/>
      <c r="AJ44" s="21" t="str">
        <f t="shared" si="19"/>
        <v>Other Expense 15</v>
      </c>
      <c r="AK44" s="127">
        <f t="shared" si="20"/>
        <v>0</v>
      </c>
      <c r="AL44" s="127">
        <f t="shared" si="21"/>
        <v>0</v>
      </c>
      <c r="AM44" s="127">
        <f t="shared" si="22"/>
        <v>0</v>
      </c>
      <c r="AN44" s="127">
        <f t="shared" si="23"/>
        <v>0</v>
      </c>
      <c r="AO44" s="127">
        <f t="shared" si="24"/>
        <v>0</v>
      </c>
      <c r="AP44" s="127">
        <f t="shared" si="25"/>
        <v>0</v>
      </c>
      <c r="AQ44" s="127">
        <f t="shared" si="26"/>
        <v>0</v>
      </c>
      <c r="AR44" s="127">
        <f t="shared" si="27"/>
        <v>0</v>
      </c>
      <c r="AS44" s="127">
        <f t="shared" si="28"/>
        <v>0</v>
      </c>
      <c r="AT44" s="127">
        <f t="shared" si="29"/>
        <v>0</v>
      </c>
      <c r="AU44" s="127">
        <f t="shared" si="30"/>
        <v>0</v>
      </c>
      <c r="AV44" s="127">
        <f t="shared" si="31"/>
        <v>0</v>
      </c>
      <c r="AW44" s="25">
        <f t="shared" si="61"/>
        <v>0</v>
      </c>
      <c r="AX44" s="176">
        <v>0</v>
      </c>
      <c r="AY44" s="4" t="s">
        <v>249</v>
      </c>
      <c r="AZ44" s="140"/>
      <c r="BA44" s="142"/>
      <c r="BB44" s="21" t="str">
        <f t="shared" si="32"/>
        <v>Other Expense 15</v>
      </c>
      <c r="BC44" s="127">
        <f t="shared" si="33"/>
        <v>0</v>
      </c>
      <c r="BD44" s="127">
        <f t="shared" si="34"/>
        <v>0</v>
      </c>
      <c r="BE44" s="127">
        <f t="shared" si="35"/>
        <v>0</v>
      </c>
      <c r="BF44" s="127">
        <f t="shared" si="36"/>
        <v>0</v>
      </c>
      <c r="BG44" s="127">
        <f t="shared" si="37"/>
        <v>0</v>
      </c>
      <c r="BH44" s="127">
        <f t="shared" si="38"/>
        <v>0</v>
      </c>
      <c r="BI44" s="127">
        <f t="shared" si="39"/>
        <v>0</v>
      </c>
      <c r="BJ44" s="127">
        <f t="shared" si="40"/>
        <v>0</v>
      </c>
      <c r="BK44" s="127">
        <f t="shared" si="41"/>
        <v>0</v>
      </c>
      <c r="BL44" s="127">
        <f t="shared" si="42"/>
        <v>0</v>
      </c>
      <c r="BM44" s="127">
        <f t="shared" si="43"/>
        <v>0</v>
      </c>
      <c r="BN44" s="127">
        <f t="shared" si="44"/>
        <v>0</v>
      </c>
      <c r="BO44" s="25">
        <f t="shared" si="62"/>
        <v>0</v>
      </c>
      <c r="BP44" s="176">
        <v>0</v>
      </c>
      <c r="BQ44" s="4" t="s">
        <v>249</v>
      </c>
      <c r="BR44" s="142"/>
      <c r="BS44" s="144"/>
      <c r="BT44" s="21" t="str">
        <f t="shared" si="45"/>
        <v>Other Expense 15</v>
      </c>
      <c r="BU44" s="127">
        <f t="shared" si="46"/>
        <v>0</v>
      </c>
      <c r="BV44" s="127">
        <f t="shared" si="47"/>
        <v>0</v>
      </c>
      <c r="BW44" s="127">
        <f t="shared" si="48"/>
        <v>0</v>
      </c>
      <c r="BX44" s="127">
        <f t="shared" si="49"/>
        <v>0</v>
      </c>
      <c r="BY44" s="127">
        <f t="shared" si="50"/>
        <v>0</v>
      </c>
      <c r="BZ44" s="127">
        <f t="shared" si="51"/>
        <v>0</v>
      </c>
      <c r="CA44" s="127">
        <f t="shared" si="52"/>
        <v>0</v>
      </c>
      <c r="CB44" s="127">
        <f t="shared" si="53"/>
        <v>0</v>
      </c>
      <c r="CC44" s="127">
        <f t="shared" si="54"/>
        <v>0</v>
      </c>
      <c r="CD44" s="127">
        <f t="shared" si="55"/>
        <v>0</v>
      </c>
      <c r="CE44" s="127">
        <f t="shared" si="56"/>
        <v>0</v>
      </c>
      <c r="CF44" s="127">
        <f t="shared" si="57"/>
        <v>0</v>
      </c>
      <c r="CG44" s="25">
        <f t="shared" si="63"/>
        <v>0</v>
      </c>
      <c r="CH44" s="176">
        <v>0</v>
      </c>
      <c r="CI44" s="4" t="s">
        <v>249</v>
      </c>
      <c r="CJ44" s="144"/>
    </row>
    <row r="45" spans="1:88" x14ac:dyDescent="0.25">
      <c r="A45" s="136"/>
      <c r="B45" s="6"/>
      <c r="C45" s="14"/>
      <c r="D45" s="14"/>
      <c r="E45" s="14"/>
      <c r="F45" s="14"/>
      <c r="G45" s="14"/>
      <c r="H45" s="14"/>
      <c r="I45" s="14"/>
      <c r="J45" s="14"/>
      <c r="K45" s="14"/>
      <c r="L45" s="14"/>
      <c r="M45" s="14"/>
      <c r="N45" s="14"/>
      <c r="O45" s="27"/>
      <c r="P45" s="134"/>
      <c r="Q45" s="138"/>
      <c r="R45" s="6"/>
      <c r="S45" s="14"/>
      <c r="T45" s="14"/>
      <c r="U45" s="14"/>
      <c r="V45" s="14"/>
      <c r="W45" s="14"/>
      <c r="X45" s="14"/>
      <c r="Y45" s="14"/>
      <c r="Z45" s="14"/>
      <c r="AA45" s="14"/>
      <c r="AB45" s="14"/>
      <c r="AC45" s="14"/>
      <c r="AD45" s="14"/>
      <c r="AE45" s="27"/>
      <c r="AF45" s="4"/>
      <c r="AG45" s="4"/>
      <c r="AH45" s="138"/>
      <c r="AI45" s="140"/>
      <c r="AJ45" s="6"/>
      <c r="AK45" s="14"/>
      <c r="AL45" s="14"/>
      <c r="AM45" s="14"/>
      <c r="AN45" s="14"/>
      <c r="AO45" s="14"/>
      <c r="AP45" s="14"/>
      <c r="AQ45" s="14"/>
      <c r="AR45" s="14"/>
      <c r="AS45" s="14"/>
      <c r="AT45" s="14"/>
      <c r="AU45" s="14"/>
      <c r="AV45" s="14"/>
      <c r="AW45" s="27"/>
      <c r="AX45" s="4"/>
      <c r="AY45" s="4"/>
      <c r="AZ45" s="140"/>
      <c r="BA45" s="142"/>
      <c r="BB45" s="6"/>
      <c r="BC45" s="14"/>
      <c r="BD45" s="14"/>
      <c r="BE45" s="14"/>
      <c r="BF45" s="14"/>
      <c r="BG45" s="14"/>
      <c r="BH45" s="14"/>
      <c r="BI45" s="14"/>
      <c r="BJ45" s="14"/>
      <c r="BK45" s="14"/>
      <c r="BL45" s="14"/>
      <c r="BM45" s="14"/>
      <c r="BN45" s="14"/>
      <c r="BO45" s="27"/>
      <c r="BP45" s="4"/>
      <c r="BQ45" s="4"/>
      <c r="BR45" s="142"/>
      <c r="BS45" s="144"/>
      <c r="BT45" s="6"/>
      <c r="BU45" s="14"/>
      <c r="BV45" s="14"/>
      <c r="BW45" s="14"/>
      <c r="BX45" s="14"/>
      <c r="BY45" s="14"/>
      <c r="BZ45" s="14"/>
      <c r="CA45" s="14"/>
      <c r="CB45" s="14"/>
      <c r="CC45" s="14"/>
      <c r="CD45" s="14"/>
      <c r="CE45" s="14"/>
      <c r="CF45" s="14"/>
      <c r="CG45" s="27"/>
      <c r="CH45" s="4"/>
      <c r="CI45" s="4"/>
      <c r="CJ45" s="144"/>
    </row>
    <row r="46" spans="1:88" x14ac:dyDescent="0.25">
      <c r="A46" s="136"/>
      <c r="B46" s="21" t="s">
        <v>28</v>
      </c>
      <c r="C46" s="26">
        <f t="shared" ref="C46:O46" si="64">SUM(C30:C44)</f>
        <v>43445</v>
      </c>
      <c r="D46" s="26">
        <f t="shared" si="64"/>
        <v>47789.5</v>
      </c>
      <c r="E46" s="26">
        <f t="shared" si="64"/>
        <v>52568.450000000004</v>
      </c>
      <c r="F46" s="26">
        <f t="shared" si="64"/>
        <v>57825.295000000013</v>
      </c>
      <c r="G46" s="26">
        <f t="shared" si="64"/>
        <v>63607.824500000024</v>
      </c>
      <c r="H46" s="26">
        <f t="shared" si="64"/>
        <v>69968.60695000003</v>
      </c>
      <c r="I46" s="26">
        <f t="shared" si="64"/>
        <v>76965.467645000041</v>
      </c>
      <c r="J46" s="26">
        <f t="shared" si="64"/>
        <v>84662.014409500043</v>
      </c>
      <c r="K46" s="26">
        <f t="shared" si="64"/>
        <v>93128.215850450069</v>
      </c>
      <c r="L46" s="26">
        <f t="shared" si="64"/>
        <v>102441.03743549506</v>
      </c>
      <c r="M46" s="26">
        <f t="shared" si="64"/>
        <v>112685.14117904459</v>
      </c>
      <c r="N46" s="26">
        <f t="shared" si="64"/>
        <v>123953.65529694907</v>
      </c>
      <c r="O46" s="26">
        <f t="shared" si="64"/>
        <v>929040.20826643892</v>
      </c>
      <c r="P46" s="134"/>
      <c r="Q46" s="138"/>
      <c r="R46" s="21" t="s">
        <v>28</v>
      </c>
      <c r="S46" s="26">
        <f t="shared" ref="S46:AE46" si="65">SUM(S30:S44)</f>
        <v>43445</v>
      </c>
      <c r="T46" s="26">
        <f t="shared" si="65"/>
        <v>47789.5</v>
      </c>
      <c r="U46" s="26">
        <f t="shared" si="65"/>
        <v>52568.450000000004</v>
      </c>
      <c r="V46" s="26">
        <f t="shared" si="65"/>
        <v>57825.295000000013</v>
      </c>
      <c r="W46" s="26">
        <f t="shared" si="65"/>
        <v>63607.824500000024</v>
      </c>
      <c r="X46" s="26">
        <f t="shared" si="65"/>
        <v>69968.60695000003</v>
      </c>
      <c r="Y46" s="26">
        <f t="shared" si="65"/>
        <v>76965.467645000041</v>
      </c>
      <c r="Z46" s="26">
        <f t="shared" si="65"/>
        <v>84662.014409500043</v>
      </c>
      <c r="AA46" s="26">
        <f t="shared" si="65"/>
        <v>93128.215850450069</v>
      </c>
      <c r="AB46" s="26">
        <f t="shared" si="65"/>
        <v>102441.03743549506</v>
      </c>
      <c r="AC46" s="26">
        <f t="shared" si="65"/>
        <v>112685.14117904459</v>
      </c>
      <c r="AD46" s="26">
        <f t="shared" si="65"/>
        <v>123953.65529694907</v>
      </c>
      <c r="AE46" s="26">
        <f t="shared" si="65"/>
        <v>929040.20826643892</v>
      </c>
      <c r="AF46" s="4"/>
      <c r="AG46" s="4"/>
      <c r="AH46" s="138"/>
      <c r="AI46" s="140"/>
      <c r="AJ46" s="21" t="s">
        <v>28</v>
      </c>
      <c r="AK46" s="26">
        <f t="shared" ref="AK46:AW46" si="66">SUM(AK30:AK44)</f>
        <v>43445</v>
      </c>
      <c r="AL46" s="26">
        <f t="shared" si="66"/>
        <v>47789.5</v>
      </c>
      <c r="AM46" s="26">
        <f t="shared" si="66"/>
        <v>52568.450000000004</v>
      </c>
      <c r="AN46" s="26">
        <f t="shared" si="66"/>
        <v>57825.295000000013</v>
      </c>
      <c r="AO46" s="26">
        <f t="shared" si="66"/>
        <v>63607.824500000024</v>
      </c>
      <c r="AP46" s="26">
        <f t="shared" si="66"/>
        <v>69968.60695000003</v>
      </c>
      <c r="AQ46" s="26">
        <f t="shared" si="66"/>
        <v>76965.467645000041</v>
      </c>
      <c r="AR46" s="26">
        <f t="shared" si="66"/>
        <v>84662.014409500043</v>
      </c>
      <c r="AS46" s="26">
        <f t="shared" si="66"/>
        <v>93128.215850450069</v>
      </c>
      <c r="AT46" s="26">
        <f t="shared" si="66"/>
        <v>102441.03743549506</v>
      </c>
      <c r="AU46" s="26">
        <f t="shared" si="66"/>
        <v>112685.14117904459</v>
      </c>
      <c r="AV46" s="26">
        <f t="shared" si="66"/>
        <v>123953.65529694907</v>
      </c>
      <c r="AW46" s="26">
        <f t="shared" si="66"/>
        <v>929040.20826643892</v>
      </c>
      <c r="AX46" s="4"/>
      <c r="AY46" s="4"/>
      <c r="AZ46" s="140"/>
      <c r="BA46" s="142"/>
      <c r="BB46" s="21" t="s">
        <v>28</v>
      </c>
      <c r="BC46" s="26">
        <f t="shared" ref="BC46:BO46" si="67">SUM(BC30:BC44)</f>
        <v>43445</v>
      </c>
      <c r="BD46" s="26">
        <f t="shared" si="67"/>
        <v>47789.5</v>
      </c>
      <c r="BE46" s="26">
        <f t="shared" si="67"/>
        <v>52568.450000000004</v>
      </c>
      <c r="BF46" s="26">
        <f t="shared" si="67"/>
        <v>57825.295000000013</v>
      </c>
      <c r="BG46" s="26">
        <f t="shared" si="67"/>
        <v>63607.824500000024</v>
      </c>
      <c r="BH46" s="26">
        <f t="shared" si="67"/>
        <v>69968.60695000003</v>
      </c>
      <c r="BI46" s="26">
        <f t="shared" si="67"/>
        <v>76965.467645000041</v>
      </c>
      <c r="BJ46" s="26">
        <f t="shared" si="67"/>
        <v>84662.014409500043</v>
      </c>
      <c r="BK46" s="26">
        <f t="shared" si="67"/>
        <v>93128.215850450069</v>
      </c>
      <c r="BL46" s="26">
        <f t="shared" si="67"/>
        <v>102441.03743549506</v>
      </c>
      <c r="BM46" s="26">
        <f t="shared" si="67"/>
        <v>112685.14117904459</v>
      </c>
      <c r="BN46" s="26">
        <f t="shared" si="67"/>
        <v>123953.65529694907</v>
      </c>
      <c r="BO46" s="26">
        <f t="shared" si="67"/>
        <v>929040.20826643892</v>
      </c>
      <c r="BP46" s="4"/>
      <c r="BQ46" s="4"/>
      <c r="BR46" s="142"/>
      <c r="BS46" s="144"/>
      <c r="BT46" s="21" t="s">
        <v>28</v>
      </c>
      <c r="BU46" s="26">
        <f t="shared" ref="BU46:CG46" si="68">SUM(BU30:BU44)</f>
        <v>43445</v>
      </c>
      <c r="BV46" s="26">
        <f t="shared" si="68"/>
        <v>47789.5</v>
      </c>
      <c r="BW46" s="26">
        <f t="shared" si="68"/>
        <v>52568.450000000004</v>
      </c>
      <c r="BX46" s="26">
        <f t="shared" si="68"/>
        <v>57825.295000000013</v>
      </c>
      <c r="BY46" s="26">
        <f t="shared" si="68"/>
        <v>63607.824500000024</v>
      </c>
      <c r="BZ46" s="26">
        <f t="shared" si="68"/>
        <v>69968.60695000003</v>
      </c>
      <c r="CA46" s="26">
        <f t="shared" si="68"/>
        <v>76965.467645000041</v>
      </c>
      <c r="CB46" s="26">
        <f t="shared" si="68"/>
        <v>84662.014409500043</v>
      </c>
      <c r="CC46" s="26">
        <f t="shared" si="68"/>
        <v>93128.215850450069</v>
      </c>
      <c r="CD46" s="26">
        <f t="shared" si="68"/>
        <v>102441.03743549506</v>
      </c>
      <c r="CE46" s="26">
        <f t="shared" si="68"/>
        <v>112685.14117904459</v>
      </c>
      <c r="CF46" s="26">
        <f t="shared" si="68"/>
        <v>123953.65529694907</v>
      </c>
      <c r="CG46" s="26">
        <f t="shared" si="68"/>
        <v>929040.20826643892</v>
      </c>
      <c r="CH46" s="4"/>
      <c r="CI46" s="4"/>
      <c r="CJ46" s="144"/>
    </row>
    <row r="47" spans="1:88" x14ac:dyDescent="0.25">
      <c r="A47" s="136"/>
      <c r="B47" s="6"/>
      <c r="C47" s="15"/>
      <c r="D47" s="15"/>
      <c r="E47" s="15"/>
      <c r="F47" s="15"/>
      <c r="G47" s="15"/>
      <c r="H47" s="15"/>
      <c r="I47" s="15"/>
      <c r="J47" s="15"/>
      <c r="K47" s="15"/>
      <c r="L47" s="15"/>
      <c r="M47" s="15"/>
      <c r="N47" s="15"/>
      <c r="O47" s="15"/>
      <c r="P47" s="134"/>
      <c r="Q47" s="138"/>
      <c r="R47" s="4"/>
      <c r="S47" s="4"/>
      <c r="T47" s="4"/>
      <c r="U47" s="4"/>
      <c r="V47" s="4"/>
      <c r="W47" s="4"/>
      <c r="X47" s="4"/>
      <c r="Y47" s="4"/>
      <c r="Z47" s="4"/>
      <c r="AA47" s="4"/>
      <c r="AB47" s="4"/>
      <c r="AC47" s="4"/>
      <c r="AD47" s="4"/>
      <c r="AE47" s="4"/>
      <c r="AF47" s="4"/>
      <c r="AG47" s="4"/>
      <c r="AH47" s="138"/>
      <c r="AI47" s="140"/>
      <c r="AJ47" s="4"/>
      <c r="AK47" s="4"/>
      <c r="AL47" s="4"/>
      <c r="AM47" s="4"/>
      <c r="AN47" s="4"/>
      <c r="AO47" s="4"/>
      <c r="AP47" s="4"/>
      <c r="AQ47" s="4"/>
      <c r="AR47" s="4"/>
      <c r="AS47" s="4"/>
      <c r="AT47" s="4"/>
      <c r="AU47" s="4"/>
      <c r="AV47" s="4"/>
      <c r="AW47" s="4"/>
      <c r="AX47" s="4"/>
      <c r="AY47" s="4"/>
      <c r="AZ47" s="140"/>
      <c r="BA47" s="142"/>
      <c r="BB47" s="4"/>
      <c r="BC47" s="4"/>
      <c r="BD47" s="4"/>
      <c r="BE47" s="4"/>
      <c r="BF47" s="4"/>
      <c r="BG47" s="4"/>
      <c r="BH47" s="4"/>
      <c r="BI47" s="4"/>
      <c r="BJ47" s="4"/>
      <c r="BK47" s="4"/>
      <c r="BL47" s="4"/>
      <c r="BM47" s="4"/>
      <c r="BN47" s="4"/>
      <c r="BO47" s="4"/>
      <c r="BP47" s="4"/>
      <c r="BQ47" s="4"/>
      <c r="BR47" s="142"/>
      <c r="BS47" s="144"/>
      <c r="CJ47" s="144"/>
    </row>
    <row r="48" spans="1:88" x14ac:dyDescent="0.25">
      <c r="A48" s="136"/>
      <c r="B48" s="6"/>
      <c r="C48" s="13"/>
      <c r="D48" s="13"/>
      <c r="E48" s="13"/>
      <c r="F48" s="13"/>
      <c r="G48" s="13"/>
      <c r="H48" s="13"/>
      <c r="I48" s="13"/>
      <c r="J48" s="13"/>
      <c r="K48" s="13"/>
      <c r="L48" s="13"/>
      <c r="M48" s="13"/>
      <c r="N48" s="13"/>
      <c r="O48" s="13"/>
      <c r="P48" s="134"/>
      <c r="Q48" s="138"/>
      <c r="R48" s="4"/>
      <c r="S48" s="4"/>
      <c r="T48" s="4"/>
      <c r="U48" s="4"/>
      <c r="V48" s="4"/>
      <c r="W48" s="4"/>
      <c r="X48" s="4"/>
      <c r="Y48" s="4"/>
      <c r="Z48" s="4"/>
      <c r="AA48" s="4"/>
      <c r="AB48" s="4"/>
      <c r="AC48" s="4"/>
      <c r="AD48" s="4"/>
      <c r="AE48" s="4"/>
      <c r="AF48" s="4"/>
      <c r="AG48" s="4"/>
      <c r="AH48" s="138"/>
      <c r="AI48" s="140"/>
      <c r="AJ48" s="4"/>
      <c r="AK48" s="4"/>
      <c r="AL48" s="4"/>
      <c r="AM48" s="4"/>
      <c r="AN48" s="4"/>
      <c r="AO48" s="4"/>
      <c r="AP48" s="4"/>
      <c r="AQ48" s="4"/>
      <c r="AR48" s="4"/>
      <c r="AS48" s="4"/>
      <c r="AT48" s="4"/>
      <c r="AU48" s="4"/>
      <c r="AV48" s="4"/>
      <c r="AW48" s="4"/>
      <c r="AX48" s="4"/>
      <c r="AY48" s="4"/>
      <c r="AZ48" s="140"/>
      <c r="BA48" s="142"/>
      <c r="BB48" s="4"/>
      <c r="BC48" s="4"/>
      <c r="BD48" s="4"/>
      <c r="BE48" s="4"/>
      <c r="BF48" s="4"/>
      <c r="BG48" s="4"/>
      <c r="BH48" s="4"/>
      <c r="BI48" s="4"/>
      <c r="BJ48" s="4"/>
      <c r="BK48" s="4"/>
      <c r="BL48" s="4"/>
      <c r="BM48" s="4"/>
      <c r="BN48" s="4"/>
      <c r="BO48" s="4"/>
      <c r="BP48" s="4"/>
      <c r="BQ48" s="4"/>
      <c r="BR48" s="142"/>
      <c r="BS48" s="144"/>
      <c r="CJ48" s="144"/>
    </row>
    <row r="49" spans="1:88" x14ac:dyDescent="0.25">
      <c r="A49" s="136"/>
      <c r="B49" s="136"/>
      <c r="C49" s="136"/>
      <c r="D49" s="136"/>
      <c r="E49" s="136"/>
      <c r="F49" s="136"/>
      <c r="G49" s="136"/>
      <c r="H49" s="136"/>
      <c r="I49" s="136"/>
      <c r="J49" s="136"/>
      <c r="K49" s="136"/>
      <c r="L49" s="136"/>
      <c r="M49" s="136"/>
      <c r="N49" s="136"/>
      <c r="O49" s="136"/>
      <c r="P49" s="136"/>
      <c r="Q49" s="138"/>
      <c r="R49" s="138"/>
      <c r="S49" s="138"/>
      <c r="T49" s="138"/>
      <c r="U49" s="138"/>
      <c r="V49" s="138"/>
      <c r="W49" s="138"/>
      <c r="X49" s="138"/>
      <c r="Y49" s="138"/>
      <c r="Z49" s="138"/>
      <c r="AA49" s="138"/>
      <c r="AB49" s="138"/>
      <c r="AC49" s="138"/>
      <c r="AD49" s="138"/>
      <c r="AE49" s="138"/>
      <c r="AF49" s="138"/>
      <c r="AG49" s="138"/>
      <c r="AH49" s="138"/>
      <c r="AI49" s="140"/>
      <c r="AJ49" s="140"/>
      <c r="AK49" s="140"/>
      <c r="AL49" s="140"/>
      <c r="AM49" s="140"/>
      <c r="AN49" s="140"/>
      <c r="AO49" s="140"/>
      <c r="AP49" s="140"/>
      <c r="AQ49" s="140"/>
      <c r="AR49" s="140"/>
      <c r="AS49" s="140"/>
      <c r="AT49" s="140"/>
      <c r="AU49" s="140"/>
      <c r="AV49" s="140"/>
      <c r="AW49" s="140"/>
      <c r="AX49" s="140"/>
      <c r="AY49" s="140"/>
      <c r="AZ49" s="140"/>
      <c r="BA49" s="142"/>
      <c r="BB49" s="142"/>
      <c r="BC49" s="142"/>
      <c r="BD49" s="142"/>
      <c r="BE49" s="142"/>
      <c r="BF49" s="142"/>
      <c r="BG49" s="142"/>
      <c r="BH49" s="142"/>
      <c r="BI49" s="142"/>
      <c r="BJ49" s="142"/>
      <c r="BK49" s="142"/>
      <c r="BL49" s="142"/>
      <c r="BM49" s="142"/>
      <c r="BN49" s="142"/>
      <c r="BO49" s="142"/>
      <c r="BP49" s="142"/>
      <c r="BQ49" s="142"/>
      <c r="BR49" s="142"/>
      <c r="BS49" s="144"/>
      <c r="BT49" s="144"/>
      <c r="BU49" s="144"/>
      <c r="BV49" s="144"/>
      <c r="BW49" s="144"/>
      <c r="BX49" s="144"/>
      <c r="BY49" s="144"/>
      <c r="BZ49" s="144"/>
      <c r="CA49" s="144"/>
      <c r="CB49" s="144"/>
      <c r="CC49" s="144"/>
      <c r="CD49" s="144"/>
      <c r="CE49" s="144"/>
      <c r="CF49" s="144"/>
      <c r="CG49" s="144"/>
      <c r="CH49" s="144"/>
      <c r="CI49" s="144"/>
      <c r="CJ49" s="144"/>
    </row>
    <row r="116" spans="18:33" x14ac:dyDescent="0.25">
      <c r="R116" s="4"/>
      <c r="S116" s="4"/>
      <c r="T116" s="4"/>
      <c r="U116" s="4"/>
      <c r="V116" s="4"/>
      <c r="W116" s="4"/>
      <c r="X116" s="4"/>
      <c r="Y116" s="4"/>
      <c r="Z116" s="4"/>
      <c r="AA116" s="4"/>
      <c r="AB116" s="4"/>
      <c r="AC116" s="4"/>
      <c r="AD116" s="4"/>
      <c r="AE116" s="4"/>
      <c r="AF116" s="4"/>
      <c r="AG116" s="4"/>
    </row>
    <row r="120" spans="18:33" x14ac:dyDescent="0.25">
      <c r="R120" s="4"/>
      <c r="S120" s="4"/>
      <c r="T120" s="4"/>
      <c r="U120" s="4"/>
      <c r="V120" s="4"/>
      <c r="W120" s="4"/>
      <c r="X120" s="4"/>
      <c r="Y120" s="4"/>
    </row>
    <row r="121" spans="18:33" x14ac:dyDescent="0.25">
      <c r="R121" s="4"/>
      <c r="S121" s="4"/>
      <c r="T121" s="4"/>
      <c r="U121" s="4"/>
      <c r="V121" s="4"/>
      <c r="W121" s="4"/>
      <c r="X121" s="4"/>
      <c r="Y121" s="4"/>
    </row>
    <row r="122" spans="18:33" x14ac:dyDescent="0.25">
      <c r="R122" s="4"/>
      <c r="S122" s="4"/>
      <c r="T122" s="4"/>
      <c r="U122" s="4"/>
      <c r="V122" s="4"/>
      <c r="W122" s="4"/>
      <c r="X122" s="4"/>
      <c r="Y122" s="4"/>
    </row>
    <row r="123" spans="18:33" x14ac:dyDescent="0.25">
      <c r="R123" s="4"/>
      <c r="S123" s="4"/>
      <c r="T123" s="4"/>
      <c r="U123" s="4"/>
      <c r="V123" s="4"/>
      <c r="W123" s="4"/>
      <c r="X123" s="4"/>
      <c r="Y123" s="4"/>
    </row>
    <row r="124" spans="18:33" x14ac:dyDescent="0.25">
      <c r="R124" s="4"/>
      <c r="S124" s="4"/>
      <c r="T124" s="4"/>
      <c r="U124" s="4"/>
      <c r="V124" s="4"/>
      <c r="W124" s="4"/>
      <c r="X124" s="4"/>
      <c r="Y124" s="4"/>
    </row>
    <row r="125" spans="18:33" x14ac:dyDescent="0.25">
      <c r="R125" s="4"/>
      <c r="S125" s="4"/>
      <c r="T125" s="4"/>
      <c r="U125" s="4"/>
      <c r="V125" s="4"/>
      <c r="W125" s="4"/>
      <c r="X125" s="4"/>
      <c r="Y125" s="4"/>
    </row>
    <row r="126" spans="18:33" x14ac:dyDescent="0.25">
      <c r="R126" s="4"/>
      <c r="S126" s="4"/>
      <c r="T126" s="4"/>
      <c r="U126" s="4"/>
      <c r="V126" s="4"/>
      <c r="W126" s="4"/>
      <c r="X126" s="4"/>
      <c r="Y126" s="4"/>
    </row>
    <row r="127" spans="18:33" x14ac:dyDescent="0.25">
      <c r="R127" s="4"/>
      <c r="S127" s="4"/>
      <c r="T127" s="4"/>
      <c r="U127" s="4"/>
      <c r="V127" s="4"/>
      <c r="W127" s="4"/>
      <c r="X127" s="4"/>
      <c r="Y127" s="4"/>
    </row>
    <row r="128" spans="18:33" x14ac:dyDescent="0.25">
      <c r="R128" s="4"/>
      <c r="S128" s="4"/>
      <c r="T128" s="4"/>
      <c r="U128" s="4"/>
      <c r="V128" s="4"/>
      <c r="W128" s="4"/>
      <c r="X128" s="4"/>
      <c r="Y128" s="4"/>
    </row>
    <row r="129" spans="2:25" x14ac:dyDescent="0.25">
      <c r="R129" s="4"/>
      <c r="S129" s="4"/>
      <c r="T129" s="4"/>
      <c r="U129" s="4"/>
      <c r="V129" s="4"/>
      <c r="W129" s="4"/>
      <c r="X129" s="4"/>
      <c r="Y129" s="4"/>
    </row>
    <row r="130" spans="2:25" x14ac:dyDescent="0.25">
      <c r="R130" s="4"/>
      <c r="S130" s="4"/>
      <c r="T130" s="4"/>
      <c r="U130" s="4"/>
      <c r="V130" s="4"/>
      <c r="W130" s="4"/>
      <c r="X130" s="4"/>
      <c r="Y130" s="4"/>
    </row>
    <row r="131" spans="2:25" x14ac:dyDescent="0.25">
      <c r="R131" s="4"/>
      <c r="S131" s="4"/>
      <c r="T131" s="4"/>
      <c r="U131" s="4"/>
      <c r="V131" s="4"/>
      <c r="W131" s="4"/>
      <c r="X131" s="4"/>
      <c r="Y131" s="4"/>
    </row>
    <row r="132" spans="2:25" x14ac:dyDescent="0.25">
      <c r="R132" s="4"/>
      <c r="S132" s="4"/>
      <c r="T132" s="4"/>
      <c r="U132" s="4"/>
      <c r="V132" s="4"/>
      <c r="W132" s="4"/>
      <c r="X132" s="4"/>
      <c r="Y132" s="4"/>
    </row>
    <row r="133" spans="2:25" x14ac:dyDescent="0.25">
      <c r="R133" s="4"/>
      <c r="S133" s="4"/>
      <c r="T133" s="4"/>
      <c r="U133" s="4"/>
      <c r="V133" s="4"/>
      <c r="W133" s="4"/>
      <c r="X133" s="4"/>
      <c r="Y133" s="4"/>
    </row>
    <row r="134" spans="2:25" x14ac:dyDescent="0.25">
      <c r="R134" s="4"/>
      <c r="S134" s="4"/>
      <c r="T134" s="4"/>
      <c r="U134" s="4"/>
      <c r="V134" s="4"/>
      <c r="W134" s="4"/>
      <c r="X134" s="4"/>
      <c r="Y134" s="4"/>
    </row>
    <row r="135" spans="2:25" x14ac:dyDescent="0.25">
      <c r="R135" s="4"/>
      <c r="S135" s="4"/>
      <c r="T135" s="4"/>
      <c r="U135" s="4"/>
      <c r="V135" s="4"/>
      <c r="W135" s="4"/>
      <c r="X135" s="4"/>
      <c r="Y135" s="4"/>
    </row>
    <row r="136" spans="2:25" x14ac:dyDescent="0.25">
      <c r="R136" s="4"/>
      <c r="S136" s="4"/>
      <c r="T136" s="4"/>
      <c r="U136" s="4"/>
      <c r="V136" s="4"/>
      <c r="W136" s="4"/>
      <c r="X136" s="4"/>
      <c r="Y136" s="4"/>
    </row>
    <row r="137" spans="2:25" x14ac:dyDescent="0.25">
      <c r="R137" s="4"/>
      <c r="S137" s="4"/>
      <c r="T137" s="4"/>
      <c r="U137" s="4"/>
      <c r="V137" s="4"/>
      <c r="W137" s="4"/>
      <c r="X137" s="4"/>
      <c r="Y137" s="4"/>
    </row>
    <row r="138" spans="2:25" x14ac:dyDescent="0.25">
      <c r="R138" s="4"/>
      <c r="S138" s="4"/>
      <c r="T138" s="4"/>
      <c r="U138" s="4"/>
      <c r="V138" s="4"/>
      <c r="W138" s="4"/>
      <c r="X138" s="4"/>
      <c r="Y138" s="4"/>
    </row>
    <row r="139" spans="2:25" x14ac:dyDescent="0.25">
      <c r="R139" s="4"/>
      <c r="S139" s="4"/>
      <c r="T139" s="4"/>
      <c r="U139" s="4"/>
      <c r="V139" s="4"/>
      <c r="W139" s="4"/>
      <c r="X139" s="4"/>
      <c r="Y139" s="4"/>
    </row>
    <row r="140" spans="2:25" x14ac:dyDescent="0.25">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2:25" x14ac:dyDescent="0.25">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2:25" x14ac:dyDescent="0.25">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2:25" x14ac:dyDescent="0.25">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2:25" x14ac:dyDescent="0.25">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2:25" x14ac:dyDescent="0.25">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2:25" x14ac:dyDescent="0.25">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2:25" x14ac:dyDescent="0.25">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2:25" x14ac:dyDescent="0.25">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2:25" x14ac:dyDescent="0.25">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2:25" x14ac:dyDescent="0.25">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2:25" x14ac:dyDescent="0.25">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2:25" x14ac:dyDescent="0.25">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2:25" x14ac:dyDescent="0.25">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2:25" x14ac:dyDescent="0.25">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2:25" x14ac:dyDescent="0.25">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2:25" x14ac:dyDescent="0.25">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2:25" x14ac:dyDescent="0.25">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2:25" x14ac:dyDescent="0.25">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2:25" x14ac:dyDescent="0.25">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2:25" x14ac:dyDescent="0.25">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2:25" x14ac:dyDescent="0.25">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2:25" x14ac:dyDescent="0.25">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2:25" x14ac:dyDescent="0.25">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2:25" x14ac:dyDescent="0.25">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2:25" x14ac:dyDescent="0.25">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2:25" x14ac:dyDescent="0.25">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2:25" x14ac:dyDescent="0.25">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2:25" x14ac:dyDescent="0.25">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2:25" x14ac:dyDescent="0.25">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2:25" x14ac:dyDescent="0.25">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2:25" x14ac:dyDescent="0.25">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2:25" x14ac:dyDescent="0.25">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2:25" x14ac:dyDescent="0.25">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2:25" x14ac:dyDescent="0.25">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2:25" x14ac:dyDescent="0.25">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2:25" x14ac:dyDescent="0.25">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2:25" x14ac:dyDescent="0.25">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2:25" x14ac:dyDescent="0.25">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2:25" x14ac:dyDescent="0.25">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2:25" x14ac:dyDescent="0.25">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2:25" x14ac:dyDescent="0.25">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2:25" x14ac:dyDescent="0.25">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2:25" x14ac:dyDescent="0.25">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2:25" x14ac:dyDescent="0.25">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2:25" x14ac:dyDescent="0.25">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2:25" x14ac:dyDescent="0.25">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2:25" x14ac:dyDescent="0.25">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2:25" x14ac:dyDescent="0.25">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2:25" x14ac:dyDescent="0.25">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2:25" x14ac:dyDescent="0.25">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2:25" x14ac:dyDescent="0.25">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2:25" x14ac:dyDescent="0.25">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2:25" x14ac:dyDescent="0.25">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2:25" x14ac:dyDescent="0.25">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2:25" x14ac:dyDescent="0.25">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2:25" x14ac:dyDescent="0.25">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2:25" x14ac:dyDescent="0.25">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2:25" x14ac:dyDescent="0.25">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2:25" x14ac:dyDescent="0.25">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2:25" x14ac:dyDescent="0.25">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2:25" x14ac:dyDescent="0.25">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2:25" x14ac:dyDescent="0.25">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2:25" x14ac:dyDescent="0.25">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2:25" x14ac:dyDescent="0.25">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2:25" x14ac:dyDescent="0.25">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2:25" x14ac:dyDescent="0.25">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2:25" x14ac:dyDescent="0.25">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2:25" x14ac:dyDescent="0.25">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2:25" x14ac:dyDescent="0.25">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2:25" x14ac:dyDescent="0.25">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2:25" x14ac:dyDescent="0.25">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2:25" x14ac:dyDescent="0.25">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2:25" x14ac:dyDescent="0.25">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2:25" x14ac:dyDescent="0.25">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2:25" x14ac:dyDescent="0.25">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2:25" x14ac:dyDescent="0.25">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2:25" x14ac:dyDescent="0.25">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2:25" x14ac:dyDescent="0.25">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2:25" x14ac:dyDescent="0.25">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2:25" x14ac:dyDescent="0.25">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2:25" x14ac:dyDescent="0.25">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2:25" x14ac:dyDescent="0.25">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2:25" x14ac:dyDescent="0.25">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2:25" x14ac:dyDescent="0.25">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2:25" x14ac:dyDescent="0.25">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2:25" x14ac:dyDescent="0.25">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2:25" x14ac:dyDescent="0.25">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2:25" x14ac:dyDescent="0.25">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2:25" x14ac:dyDescent="0.25">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2:25" x14ac:dyDescent="0.25">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2:25" x14ac:dyDescent="0.25">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2:25" x14ac:dyDescent="0.25">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2:25" x14ac:dyDescent="0.25">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2:25" x14ac:dyDescent="0.25">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2:25" x14ac:dyDescent="0.25">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2:25" x14ac:dyDescent="0.25">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2:25" x14ac:dyDescent="0.25">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2:25" x14ac:dyDescent="0.25">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2:25" x14ac:dyDescent="0.25">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2:25" x14ac:dyDescent="0.25">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2:25" x14ac:dyDescent="0.25">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2:25" x14ac:dyDescent="0.25">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2:25" x14ac:dyDescent="0.25">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2:25" x14ac:dyDescent="0.25">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2:25" x14ac:dyDescent="0.25">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2:25" x14ac:dyDescent="0.25">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2:25" x14ac:dyDescent="0.25">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2:25" x14ac:dyDescent="0.25">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2:25" x14ac:dyDescent="0.25">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2:25" x14ac:dyDescent="0.25">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2:25" x14ac:dyDescent="0.25">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2:25" x14ac:dyDescent="0.25">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2:25" x14ac:dyDescent="0.25">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2:25" x14ac:dyDescent="0.25">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2:25" x14ac:dyDescent="0.25">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2:25" x14ac:dyDescent="0.25">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2:25" x14ac:dyDescent="0.25">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2:25" x14ac:dyDescent="0.25">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2:25" x14ac:dyDescent="0.25">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2:25" x14ac:dyDescent="0.25">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2:25" x14ac:dyDescent="0.25">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2:25" x14ac:dyDescent="0.25">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2:25" x14ac:dyDescent="0.25">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2:25" x14ac:dyDescent="0.25">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2:25" x14ac:dyDescent="0.25">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2:25" x14ac:dyDescent="0.25">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2:25" x14ac:dyDescent="0.25">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2:25" x14ac:dyDescent="0.25">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2:25" x14ac:dyDescent="0.25">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2:25" x14ac:dyDescent="0.25">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2:25" x14ac:dyDescent="0.25">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2:25" x14ac:dyDescent="0.25">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2:25" x14ac:dyDescent="0.25">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2:25" x14ac:dyDescent="0.25">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2:25" x14ac:dyDescent="0.25">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2:25" x14ac:dyDescent="0.25">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2:25" x14ac:dyDescent="0.25">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2:25" x14ac:dyDescent="0.25">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2:25" x14ac:dyDescent="0.25">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2:25" x14ac:dyDescent="0.25">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2:25" x14ac:dyDescent="0.25">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2:25" x14ac:dyDescent="0.25">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2:25" x14ac:dyDescent="0.25">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2:25" x14ac:dyDescent="0.25">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2:25" x14ac:dyDescent="0.25">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2:25" x14ac:dyDescent="0.25">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2:25" x14ac:dyDescent="0.25">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2:25" x14ac:dyDescent="0.25">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2:25" x14ac:dyDescent="0.25">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2:25" x14ac:dyDescent="0.25">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2:25" x14ac:dyDescent="0.25">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2:25" x14ac:dyDescent="0.25">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2:25" x14ac:dyDescent="0.25">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2:25" x14ac:dyDescent="0.25">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2:25" x14ac:dyDescent="0.25">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2:25" x14ac:dyDescent="0.25">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2:25" x14ac:dyDescent="0.25">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2:25" x14ac:dyDescent="0.25">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2:25" x14ac:dyDescent="0.25">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2:25" x14ac:dyDescent="0.25">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2:25" x14ac:dyDescent="0.25">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2:25" x14ac:dyDescent="0.25">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2:25" x14ac:dyDescent="0.25">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2:25" x14ac:dyDescent="0.25">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2:25" x14ac:dyDescent="0.25">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2:25" x14ac:dyDescent="0.25">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2:25" x14ac:dyDescent="0.25">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2:25" x14ac:dyDescent="0.25">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2:25" x14ac:dyDescent="0.25">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2:25" x14ac:dyDescent="0.25">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2:25" x14ac:dyDescent="0.25">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2:25" x14ac:dyDescent="0.25">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2:25" x14ac:dyDescent="0.25">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2:25" x14ac:dyDescent="0.25">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2:25" x14ac:dyDescent="0.25">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2:25" x14ac:dyDescent="0.25">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2:25" x14ac:dyDescent="0.25">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2:25" x14ac:dyDescent="0.25">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2:25" x14ac:dyDescent="0.25">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2:25" x14ac:dyDescent="0.25">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2:25" x14ac:dyDescent="0.25">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2:25" x14ac:dyDescent="0.25">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2:25" x14ac:dyDescent="0.25">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2:25" x14ac:dyDescent="0.25">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2:25" x14ac:dyDescent="0.25">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2:25" x14ac:dyDescent="0.25">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2:25" x14ac:dyDescent="0.25">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2:25" x14ac:dyDescent="0.25">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2:25" x14ac:dyDescent="0.25">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2:25" x14ac:dyDescent="0.25">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2:25" x14ac:dyDescent="0.25">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2:25" x14ac:dyDescent="0.25">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2:25" x14ac:dyDescent="0.25">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2:25" x14ac:dyDescent="0.25">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2:25" x14ac:dyDescent="0.25">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2:25" x14ac:dyDescent="0.25">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2:25" x14ac:dyDescent="0.25">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2:25" x14ac:dyDescent="0.25">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2:25" x14ac:dyDescent="0.25">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2:25" x14ac:dyDescent="0.25">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2:25" x14ac:dyDescent="0.25">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2:25" x14ac:dyDescent="0.25">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2:25" x14ac:dyDescent="0.25">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2:25" x14ac:dyDescent="0.25">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2:25" x14ac:dyDescent="0.25">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2:25" x14ac:dyDescent="0.25">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2:25" x14ac:dyDescent="0.25">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2:25" x14ac:dyDescent="0.25">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2:25" x14ac:dyDescent="0.25">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2:25" x14ac:dyDescent="0.25">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2:25" x14ac:dyDescent="0.25">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2:25" x14ac:dyDescent="0.25">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2:25" x14ac:dyDescent="0.25">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2:25" x14ac:dyDescent="0.25">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2:25" x14ac:dyDescent="0.25">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2:25" x14ac:dyDescent="0.25">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2:25" x14ac:dyDescent="0.25">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2:25" x14ac:dyDescent="0.25">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2:25" x14ac:dyDescent="0.25">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2:25" x14ac:dyDescent="0.25">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2:25" x14ac:dyDescent="0.25">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2:25" x14ac:dyDescent="0.25">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2:25" x14ac:dyDescent="0.25">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2:25" x14ac:dyDescent="0.25">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2:25" x14ac:dyDescent="0.25">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2:25" x14ac:dyDescent="0.25">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2:25" x14ac:dyDescent="0.25">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2:25" x14ac:dyDescent="0.25">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2:25" x14ac:dyDescent="0.25">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2:25" x14ac:dyDescent="0.25">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2:25" x14ac:dyDescent="0.25">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2:25" x14ac:dyDescent="0.25">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2:25" x14ac:dyDescent="0.25">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2:25" x14ac:dyDescent="0.25">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2:25" x14ac:dyDescent="0.25">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2:25" x14ac:dyDescent="0.25">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2:25" x14ac:dyDescent="0.25">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2:25" x14ac:dyDescent="0.25">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2:25" x14ac:dyDescent="0.25">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2:25" x14ac:dyDescent="0.25">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2:25" x14ac:dyDescent="0.25">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2:25" x14ac:dyDescent="0.25">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2:25" x14ac:dyDescent="0.25">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2:25" x14ac:dyDescent="0.25">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2:25" x14ac:dyDescent="0.25">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2:25" x14ac:dyDescent="0.25">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2:25" x14ac:dyDescent="0.25">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2:25" x14ac:dyDescent="0.25">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2:25" x14ac:dyDescent="0.25">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2:25" x14ac:dyDescent="0.25">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2:25" x14ac:dyDescent="0.25">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2:25" x14ac:dyDescent="0.25">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2:25" x14ac:dyDescent="0.25">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2:25" x14ac:dyDescent="0.25">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2:25" x14ac:dyDescent="0.25">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2:25" x14ac:dyDescent="0.25">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2:25" x14ac:dyDescent="0.25">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2:25" x14ac:dyDescent="0.25">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2:25" x14ac:dyDescent="0.25">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2:25" x14ac:dyDescent="0.25">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2:25" x14ac:dyDescent="0.25">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2:25" x14ac:dyDescent="0.25">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2:25" x14ac:dyDescent="0.25">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2:25" x14ac:dyDescent="0.25">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2:25" x14ac:dyDescent="0.25">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2:25" x14ac:dyDescent="0.25">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2:25" x14ac:dyDescent="0.25">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2:25" x14ac:dyDescent="0.25">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2:25" x14ac:dyDescent="0.25">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2:25" x14ac:dyDescent="0.25">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2:25" x14ac:dyDescent="0.25">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2:25" x14ac:dyDescent="0.25">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2:25" x14ac:dyDescent="0.25">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2:25" x14ac:dyDescent="0.25">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2:25" x14ac:dyDescent="0.25">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2:25" x14ac:dyDescent="0.25">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2:25" x14ac:dyDescent="0.25">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2:25" x14ac:dyDescent="0.25">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2:25" x14ac:dyDescent="0.25">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2:25" x14ac:dyDescent="0.25">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2:25" x14ac:dyDescent="0.25">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2:25" x14ac:dyDescent="0.25">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2:25" x14ac:dyDescent="0.25">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2:25" x14ac:dyDescent="0.25">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2:25" x14ac:dyDescent="0.25">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2:25" x14ac:dyDescent="0.25">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2:25" x14ac:dyDescent="0.25">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2:25" x14ac:dyDescent="0.25">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2:25" x14ac:dyDescent="0.25">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2:25" x14ac:dyDescent="0.25">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2:25" x14ac:dyDescent="0.25">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2:25" x14ac:dyDescent="0.25">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2:25" x14ac:dyDescent="0.25">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2:25" x14ac:dyDescent="0.25">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2:25" x14ac:dyDescent="0.25">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2:25" x14ac:dyDescent="0.25">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2:25" x14ac:dyDescent="0.25">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2:25" x14ac:dyDescent="0.25">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2:25" x14ac:dyDescent="0.25">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2:25" x14ac:dyDescent="0.25">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2:25" x14ac:dyDescent="0.25">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2:25" x14ac:dyDescent="0.25">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2:25" x14ac:dyDescent="0.25">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2:25" x14ac:dyDescent="0.25">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2:25" x14ac:dyDescent="0.25">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2:25" x14ac:dyDescent="0.25">
      <c r="B446" s="4"/>
      <c r="C446" s="4"/>
      <c r="D446" s="4"/>
      <c r="E446" s="4"/>
      <c r="F446" s="4"/>
      <c r="G446" s="4"/>
      <c r="H446" s="4"/>
      <c r="I446" s="4"/>
      <c r="J446" s="4"/>
      <c r="K446" s="4"/>
      <c r="L446" s="4"/>
      <c r="M446" s="4"/>
      <c r="N446" s="4"/>
      <c r="O446" s="4"/>
      <c r="P446" s="4"/>
      <c r="Q446" s="4"/>
      <c r="R446" s="4"/>
      <c r="S446" s="4"/>
      <c r="T446" s="4"/>
      <c r="U446" s="4"/>
      <c r="V446" s="4"/>
      <c r="W446" s="4"/>
      <c r="X446" s="4"/>
      <c r="Y446" s="4"/>
    </row>
  </sheetData>
  <mergeCells count="4">
    <mergeCell ref="A1:K1"/>
    <mergeCell ref="A3:U3"/>
    <mergeCell ref="A4:U4"/>
    <mergeCell ref="A5:U5"/>
  </mergeCells>
  <pageMargins left="0.7" right="0.7" top="0.75" bottom="0.75" header="0.3" footer="0.3"/>
  <pageSetup scale="15"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TitlePage</vt:lpstr>
      <vt:lpstr>ControlPanel</vt:lpstr>
      <vt:lpstr>RevModel</vt:lpstr>
      <vt:lpstr>AssetPurchases</vt:lpstr>
      <vt:lpstr>StUpExp</vt:lpstr>
      <vt:lpstr>PromoExpenses</vt:lpstr>
      <vt:lpstr>EmployeeExpenses</vt:lpstr>
      <vt:lpstr>ContractorExpenses</vt:lpstr>
      <vt:lpstr>OtherExpenses</vt:lpstr>
      <vt:lpstr>CashFlows</vt:lpstr>
      <vt:lpstr>IncomeStmts</vt:lpstr>
      <vt:lpstr>BalSheets</vt:lpstr>
      <vt:lpstr>TermLoans</vt:lpstr>
      <vt:lpstr>1-5OpLoan</vt:lpstr>
      <vt:lpstr>RatioAnalysis</vt:lpstr>
      <vt:lpstr>ContractorExpenses!Year1sales</vt:lpstr>
      <vt:lpstr>EmployeeExpenses!Year1sales</vt:lpstr>
      <vt:lpstr>PromoExpenses!Year1sales</vt:lpstr>
      <vt:lpstr>StUpExp!Year1sales</vt:lpstr>
      <vt:lpstr>TermLoans!Year1sales</vt:lpstr>
      <vt:lpstr>Year1sales</vt:lpstr>
      <vt:lpstr>'1-5OpLoan'!Year2sales</vt:lpstr>
      <vt:lpstr>PromoExpenses!Year2sales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Applied Technology Department</dc:creator>
  <cp:lastModifiedBy>naazi</cp:lastModifiedBy>
  <cp:lastPrinted>2013-09-11T00:41:07Z</cp:lastPrinted>
  <dcterms:created xsi:type="dcterms:W3CDTF">1996-10-28T21:17:48Z</dcterms:created>
  <dcterms:modified xsi:type="dcterms:W3CDTF">2022-03-24T03:23:34Z</dcterms:modified>
</cp:coreProperties>
</file>