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ufal\Desktop\Excel Training\"/>
    </mc:Choice>
  </mc:AlternateContent>
  <xr:revisionPtr revIDLastSave="0" documentId="13_ncr:1_{D9265FFC-4D46-45AC-BF25-DE6F9A7CD75C}" xr6:coauthVersionLast="47" xr6:coauthVersionMax="47" xr10:uidLastSave="{00000000-0000-0000-0000-000000000000}"/>
  <bookViews>
    <workbookView xWindow="-120" yWindow="-120" windowWidth="51840" windowHeight="21120" activeTab="5" xr2:uid="{7D7C354B-CF79-4DEF-A55F-B8302C814654}"/>
  </bookViews>
  <sheets>
    <sheet name="Summary" sheetId="3" r:id="rId1"/>
    <sheet name="Bag. 1" sheetId="1" r:id="rId2"/>
    <sheet name="Bag. 2" sheetId="2" r:id="rId3"/>
    <sheet name="Bag. 3" sheetId="4" r:id="rId4"/>
    <sheet name="Bag. 4" sheetId="5" r:id="rId5"/>
    <sheet name="Bag. 5" sheetId="6" r:id="rId6"/>
    <sheet name="Data Referensi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6" l="1"/>
  <c r="L11" i="6"/>
  <c r="K11" i="6"/>
  <c r="M3" i="6"/>
  <c r="M4" i="6"/>
  <c r="M5" i="6"/>
  <c r="M6" i="6"/>
  <c r="M7" i="6"/>
  <c r="M8" i="6"/>
  <c r="M9" i="6"/>
  <c r="M10" i="6"/>
  <c r="M2" i="6"/>
  <c r="L3" i="6"/>
  <c r="L4" i="6"/>
  <c r="L5" i="6"/>
  <c r="L6" i="6"/>
  <c r="L7" i="6"/>
  <c r="L8" i="6"/>
  <c r="L9" i="6"/>
  <c r="L10" i="6"/>
  <c r="L2" i="6"/>
  <c r="K3" i="6"/>
  <c r="K4" i="6"/>
  <c r="K5" i="6"/>
  <c r="K6" i="6"/>
  <c r="K7" i="6"/>
  <c r="K8" i="6"/>
  <c r="K9" i="6"/>
  <c r="K10" i="6"/>
  <c r="K2" i="6"/>
  <c r="K18" i="5"/>
  <c r="K19" i="5"/>
  <c r="K20" i="5"/>
  <c r="K21" i="5"/>
  <c r="K17" i="5"/>
  <c r="J18" i="5"/>
  <c r="J19" i="5"/>
  <c r="J20" i="5"/>
  <c r="J21" i="5"/>
  <c r="J17" i="5"/>
  <c r="I18" i="5"/>
  <c r="I19" i="5"/>
  <c r="I20" i="5"/>
  <c r="I21" i="5"/>
  <c r="I17" i="5"/>
  <c r="E18" i="5"/>
  <c r="E19" i="5"/>
  <c r="E20" i="5"/>
  <c r="E21" i="5"/>
  <c r="E22" i="5"/>
  <c r="E23" i="5"/>
  <c r="E24" i="5"/>
  <c r="E25" i="5"/>
  <c r="E26" i="5"/>
  <c r="E17" i="5"/>
  <c r="D18" i="5"/>
  <c r="D19" i="5"/>
  <c r="D20" i="5"/>
  <c r="D21" i="5"/>
  <c r="D22" i="5"/>
  <c r="D23" i="5"/>
  <c r="D24" i="5"/>
  <c r="D25" i="5"/>
  <c r="D26" i="5"/>
  <c r="D17" i="5"/>
  <c r="C18" i="5"/>
  <c r="C19" i="5"/>
  <c r="C20" i="5"/>
  <c r="C21" i="5"/>
  <c r="C22" i="5"/>
  <c r="C23" i="5"/>
  <c r="C24" i="5"/>
  <c r="C25" i="5"/>
  <c r="C26" i="5"/>
  <c r="C17" i="5"/>
  <c r="E27" i="4"/>
  <c r="E28" i="4"/>
  <c r="E29" i="4"/>
  <c r="E26" i="4"/>
  <c r="D27" i="4"/>
  <c r="D28" i="4"/>
  <c r="D29" i="4"/>
  <c r="D26" i="4"/>
  <c r="C27" i="4"/>
  <c r="C28" i="4"/>
  <c r="C29" i="4"/>
  <c r="C26" i="4"/>
  <c r="E19" i="4"/>
  <c r="E20" i="4"/>
  <c r="E21" i="4"/>
  <c r="E18" i="4"/>
  <c r="D19" i="4"/>
  <c r="D20" i="4"/>
  <c r="D21" i="4"/>
  <c r="D18" i="4"/>
  <c r="C13" i="2"/>
  <c r="C12" i="2"/>
  <c r="C11" i="2"/>
  <c r="C10" i="2"/>
  <c r="C31" i="1"/>
  <c r="C30" i="1"/>
  <c r="C29" i="1"/>
  <c r="C28" i="1"/>
  <c r="C27" i="1"/>
  <c r="C26" i="1"/>
  <c r="I20" i="1"/>
  <c r="I21" i="1"/>
  <c r="I22" i="1"/>
  <c r="I23" i="1"/>
  <c r="I19" i="1"/>
  <c r="H20" i="1"/>
  <c r="H21" i="1"/>
  <c r="H22" i="1"/>
  <c r="H23" i="1"/>
  <c r="H19" i="1"/>
  <c r="G20" i="1"/>
  <c r="G21" i="1"/>
  <c r="G22" i="1"/>
  <c r="G23" i="1"/>
  <c r="G19" i="1"/>
  <c r="F20" i="1"/>
  <c r="F21" i="1"/>
  <c r="F22" i="1"/>
  <c r="F23" i="1"/>
  <c r="F19" i="1"/>
  <c r="E2" i="6"/>
  <c r="G2" i="1"/>
  <c r="F3" i="1"/>
  <c r="F4" i="1"/>
  <c r="F5" i="1"/>
  <c r="F6" i="1"/>
  <c r="F2" i="1"/>
  <c r="I2" i="1" s="1"/>
  <c r="C3" i="6"/>
  <c r="C4" i="6"/>
  <c r="C5" i="6"/>
  <c r="C6" i="6"/>
  <c r="C7" i="6"/>
  <c r="C8" i="6"/>
  <c r="C9" i="6"/>
  <c r="C10" i="6"/>
  <c r="C11" i="6"/>
  <c r="C2" i="6"/>
  <c r="E4" i="6"/>
  <c r="D3" i="6"/>
  <c r="E3" i="6" s="1"/>
  <c r="E5" i="6"/>
  <c r="E6" i="6"/>
  <c r="E7" i="6"/>
  <c r="E8" i="6"/>
  <c r="E9" i="6"/>
  <c r="E10" i="6"/>
  <c r="E11" i="6"/>
  <c r="D4" i="6"/>
  <c r="D5" i="6"/>
  <c r="D6" i="6"/>
  <c r="D7" i="6"/>
  <c r="D8" i="6"/>
  <c r="D9" i="6"/>
  <c r="D10" i="6"/>
  <c r="D11" i="6"/>
  <c r="D2" i="6"/>
  <c r="K3" i="5"/>
  <c r="K4" i="5"/>
  <c r="K5" i="5"/>
  <c r="K6" i="5"/>
  <c r="K2" i="5"/>
  <c r="J2" i="5"/>
  <c r="J3" i="5"/>
  <c r="J4" i="5"/>
  <c r="J5" i="5"/>
  <c r="J6" i="5"/>
  <c r="I3" i="5"/>
  <c r="I4" i="5"/>
  <c r="I5" i="5"/>
  <c r="I6" i="5"/>
  <c r="I2" i="5"/>
  <c r="E3" i="5"/>
  <c r="E4" i="5"/>
  <c r="E5" i="5"/>
  <c r="E6" i="5"/>
  <c r="E7" i="5"/>
  <c r="E8" i="5"/>
  <c r="E9" i="5"/>
  <c r="E10" i="5"/>
  <c r="E11" i="5"/>
  <c r="E2" i="5"/>
  <c r="D3" i="5"/>
  <c r="D4" i="5"/>
  <c r="D5" i="5"/>
  <c r="D6" i="5"/>
  <c r="D7" i="5"/>
  <c r="D8" i="5"/>
  <c r="D9" i="5"/>
  <c r="D10" i="5"/>
  <c r="D11" i="5"/>
  <c r="D2" i="5"/>
  <c r="C2" i="5"/>
  <c r="C3" i="5"/>
  <c r="C4" i="5"/>
  <c r="C5" i="5"/>
  <c r="C6" i="5"/>
  <c r="C7" i="5"/>
  <c r="C8" i="5"/>
  <c r="C9" i="5"/>
  <c r="C10" i="5"/>
  <c r="C11" i="5"/>
  <c r="E11" i="4"/>
  <c r="E12" i="4"/>
  <c r="E13" i="4"/>
  <c r="E10" i="4"/>
  <c r="D11" i="4"/>
  <c r="D12" i="4"/>
  <c r="D13" i="4"/>
  <c r="D10" i="4"/>
  <c r="C11" i="4"/>
  <c r="C12" i="4"/>
  <c r="C13" i="4"/>
  <c r="C10" i="4"/>
  <c r="E3" i="4"/>
  <c r="E4" i="4"/>
  <c r="E5" i="4"/>
  <c r="E2" i="4"/>
  <c r="D3" i="4"/>
  <c r="D4" i="4"/>
  <c r="D5" i="4"/>
  <c r="D2" i="4"/>
  <c r="C5" i="2"/>
  <c r="C4" i="2"/>
  <c r="C3" i="2"/>
  <c r="C2" i="2"/>
  <c r="C13" i="1"/>
  <c r="C12" i="1"/>
  <c r="C9" i="1"/>
  <c r="I3" i="1"/>
  <c r="I4" i="1"/>
  <c r="I5" i="1"/>
  <c r="I6" i="1"/>
  <c r="H3" i="1"/>
  <c r="H4" i="1"/>
  <c r="H5" i="1"/>
  <c r="H6" i="1"/>
  <c r="H2" i="1"/>
  <c r="C14" i="1" s="1"/>
  <c r="G3" i="1"/>
  <c r="G4" i="1"/>
  <c r="G5" i="1"/>
  <c r="G6" i="1"/>
  <c r="C10" i="1" l="1"/>
  <c r="C11" i="1"/>
</calcChain>
</file>

<file path=xl/sharedStrings.xml><?xml version="1.0" encoding="utf-8"?>
<sst xmlns="http://schemas.openxmlformats.org/spreadsheetml/2006/main" count="289" uniqueCount="133">
  <si>
    <t>Nama Murid</t>
  </si>
  <si>
    <t>L/P</t>
  </si>
  <si>
    <t>Status</t>
  </si>
  <si>
    <t>Andi</t>
  </si>
  <si>
    <t>L</t>
  </si>
  <si>
    <t>Budi</t>
  </si>
  <si>
    <t>Clara</t>
  </si>
  <si>
    <t>P</t>
  </si>
  <si>
    <t>Dewi</t>
  </si>
  <si>
    <t>Eko</t>
  </si>
  <si>
    <t>Fiona</t>
  </si>
  <si>
    <t>Gina</t>
  </si>
  <si>
    <t>Hesti</t>
  </si>
  <si>
    <t>Iqbal</t>
  </si>
  <si>
    <t>Juned</t>
  </si>
  <si>
    <t>Total Omset</t>
  </si>
  <si>
    <t>Rata-rata Omset</t>
  </si>
  <si>
    <t>Omset - Bulan 1</t>
  </si>
  <si>
    <t>Omset - Bulan 2</t>
  </si>
  <si>
    <t>Omset - Bulan 3</t>
  </si>
  <si>
    <t>Sum</t>
  </si>
  <si>
    <t>Average</t>
  </si>
  <si>
    <t>Nama Karyawan</t>
  </si>
  <si>
    <t>Nama Karyawan/ti</t>
  </si>
  <si>
    <t>If</t>
  </si>
  <si>
    <t>Banyaknya karyawan/ti</t>
  </si>
  <si>
    <t>Peringkat</t>
  </si>
  <si>
    <t>Banyaknya pegawai yang lulus</t>
  </si>
  <si>
    <t>Count</t>
  </si>
  <si>
    <t>Sumif</t>
  </si>
  <si>
    <t>Countif</t>
  </si>
  <si>
    <t>Berantakan</t>
  </si>
  <si>
    <t>Huruf kecil semua</t>
  </si>
  <si>
    <t>Huruf besar semua</t>
  </si>
  <si>
    <t>Huruf besar di awal kata</t>
  </si>
  <si>
    <t>Supaya spasinya rapi</t>
  </si>
  <si>
    <t>Trim</t>
  </si>
  <si>
    <t>Proper</t>
  </si>
  <si>
    <t>Lower</t>
  </si>
  <si>
    <t>Upper</t>
  </si>
  <si>
    <t>Bagian 1</t>
  </si>
  <si>
    <t>Bagian 2</t>
  </si>
  <si>
    <t>Bagian 3</t>
  </si>
  <si>
    <t>Rumus</t>
  </si>
  <si>
    <t>No.</t>
  </si>
  <si>
    <t>Bagian</t>
  </si>
  <si>
    <t>Bagian 4</t>
  </si>
  <si>
    <t>Bagian 5</t>
  </si>
  <si>
    <t>NIK</t>
  </si>
  <si>
    <t>Jumlah omset karyawan</t>
  </si>
  <si>
    <t>Jumlah omset karyawati</t>
  </si>
  <si>
    <t>Omset paling tinggi</t>
  </si>
  <si>
    <t>Omset paling rendah</t>
  </si>
  <si>
    <t>Max</t>
  </si>
  <si>
    <t>Min</t>
  </si>
  <si>
    <t>Divisi</t>
  </si>
  <si>
    <t>Tahun Lahir</t>
  </si>
  <si>
    <t>ID Karyawan</t>
  </si>
  <si>
    <t>HR</t>
  </si>
  <si>
    <t>Ruben</t>
  </si>
  <si>
    <t>Finance</t>
  </si>
  <si>
    <t>Disti</t>
  </si>
  <si>
    <t>Sales</t>
  </si>
  <si>
    <t>Aryanne</t>
  </si>
  <si>
    <t>Concatenate</t>
  </si>
  <si>
    <t>Panjang Nama</t>
  </si>
  <si>
    <t>Len</t>
  </si>
  <si>
    <t>Nilai</t>
  </si>
  <si>
    <t>Pembulatan Ke Bawah</t>
  </si>
  <si>
    <t>Pembulatan Ke Atas</t>
  </si>
  <si>
    <t>Pembulatan Terdekat</t>
  </si>
  <si>
    <t>Item</t>
  </si>
  <si>
    <t>Stok yang dibutuhkan (pcs)</t>
  </si>
  <si>
    <t>Shampoo</t>
  </si>
  <si>
    <t>Budi M.</t>
  </si>
  <si>
    <t>Sabun</t>
  </si>
  <si>
    <t>Mie Instan</t>
  </si>
  <si>
    <t>Beras</t>
  </si>
  <si>
    <t>Minyak Goreng</t>
  </si>
  <si>
    <t>Gerry</t>
  </si>
  <si>
    <t>Floor</t>
  </si>
  <si>
    <t>Ceiling</t>
  </si>
  <si>
    <t>Rounddown</t>
  </si>
  <si>
    <t>Roundup</t>
  </si>
  <si>
    <t>Round</t>
  </si>
  <si>
    <t>Mround</t>
  </si>
  <si>
    <t>1234560101810001</t>
  </si>
  <si>
    <t>2885670208980002</t>
  </si>
  <si>
    <t>3 Karakter Pertama</t>
  </si>
  <si>
    <t>1398780204560003</t>
  </si>
  <si>
    <t>4561231912900004</t>
  </si>
  <si>
    <t>Left</t>
  </si>
  <si>
    <t>Mid</t>
  </si>
  <si>
    <t>Right</t>
  </si>
  <si>
    <t>Vlookup</t>
  </si>
  <si>
    <t>Hlookup</t>
  </si>
  <si>
    <t>Bonus Rumus: Iferror</t>
  </si>
  <si>
    <t>Tanggal Pemesanan</t>
  </si>
  <si>
    <t>No. Pemesanan</t>
  </si>
  <si>
    <t>Nama Customer</t>
  </si>
  <si>
    <t>Domisili</t>
  </si>
  <si>
    <t>Lama Pengiriman</t>
  </si>
  <si>
    <t>Jenis Kelamin</t>
  </si>
  <si>
    <t>Laki-laki</t>
  </si>
  <si>
    <t>Bandung</t>
  </si>
  <si>
    <t>Jakarta</t>
  </si>
  <si>
    <t>Perempuan</t>
  </si>
  <si>
    <t>Palembang</t>
  </si>
  <si>
    <t>Surabaya</t>
  </si>
  <si>
    <t>Igna</t>
  </si>
  <si>
    <t>Kota</t>
  </si>
  <si>
    <t>1 Hari</t>
  </si>
  <si>
    <t>2 Hari</t>
  </si>
  <si>
    <t>3 Hari</t>
  </si>
  <si>
    <t>Ariel</t>
  </si>
  <si>
    <t>Boim</t>
  </si>
  <si>
    <t>Chyntia</t>
  </si>
  <si>
    <t>Dini</t>
  </si>
  <si>
    <t>Eno</t>
  </si>
  <si>
    <t>VLOOKUP</t>
  </si>
  <si>
    <t>HLOOKUP</t>
  </si>
  <si>
    <t>Iferror</t>
  </si>
  <si>
    <t>Rank</t>
  </si>
  <si>
    <t xml:space="preserve">  NaMa    KEPala SekOLAH     </t>
  </si>
  <si>
    <t>Juned M.</t>
  </si>
  <si>
    <t>Hasil</t>
  </si>
  <si>
    <t>Keterangan</t>
  </si>
  <si>
    <t>Menggabungkan data dari beberapa column</t>
  </si>
  <si>
    <t>Karakter 5-7</t>
  </si>
  <si>
    <t>3 Karakter Terakhir</t>
  </si>
  <si>
    <t>Proses pembulatan kelipatan, contoh kasus : Order minimal 100 buah</t>
  </si>
  <si>
    <t>Karena pada referensi berada di tabel vertikal</t>
  </si>
  <si>
    <t>Karena pada referensi berada di tabel Horizontal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</si>
</sst>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\-mmm\-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1" xfId="0" quotePrefix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2" borderId="1" xfId="0" applyFont="1" applyFill="1" applyBorder="1"/>
    <xf numFmtId="0" fontId="0" fillId="4" borderId="1" xfId="0" applyFill="1" applyBorder="1"/>
    <xf numFmtId="164" fontId="0" fillId="4" borderId="1" xfId="0" applyNumberFormat="1" applyFill="1" applyBorder="1"/>
    <xf numFmtId="164" fontId="0" fillId="4" borderId="1" xfId="1" applyNumberFormat="1" applyFont="1" applyFill="1" applyBorder="1"/>
    <xf numFmtId="0" fontId="2" fillId="0" borderId="0" xfId="0" applyFont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2" fillId="0" borderId="1" xfId="0" applyFont="1" applyBorder="1"/>
    <xf numFmtId="0" fontId="0" fillId="0" borderId="0" xfId="0" applyAlignment="1">
      <alignment horizontal="center" wrapText="1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8" borderId="0" xfId="0" applyFill="1"/>
    <xf numFmtId="0" fontId="0" fillId="4" borderId="1" xfId="0" applyFill="1" applyBorder="1" applyAlignment="1">
      <alignment wrapText="1"/>
    </xf>
    <xf numFmtId="164" fontId="0" fillId="4" borderId="1" xfId="1" applyNumberFormat="1" applyFont="1" applyFill="1" applyBorder="1" applyAlignment="1">
      <alignment wrapText="1"/>
    </xf>
    <xf numFmtId="0" fontId="2" fillId="0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3E604-5A65-47B4-A2E1-D69A2AEA4526}">
  <dimension ref="A1:N27"/>
  <sheetViews>
    <sheetView zoomScale="140" zoomScaleNormal="140" workbookViewId="0">
      <selection activeCell="B3" sqref="B3"/>
    </sheetView>
  </sheetViews>
  <sheetFormatPr defaultRowHeight="15" x14ac:dyDescent="0.25"/>
  <cols>
    <col min="1" max="1" width="4.7109375" style="5" customWidth="1"/>
    <col min="2" max="2" width="20.85546875" customWidth="1"/>
    <col min="3" max="3" width="9.140625" style="5"/>
    <col min="4" max="4" width="40.5703125" bestFit="1" customWidth="1"/>
  </cols>
  <sheetData>
    <row r="1" spans="1:14" x14ac:dyDescent="0.25">
      <c r="A1" s="12" t="s">
        <v>44</v>
      </c>
      <c r="B1" s="12" t="s">
        <v>43</v>
      </c>
      <c r="C1" s="12" t="s">
        <v>45</v>
      </c>
      <c r="D1" s="23" t="s">
        <v>126</v>
      </c>
    </row>
    <row r="2" spans="1:14" x14ac:dyDescent="0.25">
      <c r="A2" s="21">
        <v>1</v>
      </c>
      <c r="B2" s="22" t="s">
        <v>20</v>
      </c>
      <c r="C2" s="30" t="s">
        <v>40</v>
      </c>
      <c r="D2" s="2"/>
    </row>
    <row r="3" spans="1:14" x14ac:dyDescent="0.25">
      <c r="A3" s="21">
        <v>2</v>
      </c>
      <c r="B3" s="22" t="s">
        <v>21</v>
      </c>
      <c r="C3" s="30"/>
      <c r="D3" s="2"/>
    </row>
    <row r="4" spans="1:14" x14ac:dyDescent="0.25">
      <c r="A4" s="21">
        <v>3</v>
      </c>
      <c r="B4" s="22" t="s">
        <v>24</v>
      </c>
      <c r="C4" s="30"/>
      <c r="D4" s="2"/>
    </row>
    <row r="5" spans="1:14" x14ac:dyDescent="0.25">
      <c r="A5" s="21">
        <v>4</v>
      </c>
      <c r="B5" s="22" t="s">
        <v>28</v>
      </c>
      <c r="C5" s="30"/>
      <c r="D5" s="2"/>
    </row>
    <row r="6" spans="1:14" x14ac:dyDescent="0.25">
      <c r="A6" s="21">
        <v>5</v>
      </c>
      <c r="B6" s="22" t="s">
        <v>53</v>
      </c>
      <c r="C6" s="30"/>
      <c r="D6" s="2"/>
    </row>
    <row r="7" spans="1:14" x14ac:dyDescent="0.25">
      <c r="A7" s="21">
        <v>6</v>
      </c>
      <c r="B7" s="22" t="s">
        <v>54</v>
      </c>
      <c r="C7" s="30"/>
      <c r="D7" s="2"/>
    </row>
    <row r="8" spans="1:14" x14ac:dyDescent="0.25">
      <c r="A8" s="21">
        <v>7</v>
      </c>
      <c r="B8" s="22" t="s">
        <v>29</v>
      </c>
      <c r="C8" s="30"/>
      <c r="D8" s="2"/>
    </row>
    <row r="9" spans="1:14" x14ac:dyDescent="0.25">
      <c r="A9" s="21">
        <v>8</v>
      </c>
      <c r="B9" s="22" t="s">
        <v>30</v>
      </c>
      <c r="C9" s="30"/>
      <c r="D9" s="2"/>
    </row>
    <row r="10" spans="1:14" x14ac:dyDescent="0.25">
      <c r="A10" s="24">
        <v>9</v>
      </c>
      <c r="B10" s="25" t="s">
        <v>36</v>
      </c>
      <c r="C10" s="32" t="s">
        <v>41</v>
      </c>
      <c r="D10" s="2"/>
    </row>
    <row r="11" spans="1:14" x14ac:dyDescent="0.25">
      <c r="A11" s="24">
        <v>10</v>
      </c>
      <c r="B11" s="25" t="s">
        <v>38</v>
      </c>
      <c r="C11" s="33"/>
      <c r="D11" s="2"/>
    </row>
    <row r="12" spans="1:14" x14ac:dyDescent="0.25">
      <c r="A12" s="24">
        <v>11</v>
      </c>
      <c r="B12" s="25" t="s">
        <v>39</v>
      </c>
      <c r="C12" s="33"/>
      <c r="D12" s="2"/>
      <c r="N12" s="6"/>
    </row>
    <row r="13" spans="1:14" x14ac:dyDescent="0.25">
      <c r="A13" s="24">
        <v>12</v>
      </c>
      <c r="B13" s="25" t="s">
        <v>37</v>
      </c>
      <c r="C13" s="34"/>
      <c r="D13" s="2"/>
    </row>
    <row r="14" spans="1:14" x14ac:dyDescent="0.25">
      <c r="A14" s="21">
        <v>13</v>
      </c>
      <c r="B14" s="22" t="s">
        <v>64</v>
      </c>
      <c r="C14" s="30" t="s">
        <v>42</v>
      </c>
      <c r="D14" s="2" t="s">
        <v>127</v>
      </c>
    </row>
    <row r="15" spans="1:14" x14ac:dyDescent="0.25">
      <c r="A15" s="21">
        <v>14</v>
      </c>
      <c r="B15" s="22" t="s">
        <v>66</v>
      </c>
      <c r="C15" s="30"/>
      <c r="D15" s="2"/>
    </row>
    <row r="16" spans="1:14" x14ac:dyDescent="0.25">
      <c r="A16" s="21">
        <v>15</v>
      </c>
      <c r="B16" s="22" t="s">
        <v>91</v>
      </c>
      <c r="C16" s="30"/>
      <c r="D16" s="2"/>
    </row>
    <row r="17" spans="1:4" x14ac:dyDescent="0.25">
      <c r="A17" s="21">
        <v>16</v>
      </c>
      <c r="B17" s="22" t="s">
        <v>92</v>
      </c>
      <c r="C17" s="30"/>
      <c r="D17" s="2"/>
    </row>
    <row r="18" spans="1:4" x14ac:dyDescent="0.25">
      <c r="A18" s="21">
        <v>17</v>
      </c>
      <c r="B18" s="22" t="s">
        <v>93</v>
      </c>
      <c r="C18" s="30"/>
      <c r="D18" s="2"/>
    </row>
    <row r="19" spans="1:4" x14ac:dyDescent="0.25">
      <c r="A19" s="24">
        <v>18</v>
      </c>
      <c r="B19" s="25" t="s">
        <v>82</v>
      </c>
      <c r="C19" s="31" t="s">
        <v>46</v>
      </c>
      <c r="D19" s="2"/>
    </row>
    <row r="20" spans="1:4" x14ac:dyDescent="0.25">
      <c r="A20" s="24">
        <v>19</v>
      </c>
      <c r="B20" s="25" t="s">
        <v>83</v>
      </c>
      <c r="C20" s="31"/>
      <c r="D20" s="2"/>
    </row>
    <row r="21" spans="1:4" x14ac:dyDescent="0.25">
      <c r="A21" s="24">
        <v>20</v>
      </c>
      <c r="B21" s="25" t="s">
        <v>84</v>
      </c>
      <c r="C21" s="31"/>
      <c r="D21" s="2"/>
    </row>
    <row r="22" spans="1:4" x14ac:dyDescent="0.25">
      <c r="A22" s="24">
        <v>21</v>
      </c>
      <c r="B22" s="25" t="s">
        <v>80</v>
      </c>
      <c r="C22" s="31"/>
      <c r="D22" s="27" t="s">
        <v>130</v>
      </c>
    </row>
    <row r="23" spans="1:4" x14ac:dyDescent="0.25">
      <c r="A23" s="24">
        <v>22</v>
      </c>
      <c r="B23" s="25" t="s">
        <v>81</v>
      </c>
      <c r="C23" s="31"/>
      <c r="D23" s="28"/>
    </row>
    <row r="24" spans="1:4" x14ac:dyDescent="0.25">
      <c r="A24" s="24">
        <v>23</v>
      </c>
      <c r="B24" s="25" t="s">
        <v>85</v>
      </c>
      <c r="C24" s="31"/>
      <c r="D24" s="29"/>
    </row>
    <row r="25" spans="1:4" x14ac:dyDescent="0.25">
      <c r="A25" s="21">
        <v>24</v>
      </c>
      <c r="B25" s="22" t="s">
        <v>94</v>
      </c>
      <c r="C25" s="30" t="s">
        <v>47</v>
      </c>
      <c r="D25" s="2"/>
    </row>
    <row r="26" spans="1:4" x14ac:dyDescent="0.25">
      <c r="A26" s="21">
        <v>25</v>
      </c>
      <c r="B26" s="22" t="s">
        <v>95</v>
      </c>
      <c r="C26" s="30"/>
      <c r="D26" s="2"/>
    </row>
    <row r="27" spans="1:4" x14ac:dyDescent="0.25">
      <c r="A27" s="21">
        <v>26</v>
      </c>
      <c r="B27" s="22" t="s">
        <v>96</v>
      </c>
      <c r="C27" s="30"/>
      <c r="D27" s="2"/>
    </row>
  </sheetData>
  <mergeCells count="6">
    <mergeCell ref="D22:D24"/>
    <mergeCell ref="C14:C18"/>
    <mergeCell ref="C19:C24"/>
    <mergeCell ref="C25:C27"/>
    <mergeCell ref="C2:C9"/>
    <mergeCell ref="C10:C1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D57E-412E-40E4-94E5-9D5727EB9AA6}">
  <dimension ref="A1:K31"/>
  <sheetViews>
    <sheetView topLeftCell="A4" zoomScale="170" zoomScaleNormal="170" workbookViewId="0">
      <selection activeCell="F28" sqref="F28"/>
    </sheetView>
  </sheetViews>
  <sheetFormatPr defaultRowHeight="15" x14ac:dyDescent="0.25"/>
  <cols>
    <col min="1" max="1" width="28.140625" bestFit="1" customWidth="1"/>
    <col min="2" max="2" width="4.42578125" style="5" customWidth="1"/>
    <col min="3" max="5" width="16.42578125" customWidth="1"/>
    <col min="6" max="6" width="13.140625" customWidth="1"/>
    <col min="7" max="7" width="16" customWidth="1"/>
    <col min="9" max="9" width="11.28515625" customWidth="1"/>
  </cols>
  <sheetData>
    <row r="1" spans="1:11" x14ac:dyDescent="0.25">
      <c r="A1" s="1" t="s">
        <v>23</v>
      </c>
      <c r="B1" s="1" t="s">
        <v>1</v>
      </c>
      <c r="C1" s="1" t="s">
        <v>17</v>
      </c>
      <c r="D1" s="1" t="s">
        <v>18</v>
      </c>
      <c r="E1" s="1" t="s">
        <v>19</v>
      </c>
      <c r="F1" s="1" t="s">
        <v>15</v>
      </c>
      <c r="G1" s="1" t="s">
        <v>16</v>
      </c>
      <c r="H1" s="1" t="s">
        <v>2</v>
      </c>
      <c r="I1" s="1" t="s">
        <v>26</v>
      </c>
    </row>
    <row r="2" spans="1:11" x14ac:dyDescent="0.25">
      <c r="A2" s="2" t="s">
        <v>114</v>
      </c>
      <c r="B2" s="4" t="s">
        <v>4</v>
      </c>
      <c r="C2" s="3">
        <v>10000000</v>
      </c>
      <c r="D2" s="3">
        <v>3500000</v>
      </c>
      <c r="E2" s="3">
        <v>11500000</v>
      </c>
      <c r="F2" s="19">
        <f>SUM(C2:E2)</f>
        <v>25000000</v>
      </c>
      <c r="G2" s="19">
        <f>AVERAGE(C2:E2)</f>
        <v>8333333.333333333</v>
      </c>
      <c r="H2" s="17" t="str">
        <f>IF(G2&gt;8000000,"Lulus","Gagal")</f>
        <v>Lulus</v>
      </c>
      <c r="I2" s="17">
        <f>RANK(F2,F2:F6)</f>
        <v>4</v>
      </c>
    </row>
    <row r="3" spans="1:11" x14ac:dyDescent="0.25">
      <c r="A3" s="2" t="s">
        <v>115</v>
      </c>
      <c r="B3" s="4" t="s">
        <v>4</v>
      </c>
      <c r="C3" s="3">
        <v>12000000</v>
      </c>
      <c r="D3" s="3">
        <v>9000000</v>
      </c>
      <c r="E3" s="3">
        <v>12000000</v>
      </c>
      <c r="F3" s="19">
        <f t="shared" ref="F3:F6" si="0">SUM(C3:E3)</f>
        <v>33000000</v>
      </c>
      <c r="G3" s="19">
        <f t="shared" ref="G3:G6" si="1">AVERAGE(C3:E3)</f>
        <v>11000000</v>
      </c>
      <c r="H3" s="17" t="str">
        <f t="shared" ref="H3:H6" si="2">IF(G3&gt;8000000,"Lulus","Gagal")</f>
        <v>Lulus</v>
      </c>
      <c r="I3" s="17">
        <f>RANK(F3,F3:F7)</f>
        <v>2</v>
      </c>
    </row>
    <row r="4" spans="1:11" x14ac:dyDescent="0.25">
      <c r="A4" s="2" t="s">
        <v>116</v>
      </c>
      <c r="B4" s="4" t="s">
        <v>7</v>
      </c>
      <c r="C4" s="3">
        <v>5000000</v>
      </c>
      <c r="D4" s="3">
        <v>10000000</v>
      </c>
      <c r="E4" s="3">
        <v>8000000</v>
      </c>
      <c r="F4" s="19">
        <f t="shared" si="0"/>
        <v>23000000</v>
      </c>
      <c r="G4" s="19">
        <f t="shared" si="1"/>
        <v>7666666.666666667</v>
      </c>
      <c r="H4" s="17" t="str">
        <f t="shared" si="2"/>
        <v>Gagal</v>
      </c>
      <c r="I4" s="17">
        <f t="shared" ref="I4:I6" si="3">RANK(F4,F4:F8)</f>
        <v>3</v>
      </c>
    </row>
    <row r="5" spans="1:11" x14ac:dyDescent="0.25">
      <c r="A5" s="2" t="s">
        <v>117</v>
      </c>
      <c r="B5" s="4" t="s">
        <v>7</v>
      </c>
      <c r="C5" s="3">
        <v>7500000</v>
      </c>
      <c r="D5" s="3">
        <v>12000000</v>
      </c>
      <c r="E5" s="3">
        <v>9500000</v>
      </c>
      <c r="F5" s="19">
        <f t="shared" si="0"/>
        <v>29000000</v>
      </c>
      <c r="G5" s="19">
        <f t="shared" si="1"/>
        <v>9666666.666666666</v>
      </c>
      <c r="H5" s="17" t="str">
        <f t="shared" si="2"/>
        <v>Lulus</v>
      </c>
      <c r="I5" s="17">
        <f t="shared" si="3"/>
        <v>2</v>
      </c>
    </row>
    <row r="6" spans="1:11" x14ac:dyDescent="0.25">
      <c r="A6" s="2" t="s">
        <v>118</v>
      </c>
      <c r="B6" s="4" t="s">
        <v>4</v>
      </c>
      <c r="C6" s="3">
        <v>11000000</v>
      </c>
      <c r="D6" s="3">
        <v>13250000</v>
      </c>
      <c r="E6" s="3">
        <v>15000000</v>
      </c>
      <c r="F6" s="19">
        <f t="shared" si="0"/>
        <v>39250000</v>
      </c>
      <c r="G6" s="19">
        <f t="shared" si="1"/>
        <v>13083333.333333334</v>
      </c>
      <c r="H6" s="17" t="str">
        <f t="shared" si="2"/>
        <v>Lulus</v>
      </c>
      <c r="I6" s="17">
        <f t="shared" si="3"/>
        <v>1</v>
      </c>
    </row>
    <row r="7" spans="1:11" x14ac:dyDescent="0.25">
      <c r="F7" s="20" t="s">
        <v>20</v>
      </c>
      <c r="G7" s="20" t="s">
        <v>21</v>
      </c>
      <c r="H7" s="20" t="s">
        <v>24</v>
      </c>
      <c r="I7" s="20" t="s">
        <v>122</v>
      </c>
    </row>
    <row r="8" spans="1:11" x14ac:dyDescent="0.25">
      <c r="C8" s="20" t="s">
        <v>125</v>
      </c>
    </row>
    <row r="9" spans="1:11" x14ac:dyDescent="0.25">
      <c r="A9" s="2" t="s">
        <v>25</v>
      </c>
      <c r="B9" s="4"/>
      <c r="C9" s="17">
        <f>COUNTA(A2:A6)</f>
        <v>5</v>
      </c>
      <c r="D9" s="6" t="s">
        <v>28</v>
      </c>
    </row>
    <row r="10" spans="1:11" x14ac:dyDescent="0.25">
      <c r="A10" s="2" t="s">
        <v>51</v>
      </c>
      <c r="B10" s="4"/>
      <c r="C10" s="18">
        <f>MAX(F2:F6)</f>
        <v>39250000</v>
      </c>
      <c r="D10" s="6" t="s">
        <v>53</v>
      </c>
    </row>
    <row r="11" spans="1:11" x14ac:dyDescent="0.25">
      <c r="A11" s="2" t="s">
        <v>52</v>
      </c>
      <c r="B11" s="4"/>
      <c r="C11" s="18">
        <f>MIN(F2:F6)</f>
        <v>23000000</v>
      </c>
      <c r="D11" s="6" t="s">
        <v>54</v>
      </c>
    </row>
    <row r="12" spans="1:11" x14ac:dyDescent="0.25">
      <c r="A12" s="2" t="s">
        <v>49</v>
      </c>
      <c r="B12" s="4"/>
      <c r="C12" s="19">
        <f>SUMIF(B2:B6,"L",F2:F6)</f>
        <v>97250000</v>
      </c>
      <c r="D12" s="6" t="s">
        <v>29</v>
      </c>
    </row>
    <row r="13" spans="1:11" x14ac:dyDescent="0.25">
      <c r="A13" s="2" t="s">
        <v>50</v>
      </c>
      <c r="B13" s="4"/>
      <c r="C13" s="19">
        <f>SUMIF(B2:B6,"P",F2:F6)</f>
        <v>52000000</v>
      </c>
      <c r="D13" s="6" t="s">
        <v>29</v>
      </c>
    </row>
    <row r="14" spans="1:11" x14ac:dyDescent="0.25">
      <c r="A14" s="2" t="s">
        <v>27</v>
      </c>
      <c r="B14" s="4"/>
      <c r="C14" s="17">
        <f>COUNTIF(H2:H6,"Lulus")</f>
        <v>4</v>
      </c>
      <c r="D14" s="6" t="s">
        <v>30</v>
      </c>
    </row>
    <row r="16" spans="1:11" x14ac:dyDescent="0.25">
      <c r="A16" s="39"/>
      <c r="B16" s="40"/>
      <c r="C16" s="39"/>
      <c r="D16" s="39"/>
      <c r="E16" s="39"/>
      <c r="F16" s="39"/>
      <c r="G16" s="39"/>
      <c r="H16" s="39"/>
      <c r="I16" s="39"/>
      <c r="J16" s="39"/>
      <c r="K16" s="39"/>
    </row>
    <row r="18" spans="1:9" x14ac:dyDescent="0.25">
      <c r="A18" s="1" t="s">
        <v>23</v>
      </c>
      <c r="B18" s="1" t="s">
        <v>1</v>
      </c>
      <c r="C18" s="1" t="s">
        <v>17</v>
      </c>
      <c r="D18" s="1" t="s">
        <v>18</v>
      </c>
      <c r="E18" s="1" t="s">
        <v>19</v>
      </c>
      <c r="F18" s="1" t="s">
        <v>15</v>
      </c>
      <c r="G18" s="1" t="s">
        <v>16</v>
      </c>
      <c r="H18" s="1" t="s">
        <v>2</v>
      </c>
      <c r="I18" s="1" t="s">
        <v>26</v>
      </c>
    </row>
    <row r="19" spans="1:9" x14ac:dyDescent="0.25">
      <c r="A19" s="2" t="s">
        <v>114</v>
      </c>
      <c r="B19" s="4" t="s">
        <v>4</v>
      </c>
      <c r="C19" s="3">
        <v>10000000</v>
      </c>
      <c r="D19" s="3">
        <v>3500000</v>
      </c>
      <c r="E19" s="3">
        <v>11500000</v>
      </c>
      <c r="F19" s="19">
        <f>SUM(C19:E19)</f>
        <v>25000000</v>
      </c>
      <c r="G19" s="19">
        <f>AVERAGE(C19:E19)</f>
        <v>8333333.333333333</v>
      </c>
      <c r="H19" s="17" t="str">
        <f>IF(G19&gt;8000000,"Lulus","Gagal")</f>
        <v>Lulus</v>
      </c>
      <c r="I19" s="17">
        <f>RANK(F19,F19:F23)</f>
        <v>4</v>
      </c>
    </row>
    <row r="20" spans="1:9" x14ac:dyDescent="0.25">
      <c r="A20" s="2" t="s">
        <v>115</v>
      </c>
      <c r="B20" s="4" t="s">
        <v>4</v>
      </c>
      <c r="C20" s="3">
        <v>12000000</v>
      </c>
      <c r="D20" s="3">
        <v>9000000</v>
      </c>
      <c r="E20" s="3">
        <v>12000000</v>
      </c>
      <c r="F20" s="19">
        <f t="shared" ref="F20:F23" si="4">SUM(C20:E20)</f>
        <v>33000000</v>
      </c>
      <c r="G20" s="19">
        <f t="shared" ref="G20:G23" si="5">AVERAGE(C20:E20)</f>
        <v>11000000</v>
      </c>
      <c r="H20" s="17" t="str">
        <f t="shared" ref="H20:H23" si="6">IF(G20&gt;8000000,"Lulus","Gagal")</f>
        <v>Lulus</v>
      </c>
      <c r="I20" s="17">
        <f t="shared" ref="I20:I23" si="7">RANK(F20,F20:F24)</f>
        <v>2</v>
      </c>
    </row>
    <row r="21" spans="1:9" x14ac:dyDescent="0.25">
      <c r="A21" s="2" t="s">
        <v>116</v>
      </c>
      <c r="B21" s="4" t="s">
        <v>7</v>
      </c>
      <c r="C21" s="3">
        <v>5000000</v>
      </c>
      <c r="D21" s="3">
        <v>10000000</v>
      </c>
      <c r="E21" s="3">
        <v>8000000</v>
      </c>
      <c r="F21" s="19">
        <f t="shared" si="4"/>
        <v>23000000</v>
      </c>
      <c r="G21" s="19">
        <f t="shared" si="5"/>
        <v>7666666.666666667</v>
      </c>
      <c r="H21" s="17" t="str">
        <f t="shared" si="6"/>
        <v>Gagal</v>
      </c>
      <c r="I21" s="17">
        <f t="shared" si="7"/>
        <v>3</v>
      </c>
    </row>
    <row r="22" spans="1:9" x14ac:dyDescent="0.25">
      <c r="A22" s="2" t="s">
        <v>117</v>
      </c>
      <c r="B22" s="4" t="s">
        <v>7</v>
      </c>
      <c r="C22" s="3">
        <v>7500000</v>
      </c>
      <c r="D22" s="3">
        <v>12000000</v>
      </c>
      <c r="E22" s="3">
        <v>9500000</v>
      </c>
      <c r="F22" s="19">
        <f t="shared" si="4"/>
        <v>29000000</v>
      </c>
      <c r="G22" s="19">
        <f t="shared" si="5"/>
        <v>9666666.666666666</v>
      </c>
      <c r="H22" s="17" t="str">
        <f t="shared" si="6"/>
        <v>Lulus</v>
      </c>
      <c r="I22" s="17">
        <f t="shared" si="7"/>
        <v>2</v>
      </c>
    </row>
    <row r="23" spans="1:9" x14ac:dyDescent="0.25">
      <c r="A23" s="2" t="s">
        <v>118</v>
      </c>
      <c r="B23" s="4" t="s">
        <v>4</v>
      </c>
      <c r="C23" s="3">
        <v>11000000</v>
      </c>
      <c r="D23" s="3">
        <v>13250000</v>
      </c>
      <c r="E23" s="3">
        <v>15000000</v>
      </c>
      <c r="F23" s="19">
        <f t="shared" si="4"/>
        <v>39250000</v>
      </c>
      <c r="G23" s="19">
        <f t="shared" si="5"/>
        <v>13083333.333333334</v>
      </c>
      <c r="H23" s="17" t="str">
        <f t="shared" si="6"/>
        <v>Lulus</v>
      </c>
      <c r="I23" s="17">
        <f t="shared" si="7"/>
        <v>1</v>
      </c>
    </row>
    <row r="24" spans="1:9" x14ac:dyDescent="0.25">
      <c r="F24" s="20"/>
      <c r="G24" s="20"/>
      <c r="H24" s="20"/>
      <c r="I24" s="20"/>
    </row>
    <row r="25" spans="1:9" x14ac:dyDescent="0.25">
      <c r="C25" s="20" t="s">
        <v>125</v>
      </c>
    </row>
    <row r="26" spans="1:9" x14ac:dyDescent="0.25">
      <c r="A26" s="2" t="s">
        <v>25</v>
      </c>
      <c r="B26" s="4"/>
      <c r="C26" s="17">
        <f>COUNTA($A$19:$A$23)</f>
        <v>5</v>
      </c>
      <c r="D26" s="6"/>
    </row>
    <row r="27" spans="1:9" x14ac:dyDescent="0.25">
      <c r="A27" s="2" t="s">
        <v>51</v>
      </c>
      <c r="B27" s="4"/>
      <c r="C27" s="18">
        <f>MAX(F19:F23)</f>
        <v>39250000</v>
      </c>
      <c r="D27" s="6"/>
    </row>
    <row r="28" spans="1:9" x14ac:dyDescent="0.25">
      <c r="A28" s="2" t="s">
        <v>52</v>
      </c>
      <c r="B28" s="4"/>
      <c r="C28" s="18">
        <f>MIN($F$19:$F$23)</f>
        <v>23000000</v>
      </c>
      <c r="D28" s="6"/>
    </row>
    <row r="29" spans="1:9" x14ac:dyDescent="0.25">
      <c r="A29" s="2" t="s">
        <v>49</v>
      </c>
      <c r="B29" s="4"/>
      <c r="C29" s="19">
        <f>SUMIF(B19:B23,"L",F19:F23)</f>
        <v>97250000</v>
      </c>
      <c r="D29" s="6"/>
    </row>
    <row r="30" spans="1:9" x14ac:dyDescent="0.25">
      <c r="A30" s="2" t="s">
        <v>50</v>
      </c>
      <c r="B30" s="4"/>
      <c r="C30" s="19">
        <f>SUMIF(B19:B23,"P",F19:F23)</f>
        <v>52000000</v>
      </c>
      <c r="D30" s="6"/>
    </row>
    <row r="31" spans="1:9" x14ac:dyDescent="0.25">
      <c r="A31" s="2" t="s">
        <v>27</v>
      </c>
      <c r="B31" s="4"/>
      <c r="C31" s="17">
        <f>COUNTIF(H19:H23,"Lulus")</f>
        <v>4</v>
      </c>
      <c r="D31" s="6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9BDFE-00F9-447D-BAA5-F3DC813CAB27}">
  <dimension ref="A1:E13"/>
  <sheetViews>
    <sheetView zoomScale="260" zoomScaleNormal="260" workbookViewId="0">
      <selection activeCell="C14" sqref="C14"/>
    </sheetView>
  </sheetViews>
  <sheetFormatPr defaultRowHeight="15" x14ac:dyDescent="0.25"/>
  <cols>
    <col min="2" max="2" width="14.85546875" customWidth="1"/>
    <col min="4" max="4" width="18.140625" customWidth="1"/>
    <col min="6" max="6" width="21.140625" bestFit="1" customWidth="1"/>
  </cols>
  <sheetData>
    <row r="1" spans="1:5" x14ac:dyDescent="0.25">
      <c r="A1" s="35" t="s">
        <v>31</v>
      </c>
      <c r="B1" s="35"/>
      <c r="C1" s="37" t="s">
        <v>123</v>
      </c>
      <c r="D1" s="37"/>
    </row>
    <row r="2" spans="1:5" x14ac:dyDescent="0.25">
      <c r="A2" s="35" t="s">
        <v>35</v>
      </c>
      <c r="B2" s="35"/>
      <c r="C2" s="36" t="str">
        <f>TRIM(C1)</f>
        <v>NaMa KEPala SekOLAH</v>
      </c>
      <c r="D2" s="36"/>
      <c r="E2" s="6" t="s">
        <v>36</v>
      </c>
    </row>
    <row r="3" spans="1:5" x14ac:dyDescent="0.25">
      <c r="A3" s="35" t="s">
        <v>32</v>
      </c>
      <c r="B3" s="35"/>
      <c r="C3" s="36" t="str">
        <f>LOWER(C2)</f>
        <v>nama kepala sekolah</v>
      </c>
      <c r="D3" s="36"/>
      <c r="E3" s="6" t="s">
        <v>38</v>
      </c>
    </row>
    <row r="4" spans="1:5" x14ac:dyDescent="0.25">
      <c r="A4" s="35" t="s">
        <v>33</v>
      </c>
      <c r="B4" s="35"/>
      <c r="C4" s="36" t="str">
        <f>UPPER(C3)</f>
        <v>NAMA KEPALA SEKOLAH</v>
      </c>
      <c r="D4" s="36"/>
      <c r="E4" s="6" t="s">
        <v>39</v>
      </c>
    </row>
    <row r="5" spans="1:5" x14ac:dyDescent="0.25">
      <c r="A5" s="35" t="s">
        <v>34</v>
      </c>
      <c r="B5" s="35"/>
      <c r="C5" s="36" t="str">
        <f>PROPER(TRIM(C1))</f>
        <v>Nama Kepala Sekolah</v>
      </c>
      <c r="D5" s="36"/>
      <c r="E5" s="6" t="s">
        <v>37</v>
      </c>
    </row>
    <row r="7" spans="1:5" x14ac:dyDescent="0.25">
      <c r="A7" s="39"/>
      <c r="B7" s="39"/>
      <c r="C7" s="39"/>
      <c r="D7" s="39"/>
      <c r="E7" s="39"/>
    </row>
    <row r="9" spans="1:5" x14ac:dyDescent="0.25">
      <c r="A9" s="35" t="s">
        <v>31</v>
      </c>
      <c r="B9" s="35"/>
      <c r="C9" s="37" t="s">
        <v>123</v>
      </c>
      <c r="D9" s="37"/>
    </row>
    <row r="10" spans="1:5" x14ac:dyDescent="0.25">
      <c r="A10" s="35" t="s">
        <v>35</v>
      </c>
      <c r="B10" s="35"/>
      <c r="C10" s="36" t="str">
        <f>TRIM(C9)</f>
        <v>NaMa KEPala SekOLAH</v>
      </c>
      <c r="D10" s="36"/>
    </row>
    <row r="11" spans="1:5" x14ac:dyDescent="0.25">
      <c r="A11" s="35" t="s">
        <v>32</v>
      </c>
      <c r="B11" s="35"/>
      <c r="C11" s="36" t="str">
        <f>LOWER(C10)</f>
        <v>nama kepala sekolah</v>
      </c>
      <c r="D11" s="36"/>
    </row>
    <row r="12" spans="1:5" x14ac:dyDescent="0.25">
      <c r="A12" s="35" t="s">
        <v>33</v>
      </c>
      <c r="B12" s="35"/>
      <c r="C12" s="36" t="str">
        <f>UPPER(C11)</f>
        <v>NAMA KEPALA SEKOLAH</v>
      </c>
      <c r="D12" s="36"/>
    </row>
    <row r="13" spans="1:5" x14ac:dyDescent="0.25">
      <c r="A13" s="35" t="s">
        <v>34</v>
      </c>
      <c r="B13" s="35"/>
      <c r="C13" s="36" t="str">
        <f>PROPER(C12)</f>
        <v>Nama Kepala Sekolah</v>
      </c>
      <c r="D13" s="36"/>
    </row>
  </sheetData>
  <mergeCells count="20">
    <mergeCell ref="A11:B11"/>
    <mergeCell ref="C11:D11"/>
    <mergeCell ref="A12:B12"/>
    <mergeCell ref="C12:D12"/>
    <mergeCell ref="A13:B13"/>
    <mergeCell ref="C13:D13"/>
    <mergeCell ref="A9:B9"/>
    <mergeCell ref="C9:D9"/>
    <mergeCell ref="A10:B10"/>
    <mergeCell ref="C10:D10"/>
    <mergeCell ref="A5:B5"/>
    <mergeCell ref="C5:D5"/>
    <mergeCell ref="A2:B2"/>
    <mergeCell ref="C2:D2"/>
    <mergeCell ref="A1:B1"/>
    <mergeCell ref="C1:D1"/>
    <mergeCell ref="A3:B3"/>
    <mergeCell ref="C3:D3"/>
    <mergeCell ref="A4:B4"/>
    <mergeCell ref="C4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AEBC3-6F4E-4860-9F84-62DFCCA22DD2}">
  <dimension ref="A1:E29"/>
  <sheetViews>
    <sheetView zoomScale="170" zoomScaleNormal="170" workbookViewId="0">
      <selection activeCell="G24" sqref="G24"/>
    </sheetView>
  </sheetViews>
  <sheetFormatPr defaultRowHeight="15" x14ac:dyDescent="0.25"/>
  <cols>
    <col min="1" max="1" width="16.42578125" customWidth="1"/>
    <col min="2" max="2" width="19.5703125" customWidth="1"/>
    <col min="3" max="5" width="18.5703125" customWidth="1"/>
    <col min="7" max="7" width="19.28515625" bestFit="1" customWidth="1"/>
    <col min="8" max="8" width="13.7109375" bestFit="1" customWidth="1"/>
  </cols>
  <sheetData>
    <row r="1" spans="1:5" x14ac:dyDescent="0.25">
      <c r="A1" s="1" t="s">
        <v>55</v>
      </c>
      <c r="B1" s="1" t="s">
        <v>22</v>
      </c>
      <c r="C1" s="1" t="s">
        <v>56</v>
      </c>
      <c r="D1" s="1" t="s">
        <v>57</v>
      </c>
      <c r="E1" s="1" t="s">
        <v>65</v>
      </c>
    </row>
    <row r="2" spans="1:5" x14ac:dyDescent="0.25">
      <c r="A2" s="2" t="s">
        <v>58</v>
      </c>
      <c r="B2" s="2" t="s">
        <v>59</v>
      </c>
      <c r="C2" s="2">
        <v>1990</v>
      </c>
      <c r="D2" s="17" t="str">
        <f>CONCATENATE(A2,"-",B2,"-",C2)</f>
        <v>HR-Ruben-1990</v>
      </c>
      <c r="E2" s="17">
        <f>LEN(B2)</f>
        <v>5</v>
      </c>
    </row>
    <row r="3" spans="1:5" x14ac:dyDescent="0.25">
      <c r="A3" s="2" t="s">
        <v>60</v>
      </c>
      <c r="B3" s="2" t="s">
        <v>61</v>
      </c>
      <c r="C3" s="2">
        <v>1994</v>
      </c>
      <c r="D3" s="17" t="str">
        <f t="shared" ref="D3:D5" si="0">CONCATENATE(A3,"-",B3,"-",C3)</f>
        <v>Finance-Disti-1994</v>
      </c>
      <c r="E3" s="17">
        <f t="shared" ref="E3:E5" si="1">LEN(B3)</f>
        <v>5</v>
      </c>
    </row>
    <row r="4" spans="1:5" x14ac:dyDescent="0.25">
      <c r="A4" s="2" t="s">
        <v>62</v>
      </c>
      <c r="B4" s="2" t="s">
        <v>124</v>
      </c>
      <c r="C4" s="2">
        <v>1989</v>
      </c>
      <c r="D4" s="17" t="str">
        <f t="shared" si="0"/>
        <v>Sales-Juned M.-1989</v>
      </c>
      <c r="E4" s="17">
        <f t="shared" si="1"/>
        <v>8</v>
      </c>
    </row>
    <row r="5" spans="1:5" x14ac:dyDescent="0.25">
      <c r="A5" s="2" t="s">
        <v>58</v>
      </c>
      <c r="B5" s="2" t="s">
        <v>63</v>
      </c>
      <c r="C5" s="2">
        <v>1997</v>
      </c>
      <c r="D5" s="17" t="str">
        <f t="shared" si="0"/>
        <v>HR-Aryanne-1997</v>
      </c>
      <c r="E5" s="17">
        <f t="shared" si="1"/>
        <v>7</v>
      </c>
    </row>
    <row r="6" spans="1:5" x14ac:dyDescent="0.25">
      <c r="D6" s="6" t="s">
        <v>64</v>
      </c>
      <c r="E6" s="6" t="s">
        <v>66</v>
      </c>
    </row>
    <row r="9" spans="1:5" x14ac:dyDescent="0.25">
      <c r="A9" s="1" t="s">
        <v>22</v>
      </c>
      <c r="B9" s="1" t="s">
        <v>48</v>
      </c>
      <c r="C9" s="1" t="s">
        <v>88</v>
      </c>
      <c r="D9" s="1" t="s">
        <v>128</v>
      </c>
      <c r="E9" s="1" t="s">
        <v>129</v>
      </c>
    </row>
    <row r="10" spans="1:5" x14ac:dyDescent="0.25">
      <c r="A10" s="2" t="s">
        <v>59</v>
      </c>
      <c r="B10" s="7" t="s">
        <v>86</v>
      </c>
      <c r="C10" s="17" t="str">
        <f>LEFT(B10,4)</f>
        <v>1234</v>
      </c>
      <c r="D10" s="17" t="str">
        <f>MID(B10,5,3)</f>
        <v>560</v>
      </c>
      <c r="E10" s="17" t="str">
        <f>RIGHT(B10,3)</f>
        <v>001</v>
      </c>
    </row>
    <row r="11" spans="1:5" x14ac:dyDescent="0.25">
      <c r="A11" s="2" t="s">
        <v>61</v>
      </c>
      <c r="B11" s="7" t="s">
        <v>87</v>
      </c>
      <c r="C11" s="17" t="str">
        <f t="shared" ref="C11:C13" si="2">LEFT(B11,4)</f>
        <v>2885</v>
      </c>
      <c r="D11" s="17" t="str">
        <f t="shared" ref="D11:D13" si="3">MID(B11,5,3)</f>
        <v>670</v>
      </c>
      <c r="E11" s="17" t="str">
        <f t="shared" ref="E11:E13" si="4">RIGHT(B11,3)</f>
        <v>002</v>
      </c>
    </row>
    <row r="12" spans="1:5" x14ac:dyDescent="0.25">
      <c r="A12" s="2" t="s">
        <v>14</v>
      </c>
      <c r="B12" s="7" t="s">
        <v>89</v>
      </c>
      <c r="C12" s="17" t="str">
        <f t="shared" si="2"/>
        <v>1398</v>
      </c>
      <c r="D12" s="17" t="str">
        <f t="shared" si="3"/>
        <v>780</v>
      </c>
      <c r="E12" s="17" t="str">
        <f t="shared" si="4"/>
        <v>003</v>
      </c>
    </row>
    <row r="13" spans="1:5" x14ac:dyDescent="0.25">
      <c r="A13" s="2" t="s">
        <v>63</v>
      </c>
      <c r="B13" s="7" t="s">
        <v>90</v>
      </c>
      <c r="C13" s="17" t="str">
        <f t="shared" si="2"/>
        <v>4561</v>
      </c>
      <c r="D13" s="17" t="str">
        <f t="shared" si="3"/>
        <v>231</v>
      </c>
      <c r="E13" s="17" t="str">
        <f t="shared" si="4"/>
        <v>004</v>
      </c>
    </row>
    <row r="14" spans="1:5" x14ac:dyDescent="0.25">
      <c r="C14" s="6" t="s">
        <v>91</v>
      </c>
      <c r="D14" s="6" t="s">
        <v>92</v>
      </c>
      <c r="E14" s="6" t="s">
        <v>93</v>
      </c>
    </row>
    <row r="15" spans="1:5" x14ac:dyDescent="0.25">
      <c r="A15" s="41"/>
      <c r="B15" s="41"/>
      <c r="C15" s="41"/>
      <c r="D15" s="41"/>
      <c r="E15" s="41"/>
    </row>
    <row r="17" spans="1:5" x14ac:dyDescent="0.25">
      <c r="A17" s="1" t="s">
        <v>55</v>
      </c>
      <c r="B17" s="1" t="s">
        <v>22</v>
      </c>
      <c r="C17" s="1" t="s">
        <v>56</v>
      </c>
      <c r="D17" s="1" t="s">
        <v>57</v>
      </c>
      <c r="E17" s="1" t="s">
        <v>65</v>
      </c>
    </row>
    <row r="18" spans="1:5" x14ac:dyDescent="0.25">
      <c r="A18" s="2" t="s">
        <v>58</v>
      </c>
      <c r="B18" s="2" t="s">
        <v>59</v>
      </c>
      <c r="C18" s="2">
        <v>1990</v>
      </c>
      <c r="D18" s="17" t="str">
        <f>LOWER(CONCATENATE(A18,B18,C18))</f>
        <v>hrruben1990</v>
      </c>
      <c r="E18" s="17">
        <f>LEN(B18)</f>
        <v>5</v>
      </c>
    </row>
    <row r="19" spans="1:5" x14ac:dyDescent="0.25">
      <c r="A19" s="2" t="s">
        <v>60</v>
      </c>
      <c r="B19" s="2" t="s">
        <v>61</v>
      </c>
      <c r="C19" s="2">
        <v>1994</v>
      </c>
      <c r="D19" s="17" t="str">
        <f t="shared" ref="D19:D21" si="5">LOWER(CONCATENATE(A19,B19,C19))</f>
        <v>financedisti1994</v>
      </c>
      <c r="E19" s="17">
        <f t="shared" ref="E19:E21" si="6">LEN(B19)</f>
        <v>5</v>
      </c>
    </row>
    <row r="20" spans="1:5" x14ac:dyDescent="0.25">
      <c r="A20" s="2" t="s">
        <v>62</v>
      </c>
      <c r="B20" s="2" t="s">
        <v>124</v>
      </c>
      <c r="C20" s="2">
        <v>1989</v>
      </c>
      <c r="D20" s="17" t="str">
        <f t="shared" si="5"/>
        <v>salesjuned m.1989</v>
      </c>
      <c r="E20" s="17">
        <f t="shared" si="6"/>
        <v>8</v>
      </c>
    </row>
    <row r="21" spans="1:5" x14ac:dyDescent="0.25">
      <c r="A21" s="2" t="s">
        <v>58</v>
      </c>
      <c r="B21" s="2" t="s">
        <v>63</v>
      </c>
      <c r="C21" s="2">
        <v>1997</v>
      </c>
      <c r="D21" s="17" t="str">
        <f t="shared" si="5"/>
        <v>hraryanne1997</v>
      </c>
      <c r="E21" s="17">
        <f t="shared" si="6"/>
        <v>7</v>
      </c>
    </row>
    <row r="22" spans="1:5" x14ac:dyDescent="0.25">
      <c r="D22" s="6"/>
      <c r="E22" s="6"/>
    </row>
    <row r="25" spans="1:5" x14ac:dyDescent="0.25">
      <c r="A25" s="1" t="s">
        <v>22</v>
      </c>
      <c r="B25" s="1" t="s">
        <v>48</v>
      </c>
      <c r="C25" s="1" t="s">
        <v>88</v>
      </c>
      <c r="D25" s="1" t="s">
        <v>128</v>
      </c>
      <c r="E25" s="1" t="s">
        <v>129</v>
      </c>
    </row>
    <row r="26" spans="1:5" x14ac:dyDescent="0.25">
      <c r="A26" s="2" t="s">
        <v>59</v>
      </c>
      <c r="B26" s="7" t="s">
        <v>86</v>
      </c>
      <c r="C26" s="17" t="str">
        <f>LEFT(B26,3)</f>
        <v>123</v>
      </c>
      <c r="D26" s="17" t="str">
        <f>MID(B26,5,3)</f>
        <v>560</v>
      </c>
      <c r="E26" s="17" t="str">
        <f>RIGHT(B26,3)</f>
        <v>001</v>
      </c>
    </row>
    <row r="27" spans="1:5" x14ac:dyDescent="0.25">
      <c r="A27" s="2" t="s">
        <v>61</v>
      </c>
      <c r="B27" s="7" t="s">
        <v>87</v>
      </c>
      <c r="C27" s="17" t="str">
        <f t="shared" ref="C27:C29" si="7">LEFT(B27,3)</f>
        <v>288</v>
      </c>
      <c r="D27" s="17" t="str">
        <f t="shared" ref="D27:D29" si="8">MID(B27,5,3)</f>
        <v>670</v>
      </c>
      <c r="E27" s="17" t="str">
        <f t="shared" ref="E27:E29" si="9">RIGHT(B27,3)</f>
        <v>002</v>
      </c>
    </row>
    <row r="28" spans="1:5" x14ac:dyDescent="0.25">
      <c r="A28" s="2" t="s">
        <v>14</v>
      </c>
      <c r="B28" s="7" t="s">
        <v>89</v>
      </c>
      <c r="C28" s="17" t="str">
        <f t="shared" si="7"/>
        <v>139</v>
      </c>
      <c r="D28" s="17" t="str">
        <f t="shared" si="8"/>
        <v>780</v>
      </c>
      <c r="E28" s="17" t="str">
        <f t="shared" si="9"/>
        <v>003</v>
      </c>
    </row>
    <row r="29" spans="1:5" x14ac:dyDescent="0.25">
      <c r="A29" s="2" t="s">
        <v>63</v>
      </c>
      <c r="B29" s="7" t="s">
        <v>90</v>
      </c>
      <c r="C29" s="17" t="str">
        <f t="shared" si="7"/>
        <v>456</v>
      </c>
      <c r="D29" s="17" t="str">
        <f t="shared" si="8"/>
        <v>231</v>
      </c>
      <c r="E29" s="17" t="str">
        <f t="shared" si="9"/>
        <v>004</v>
      </c>
    </row>
  </sheetData>
  <pageMargins left="0.7" right="0.7" top="0.75" bottom="0.75" header="0.3" footer="0.3"/>
  <ignoredErrors>
    <ignoredError sqref="B10:B1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791A2-1DB0-4F27-9BD8-815398C6FAE8}">
  <dimension ref="A1:K27"/>
  <sheetViews>
    <sheetView zoomScale="160" zoomScaleNormal="160" workbookViewId="0">
      <selection activeCell="K17" sqref="K17:K21"/>
    </sheetView>
  </sheetViews>
  <sheetFormatPr defaultRowHeight="15" x14ac:dyDescent="0.25"/>
  <cols>
    <col min="1" max="1" width="13.85546875" customWidth="1"/>
    <col min="2" max="2" width="9.42578125" customWidth="1"/>
    <col min="3" max="5" width="12.28515625" customWidth="1"/>
    <col min="6" max="6" width="12.85546875" customWidth="1"/>
    <col min="7" max="7" width="15.42578125" customWidth="1"/>
    <col min="8" max="8" width="15.85546875" customWidth="1"/>
    <col min="9" max="11" width="12.42578125" customWidth="1"/>
  </cols>
  <sheetData>
    <row r="1" spans="1:11" ht="30" x14ac:dyDescent="0.25">
      <c r="A1" s="8" t="s">
        <v>0</v>
      </c>
      <c r="B1" s="8" t="s">
        <v>67</v>
      </c>
      <c r="C1" s="9" t="s">
        <v>68</v>
      </c>
      <c r="D1" s="9" t="s">
        <v>69</v>
      </c>
      <c r="E1" s="9" t="s">
        <v>70</v>
      </c>
      <c r="G1" s="8" t="s">
        <v>71</v>
      </c>
      <c r="H1" s="9" t="s">
        <v>72</v>
      </c>
      <c r="I1" s="9" t="s">
        <v>68</v>
      </c>
      <c r="J1" s="9" t="s">
        <v>69</v>
      </c>
      <c r="K1" s="9" t="s">
        <v>70</v>
      </c>
    </row>
    <row r="2" spans="1:11" x14ac:dyDescent="0.25">
      <c r="A2" s="2" t="s">
        <v>3</v>
      </c>
      <c r="B2" s="2">
        <v>57.26</v>
      </c>
      <c r="C2" s="42">
        <f>ROUNDDOWN(B2,0)</f>
        <v>57</v>
      </c>
      <c r="D2" s="42">
        <f>ROUNDUP(B2,1)</f>
        <v>57.300000000000004</v>
      </c>
      <c r="E2" s="42">
        <f>ROUND(B2,0)</f>
        <v>57</v>
      </c>
      <c r="G2" s="2" t="s">
        <v>73</v>
      </c>
      <c r="H2" s="10">
        <v>1150</v>
      </c>
      <c r="I2" s="19">
        <f>_xlfn.FLOOR.MATH(H2,100)</f>
        <v>1100</v>
      </c>
      <c r="J2" s="43">
        <f>_xlfn.CEILING.MATH(H2,100)</f>
        <v>1200</v>
      </c>
      <c r="K2" s="43">
        <f>MROUND(H2,100)</f>
        <v>1200</v>
      </c>
    </row>
    <row r="3" spans="1:11" x14ac:dyDescent="0.25">
      <c r="A3" s="2" t="s">
        <v>74</v>
      </c>
      <c r="B3" s="2">
        <v>84.15</v>
      </c>
      <c r="C3" s="42">
        <f t="shared" ref="C3:C11" si="0">ROUNDDOWN(B3,0)</f>
        <v>84</v>
      </c>
      <c r="D3" s="42">
        <f t="shared" ref="D3:D11" si="1">ROUNDUP(B3,1)</f>
        <v>84.199999999999989</v>
      </c>
      <c r="E3" s="42">
        <f t="shared" ref="E3:E11" si="2">ROUND(B3,0)</f>
        <v>84</v>
      </c>
      <c r="G3" s="2" t="s">
        <v>75</v>
      </c>
      <c r="H3" s="10">
        <v>560</v>
      </c>
      <c r="I3" s="19">
        <f t="shared" ref="I3:I6" si="3">_xlfn.FLOOR.MATH(H3,100)</f>
        <v>500</v>
      </c>
      <c r="J3" s="43">
        <f t="shared" ref="J3:J6" si="4">_xlfn.CEILING.MATH(H3,100)</f>
        <v>600</v>
      </c>
      <c r="K3" s="43">
        <f t="shared" ref="K3:K6" si="5">MROUND(H3,100)</f>
        <v>600</v>
      </c>
    </row>
    <row r="4" spans="1:11" x14ac:dyDescent="0.25">
      <c r="A4" s="2" t="s">
        <v>6</v>
      </c>
      <c r="B4" s="2">
        <v>75.89</v>
      </c>
      <c r="C4" s="42">
        <f t="shared" si="0"/>
        <v>75</v>
      </c>
      <c r="D4" s="42">
        <f t="shared" si="1"/>
        <v>75.899999999999991</v>
      </c>
      <c r="E4" s="42">
        <f t="shared" si="2"/>
        <v>76</v>
      </c>
      <c r="G4" s="2" t="s">
        <v>76</v>
      </c>
      <c r="H4" s="10">
        <v>86</v>
      </c>
      <c r="I4" s="19">
        <f t="shared" si="3"/>
        <v>0</v>
      </c>
      <c r="J4" s="43">
        <f t="shared" si="4"/>
        <v>100</v>
      </c>
      <c r="K4" s="43">
        <f t="shared" si="5"/>
        <v>100</v>
      </c>
    </row>
    <row r="5" spans="1:11" x14ac:dyDescent="0.25">
      <c r="A5" s="2" t="s">
        <v>8</v>
      </c>
      <c r="B5" s="2">
        <v>91.29</v>
      </c>
      <c r="C5" s="42">
        <f t="shared" si="0"/>
        <v>91</v>
      </c>
      <c r="D5" s="42">
        <f t="shared" si="1"/>
        <v>91.3</v>
      </c>
      <c r="E5" s="42">
        <f t="shared" si="2"/>
        <v>91</v>
      </c>
      <c r="G5" s="2" t="s">
        <v>77</v>
      </c>
      <c r="H5" s="10">
        <v>125</v>
      </c>
      <c r="I5" s="19">
        <f t="shared" si="3"/>
        <v>100</v>
      </c>
      <c r="J5" s="43">
        <f t="shared" si="4"/>
        <v>200</v>
      </c>
      <c r="K5" s="43">
        <f t="shared" si="5"/>
        <v>100</v>
      </c>
    </row>
    <row r="6" spans="1:11" x14ac:dyDescent="0.25">
      <c r="A6" s="2" t="s">
        <v>9</v>
      </c>
      <c r="B6" s="2">
        <v>64.489999999999995</v>
      </c>
      <c r="C6" s="42">
        <f t="shared" si="0"/>
        <v>64</v>
      </c>
      <c r="D6" s="42">
        <f t="shared" si="1"/>
        <v>64.5</v>
      </c>
      <c r="E6" s="42">
        <f t="shared" si="2"/>
        <v>64</v>
      </c>
      <c r="G6" s="2" t="s">
        <v>78</v>
      </c>
      <c r="H6" s="10">
        <v>968</v>
      </c>
      <c r="I6" s="19">
        <f t="shared" si="3"/>
        <v>900</v>
      </c>
      <c r="J6" s="43">
        <f t="shared" si="4"/>
        <v>1000</v>
      </c>
      <c r="K6" s="43">
        <f t="shared" si="5"/>
        <v>1000</v>
      </c>
    </row>
    <row r="7" spans="1:11" x14ac:dyDescent="0.25">
      <c r="A7" s="2" t="s">
        <v>10</v>
      </c>
      <c r="B7" s="2">
        <v>59.55</v>
      </c>
      <c r="C7" s="42">
        <f t="shared" si="0"/>
        <v>59</v>
      </c>
      <c r="D7" s="42">
        <f t="shared" si="1"/>
        <v>59.6</v>
      </c>
      <c r="E7" s="42">
        <f t="shared" si="2"/>
        <v>60</v>
      </c>
      <c r="H7" s="11"/>
      <c r="I7" s="6" t="s">
        <v>80</v>
      </c>
      <c r="J7" s="6" t="s">
        <v>81</v>
      </c>
      <c r="K7" s="6" t="s">
        <v>85</v>
      </c>
    </row>
    <row r="8" spans="1:11" x14ac:dyDescent="0.25">
      <c r="A8" s="2" t="s">
        <v>79</v>
      </c>
      <c r="B8" s="2">
        <v>67.42</v>
      </c>
      <c r="C8" s="42">
        <f t="shared" si="0"/>
        <v>67</v>
      </c>
      <c r="D8" s="42">
        <f t="shared" si="1"/>
        <v>67.5</v>
      </c>
      <c r="E8" s="42">
        <f t="shared" si="2"/>
        <v>67</v>
      </c>
      <c r="H8" s="11"/>
    </row>
    <row r="9" spans="1:11" x14ac:dyDescent="0.25">
      <c r="A9" s="2" t="s">
        <v>12</v>
      </c>
      <c r="B9" s="2">
        <v>98.05</v>
      </c>
      <c r="C9" s="42">
        <f t="shared" si="0"/>
        <v>98</v>
      </c>
      <c r="D9" s="42">
        <f t="shared" si="1"/>
        <v>98.1</v>
      </c>
      <c r="E9" s="42">
        <f t="shared" si="2"/>
        <v>98</v>
      </c>
      <c r="H9" s="11"/>
    </row>
    <row r="10" spans="1:11" x14ac:dyDescent="0.25">
      <c r="A10" s="2" t="s">
        <v>13</v>
      </c>
      <c r="B10" s="2">
        <v>63.45</v>
      </c>
      <c r="C10" s="42">
        <f t="shared" si="0"/>
        <v>63</v>
      </c>
      <c r="D10" s="42">
        <f t="shared" si="1"/>
        <v>63.5</v>
      </c>
      <c r="E10" s="42">
        <f t="shared" si="2"/>
        <v>63</v>
      </c>
      <c r="H10" s="11"/>
    </row>
    <row r="11" spans="1:11" x14ac:dyDescent="0.25">
      <c r="A11" s="2" t="s">
        <v>14</v>
      </c>
      <c r="B11" s="2">
        <v>79.13</v>
      </c>
      <c r="C11" s="42">
        <f t="shared" si="0"/>
        <v>79</v>
      </c>
      <c r="D11" s="42">
        <f t="shared" si="1"/>
        <v>79.199999999999989</v>
      </c>
      <c r="E11" s="42">
        <f t="shared" si="2"/>
        <v>79</v>
      </c>
      <c r="H11" s="11"/>
    </row>
    <row r="12" spans="1:11" x14ac:dyDescent="0.25">
      <c r="C12" s="6" t="s">
        <v>82</v>
      </c>
      <c r="D12" s="6" t="s">
        <v>83</v>
      </c>
      <c r="E12" s="6" t="s">
        <v>84</v>
      </c>
    </row>
    <row r="14" spans="1:11" x14ac:dyDescent="0.25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</row>
    <row r="16" spans="1:11" ht="45" x14ac:dyDescent="0.25">
      <c r="A16" s="8" t="s">
        <v>0</v>
      </c>
      <c r="B16" s="8" t="s">
        <v>67</v>
      </c>
      <c r="C16" s="9" t="s">
        <v>68</v>
      </c>
      <c r="D16" s="9" t="s">
        <v>69</v>
      </c>
      <c r="E16" s="9" t="s">
        <v>70</v>
      </c>
      <c r="G16" s="8" t="s">
        <v>71</v>
      </c>
      <c r="H16" s="9" t="s">
        <v>72</v>
      </c>
      <c r="I16" s="9" t="s">
        <v>68</v>
      </c>
      <c r="J16" s="9" t="s">
        <v>69</v>
      </c>
      <c r="K16" s="9" t="s">
        <v>70</v>
      </c>
    </row>
    <row r="17" spans="1:11" x14ac:dyDescent="0.25">
      <c r="A17" s="2" t="s">
        <v>3</v>
      </c>
      <c r="B17" s="2">
        <v>57.26</v>
      </c>
      <c r="C17" s="42">
        <f>ROUNDDOWN(B17,0)</f>
        <v>57</v>
      </c>
      <c r="D17" s="42">
        <f>ROUNDUP(B17,1)</f>
        <v>57.300000000000004</v>
      </c>
      <c r="E17" s="42">
        <f>ROUND(B17,0)</f>
        <v>57</v>
      </c>
      <c r="G17" s="2" t="s">
        <v>73</v>
      </c>
      <c r="H17" s="10">
        <v>1150</v>
      </c>
      <c r="I17" s="19">
        <f>FLOOR(H17,100)</f>
        <v>1100</v>
      </c>
      <c r="J17" s="43">
        <f>CEILING(H17,100)</f>
        <v>1200</v>
      </c>
      <c r="K17" s="43">
        <f>MROUND(H17,100)</f>
        <v>1200</v>
      </c>
    </row>
    <row r="18" spans="1:11" x14ac:dyDescent="0.25">
      <c r="A18" s="2" t="s">
        <v>74</v>
      </c>
      <c r="B18" s="2">
        <v>84.15</v>
      </c>
      <c r="C18" s="42">
        <f t="shared" ref="C18:C26" si="6">ROUNDDOWN(B18,0)</f>
        <v>84</v>
      </c>
      <c r="D18" s="42">
        <f t="shared" ref="D18:D26" si="7">ROUNDUP(B18,1)</f>
        <v>84.199999999999989</v>
      </c>
      <c r="E18" s="42">
        <f t="shared" ref="E18:E26" si="8">ROUND(B18,0)</f>
        <v>84</v>
      </c>
      <c r="G18" s="2" t="s">
        <v>75</v>
      </c>
      <c r="H18" s="10">
        <v>560</v>
      </c>
      <c r="I18" s="19">
        <f t="shared" ref="I18:I21" si="9">FLOOR(H18,100)</f>
        <v>500</v>
      </c>
      <c r="J18" s="43">
        <f t="shared" ref="J18:J21" si="10">CEILING(H18,100)</f>
        <v>600</v>
      </c>
      <c r="K18" s="43">
        <f t="shared" ref="K18:K21" si="11">MROUND(H18,100)</f>
        <v>600</v>
      </c>
    </row>
    <row r="19" spans="1:11" x14ac:dyDescent="0.25">
      <c r="A19" s="2" t="s">
        <v>6</v>
      </c>
      <c r="B19" s="2">
        <v>75.89</v>
      </c>
      <c r="C19" s="42">
        <f t="shared" si="6"/>
        <v>75</v>
      </c>
      <c r="D19" s="42">
        <f t="shared" si="7"/>
        <v>75.899999999999991</v>
      </c>
      <c r="E19" s="42">
        <f t="shared" si="8"/>
        <v>76</v>
      </c>
      <c r="G19" s="2" t="s">
        <v>76</v>
      </c>
      <c r="H19" s="10">
        <v>86</v>
      </c>
      <c r="I19" s="19">
        <f t="shared" si="9"/>
        <v>0</v>
      </c>
      <c r="J19" s="43">
        <f t="shared" si="10"/>
        <v>100</v>
      </c>
      <c r="K19" s="43">
        <f t="shared" si="11"/>
        <v>100</v>
      </c>
    </row>
    <row r="20" spans="1:11" x14ac:dyDescent="0.25">
      <c r="A20" s="2" t="s">
        <v>8</v>
      </c>
      <c r="B20" s="2">
        <v>91.29</v>
      </c>
      <c r="C20" s="42">
        <f t="shared" si="6"/>
        <v>91</v>
      </c>
      <c r="D20" s="42">
        <f t="shared" si="7"/>
        <v>91.3</v>
      </c>
      <c r="E20" s="42">
        <f t="shared" si="8"/>
        <v>91</v>
      </c>
      <c r="G20" s="2" t="s">
        <v>77</v>
      </c>
      <c r="H20" s="10">
        <v>125</v>
      </c>
      <c r="I20" s="19">
        <f t="shared" si="9"/>
        <v>100</v>
      </c>
      <c r="J20" s="43">
        <f t="shared" si="10"/>
        <v>200</v>
      </c>
      <c r="K20" s="43">
        <f t="shared" si="11"/>
        <v>100</v>
      </c>
    </row>
    <row r="21" spans="1:11" x14ac:dyDescent="0.25">
      <c r="A21" s="2" t="s">
        <v>9</v>
      </c>
      <c r="B21" s="2">
        <v>64.489999999999995</v>
      </c>
      <c r="C21" s="42">
        <f t="shared" si="6"/>
        <v>64</v>
      </c>
      <c r="D21" s="42">
        <f t="shared" si="7"/>
        <v>64.5</v>
      </c>
      <c r="E21" s="42">
        <f t="shared" si="8"/>
        <v>64</v>
      </c>
      <c r="G21" s="2" t="s">
        <v>78</v>
      </c>
      <c r="H21" s="10">
        <v>968</v>
      </c>
      <c r="I21" s="19">
        <f t="shared" si="9"/>
        <v>900</v>
      </c>
      <c r="J21" s="43">
        <f t="shared" si="10"/>
        <v>1000</v>
      </c>
      <c r="K21" s="43">
        <f t="shared" si="11"/>
        <v>1000</v>
      </c>
    </row>
    <row r="22" spans="1:11" x14ac:dyDescent="0.25">
      <c r="A22" s="2" t="s">
        <v>10</v>
      </c>
      <c r="B22" s="2">
        <v>59.55</v>
      </c>
      <c r="C22" s="42">
        <f t="shared" si="6"/>
        <v>59</v>
      </c>
      <c r="D22" s="42">
        <f t="shared" si="7"/>
        <v>59.6</v>
      </c>
      <c r="E22" s="42">
        <f t="shared" si="8"/>
        <v>60</v>
      </c>
      <c r="H22" s="11"/>
      <c r="I22" s="6"/>
      <c r="J22" s="6"/>
      <c r="K22" s="6"/>
    </row>
    <row r="23" spans="1:11" x14ac:dyDescent="0.25">
      <c r="A23" s="2" t="s">
        <v>79</v>
      </c>
      <c r="B23" s="2">
        <v>67.42</v>
      </c>
      <c r="C23" s="42">
        <f t="shared" si="6"/>
        <v>67</v>
      </c>
      <c r="D23" s="42">
        <f t="shared" si="7"/>
        <v>67.5</v>
      </c>
      <c r="E23" s="42">
        <f t="shared" si="8"/>
        <v>67</v>
      </c>
      <c r="H23" s="11"/>
    </row>
    <row r="24" spans="1:11" x14ac:dyDescent="0.25">
      <c r="A24" s="2" t="s">
        <v>12</v>
      </c>
      <c r="B24" s="2">
        <v>98.05</v>
      </c>
      <c r="C24" s="42">
        <f t="shared" si="6"/>
        <v>98</v>
      </c>
      <c r="D24" s="42">
        <f t="shared" si="7"/>
        <v>98.1</v>
      </c>
      <c r="E24" s="42">
        <f t="shared" si="8"/>
        <v>98</v>
      </c>
      <c r="H24" s="11"/>
    </row>
    <row r="25" spans="1:11" x14ac:dyDescent="0.25">
      <c r="A25" s="2" t="s">
        <v>13</v>
      </c>
      <c r="B25" s="2">
        <v>63.45</v>
      </c>
      <c r="C25" s="42">
        <f t="shared" si="6"/>
        <v>63</v>
      </c>
      <c r="D25" s="42">
        <f t="shared" si="7"/>
        <v>63.5</v>
      </c>
      <c r="E25" s="42">
        <f t="shared" si="8"/>
        <v>63</v>
      </c>
      <c r="H25" s="11"/>
    </row>
    <row r="26" spans="1:11" x14ac:dyDescent="0.25">
      <c r="A26" s="2" t="s">
        <v>14</v>
      </c>
      <c r="B26" s="2">
        <v>79.13</v>
      </c>
      <c r="C26" s="42">
        <f t="shared" si="6"/>
        <v>79</v>
      </c>
      <c r="D26" s="42">
        <f t="shared" si="7"/>
        <v>79.199999999999989</v>
      </c>
      <c r="E26" s="42">
        <f t="shared" si="8"/>
        <v>79</v>
      </c>
      <c r="H26" s="11"/>
    </row>
    <row r="27" spans="1:11" x14ac:dyDescent="0.25">
      <c r="C27" s="6"/>
      <c r="D27" s="6"/>
      <c r="E27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96258-2E6C-4FF5-9F37-8F243DAE390E}">
  <dimension ref="A1:M15"/>
  <sheetViews>
    <sheetView tabSelected="1" zoomScale="200" zoomScaleNormal="200" workbookViewId="0">
      <selection activeCell="K13" sqref="K13:K15"/>
    </sheetView>
  </sheetViews>
  <sheetFormatPr defaultRowHeight="15" x14ac:dyDescent="0.25"/>
  <cols>
    <col min="1" max="1" width="18.7109375" bestFit="1" customWidth="1"/>
    <col min="2" max="2" width="15" bestFit="1" customWidth="1"/>
    <col min="3" max="3" width="15.28515625" bestFit="1" customWidth="1"/>
    <col min="4" max="4" width="17.42578125" customWidth="1"/>
    <col min="5" max="5" width="16.28515625" bestFit="1" customWidth="1"/>
    <col min="8" max="8" width="3.28515625" customWidth="1"/>
    <col min="9" max="9" width="18.7109375" bestFit="1" customWidth="1"/>
    <col min="10" max="10" width="15" bestFit="1" customWidth="1"/>
    <col min="11" max="11" width="16.140625" customWidth="1"/>
    <col min="12" max="12" width="17" customWidth="1"/>
    <col min="13" max="13" width="17.140625" customWidth="1"/>
  </cols>
  <sheetData>
    <row r="1" spans="1:13" x14ac:dyDescent="0.25">
      <c r="A1" s="8" t="s">
        <v>97</v>
      </c>
      <c r="B1" s="8" t="s">
        <v>98</v>
      </c>
      <c r="C1" s="8" t="s">
        <v>99</v>
      </c>
      <c r="D1" s="8" t="s">
        <v>100</v>
      </c>
      <c r="E1" s="8" t="s">
        <v>101</v>
      </c>
      <c r="G1" s="41"/>
      <c r="H1" s="44"/>
      <c r="I1" s="8" t="s">
        <v>97</v>
      </c>
      <c r="J1" s="8" t="s">
        <v>98</v>
      </c>
      <c r="K1" s="8" t="s">
        <v>99</v>
      </c>
      <c r="L1" s="8" t="s">
        <v>100</v>
      </c>
      <c r="M1" s="8" t="s">
        <v>101</v>
      </c>
    </row>
    <row r="2" spans="1:13" x14ac:dyDescent="0.25">
      <c r="A2" s="14">
        <v>44261</v>
      </c>
      <c r="B2" s="13">
        <v>106</v>
      </c>
      <c r="C2" s="17" t="str">
        <f>IFERROR(VLOOKUP(B2,'Data Referensi'!$A$1:$D$11,2,FALSE),"NO data")</f>
        <v>Fiona</v>
      </c>
      <c r="D2" s="17" t="str">
        <f>IFERROR(VLOOKUP(B2,'Data Referensi'!$A$1:$D$11,4,0),"Tidak Ada")</f>
        <v>Palembang</v>
      </c>
      <c r="E2" s="17" t="str">
        <f>IFERROR(HLOOKUP(D2,'Data Referensi'!$A$14:$E$15,2,0),"Tidak Ada")</f>
        <v>2 Hari</v>
      </c>
      <c r="G2" s="41"/>
      <c r="I2" s="14">
        <v>44261</v>
      </c>
      <c r="J2" s="13">
        <v>106</v>
      </c>
      <c r="K2" s="17" t="str">
        <f>VLOOKUP(J2,'Data Referensi'!$A$1:$D$11,2,FALSE)</f>
        <v>Fiona</v>
      </c>
      <c r="L2" s="17" t="str">
        <f>VLOOKUP(J2,'Data Referensi'!$A$1:$D$11,4,FALSE)</f>
        <v>Palembang</v>
      </c>
      <c r="M2" s="17" t="str">
        <f>HLOOKUP('Bag. 5'!L2,'Data Referensi'!$A$14:$E$15,2,FALSE)</f>
        <v>2 Hari</v>
      </c>
    </row>
    <row r="3" spans="1:13" x14ac:dyDescent="0.25">
      <c r="A3" s="14">
        <v>44257</v>
      </c>
      <c r="B3" s="13">
        <v>102</v>
      </c>
      <c r="C3" s="17" t="str">
        <f>IFERROR(VLOOKUP(B3,'Data Referensi'!$A$1:$D$11,2,FALSE),"NO data")</f>
        <v>Budi</v>
      </c>
      <c r="D3" s="17" t="str">
        <f>IFERROR(VLOOKUP(B3,'Data Referensi'!$A$1:$D$11,4,0),"Tidak Ada")</f>
        <v>Jakarta</v>
      </c>
      <c r="E3" s="17" t="str">
        <f>IFERROR(HLOOKUP(D3,'Data Referensi'!$A$14:$E$15,2,0),"Tidak Ada")</f>
        <v>1 Hari</v>
      </c>
      <c r="G3" s="41"/>
      <c r="I3" s="14">
        <v>44257</v>
      </c>
      <c r="J3" s="13">
        <v>102</v>
      </c>
      <c r="K3" s="17" t="str">
        <f>VLOOKUP(J3,'Data Referensi'!$A$1:$D$11,2,FALSE)</f>
        <v>Budi</v>
      </c>
      <c r="L3" s="17" t="str">
        <f>VLOOKUP(J3,'Data Referensi'!$A$1:$D$11,4,FALSE)</f>
        <v>Jakarta</v>
      </c>
      <c r="M3" s="17" t="str">
        <f>HLOOKUP('Bag. 5'!L3,'Data Referensi'!$A$14:$E$15,2,FALSE)</f>
        <v>1 Hari</v>
      </c>
    </row>
    <row r="4" spans="1:13" x14ac:dyDescent="0.25">
      <c r="A4" s="14">
        <v>44259</v>
      </c>
      <c r="B4" s="13">
        <v>104</v>
      </c>
      <c r="C4" s="17" t="str">
        <f>IFERROR(VLOOKUP(B4,'Data Referensi'!$A$1:$D$11,2,FALSE),"NO data")</f>
        <v>Dewi</v>
      </c>
      <c r="D4" s="17" t="str">
        <f>IFERROR(VLOOKUP(B4,'Data Referensi'!$A$1:$D$11,4,0),"Tidak Ada")</f>
        <v>Surabaya</v>
      </c>
      <c r="E4" s="17" t="str">
        <f>IFERROR(HLOOKUP(D4,'Data Referensi'!$A$14:$E$15,2,0),"Tidak Ada")</f>
        <v>3 Hari</v>
      </c>
      <c r="G4" s="41"/>
      <c r="I4" s="14">
        <v>44259</v>
      </c>
      <c r="J4" s="13">
        <v>104</v>
      </c>
      <c r="K4" s="17" t="str">
        <f>VLOOKUP(J4,'Data Referensi'!$A$1:$D$11,2,FALSE)</f>
        <v>Dewi</v>
      </c>
      <c r="L4" s="17" t="str">
        <f>VLOOKUP(J4,'Data Referensi'!$A$1:$D$11,4,FALSE)</f>
        <v>Surabaya</v>
      </c>
      <c r="M4" s="17" t="str">
        <f>HLOOKUP('Bag. 5'!L4,'Data Referensi'!$A$14:$E$15,2,FALSE)</f>
        <v>3 Hari</v>
      </c>
    </row>
    <row r="5" spans="1:13" x14ac:dyDescent="0.25">
      <c r="A5" s="14">
        <v>44260</v>
      </c>
      <c r="B5" s="13">
        <v>105</v>
      </c>
      <c r="C5" s="17" t="str">
        <f>IFERROR(VLOOKUP(B5,'Data Referensi'!$A$1:$D$11,2,FALSE),"NO data")</f>
        <v>Eko</v>
      </c>
      <c r="D5" s="17" t="str">
        <f>IFERROR(VLOOKUP(B5,'Data Referensi'!$A$1:$D$11,4,0),"Tidak Ada")</f>
        <v>Jakarta</v>
      </c>
      <c r="E5" s="17" t="str">
        <f>IFERROR(HLOOKUP(D5,'Data Referensi'!$A$14:$E$15,2,0),"Tidak Ada")</f>
        <v>1 Hari</v>
      </c>
      <c r="G5" s="41"/>
      <c r="I5" s="14">
        <v>44260</v>
      </c>
      <c r="J5" s="13">
        <v>105</v>
      </c>
      <c r="K5" s="17" t="str">
        <f>VLOOKUP(J5,'Data Referensi'!$A$1:$D$11,2,FALSE)</f>
        <v>Eko</v>
      </c>
      <c r="L5" s="17" t="str">
        <f>VLOOKUP(J5,'Data Referensi'!$A$1:$D$11,4,FALSE)</f>
        <v>Jakarta</v>
      </c>
      <c r="M5" s="17" t="str">
        <f>HLOOKUP('Bag. 5'!L5,'Data Referensi'!$A$14:$E$15,2,FALSE)</f>
        <v>1 Hari</v>
      </c>
    </row>
    <row r="6" spans="1:13" x14ac:dyDescent="0.25">
      <c r="A6" s="14">
        <v>44265</v>
      </c>
      <c r="B6" s="13">
        <v>110</v>
      </c>
      <c r="C6" s="17" t="str">
        <f>IFERROR(VLOOKUP(B6,'Data Referensi'!$A$1:$D$11,2,FALSE),"NO data")</f>
        <v>Juned</v>
      </c>
      <c r="D6" s="17" t="str">
        <f>IFERROR(VLOOKUP(B6,'Data Referensi'!$A$1:$D$11,4,0),"Tidak Ada")</f>
        <v>Bandung</v>
      </c>
      <c r="E6" s="17" t="str">
        <f>IFERROR(HLOOKUP(D6,'Data Referensi'!$A$14:$E$15,2,0),"Tidak Ada")</f>
        <v>2 Hari</v>
      </c>
      <c r="G6" s="41"/>
      <c r="I6" s="14">
        <v>44265</v>
      </c>
      <c r="J6" s="13">
        <v>110</v>
      </c>
      <c r="K6" s="17" t="str">
        <f>VLOOKUP(J6,'Data Referensi'!$A$1:$D$11,2,FALSE)</f>
        <v>Juned</v>
      </c>
      <c r="L6" s="17" t="str">
        <f>VLOOKUP(J6,'Data Referensi'!$A$1:$D$11,4,FALSE)</f>
        <v>Bandung</v>
      </c>
      <c r="M6" s="17" t="str">
        <f>HLOOKUP('Bag. 5'!L6,'Data Referensi'!$A$14:$E$15,2,FALSE)</f>
        <v>2 Hari</v>
      </c>
    </row>
    <row r="7" spans="1:13" x14ac:dyDescent="0.25">
      <c r="A7" s="14">
        <v>44258</v>
      </c>
      <c r="B7" s="13">
        <v>103</v>
      </c>
      <c r="C7" s="17" t="str">
        <f>IFERROR(VLOOKUP(B7,'Data Referensi'!$A$1:$D$11,2,FALSE),"NO data")</f>
        <v>Clara</v>
      </c>
      <c r="D7" s="17" t="str">
        <f>IFERROR(VLOOKUP(B7,'Data Referensi'!$A$1:$D$11,4,0),"Tidak Ada")</f>
        <v>Palembang</v>
      </c>
      <c r="E7" s="17" t="str">
        <f>IFERROR(HLOOKUP(D7,'Data Referensi'!$A$14:$E$15,2,0),"Tidak Ada")</f>
        <v>2 Hari</v>
      </c>
      <c r="G7" s="41"/>
      <c r="I7" s="14">
        <v>44258</v>
      </c>
      <c r="J7" s="13">
        <v>103</v>
      </c>
      <c r="K7" s="17" t="str">
        <f>VLOOKUP(J7,'Data Referensi'!$A$1:$D$11,2,FALSE)</f>
        <v>Clara</v>
      </c>
      <c r="L7" s="17" t="str">
        <f>VLOOKUP(J7,'Data Referensi'!$A$1:$D$11,4,FALSE)</f>
        <v>Palembang</v>
      </c>
      <c r="M7" s="17" t="str">
        <f>HLOOKUP('Bag. 5'!L7,'Data Referensi'!$A$14:$E$15,2,FALSE)</f>
        <v>2 Hari</v>
      </c>
    </row>
    <row r="8" spans="1:13" x14ac:dyDescent="0.25">
      <c r="A8" s="14">
        <v>44263</v>
      </c>
      <c r="B8" s="13">
        <v>108</v>
      </c>
      <c r="C8" s="17" t="str">
        <f>IFERROR(VLOOKUP(B8,'Data Referensi'!$A$1:$D$11,2,FALSE),"NO data")</f>
        <v>Hesti</v>
      </c>
      <c r="D8" s="17" t="str">
        <f>IFERROR(VLOOKUP(B8,'Data Referensi'!$A$1:$D$11,4,0),"Tidak Ada")</f>
        <v>Bandung</v>
      </c>
      <c r="E8" s="17" t="str">
        <f>IFERROR(HLOOKUP(D8,'Data Referensi'!$A$14:$E$15,2,0),"Tidak Ada")</f>
        <v>2 Hari</v>
      </c>
      <c r="G8" s="41"/>
      <c r="I8" s="14">
        <v>44263</v>
      </c>
      <c r="J8" s="13">
        <v>108</v>
      </c>
      <c r="K8" s="17" t="str">
        <f>VLOOKUP(J8,'Data Referensi'!$A$1:$D$11,2,FALSE)</f>
        <v>Hesti</v>
      </c>
      <c r="L8" s="17" t="str">
        <f>VLOOKUP(J8,'Data Referensi'!$A$1:$D$11,4,FALSE)</f>
        <v>Bandung</v>
      </c>
      <c r="M8" s="17" t="str">
        <f>HLOOKUP('Bag. 5'!L8,'Data Referensi'!$A$14:$E$15,2,FALSE)</f>
        <v>2 Hari</v>
      </c>
    </row>
    <row r="9" spans="1:13" x14ac:dyDescent="0.25">
      <c r="A9" s="14">
        <v>44264</v>
      </c>
      <c r="B9" s="13">
        <v>109</v>
      </c>
      <c r="C9" s="17" t="str">
        <f>IFERROR(VLOOKUP(B9,'Data Referensi'!$A$1:$D$11,2,FALSE),"NO data")</f>
        <v>Igna</v>
      </c>
      <c r="D9" s="17" t="str">
        <f>IFERROR(VLOOKUP(B9,'Data Referensi'!$A$1:$D$11,4,0),"Tidak Ada")</f>
        <v>Jakarta</v>
      </c>
      <c r="E9" s="17" t="str">
        <f>IFERROR(HLOOKUP(D9,'Data Referensi'!$A$14:$E$15,2,0),"Tidak Ada")</f>
        <v>1 Hari</v>
      </c>
      <c r="G9" s="41"/>
      <c r="I9" s="14">
        <v>44264</v>
      </c>
      <c r="J9" s="13">
        <v>109</v>
      </c>
      <c r="K9" s="17" t="str">
        <f>VLOOKUP(J9,'Data Referensi'!$A$1:$D$11,2,FALSE)</f>
        <v>Igna</v>
      </c>
      <c r="L9" s="17" t="str">
        <f>VLOOKUP(J9,'Data Referensi'!$A$1:$D$11,4,FALSE)</f>
        <v>Jakarta</v>
      </c>
      <c r="M9" s="17" t="str">
        <f>HLOOKUP('Bag. 5'!L9,'Data Referensi'!$A$14:$E$15,2,FALSE)</f>
        <v>1 Hari</v>
      </c>
    </row>
    <row r="10" spans="1:13" x14ac:dyDescent="0.25">
      <c r="A10" s="14">
        <v>44256</v>
      </c>
      <c r="B10" s="13">
        <v>101</v>
      </c>
      <c r="C10" s="17" t="str">
        <f>IFERROR(VLOOKUP(B10,'Data Referensi'!$A$1:$D$11,2,FALSE),"NO data")</f>
        <v>Andi</v>
      </c>
      <c r="D10" s="17" t="str">
        <f>IFERROR(VLOOKUP(B10,'Data Referensi'!$A$1:$D$11,4,0),"Tidak Ada")</f>
        <v>Bandung</v>
      </c>
      <c r="E10" s="17" t="str">
        <f>IFERROR(HLOOKUP(D10,'Data Referensi'!$A$14:$E$15,2,0),"Tidak Ada")</f>
        <v>2 Hari</v>
      </c>
      <c r="G10" s="41"/>
      <c r="I10" s="14">
        <v>44256</v>
      </c>
      <c r="J10" s="13">
        <v>101</v>
      </c>
      <c r="K10" s="17" t="str">
        <f>VLOOKUP(J10,'Data Referensi'!$A$1:$D$11,2,FALSE)</f>
        <v>Andi</v>
      </c>
      <c r="L10" s="17" t="str">
        <f>VLOOKUP(J10,'Data Referensi'!$A$1:$D$11,4,FALSE)</f>
        <v>Bandung</v>
      </c>
      <c r="M10" s="17" t="str">
        <f>HLOOKUP('Bag. 5'!L10,'Data Referensi'!$A$14:$E$15,2,FALSE)</f>
        <v>2 Hari</v>
      </c>
    </row>
    <row r="11" spans="1:13" x14ac:dyDescent="0.25">
      <c r="A11" s="14">
        <v>44262</v>
      </c>
      <c r="B11" s="13">
        <v>112</v>
      </c>
      <c r="C11" s="17" t="str">
        <f>IFERROR(VLOOKUP(B11,'Data Referensi'!$A$1:$D$11,2,FALSE),"NO data")</f>
        <v>NO data</v>
      </c>
      <c r="D11" s="17" t="str">
        <f>IFERROR(VLOOKUP(B11,'Data Referensi'!$A$1:$D$11,4,0),"Tidak Ada")</f>
        <v>Tidak Ada</v>
      </c>
      <c r="E11" s="17" t="str">
        <f>IFERROR(HLOOKUP(D11,'Data Referensi'!$A$14:$E$15,2,0),"Tidak Ada")</f>
        <v>Tidak Ada</v>
      </c>
      <c r="F11" s="6" t="s">
        <v>121</v>
      </c>
      <c r="G11" s="41"/>
      <c r="I11" s="14">
        <v>44262</v>
      </c>
      <c r="J11" s="13">
        <v>112</v>
      </c>
      <c r="K11" s="17" t="str">
        <f>IFERROR(VLOOKUP(J11,'Data Referensi'!$A$1:$D$11,2,FALSE),"Nodata")</f>
        <v>Nodata</v>
      </c>
      <c r="L11" s="17" t="str">
        <f>IFERROR(VLOOKUP(J11,'Data Referensi'!$A$1:$D$11,4,FALSE),"Nodata")</f>
        <v>Nodata</v>
      </c>
      <c r="M11" s="17" t="str">
        <f>IFERROR(HLOOKUP('Bag. 5'!L11,'Data Referensi'!$A$14:$E$15,2,FALSE),"-")</f>
        <v>-</v>
      </c>
    </row>
    <row r="12" spans="1:13" x14ac:dyDescent="0.25">
      <c r="C12" s="26" t="s">
        <v>119</v>
      </c>
      <c r="D12" s="26" t="s">
        <v>119</v>
      </c>
      <c r="E12" s="20" t="s">
        <v>120</v>
      </c>
      <c r="G12" s="41"/>
      <c r="K12" s="26"/>
      <c r="L12" s="26"/>
      <c r="M12" s="20"/>
    </row>
    <row r="13" spans="1:13" x14ac:dyDescent="0.25">
      <c r="C13" s="38" t="s">
        <v>131</v>
      </c>
      <c r="D13" s="38" t="s">
        <v>131</v>
      </c>
      <c r="E13" s="38" t="s">
        <v>132</v>
      </c>
      <c r="G13" s="41"/>
      <c r="K13" s="38"/>
      <c r="L13" s="38"/>
      <c r="M13" s="38"/>
    </row>
    <row r="14" spans="1:13" x14ac:dyDescent="0.25">
      <c r="C14" s="38"/>
      <c r="D14" s="38"/>
      <c r="E14" s="38"/>
      <c r="G14" s="41"/>
      <c r="K14" s="38"/>
      <c r="L14" s="38"/>
      <c r="M14" s="38"/>
    </row>
    <row r="15" spans="1:13" x14ac:dyDescent="0.25">
      <c r="C15" s="38"/>
      <c r="D15" s="38"/>
      <c r="E15" s="38"/>
      <c r="G15" s="41"/>
      <c r="K15" s="38"/>
      <c r="L15" s="38"/>
      <c r="M15" s="38"/>
    </row>
  </sheetData>
  <mergeCells count="6">
    <mergeCell ref="M13:M15"/>
    <mergeCell ref="C13:C15"/>
    <mergeCell ref="D13:D15"/>
    <mergeCell ref="E13:E15"/>
    <mergeCell ref="K13:K15"/>
    <mergeCell ref="L13:L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A95CF-62CD-4A75-BF1A-6CE3477CFA22}">
  <dimension ref="A1:E15"/>
  <sheetViews>
    <sheetView zoomScale="190" zoomScaleNormal="190" workbookViewId="0">
      <selection activeCell="A19" sqref="A19"/>
    </sheetView>
  </sheetViews>
  <sheetFormatPr defaultRowHeight="15" x14ac:dyDescent="0.25"/>
  <cols>
    <col min="1" max="1" width="16.28515625" bestFit="1" customWidth="1"/>
    <col min="2" max="5" width="15.5703125" customWidth="1"/>
  </cols>
  <sheetData>
    <row r="1" spans="1:5" x14ac:dyDescent="0.25">
      <c r="A1" s="8" t="s">
        <v>98</v>
      </c>
      <c r="B1" s="8" t="s">
        <v>99</v>
      </c>
      <c r="C1" s="8" t="s">
        <v>102</v>
      </c>
      <c r="D1" s="8" t="s">
        <v>100</v>
      </c>
    </row>
    <row r="2" spans="1:5" x14ac:dyDescent="0.25">
      <c r="A2" s="13">
        <v>101</v>
      </c>
      <c r="B2" s="15" t="s">
        <v>3</v>
      </c>
      <c r="C2" s="15" t="s">
        <v>103</v>
      </c>
      <c r="D2" s="15" t="s">
        <v>104</v>
      </c>
    </row>
    <row r="3" spans="1:5" x14ac:dyDescent="0.25">
      <c r="A3" s="13">
        <v>102</v>
      </c>
      <c r="B3" s="15" t="s">
        <v>5</v>
      </c>
      <c r="C3" s="15" t="s">
        <v>103</v>
      </c>
      <c r="D3" s="15" t="s">
        <v>105</v>
      </c>
    </row>
    <row r="4" spans="1:5" x14ac:dyDescent="0.25">
      <c r="A4" s="13">
        <v>103</v>
      </c>
      <c r="B4" s="15" t="s">
        <v>6</v>
      </c>
      <c r="C4" s="15" t="s">
        <v>106</v>
      </c>
      <c r="D4" s="15" t="s">
        <v>107</v>
      </c>
    </row>
    <row r="5" spans="1:5" x14ac:dyDescent="0.25">
      <c r="A5" s="13">
        <v>104</v>
      </c>
      <c r="B5" s="15" t="s">
        <v>8</v>
      </c>
      <c r="C5" s="15" t="s">
        <v>106</v>
      </c>
      <c r="D5" s="15" t="s">
        <v>108</v>
      </c>
    </row>
    <row r="6" spans="1:5" x14ac:dyDescent="0.25">
      <c r="A6" s="13">
        <v>105</v>
      </c>
      <c r="B6" s="15" t="s">
        <v>9</v>
      </c>
      <c r="C6" s="15" t="s">
        <v>103</v>
      </c>
      <c r="D6" s="15" t="s">
        <v>105</v>
      </c>
    </row>
    <row r="7" spans="1:5" x14ac:dyDescent="0.25">
      <c r="A7" s="13">
        <v>106</v>
      </c>
      <c r="B7" s="15" t="s">
        <v>10</v>
      </c>
      <c r="C7" s="15" t="s">
        <v>106</v>
      </c>
      <c r="D7" s="15" t="s">
        <v>107</v>
      </c>
    </row>
    <row r="8" spans="1:5" x14ac:dyDescent="0.25">
      <c r="A8" s="13">
        <v>107</v>
      </c>
      <c r="B8" s="15" t="s">
        <v>11</v>
      </c>
      <c r="C8" s="15" t="s">
        <v>106</v>
      </c>
      <c r="D8" s="15" t="s">
        <v>108</v>
      </c>
    </row>
    <row r="9" spans="1:5" x14ac:dyDescent="0.25">
      <c r="A9" s="13">
        <v>108</v>
      </c>
      <c r="B9" s="15" t="s">
        <v>12</v>
      </c>
      <c r="C9" s="15" t="s">
        <v>106</v>
      </c>
      <c r="D9" s="15" t="s">
        <v>104</v>
      </c>
    </row>
    <row r="10" spans="1:5" x14ac:dyDescent="0.25">
      <c r="A10" s="13">
        <v>109</v>
      </c>
      <c r="B10" s="15" t="s">
        <v>109</v>
      </c>
      <c r="C10" s="15" t="s">
        <v>103</v>
      </c>
      <c r="D10" s="15" t="s">
        <v>105</v>
      </c>
    </row>
    <row r="11" spans="1:5" x14ac:dyDescent="0.25">
      <c r="A11" s="13">
        <v>110</v>
      </c>
      <c r="B11" s="15" t="s">
        <v>14</v>
      </c>
      <c r="C11" s="15" t="s">
        <v>103</v>
      </c>
      <c r="D11" s="15" t="s">
        <v>104</v>
      </c>
    </row>
    <row r="14" spans="1:5" x14ac:dyDescent="0.25">
      <c r="A14" s="16" t="s">
        <v>110</v>
      </c>
      <c r="B14" s="2" t="s">
        <v>105</v>
      </c>
      <c r="C14" s="2" t="s">
        <v>104</v>
      </c>
      <c r="D14" s="2" t="s">
        <v>107</v>
      </c>
      <c r="E14" s="2" t="s">
        <v>108</v>
      </c>
    </row>
    <row r="15" spans="1:5" x14ac:dyDescent="0.25">
      <c r="A15" s="16" t="s">
        <v>101</v>
      </c>
      <c r="B15" s="2" t="s">
        <v>111</v>
      </c>
      <c r="C15" s="2" t="s">
        <v>112</v>
      </c>
      <c r="D15" s="2" t="s">
        <v>112</v>
      </c>
      <c r="E15" s="2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Bag. 1</vt:lpstr>
      <vt:lpstr>Bag. 2</vt:lpstr>
      <vt:lpstr>Bag. 3</vt:lpstr>
      <vt:lpstr>Bag. 4</vt:lpstr>
      <vt:lpstr>Bag. 5</vt:lpstr>
      <vt:lpstr>Data Referensi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Naufal Ibadurrahman</cp:lastModifiedBy>
  <dcterms:created xsi:type="dcterms:W3CDTF">2021-03-19T10:04:42Z</dcterms:created>
  <dcterms:modified xsi:type="dcterms:W3CDTF">2023-10-11T06:57:54Z</dcterms:modified>
</cp:coreProperties>
</file>