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<sst xmlns="http://schemas.openxmlformats.org/spreadsheetml/2006/main" count="179" uniqueCount="70">
  <si>
    <t xml:space="preserve">Implementasi Analytical Hierarchy Process (AHP) dalam Memilih Mobil Listrik </t>
  </si>
  <si>
    <t>1. Mendefinisikan Masalah</t>
  </si>
  <si>
    <t>2. Menetapkan Prioritas Kriteria</t>
  </si>
  <si>
    <t>Kriteria</t>
  </si>
  <si>
    <t>Harga Mobil</t>
  </si>
  <si>
    <t>Jarak Tempuh</t>
  </si>
  <si>
    <t>Fitur</t>
  </si>
  <si>
    <t>Waktu Isi Daya</t>
  </si>
  <si>
    <t>K11</t>
  </si>
  <si>
    <t>K12</t>
  </si>
  <si>
    <t>K13</t>
  </si>
  <si>
    <t>K14</t>
  </si>
  <si>
    <t>K21</t>
  </si>
  <si>
    <t>K22</t>
  </si>
  <si>
    <t>K23</t>
  </si>
  <si>
    <t>K24</t>
  </si>
  <si>
    <t>K31</t>
  </si>
  <si>
    <t>K32</t>
  </si>
  <si>
    <t>K33</t>
  </si>
  <si>
    <t>K34</t>
  </si>
  <si>
    <t>K41</t>
  </si>
  <si>
    <t>K42</t>
  </si>
  <si>
    <t>K43</t>
  </si>
  <si>
    <t>K44</t>
  </si>
  <si>
    <t>3. Sintesis</t>
  </si>
  <si>
    <t>Menjumlahkan nilai-nilai dari setiap kolom pada matriks</t>
  </si>
  <si>
    <t>Membagi setiap  nilai dari kolom dengan total kolom yang bersangkutan untuk memperoleh normalisasi matriks</t>
  </si>
  <si>
    <t>Menjumlahkan nilai-nilai dari setiap baris dan membaginya dengan jumlah elemen untuk mendapatkan nilai rata-rata</t>
  </si>
  <si>
    <t>4. Mengukur Konsistensi</t>
  </si>
  <si>
    <t>Mengalikan setiap nilai pada kolom pertama dengan prioritas relatif elemen pertama, nilai pada elemen kedua dengan prioritas relatif elemen kedua dan seterursnya</t>
  </si>
  <si>
    <t>Jumlahkan setiap baris</t>
  </si>
  <si>
    <t>Hasil dari penjumlahan baris dibagi elemen prioritas relatif yang bersangkutan</t>
  </si>
  <si>
    <t>Jumlahkan hasil bagi diatas dengan banyaknya elemen yang ada hasilnya disebut lamda max</t>
  </si>
  <si>
    <t>5. Hitung Consistency Rasio (CR)</t>
  </si>
  <si>
    <t>CR = CI/IR</t>
  </si>
  <si>
    <t>CR = Consistency Rasio</t>
  </si>
  <si>
    <t>CI = Consistency Index</t>
  </si>
  <si>
    <t>IR = Index Random Consistency</t>
  </si>
  <si>
    <t>6. Hitung Consistency Indeks (CI)</t>
  </si>
  <si>
    <t>CI = (Lamda maks-n)/n-1</t>
  </si>
  <si>
    <t>n = banyaknya elemen</t>
  </si>
  <si>
    <t>A. Perbandingan Kriteria</t>
  </si>
  <si>
    <t>Harga mobil</t>
  </si>
  <si>
    <t xml:space="preserve">Fitur </t>
  </si>
  <si>
    <t>Matrik Perbandingan Kriteria</t>
  </si>
  <si>
    <t>Nilai Eigen</t>
  </si>
  <si>
    <t>Jumlah</t>
  </si>
  <si>
    <t>Rata-rata</t>
  </si>
  <si>
    <t>Jika nilai rata-rata tidak sama dengan 1 berarti ada yang salah</t>
  </si>
  <si>
    <t>Sintetis : menjumlah setiap kolom</t>
  </si>
  <si>
    <t>Nilai eigen : nilai masing2 kolom dibagi jumlah kolom</t>
  </si>
  <si>
    <t>Lamda max =</t>
  </si>
  <si>
    <t>CI =</t>
  </si>
  <si>
    <t>CR =</t>
  </si>
  <si>
    <t>Harus dibawah atau sama dengan 0,1, jika tidak berarti belum konsisten, ulang dari awal</t>
  </si>
  <si>
    <t>Lamda max, CL dan CR</t>
  </si>
  <si>
    <t>B. Perbandingan Alternatif Pada Kriteria Harga Mobil</t>
  </si>
  <si>
    <t>Hyundai IONIQ 5</t>
  </si>
  <si>
    <t>BYD Seal</t>
  </si>
  <si>
    <t>Mercedes-Benz EQB</t>
  </si>
  <si>
    <t>Matrik Perbandingan Alternatif</t>
  </si>
  <si>
    <t xml:space="preserve">CI = </t>
  </si>
  <si>
    <t>C. Perbandingan Alternatif Pada Kriteria Jarak Tempuh Mobil</t>
  </si>
  <si>
    <t>D. Perbandingan Alternatif Pada Kriteria Fitur Mobil</t>
  </si>
  <si>
    <t>Fitur Mobil</t>
  </si>
  <si>
    <t>E. Perbandingan Alternatif Pada Kriteria Waktu Isi Daya</t>
  </si>
  <si>
    <t xml:space="preserve">Perangkingan </t>
  </si>
  <si>
    <t>Rangking</t>
  </si>
  <si>
    <t>Keterangan</t>
  </si>
  <si>
    <t>Pilihan Terbaik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</si>
</sst>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10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rgb="FF000000"/>
      <name val="Arial"/>
    </font>
    <font>
      <color rgb="FFFF9900"/>
      <name val="Arial"/>
      <scheme val="minor"/>
    </font>
    <font>
      <color rgb="FF00FFFF"/>
      <name val="Arial"/>
      <scheme val="minor"/>
    </font>
    <font>
      <color rgb="FF000000"/>
      <name val="Arial"/>
      <scheme val="minor"/>
    </font>
    <font>
      <b/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F99"/>
        <bgColor rgb="FFFFFF99"/>
      </patternFill>
    </fill>
    <fill>
      <patternFill patternType="solid">
        <fgColor rgb="FFB4EDA0"/>
        <bgColor rgb="FFB4EDA0"/>
      </patternFill>
    </fill>
    <fill>
      <patternFill patternType="solid">
        <fgColor rgb="FF97FEFE"/>
        <bgColor rgb="FF97FEFE"/>
      </patternFill>
    </fill>
    <fill>
      <patternFill patternType="solid">
        <fgColor rgb="FFFF93FF"/>
        <bgColor rgb="FFFF93FF"/>
      </patternFill>
    </fill>
    <fill>
      <patternFill patternType="solid">
        <fgColor rgb="FFB4A7D6"/>
        <bgColor rgb="FFB4A7D6"/>
      </patternFill>
    </fill>
    <fill>
      <patternFill patternType="solid">
        <fgColor rgb="FFFEB884"/>
        <bgColor rgb="FFFEB884"/>
      </patternFill>
    </fill>
    <fill>
      <patternFill patternType="solid">
        <fgColor rgb="FFFFFFFF"/>
        <bgColor rgb="FFFFFFFF"/>
      </patternFill>
    </fill>
    <fill>
      <patternFill patternType="solid">
        <fgColor rgb="FFFE7777"/>
        <bgColor rgb="FFFE7777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0" fillId="0" fontId="2" numFmtId="0" xfId="0" applyAlignment="1" applyFont="1">
      <alignment readingOrder="0" vertical="center"/>
    </xf>
    <xf borderId="1" fillId="2" fontId="2" numFmtId="0" xfId="0" applyAlignment="1" applyBorder="1" applyFill="1" applyFont="1">
      <alignment horizontal="left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right" readingOrder="0" vertical="center"/>
    </xf>
    <xf borderId="1" fillId="4" fontId="2" numFmtId="0" xfId="0" applyAlignment="1" applyBorder="1" applyFill="1" applyFont="1">
      <alignment horizontal="center" readingOrder="0" vertical="center"/>
    </xf>
    <xf borderId="1" fillId="5" fontId="2" numFmtId="0" xfId="0" applyAlignment="1" applyBorder="1" applyFill="1" applyFont="1">
      <alignment horizontal="center" readingOrder="0" vertical="center"/>
    </xf>
    <xf borderId="1" fillId="6" fontId="2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7" fontId="2" numFmtId="0" xfId="0" applyAlignment="1" applyBorder="1" applyFill="1" applyFont="1">
      <alignment horizontal="center" readingOrder="0" vertical="center"/>
    </xf>
    <xf borderId="1" fillId="8" fontId="2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2" fillId="9" fontId="3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1" fillId="0" fontId="2" numFmtId="1" xfId="0" applyAlignment="1" applyBorder="1" applyFont="1" applyNumberFormat="1">
      <alignment horizontal="center" readingOrder="0" vertical="center"/>
    </xf>
    <xf borderId="1" fillId="3" fontId="2" numFmtId="1" xfId="0" applyAlignment="1" applyBorder="1" applyFont="1" applyNumberFormat="1">
      <alignment horizontal="center" readingOrder="0" vertical="center"/>
    </xf>
    <xf borderId="1" fillId="5" fontId="2" numFmtId="1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6" fontId="2" numFmtId="1" xfId="0" applyAlignment="1" applyBorder="1" applyFont="1" applyNumberFormat="1">
      <alignment horizontal="center" readingOrder="0" vertical="center"/>
    </xf>
    <xf borderId="1" fillId="4" fontId="2" numFmtId="1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7" fontId="2" numFmtId="1" xfId="0" applyAlignment="1" applyBorder="1" applyFont="1" applyNumberFormat="1">
      <alignment horizontal="center" readingOrder="0" vertical="center"/>
    </xf>
    <xf borderId="1" fillId="8" fontId="2" numFmtId="1" xfId="0" applyAlignment="1" applyBorder="1" applyFont="1" applyNumberFormat="1">
      <alignment horizontal="center" readingOrder="0" vertical="center"/>
    </xf>
    <xf borderId="1" fillId="10" fontId="3" numFmtId="0" xfId="0" applyAlignment="1" applyBorder="1" applyFill="1" applyFont="1">
      <alignment horizontal="center" readingOrder="0" vertical="center"/>
    </xf>
    <xf borderId="1" fillId="0" fontId="2" numFmtId="165" xfId="0" applyAlignment="1" applyBorder="1" applyFont="1" applyNumberFormat="1">
      <alignment horizontal="center" vertical="center"/>
    </xf>
    <xf borderId="1" fillId="0" fontId="2" numFmtId="1" xfId="0" applyAlignment="1" applyBorder="1" applyFont="1" applyNumberFormat="1">
      <alignment horizontal="center" vertical="center"/>
    </xf>
    <xf borderId="2" fillId="11" fontId="5" numFmtId="164" xfId="0" applyAlignment="1" applyBorder="1" applyFill="1" applyFont="1" applyNumberFormat="1">
      <alignment horizontal="center" readingOrder="0"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 vertical="center"/>
    </xf>
    <xf borderId="0" fillId="2" fontId="2" numFmtId="0" xfId="0" applyAlignment="1" applyFont="1">
      <alignment readingOrder="0" vertical="center"/>
    </xf>
    <xf borderId="0" fillId="0" fontId="2" numFmtId="0" xfId="0" applyAlignment="1" applyFont="1">
      <alignment horizontal="center" vertical="center"/>
    </xf>
    <xf borderId="0" fillId="12" fontId="2" numFmtId="0" xfId="0" applyAlignment="1" applyFill="1" applyFont="1">
      <alignment horizontal="center" readingOrder="0" vertical="center"/>
    </xf>
    <xf borderId="0" fillId="13" fontId="8" numFmtId="0" xfId="0" applyAlignment="1" applyFill="1" applyFont="1">
      <alignment horizontal="right" readingOrder="0" vertical="center"/>
    </xf>
    <xf borderId="0" fillId="2" fontId="8" numFmtId="0" xfId="0" applyAlignment="1" applyFont="1">
      <alignment readingOrder="0" vertical="center"/>
    </xf>
    <xf borderId="0" fillId="6" fontId="2" numFmtId="0" xfId="0" applyAlignment="1" applyFont="1">
      <alignment horizontal="center" readingOrder="0" vertical="center"/>
    </xf>
    <xf borderId="0" fillId="2" fontId="5" numFmtId="0" xfId="0" applyAlignment="1" applyFont="1">
      <alignment horizontal="left" readingOrder="0" vertical="center"/>
    </xf>
    <xf borderId="0" fillId="5" fontId="2" numFmtId="0" xfId="0" applyAlignment="1" applyFont="1">
      <alignment horizontal="center" readingOrder="0" vertical="center"/>
    </xf>
    <xf borderId="0" fillId="13" fontId="5" numFmtId="0" xfId="0" applyAlignment="1" applyFont="1">
      <alignment horizontal="right" readingOrder="0" vertical="center"/>
    </xf>
    <xf borderId="1" fillId="11" fontId="9" numFmtId="0" xfId="0" applyAlignment="1" applyBorder="1" applyFont="1">
      <alignment horizontal="center" readingOrder="0" vertical="center"/>
    </xf>
    <xf borderId="1" fillId="6" fontId="2" numFmtId="1" xfId="0" applyAlignment="1" applyBorder="1" applyFont="1" applyNumberFormat="1">
      <alignment horizontal="center" vertical="center"/>
    </xf>
    <xf borderId="1" fillId="12" fontId="2" numFmtId="1" xfId="0" applyAlignment="1" applyBorder="1" applyFont="1" applyNumberFormat="1">
      <alignment horizontal="center" vertical="center"/>
    </xf>
    <xf borderId="1" fillId="0" fontId="2" numFmtId="2" xfId="0" applyAlignment="1" applyBorder="1" applyFont="1" applyNumberFormat="1">
      <alignment horizontal="center" vertical="center"/>
    </xf>
    <xf borderId="0" fillId="2" fontId="8" numFmtId="0" xfId="0" applyAlignment="1" applyFont="1">
      <alignment horizontal="right" readingOrder="0" vertical="center"/>
    </xf>
    <xf borderId="0" fillId="2" fontId="5" numFmtId="0" xfId="0" applyAlignment="1" applyFont="1">
      <alignment horizontal="right" readingOrder="0" vertical="center"/>
    </xf>
    <xf borderId="0" fillId="11" fontId="9" numFmtId="0" xfId="0" applyAlignment="1" applyFont="1">
      <alignment horizontal="left" readingOrder="0" vertical="center"/>
    </xf>
    <xf borderId="1" fillId="12" fontId="2" numFmtId="1" xfId="0" applyAlignment="1" applyBorder="1" applyFont="1" applyNumberFormat="1">
      <alignment horizontal="center" readingOrder="0" vertical="center"/>
    </xf>
    <xf borderId="5" fillId="11" fontId="5" numFmtId="164" xfId="0" applyAlignment="1" applyBorder="1" applyFont="1" applyNumberFormat="1">
      <alignment horizontal="center" readingOrder="0" vertical="center"/>
    </xf>
    <xf borderId="5" fillId="0" fontId="4" numFmtId="0" xfId="0" applyBorder="1" applyFont="1"/>
    <xf borderId="6" fillId="0" fontId="4" numFmtId="0" xfId="0" applyBorder="1" applyFont="1"/>
    <xf borderId="0" fillId="0" fontId="2" numFmtId="0" xfId="0" applyAlignment="1" applyFont="1">
      <alignment horizontal="center" readingOrder="0" vertical="center"/>
    </xf>
    <xf borderId="1" fillId="14" fontId="3" numFmtId="0" xfId="0" applyAlignment="1" applyBorder="1" applyFill="1" applyFont="1">
      <alignment horizontal="center" readingOrder="0" vertical="center"/>
    </xf>
    <xf borderId="1" fillId="5" fontId="2" numFmtId="1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1" fillId="15" fontId="3" numFmtId="0" xfId="0" applyAlignment="1" applyBorder="1" applyFill="1" applyFont="1">
      <alignment horizontal="center" readingOrder="0" vertical="center"/>
    </xf>
    <xf borderId="1" fillId="11" fontId="5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4</xdr:row>
      <xdr:rowOff>76200</xdr:rowOff>
    </xdr:from>
    <xdr:ext cx="4791075" cy="3086100"/>
    <xdr:pic>
      <xdr:nvPicPr>
        <xdr:cNvPr id="0" name="image2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45</xdr:row>
      <xdr:rowOff>95250</xdr:rowOff>
    </xdr:from>
    <xdr:ext cx="3276600" cy="590550"/>
    <xdr:pic>
      <xdr:nvPicPr>
        <xdr:cNvPr id="0" name="image1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  <col customWidth="1" min="3" max="3" width="16.0"/>
    <col customWidth="1" min="5" max="5" width="20.0"/>
  </cols>
  <sheetData>
    <row r="1">
      <c r="A1" s="1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3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3" t="s">
        <v>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4" t="s">
        <v>3</v>
      </c>
      <c r="C23" s="4" t="s">
        <v>4</v>
      </c>
      <c r="D23" s="4" t="s">
        <v>5</v>
      </c>
      <c r="E23" s="4" t="s">
        <v>6</v>
      </c>
      <c r="F23" s="4" t="s">
        <v>7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4" t="s">
        <v>4</v>
      </c>
      <c r="C24" s="4" t="s">
        <v>8</v>
      </c>
      <c r="D24" s="4" t="s">
        <v>9</v>
      </c>
      <c r="E24" s="4" t="s">
        <v>10</v>
      </c>
      <c r="F24" s="4" t="s">
        <v>11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4" t="s">
        <v>5</v>
      </c>
      <c r="C25" s="4" t="s">
        <v>12</v>
      </c>
      <c r="D25" s="4" t="s">
        <v>13</v>
      </c>
      <c r="E25" s="4" t="s">
        <v>14</v>
      </c>
      <c r="F25" s="4" t="s">
        <v>15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4" t="s">
        <v>6</v>
      </c>
      <c r="C26" s="4" t="s">
        <v>16</v>
      </c>
      <c r="D26" s="4" t="s">
        <v>17</v>
      </c>
      <c r="E26" s="4" t="s">
        <v>18</v>
      </c>
      <c r="F26" s="4" t="s">
        <v>19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4" t="s">
        <v>7</v>
      </c>
      <c r="C27" s="4" t="s">
        <v>20</v>
      </c>
      <c r="D27" s="4" t="s">
        <v>21</v>
      </c>
      <c r="E27" s="4" t="s">
        <v>22</v>
      </c>
      <c r="F27" s="4" t="s">
        <v>23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3" t="s">
        <v>24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5" t="s">
        <v>25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5" t="s">
        <v>26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5" t="s">
        <v>27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3" t="s">
        <v>28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5" t="s">
        <v>29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5" t="s">
        <v>30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5" t="s">
        <v>31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5" t="s">
        <v>32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3" t="s">
        <v>33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5" t="s">
        <v>34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5" t="s">
        <v>35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5" t="s">
        <v>36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5" t="s">
        <v>37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3" t="s">
        <v>38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5" t="s">
        <v>39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5" t="s">
        <v>40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3" t="s">
        <v>41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6" t="s">
        <v>42</v>
      </c>
      <c r="C52" s="7">
        <v>2.0</v>
      </c>
      <c r="D52" s="8"/>
      <c r="E52" s="9" t="s">
        <v>5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6" t="s">
        <v>42</v>
      </c>
      <c r="C53" s="8"/>
      <c r="D53" s="10">
        <v>1.0</v>
      </c>
      <c r="E53" s="9" t="s">
        <v>6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6" t="s">
        <v>42</v>
      </c>
      <c r="C54" s="11">
        <v>1.0</v>
      </c>
      <c r="D54" s="8"/>
      <c r="E54" s="9" t="s">
        <v>7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6" t="s">
        <v>5</v>
      </c>
      <c r="C55" s="12">
        <v>2.0</v>
      </c>
      <c r="D55" s="8"/>
      <c r="E55" s="9" t="s">
        <v>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6" t="s">
        <v>5</v>
      </c>
      <c r="C56" s="13"/>
      <c r="D56" s="14">
        <v>1.0</v>
      </c>
      <c r="E56" s="9" t="s">
        <v>7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6" t="s">
        <v>43</v>
      </c>
      <c r="C57" s="13"/>
      <c r="D57" s="15">
        <v>3.0</v>
      </c>
      <c r="E57" s="9" t="s">
        <v>7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3" t="s">
        <v>44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16" t="s">
        <v>3</v>
      </c>
      <c r="C59" s="16" t="s">
        <v>4</v>
      </c>
      <c r="D59" s="16" t="s">
        <v>5</v>
      </c>
      <c r="E59" s="16" t="s">
        <v>6</v>
      </c>
      <c r="F59" s="16" t="s">
        <v>7</v>
      </c>
      <c r="G59" s="17" t="s">
        <v>45</v>
      </c>
      <c r="H59" s="18"/>
      <c r="I59" s="18"/>
      <c r="J59" s="19"/>
      <c r="K59" s="16" t="s">
        <v>46</v>
      </c>
      <c r="L59" s="16" t="s">
        <v>47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16" t="s">
        <v>4</v>
      </c>
      <c r="C60" s="20">
        <v>1.0</v>
      </c>
      <c r="D60" s="21">
        <f>C52</f>
        <v>2</v>
      </c>
      <c r="E60" s="20">
        <f>1/C62</f>
        <v>1</v>
      </c>
      <c r="F60" s="22">
        <f>C54</f>
        <v>1</v>
      </c>
      <c r="G60" s="23">
        <f t="shared" ref="G60:J60" si="1">C60/C64</f>
        <v>0.2857142857</v>
      </c>
      <c r="H60" s="23">
        <f t="shared" si="1"/>
        <v>0.4444444444</v>
      </c>
      <c r="I60" s="23">
        <f t="shared" si="1"/>
        <v>0.1428571429</v>
      </c>
      <c r="J60" s="23">
        <f t="shared" si="1"/>
        <v>0.3</v>
      </c>
      <c r="K60" s="23">
        <f t="shared" ref="K60:K63" si="3">SUM(G60:J60)</f>
        <v>1.173015873</v>
      </c>
      <c r="L60" s="23">
        <f t="shared" ref="L60:L63" si="4">K60/4</f>
        <v>0.2932539683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16" t="s">
        <v>5</v>
      </c>
      <c r="C61" s="24">
        <f>1/D60</f>
        <v>0.5</v>
      </c>
      <c r="D61" s="20">
        <v>1.0</v>
      </c>
      <c r="E61" s="25">
        <f>C55</f>
        <v>2</v>
      </c>
      <c r="F61" s="20">
        <f>1/D63</f>
        <v>1</v>
      </c>
      <c r="G61" s="23">
        <f t="shared" ref="G61:J61" si="2">C61/C64</f>
        <v>0.1428571429</v>
      </c>
      <c r="H61" s="23">
        <f t="shared" si="2"/>
        <v>0.2222222222</v>
      </c>
      <c r="I61" s="23">
        <f t="shared" si="2"/>
        <v>0.2857142857</v>
      </c>
      <c r="J61" s="23">
        <f t="shared" si="2"/>
        <v>0.3</v>
      </c>
      <c r="K61" s="23">
        <f t="shared" si="3"/>
        <v>0.9507936508</v>
      </c>
      <c r="L61" s="23">
        <f t="shared" si="4"/>
        <v>0.2376984127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16" t="s">
        <v>6</v>
      </c>
      <c r="C62" s="26">
        <f>D53</f>
        <v>1</v>
      </c>
      <c r="D62" s="24">
        <f>1/E61</f>
        <v>0.5</v>
      </c>
      <c r="E62" s="20">
        <v>1.0</v>
      </c>
      <c r="F62" s="27">
        <f>1/E63</f>
        <v>0.3333333333</v>
      </c>
      <c r="G62" s="23">
        <f t="shared" ref="G62:J62" si="5">C62/C64</f>
        <v>0.2857142857</v>
      </c>
      <c r="H62" s="23">
        <f t="shared" si="5"/>
        <v>0.1111111111</v>
      </c>
      <c r="I62" s="23">
        <f t="shared" si="5"/>
        <v>0.1428571429</v>
      </c>
      <c r="J62" s="23">
        <f t="shared" si="5"/>
        <v>0.1</v>
      </c>
      <c r="K62" s="23">
        <f t="shared" si="3"/>
        <v>0.6396825397</v>
      </c>
      <c r="L62" s="23">
        <f t="shared" si="4"/>
        <v>0.1599206349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16" t="s">
        <v>7</v>
      </c>
      <c r="C63" s="20">
        <f>1/1</f>
        <v>1</v>
      </c>
      <c r="D63" s="28">
        <f>D56</f>
        <v>1</v>
      </c>
      <c r="E63" s="29">
        <f>D57</f>
        <v>3</v>
      </c>
      <c r="F63" s="20">
        <v>1.0</v>
      </c>
      <c r="G63" s="23">
        <f t="shared" ref="G63:J63" si="6">C63/C64</f>
        <v>0.2857142857</v>
      </c>
      <c r="H63" s="23">
        <f t="shared" si="6"/>
        <v>0.2222222222</v>
      </c>
      <c r="I63" s="23">
        <f t="shared" si="6"/>
        <v>0.4285714286</v>
      </c>
      <c r="J63" s="23">
        <f t="shared" si="6"/>
        <v>0.3</v>
      </c>
      <c r="K63" s="23">
        <f t="shared" si="3"/>
        <v>1.236507937</v>
      </c>
      <c r="L63" s="23">
        <f t="shared" si="4"/>
        <v>0.3091269841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30" t="s">
        <v>46</v>
      </c>
      <c r="C64" s="31">
        <f t="shared" ref="C64:F64" si="7">SUM(C60:C63)</f>
        <v>3.5</v>
      </c>
      <c r="D64" s="31">
        <f t="shared" si="7"/>
        <v>4.5</v>
      </c>
      <c r="E64" s="32">
        <f t="shared" si="7"/>
        <v>7</v>
      </c>
      <c r="F64" s="23">
        <f t="shared" si="7"/>
        <v>3.333333333</v>
      </c>
      <c r="G64" s="33" t="s">
        <v>48</v>
      </c>
      <c r="H64" s="18"/>
      <c r="I64" s="18"/>
      <c r="J64" s="18"/>
      <c r="K64" s="19"/>
      <c r="L64" s="23">
        <f>SUM(L60:L63)</f>
        <v>1</v>
      </c>
      <c r="M64" s="5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34" t="s">
        <v>49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35" t="s">
        <v>50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7" t="s">
        <v>51</v>
      </c>
      <c r="C69" s="23">
        <f>(C64*L60)+(D64*L61)+(E64*L62)+(F64*L63)</f>
        <v>4.245899471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7" t="s">
        <v>52</v>
      </c>
      <c r="C70" s="23">
        <f>(C69-4)/(4-1)</f>
        <v>0.0819664903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7" t="s">
        <v>53</v>
      </c>
      <c r="C71" s="23">
        <f>C70/0.9</f>
        <v>0.09107387811</v>
      </c>
      <c r="D71" s="5" t="s">
        <v>54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5" t="s">
        <v>55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3" t="s">
        <v>56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36" t="s">
        <v>57</v>
      </c>
      <c r="C74" s="37"/>
      <c r="D74" s="38">
        <v>2.0</v>
      </c>
      <c r="E74" s="39" t="s">
        <v>58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7.25" customHeight="1">
      <c r="A75" s="2"/>
      <c r="B75" s="40" t="s">
        <v>57</v>
      </c>
      <c r="C75" s="41">
        <v>4.0</v>
      </c>
      <c r="D75" s="37"/>
      <c r="E75" s="39" t="s">
        <v>59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42" t="s">
        <v>58</v>
      </c>
      <c r="C76" s="43">
        <v>6.0</v>
      </c>
      <c r="D76" s="37"/>
      <c r="E76" s="44" t="s">
        <v>59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3" t="s">
        <v>60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16" t="s">
        <v>4</v>
      </c>
      <c r="C78" s="45" t="s">
        <v>57</v>
      </c>
      <c r="D78" s="45" t="s">
        <v>58</v>
      </c>
      <c r="E78" s="45" t="s">
        <v>59</v>
      </c>
      <c r="F78" s="17" t="s">
        <v>45</v>
      </c>
      <c r="G78" s="18"/>
      <c r="H78" s="19"/>
      <c r="I78" s="16" t="s">
        <v>46</v>
      </c>
      <c r="J78" s="16" t="s">
        <v>47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45" t="s">
        <v>57</v>
      </c>
      <c r="C79" s="20">
        <v>1.0</v>
      </c>
      <c r="D79" s="31">
        <f>1/C80</f>
        <v>0.5</v>
      </c>
      <c r="E79" s="46">
        <f t="shared" ref="E79:E80" si="9">C75</f>
        <v>4</v>
      </c>
      <c r="F79" s="23">
        <f t="shared" ref="F79:H79" si="8">C79/C82</f>
        <v>0.3076923077</v>
      </c>
      <c r="G79" s="23">
        <f t="shared" si="8"/>
        <v>0.3</v>
      </c>
      <c r="H79" s="23">
        <f t="shared" si="8"/>
        <v>0.3636363636</v>
      </c>
      <c r="I79" s="23">
        <f t="shared" ref="I79:I81" si="11">SUM(F79:H79)</f>
        <v>0.9713286713</v>
      </c>
      <c r="J79" s="23">
        <f t="shared" ref="J79:J81" si="12">I79/3</f>
        <v>0.3237762238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45" t="s">
        <v>58</v>
      </c>
      <c r="C80" s="47">
        <f>D74</f>
        <v>2</v>
      </c>
      <c r="D80" s="20">
        <v>1.0</v>
      </c>
      <c r="E80" s="22">
        <f t="shared" si="9"/>
        <v>6</v>
      </c>
      <c r="F80" s="23">
        <f t="shared" ref="F80:H80" si="10">C80/C82</f>
        <v>0.6153846154</v>
      </c>
      <c r="G80" s="23">
        <f t="shared" si="10"/>
        <v>0.6</v>
      </c>
      <c r="H80" s="23">
        <f t="shared" si="10"/>
        <v>0.5454545455</v>
      </c>
      <c r="I80" s="23">
        <f t="shared" si="11"/>
        <v>1.760839161</v>
      </c>
      <c r="J80" s="23">
        <f t="shared" si="12"/>
        <v>0.5869463869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45" t="s">
        <v>59</v>
      </c>
      <c r="C81" s="48">
        <f>1/E79</f>
        <v>0.25</v>
      </c>
      <c r="D81" s="23">
        <f>1/E80</f>
        <v>0.1666666667</v>
      </c>
      <c r="E81" s="20">
        <v>1.0</v>
      </c>
      <c r="F81" s="23">
        <f t="shared" ref="F81:H81" si="13">C81/C82</f>
        <v>0.07692307692</v>
      </c>
      <c r="G81" s="23">
        <f t="shared" si="13"/>
        <v>0.1</v>
      </c>
      <c r="H81" s="23">
        <f t="shared" si="13"/>
        <v>0.09090909091</v>
      </c>
      <c r="I81" s="23">
        <f t="shared" si="11"/>
        <v>0.2678321678</v>
      </c>
      <c r="J81" s="23">
        <f t="shared" si="12"/>
        <v>0.08927738928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30" t="s">
        <v>46</v>
      </c>
      <c r="C82" s="48">
        <f t="shared" ref="C82:E82" si="14">SUM(C79:C81)</f>
        <v>3.25</v>
      </c>
      <c r="D82" s="23">
        <f t="shared" si="14"/>
        <v>1.666666667</v>
      </c>
      <c r="E82" s="32">
        <f t="shared" si="14"/>
        <v>11</v>
      </c>
      <c r="F82" s="33" t="s">
        <v>48</v>
      </c>
      <c r="G82" s="18"/>
      <c r="H82" s="18"/>
      <c r="I82" s="19"/>
      <c r="J82" s="23">
        <f>SUM(J79:J81)</f>
        <v>1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13" t="s">
        <v>51</v>
      </c>
      <c r="C84" s="23">
        <f>(C82*J79)+(D82*J80)+(E82*J81)</f>
        <v>3.012567988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13" t="s">
        <v>61</v>
      </c>
      <c r="C85" s="23">
        <f>(C84-3)/(3-1)</f>
        <v>0.006283993784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13" t="s">
        <v>53</v>
      </c>
      <c r="C86" s="23">
        <f>C85/0.58</f>
        <v>0.01083447204</v>
      </c>
      <c r="D86" s="5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3" t="s">
        <v>62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36" t="s">
        <v>57</v>
      </c>
      <c r="C91" s="37"/>
      <c r="D91" s="38">
        <v>2.0</v>
      </c>
      <c r="E91" s="49" t="s">
        <v>58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40" t="s">
        <v>57</v>
      </c>
      <c r="C92" s="41">
        <v>3.0</v>
      </c>
      <c r="D92" s="37"/>
      <c r="E92" s="49" t="s">
        <v>59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42" t="s">
        <v>58</v>
      </c>
      <c r="C93" s="43">
        <v>2.0</v>
      </c>
      <c r="D93" s="37"/>
      <c r="E93" s="50" t="s">
        <v>59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51" t="s">
        <v>60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16" t="s">
        <v>5</v>
      </c>
      <c r="C95" s="45" t="s">
        <v>57</v>
      </c>
      <c r="D95" s="45" t="s">
        <v>58</v>
      </c>
      <c r="E95" s="45" t="s">
        <v>59</v>
      </c>
      <c r="F95" s="17" t="s">
        <v>45</v>
      </c>
      <c r="G95" s="18"/>
      <c r="H95" s="19"/>
      <c r="I95" s="16" t="s">
        <v>46</v>
      </c>
      <c r="J95" s="16" t="s">
        <v>47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45" t="s">
        <v>57</v>
      </c>
      <c r="C96" s="20">
        <v>1.0</v>
      </c>
      <c r="D96" s="31">
        <f>1/2</f>
        <v>0.5</v>
      </c>
      <c r="E96" s="25">
        <v>3.0</v>
      </c>
      <c r="F96" s="23">
        <f>C96/C99</f>
        <v>0.3</v>
      </c>
      <c r="G96" s="23">
        <f t="shared" ref="G96:G98" si="15">D96/$D$99</f>
        <v>0.25</v>
      </c>
      <c r="H96" s="23">
        <f t="shared" ref="H96:H98" si="16">E96/$E$99</f>
        <v>0.5</v>
      </c>
      <c r="I96" s="23">
        <f t="shared" ref="I96:I98" si="17">sum(F96:H96)</f>
        <v>1.05</v>
      </c>
      <c r="J96" s="23">
        <f t="shared" ref="J96:J98" si="18">I96/3</f>
        <v>0.35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45" t="s">
        <v>58</v>
      </c>
      <c r="C97" s="52">
        <v>2.0</v>
      </c>
      <c r="D97" s="20">
        <v>1.0</v>
      </c>
      <c r="E97" s="22">
        <v>2.0</v>
      </c>
      <c r="F97" s="23">
        <f>C97/C99</f>
        <v>0.6</v>
      </c>
      <c r="G97" s="23">
        <f t="shared" si="15"/>
        <v>0.5</v>
      </c>
      <c r="H97" s="23">
        <f t="shared" si="16"/>
        <v>0.3333333333</v>
      </c>
      <c r="I97" s="23">
        <f t="shared" si="17"/>
        <v>1.433333333</v>
      </c>
      <c r="J97" s="23">
        <f t="shared" si="18"/>
        <v>0.4777777778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45" t="s">
        <v>59</v>
      </c>
      <c r="C98" s="23">
        <f>1/3</f>
        <v>0.3333333333</v>
      </c>
      <c r="D98" s="31">
        <f>1/2</f>
        <v>0.5</v>
      </c>
      <c r="E98" s="20">
        <v>1.0</v>
      </c>
      <c r="F98" s="23">
        <f>C98/C99</f>
        <v>0.1</v>
      </c>
      <c r="G98" s="23">
        <f t="shared" si="15"/>
        <v>0.25</v>
      </c>
      <c r="H98" s="23">
        <f t="shared" si="16"/>
        <v>0.1666666667</v>
      </c>
      <c r="I98" s="23">
        <f t="shared" si="17"/>
        <v>0.5166666667</v>
      </c>
      <c r="J98" s="23">
        <f t="shared" si="18"/>
        <v>0.1722222222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30" t="s">
        <v>46</v>
      </c>
      <c r="C99" s="23">
        <f t="shared" ref="C99:E99" si="19">sum(C96:C98)</f>
        <v>3.333333333</v>
      </c>
      <c r="D99" s="32">
        <f t="shared" si="19"/>
        <v>2</v>
      </c>
      <c r="E99" s="32">
        <f t="shared" si="19"/>
        <v>6</v>
      </c>
      <c r="F99" s="53" t="s">
        <v>48</v>
      </c>
      <c r="G99" s="54"/>
      <c r="H99" s="54"/>
      <c r="I99" s="55"/>
      <c r="J99" s="23">
        <f>sum(J96:J98)</f>
        <v>1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13" t="s">
        <v>51</v>
      </c>
      <c r="C101" s="23">
        <f>(C99*J96)+(D99*J97)+(E99*J98)</f>
        <v>3.155555556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13" t="s">
        <v>61</v>
      </c>
      <c r="C102" s="23">
        <f>(C101-3)/(3-1)</f>
        <v>0.07777777778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13" t="s">
        <v>53</v>
      </c>
      <c r="C103" s="23">
        <f>C102/0.58</f>
        <v>0.1340996169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51" t="s">
        <v>63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36" t="s">
        <v>57</v>
      </c>
      <c r="C108" s="38">
        <v>1.0</v>
      </c>
      <c r="D108" s="56"/>
      <c r="E108" s="49" t="s">
        <v>58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40" t="s">
        <v>57</v>
      </c>
      <c r="C109" s="41">
        <v>3.0</v>
      </c>
      <c r="D109" s="37"/>
      <c r="E109" s="49" t="s">
        <v>59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42" t="s">
        <v>58</v>
      </c>
      <c r="C110" s="43">
        <v>5.0</v>
      </c>
      <c r="D110" s="37"/>
      <c r="E110" s="50" t="s">
        <v>59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51" t="s">
        <v>60</v>
      </c>
      <c r="C111" s="5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16" t="s">
        <v>64</v>
      </c>
      <c r="C112" s="45" t="s">
        <v>57</v>
      </c>
      <c r="D112" s="45" t="s">
        <v>58</v>
      </c>
      <c r="E112" s="45" t="s">
        <v>59</v>
      </c>
      <c r="F112" s="17" t="s">
        <v>45</v>
      </c>
      <c r="G112" s="18"/>
      <c r="H112" s="19"/>
      <c r="I112" s="16" t="s">
        <v>46</v>
      </c>
      <c r="J112" s="16" t="s">
        <v>47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45" t="s">
        <v>57</v>
      </c>
      <c r="C113" s="20">
        <v>1.0</v>
      </c>
      <c r="D113" s="47">
        <f>C108</f>
        <v>1</v>
      </c>
      <c r="E113" s="25">
        <f t="shared" ref="E113:E114" si="21">C109</f>
        <v>3</v>
      </c>
      <c r="F113" s="23">
        <f t="shared" ref="F113:H113" si="20">C113/C116</f>
        <v>0.4285714286</v>
      </c>
      <c r="G113" s="23">
        <f t="shared" si="20"/>
        <v>0.4545454545</v>
      </c>
      <c r="H113" s="23">
        <f t="shared" si="20"/>
        <v>0.3333333333</v>
      </c>
      <c r="I113" s="23">
        <f t="shared" ref="I113:I115" si="23">SUM(F113:H113)</f>
        <v>1.216450216</v>
      </c>
      <c r="J113" s="23">
        <f t="shared" ref="J113:J115" si="24">I113/3</f>
        <v>0.4054834055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45" t="s">
        <v>58</v>
      </c>
      <c r="C114" s="20">
        <f>1/D113</f>
        <v>1</v>
      </c>
      <c r="D114" s="20">
        <v>1.0</v>
      </c>
      <c r="E114" s="22">
        <f t="shared" si="21"/>
        <v>5</v>
      </c>
      <c r="F114" s="23">
        <f t="shared" ref="F114:H114" si="22">C114/C116</f>
        <v>0.4285714286</v>
      </c>
      <c r="G114" s="23">
        <f t="shared" si="22"/>
        <v>0.4545454545</v>
      </c>
      <c r="H114" s="23">
        <f t="shared" si="22"/>
        <v>0.5555555556</v>
      </c>
      <c r="I114" s="23">
        <f t="shared" si="23"/>
        <v>1.438672439</v>
      </c>
      <c r="J114" s="23">
        <f t="shared" si="24"/>
        <v>0.4795574796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45" t="s">
        <v>59</v>
      </c>
      <c r="C115" s="23">
        <f>1/E113</f>
        <v>0.3333333333</v>
      </c>
      <c r="D115" s="31">
        <f>1/E114</f>
        <v>0.2</v>
      </c>
      <c r="E115" s="20">
        <v>1.0</v>
      </c>
      <c r="F115" s="23">
        <f t="shared" ref="F115:H115" si="25">C115/C116</f>
        <v>0.1428571429</v>
      </c>
      <c r="G115" s="23">
        <f t="shared" si="25"/>
        <v>0.09090909091</v>
      </c>
      <c r="H115" s="23">
        <f t="shared" si="25"/>
        <v>0.1111111111</v>
      </c>
      <c r="I115" s="23">
        <f t="shared" si="23"/>
        <v>0.3448773449</v>
      </c>
      <c r="J115" s="23">
        <f t="shared" si="24"/>
        <v>0.114959115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30" t="s">
        <v>46</v>
      </c>
      <c r="C116" s="23">
        <f t="shared" ref="C116:E116" si="26">sum(C113:C115)</f>
        <v>2.333333333</v>
      </c>
      <c r="D116" s="31">
        <f t="shared" si="26"/>
        <v>2.2</v>
      </c>
      <c r="E116" s="32">
        <f t="shared" si="26"/>
        <v>9</v>
      </c>
      <c r="F116" s="53" t="s">
        <v>48</v>
      </c>
      <c r="G116" s="54"/>
      <c r="H116" s="54"/>
      <c r="I116" s="55"/>
      <c r="J116" s="23">
        <f>sum(J113:J115)</f>
        <v>1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13" t="s">
        <v>51</v>
      </c>
      <c r="C118" s="23">
        <f>(C116*J113)+(D116*J114)+(E116*J115)</f>
        <v>3.035786436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13" t="s">
        <v>61</v>
      </c>
      <c r="C119" s="23">
        <f>(C118-3)/(3-1)</f>
        <v>0.01789321789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13" t="s">
        <v>53</v>
      </c>
      <c r="C120" s="23">
        <f>C119/0.58</f>
        <v>0.03085037568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51" t="s">
        <v>65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36" t="s">
        <v>57</v>
      </c>
      <c r="C125" s="38">
        <v>7.0</v>
      </c>
      <c r="D125" s="37"/>
      <c r="E125" s="49" t="s">
        <v>58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40" t="s">
        <v>57</v>
      </c>
      <c r="C126" s="41">
        <v>5.0</v>
      </c>
      <c r="D126" s="37"/>
      <c r="E126" s="49" t="s">
        <v>59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42" t="s">
        <v>58</v>
      </c>
      <c r="C127" s="56"/>
      <c r="D127" s="43">
        <v>3.0</v>
      </c>
      <c r="E127" s="50" t="s">
        <v>59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51" t="s">
        <v>60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57" t="s">
        <v>7</v>
      </c>
      <c r="C129" s="45" t="s">
        <v>57</v>
      </c>
      <c r="D129" s="45" t="s">
        <v>58</v>
      </c>
      <c r="E129" s="45" t="s">
        <v>59</v>
      </c>
      <c r="F129" s="17" t="s">
        <v>45</v>
      </c>
      <c r="G129" s="18"/>
      <c r="H129" s="19"/>
      <c r="I129" s="16" t="s">
        <v>46</v>
      </c>
      <c r="J129" s="16" t="s">
        <v>47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45" t="s">
        <v>57</v>
      </c>
      <c r="C130" s="20">
        <v>1.0</v>
      </c>
      <c r="D130" s="47">
        <f>C125</f>
        <v>7</v>
      </c>
      <c r="E130" s="25">
        <f>C126</f>
        <v>5</v>
      </c>
      <c r="F130" s="23">
        <f t="shared" ref="F130:H130" si="27">C130/C133</f>
        <v>0.7446808511</v>
      </c>
      <c r="G130" s="23">
        <f t="shared" si="27"/>
        <v>0.6363636364</v>
      </c>
      <c r="H130" s="23">
        <f t="shared" si="27"/>
        <v>0.7894736842</v>
      </c>
      <c r="I130" s="23">
        <f t="shared" ref="I130:I132" si="29">SUM(F130:H130)</f>
        <v>2.170518172</v>
      </c>
      <c r="J130" s="23">
        <f t="shared" ref="J130:J132" si="30">I130/3</f>
        <v>0.7235060572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45" t="s">
        <v>58</v>
      </c>
      <c r="C131" s="27">
        <f>1/D130</f>
        <v>0.1428571429</v>
      </c>
      <c r="D131" s="20">
        <v>1.0</v>
      </c>
      <c r="E131" s="27">
        <f>1/D132</f>
        <v>0.3333333333</v>
      </c>
      <c r="F131" s="23">
        <f t="shared" ref="F131:H131" si="28">C131/C133</f>
        <v>0.1063829787</v>
      </c>
      <c r="G131" s="23">
        <f t="shared" si="28"/>
        <v>0.09090909091</v>
      </c>
      <c r="H131" s="23">
        <f t="shared" si="28"/>
        <v>0.05263157895</v>
      </c>
      <c r="I131" s="23">
        <f t="shared" si="29"/>
        <v>0.2499236486</v>
      </c>
      <c r="J131" s="23">
        <f t="shared" si="30"/>
        <v>0.08330788286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45" t="s">
        <v>59</v>
      </c>
      <c r="C132" s="32">
        <f>1/E130</f>
        <v>0.2</v>
      </c>
      <c r="D132" s="58">
        <f>D127</f>
        <v>3</v>
      </c>
      <c r="E132" s="20">
        <v>1.0</v>
      </c>
      <c r="F132" s="23">
        <f t="shared" ref="F132:H132" si="31">C132/C133</f>
        <v>0.1489361702</v>
      </c>
      <c r="G132" s="23">
        <f t="shared" si="31"/>
        <v>0.2727272727</v>
      </c>
      <c r="H132" s="23">
        <f t="shared" si="31"/>
        <v>0.1578947368</v>
      </c>
      <c r="I132" s="23">
        <f t="shared" si="29"/>
        <v>0.5795581798</v>
      </c>
      <c r="J132" s="23">
        <f t="shared" si="30"/>
        <v>0.1931860599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30" t="s">
        <v>46</v>
      </c>
      <c r="C133" s="23">
        <f t="shared" ref="C133:E133" si="32">sum(C130:C132)</f>
        <v>1.342857143</v>
      </c>
      <c r="D133" s="32">
        <f t="shared" si="32"/>
        <v>11</v>
      </c>
      <c r="E133" s="23">
        <f t="shared" si="32"/>
        <v>6.333333333</v>
      </c>
      <c r="F133" s="53" t="s">
        <v>48</v>
      </c>
      <c r="G133" s="54"/>
      <c r="H133" s="54"/>
      <c r="I133" s="55"/>
      <c r="J133" s="23">
        <f>sum(J130:J132)</f>
        <v>1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13" t="s">
        <v>51</v>
      </c>
      <c r="C135" s="23">
        <f>(C133*J130)+(D133*J131)+(E133*J132)</f>
        <v>3.111463701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13" t="s">
        <v>61</v>
      </c>
      <c r="C136" s="23">
        <f>(C135-3)/(3-1)</f>
        <v>0.05573185058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13" t="s">
        <v>53</v>
      </c>
      <c r="C137" s="23">
        <f>C136/0.58</f>
        <v>0.09608939755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59" t="s">
        <v>66</v>
      </c>
      <c r="C139" s="19"/>
      <c r="D139" s="16" t="s">
        <v>67</v>
      </c>
      <c r="E139" s="16" t="s">
        <v>68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13" t="s">
        <v>57</v>
      </c>
      <c r="C140" s="23">
        <f>(L60*J79)+(L61*J96)+(L62*J113)+(L63*J130)</f>
        <v>0.466643516</v>
      </c>
      <c r="D140" s="13">
        <v>1.0</v>
      </c>
      <c r="E140" s="60" t="s">
        <v>69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61" t="s">
        <v>58</v>
      </c>
      <c r="C141" s="23">
        <f>(L60*J80)+(L61*J97)+(L62*J114)+(L63*J131)</f>
        <v>0.3881352277</v>
      </c>
      <c r="D141" s="13">
        <v>2.0</v>
      </c>
      <c r="E141" s="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13" t="s">
        <v>59</v>
      </c>
      <c r="C142" s="23">
        <f>(L60*J81)+(L61*J98)+(L62*J115)+(L63*J132)</f>
        <v>0.1452212563</v>
      </c>
      <c r="D142" s="13">
        <v>3.0</v>
      </c>
      <c r="E142" s="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8"/>
      <c r="C143" s="23">
        <f>SUM(C140:C142)</f>
        <v>1</v>
      </c>
      <c r="D143" s="8"/>
      <c r="E143" s="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</sheetData>
  <mergeCells count="39">
    <mergeCell ref="B4:C4"/>
    <mergeCell ref="B22:C22"/>
    <mergeCell ref="B30:D30"/>
    <mergeCell ref="B31:G31"/>
    <mergeCell ref="B32:H32"/>
    <mergeCell ref="B34:K34"/>
    <mergeCell ref="A1:M2"/>
    <mergeCell ref="B33:C33"/>
    <mergeCell ref="B35:C35"/>
    <mergeCell ref="B38:C38"/>
    <mergeCell ref="B40:C40"/>
    <mergeCell ref="B42:C42"/>
    <mergeCell ref="B36:E36"/>
    <mergeCell ref="B37:F37"/>
    <mergeCell ref="B43:C43"/>
    <mergeCell ref="B44:C44"/>
    <mergeCell ref="G59:J59"/>
    <mergeCell ref="G64:K64"/>
    <mergeCell ref="B66:D66"/>
    <mergeCell ref="B51:E51"/>
    <mergeCell ref="B58:E58"/>
    <mergeCell ref="B77:C77"/>
    <mergeCell ref="F78:H78"/>
    <mergeCell ref="F82:I82"/>
    <mergeCell ref="B67:E67"/>
    <mergeCell ref="D71:H71"/>
    <mergeCell ref="B73:E73"/>
    <mergeCell ref="B90:E90"/>
    <mergeCell ref="B128:C128"/>
    <mergeCell ref="F129:H129"/>
    <mergeCell ref="F133:I133"/>
    <mergeCell ref="B139:C139"/>
    <mergeCell ref="B94:C94"/>
    <mergeCell ref="F95:H95"/>
    <mergeCell ref="F99:I99"/>
    <mergeCell ref="F112:H112"/>
    <mergeCell ref="F116:I116"/>
    <mergeCell ref="B124:D124"/>
    <mergeCell ref="B107:E107"/>
  </mergeCells>
  <drawing r:id="rId1"/>
</worksheet>
</file>