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esktop/"/>
    </mc:Choice>
  </mc:AlternateContent>
  <xr:revisionPtr revIDLastSave="0" documentId="13_ncr:1_{67DF62D0-9DE8-7248-9594-3F82E32CDFF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 a="1"/>
  <c r="H1" i="1" s="1"/>
  <c r="I1" i="1" l="1"/>
  <c r="E25" i="1" s="1"/>
  <c r="E19" i="1" l="1"/>
  <c r="E6" i="1"/>
  <c r="E15" i="1"/>
  <c r="E20" i="1"/>
  <c r="E5" i="1"/>
  <c r="E8" i="1"/>
  <c r="E24" i="1"/>
  <c r="E7" i="1"/>
  <c r="E23" i="1"/>
  <c r="E10" i="1"/>
  <c r="E12" i="1"/>
  <c r="E28" i="1"/>
  <c r="E14" i="1"/>
  <c r="E17" i="1"/>
  <c r="E26" i="1"/>
  <c r="E11" i="1"/>
  <c r="E9" i="1"/>
  <c r="E18" i="1"/>
  <c r="E16" i="1"/>
  <c r="E13" i="1"/>
  <c r="E22" i="1"/>
  <c r="E27" i="1"/>
  <c r="D27" i="1" s="1"/>
  <c r="E21" i="1"/>
  <c r="D26" i="1"/>
  <c r="D28" i="1"/>
  <c r="O26" i="1"/>
  <c r="O27" i="1"/>
  <c r="O28" i="1"/>
  <c r="O25" i="1"/>
  <c r="D25" i="1" s="1"/>
  <c r="U30" i="1"/>
  <c r="V30" i="1" s="1"/>
  <c r="U31" i="1"/>
  <c r="V31" i="1" s="1"/>
  <c r="U32" i="1"/>
  <c r="V32" i="1" s="1"/>
  <c r="U33" i="1"/>
  <c r="V33" i="1" s="1"/>
  <c r="U34" i="1"/>
  <c r="V34" i="1" s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29" i="1"/>
  <c r="V29" i="1" s="1"/>
  <c r="F6" i="1"/>
  <c r="N6" i="1" s="1"/>
  <c r="F7" i="1"/>
  <c r="N7" i="1" s="1"/>
  <c r="F8" i="1"/>
  <c r="N8" i="1" s="1"/>
  <c r="F14" i="1"/>
  <c r="N14" i="1" s="1"/>
  <c r="F15" i="1"/>
  <c r="N15" i="1" s="1"/>
  <c r="F16" i="1"/>
  <c r="F17" i="1"/>
  <c r="N17" i="1" s="1"/>
  <c r="F18" i="1"/>
  <c r="F19" i="1"/>
  <c r="N19" i="1" s="1"/>
  <c r="F20" i="1"/>
  <c r="N20" i="1" s="1"/>
  <c r="F21" i="1"/>
  <c r="N21" i="1" s="1"/>
  <c r="F22" i="1"/>
  <c r="N22" i="1" s="1"/>
  <c r="F23" i="1"/>
  <c r="N23" i="1" s="1"/>
  <c r="F24" i="1"/>
  <c r="N24" i="1" s="1"/>
  <c r="F5" i="1"/>
  <c r="N5" i="1" l="1"/>
  <c r="O22" i="1"/>
  <c r="S22" i="1" s="1"/>
  <c r="O21" i="1"/>
  <c r="P21" i="1" s="1"/>
  <c r="N18" i="1"/>
  <c r="O20" i="1" s="1"/>
  <c r="N16" i="1"/>
  <c r="O7" i="1"/>
  <c r="P7" i="1" s="1"/>
  <c r="O19" i="1" l="1"/>
  <c r="P19" i="1" s="1"/>
  <c r="P22" i="1"/>
  <c r="O18" i="1"/>
  <c r="S18" i="1" s="1"/>
  <c r="S21" i="1"/>
  <c r="S19" i="1"/>
  <c r="S20" i="1"/>
  <c r="P20" i="1"/>
  <c r="O16" i="1"/>
  <c r="P16" i="1" s="1"/>
  <c r="O17" i="1"/>
  <c r="S7" i="1"/>
  <c r="P18" i="1" l="1"/>
  <c r="P17" i="1"/>
  <c r="S17" i="1"/>
  <c r="S16" i="1"/>
  <c r="F11" i="1" l="1"/>
  <c r="H7" i="1" s="1"/>
  <c r="F10" i="1"/>
  <c r="H6" i="1" s="1"/>
  <c r="N10" i="1"/>
  <c r="F12" i="1"/>
  <c r="H8" i="1" s="1"/>
  <c r="F9" i="1"/>
  <c r="N9" i="1" s="1"/>
  <c r="O8" i="1" s="1"/>
  <c r="F13" i="1"/>
  <c r="N13" i="1" s="1"/>
  <c r="O15" i="1" s="1"/>
  <c r="N11" i="1" l="1"/>
  <c r="S15" i="1"/>
  <c r="P15" i="1"/>
  <c r="H5" i="1"/>
  <c r="H9" i="1" s="1"/>
  <c r="I8" i="1" s="1"/>
  <c r="O9" i="1"/>
  <c r="P8" i="1"/>
  <c r="S8" i="1"/>
  <c r="S10" i="1"/>
  <c r="N12" i="1"/>
  <c r="O13" i="1" s="1"/>
  <c r="P13" i="1" s="1"/>
  <c r="O10" i="1"/>
  <c r="P10" i="1" s="1"/>
  <c r="O12" i="1" l="1"/>
  <c r="P12" i="1" s="1"/>
  <c r="O11" i="1"/>
  <c r="P9" i="1"/>
  <c r="S9" i="1"/>
  <c r="S13" i="1"/>
  <c r="I6" i="1"/>
  <c r="I7" i="1"/>
  <c r="S12" i="1"/>
  <c r="O14" i="1"/>
  <c r="I5" i="1"/>
  <c r="P11" i="1" l="1"/>
  <c r="S11" i="1"/>
  <c r="I9" i="1"/>
  <c r="P14" i="1"/>
  <c r="S14" i="1"/>
</calcChain>
</file>

<file path=xl/sharedStrings.xml><?xml version="1.0" encoding="utf-8"?>
<sst xmlns="http://schemas.openxmlformats.org/spreadsheetml/2006/main" count="48" uniqueCount="47">
  <si>
    <t>объем реализации, дкл.</t>
  </si>
  <si>
    <t>квартал</t>
  </si>
  <si>
    <t>t</t>
  </si>
  <si>
    <t>Yt</t>
  </si>
  <si>
    <t>уровни ряда</t>
  </si>
  <si>
    <t>Амплитуда колебаний относительно постоянна; применяется аддитивная модель декомпозиции:</t>
  </si>
  <si>
    <r>
      <t>Yt = Ut+St+Vt+</t>
    </r>
    <r>
      <rPr>
        <sz val="16"/>
        <color theme="1"/>
        <rFont val="Symbol"/>
        <family val="1"/>
        <charset val="2"/>
      </rPr>
      <t>e</t>
    </r>
    <r>
      <rPr>
        <sz val="16"/>
        <color theme="1"/>
        <rFont val="Calibri"/>
        <family val="2"/>
        <charset val="204"/>
        <scheme val="minor"/>
      </rPr>
      <t>t</t>
    </r>
  </si>
  <si>
    <t>Ut</t>
  </si>
  <si>
    <t>Тренд:</t>
  </si>
  <si>
    <t>St+Vt+et</t>
  </si>
  <si>
    <t xml:space="preserve"> = Yt-Ut</t>
  </si>
  <si>
    <t>(минус тренд)</t>
  </si>
  <si>
    <t>Сезонная компонента:</t>
  </si>
  <si>
    <t>St</t>
  </si>
  <si>
    <t>I</t>
  </si>
  <si>
    <t>II</t>
  </si>
  <si>
    <t>III</t>
  </si>
  <si>
    <t>IV</t>
  </si>
  <si>
    <t>сумма:</t>
  </si>
  <si>
    <t>сумма должна быть = 0</t>
  </si>
  <si>
    <t>для выполнения правила центрированности.</t>
  </si>
  <si>
    <t>Если сумма квартальных средних не равна 0,</t>
  </si>
  <si>
    <t>из каждой средней вычитают их сумму, деленную на 4.</t>
  </si>
  <si>
    <t>(по числу кварталов)</t>
  </si>
  <si>
    <t>(т.е. фактически вычитается общая средняя)</t>
  </si>
  <si>
    <t xml:space="preserve">результаты снова суммируются. </t>
  </si>
  <si>
    <t>Должен получиться 0.</t>
  </si>
  <si>
    <t>Квартальные средние</t>
  </si>
  <si>
    <t>Циклическая компонента:</t>
  </si>
  <si>
    <t>(на основе скользящих средних)</t>
  </si>
  <si>
    <t>4-периодные для квартальных данных</t>
  </si>
  <si>
    <t>совместно с трендом:</t>
  </si>
  <si>
    <t>Случайная компонента:</t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</si>
  <si>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04"/>
        <scheme val="minor"/>
      </rPr>
      <t>t</t>
    </r>
  </si>
  <si>
    <r>
      <t>Vt+</t>
    </r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Calibri"/>
        <family val="2"/>
        <charset val="204"/>
        <scheme val="minor"/>
      </rPr>
      <t>t</t>
    </r>
  </si>
  <si>
    <t>Vt</t>
  </si>
  <si>
    <t>(Vt+Ut)</t>
  </si>
  <si>
    <t>Квантиль-квантильный график:</t>
  </si>
  <si>
    <t>(проверим случайность "белого шума":)</t>
  </si>
  <si>
    <t>(т.е. качество декомпозиции)</t>
  </si>
  <si>
    <t>сортируем по возрастанию и присваиваем номер: (ранг)</t>
  </si>
  <si>
    <t>r</t>
  </si>
  <si>
    <t>(r-0.5)/n</t>
  </si>
  <si>
    <t>(n=16)</t>
  </si>
  <si>
    <t>НОРМ.СТ.ОБР</t>
  </si>
  <si>
    <t>Распределение случайной компоненты соответствует нормальному закону.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</si>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</sst>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16"/>
      <color theme="1"/>
      <name val="Calibri"/>
      <family val="2"/>
      <charset val="204"/>
      <scheme val="minor"/>
    </font>
    <font>
      <sz val="16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0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45E6-45A2-A722-21892E3E27AB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E6-45A2-A722-21892E3E27AB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5E6-45A2-A722-21892E3E27AB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E6-45A2-A722-21892E3E27AB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4654855643044621E-2"/>
                  <c:y val="-0.221371391076115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2.13782x + 83.32789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val>
            <c:numRef>
              <c:f>Лист1!$D$5:$D$28</c:f>
              <c:numCache>
                <c:formatCode>0.00</c:formatCode>
                <c:ptCount val="24"/>
                <c:pt idx="0">
                  <c:v>72</c:v>
                </c:pt>
                <c:pt idx="1">
                  <c:v>91.6</c:v>
                </c:pt>
                <c:pt idx="2">
                  <c:v>103.6</c:v>
                </c:pt>
                <c:pt idx="3">
                  <c:v>98.1</c:v>
                </c:pt>
                <c:pt idx="4">
                  <c:v>79.2</c:v>
                </c:pt>
                <c:pt idx="5">
                  <c:v>93</c:v>
                </c:pt>
                <c:pt idx="6">
                  <c:v>115.3</c:v>
                </c:pt>
                <c:pt idx="7">
                  <c:v>103.2</c:v>
                </c:pt>
                <c:pt idx="8">
                  <c:v>93.5</c:v>
                </c:pt>
                <c:pt idx="9">
                  <c:v>102.6</c:v>
                </c:pt>
                <c:pt idx="10">
                  <c:v>115.5</c:v>
                </c:pt>
                <c:pt idx="11">
                  <c:v>104</c:v>
                </c:pt>
                <c:pt idx="12">
                  <c:v>94</c:v>
                </c:pt>
                <c:pt idx="13">
                  <c:v>119.1</c:v>
                </c:pt>
                <c:pt idx="14">
                  <c:v>128.4</c:v>
                </c:pt>
                <c:pt idx="15">
                  <c:v>113.8</c:v>
                </c:pt>
                <c:pt idx="16">
                  <c:v>108.8</c:v>
                </c:pt>
                <c:pt idx="17">
                  <c:v>120.8</c:v>
                </c:pt>
                <c:pt idx="18">
                  <c:v>136.9</c:v>
                </c:pt>
                <c:pt idx="19">
                  <c:v>122.1</c:v>
                </c:pt>
                <c:pt idx="20">
                  <c:v>118.82850526315792</c:v>
                </c:pt>
                <c:pt idx="21">
                  <c:v>132.64962481203008</c:v>
                </c:pt>
                <c:pt idx="22">
                  <c:v>136.41754436090227</c:v>
                </c:pt>
                <c:pt idx="23">
                  <c:v>124.93226390977443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6-45A2-A722-21892E3E2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187344"/>
        <c:axId val="431189696"/>
      </c:lineChart>
      <c:catAx>
        <c:axId val="43118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189696"/>
        <c:crosses val="autoZero"/>
        <c:auto val="1"/>
        <c:lblAlgn val="ctr"/>
        <c:lblOffset val="100"/>
        <c:noMultiLvlLbl val="0"/>
      </c:catAx>
      <c:valAx>
        <c:axId val="4311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1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Лист1!$S$29:$S$44</c:f>
              <c:numCache>
                <c:formatCode>General</c:formatCode>
                <c:ptCount val="16"/>
                <c:pt idx="0">
                  <c:v>-1.7000000000000002</c:v>
                </c:pt>
                <c:pt idx="1">
                  <c:v>-1.357600000000001</c:v>
                </c:pt>
                <c:pt idx="2">
                  <c:v>-0.90380000000000038</c:v>
                </c:pt>
                <c:pt idx="3">
                  <c:v>-0.90380000000000038</c:v>
                </c:pt>
                <c:pt idx="4">
                  <c:v>-0.85760000000000147</c:v>
                </c:pt>
                <c:pt idx="5">
                  <c:v>-0.1999999999999984</c:v>
                </c:pt>
                <c:pt idx="6">
                  <c:v>-0.15380000000000038</c:v>
                </c:pt>
                <c:pt idx="7">
                  <c:v>-0.1075999999999997</c:v>
                </c:pt>
                <c:pt idx="8">
                  <c:v>-4.6199999999999797E-2</c:v>
                </c:pt>
                <c:pt idx="9">
                  <c:v>0.4538000000000002</c:v>
                </c:pt>
                <c:pt idx="10">
                  <c:v>0.4538000000000002</c:v>
                </c:pt>
                <c:pt idx="11">
                  <c:v>0.6424000000000003</c:v>
                </c:pt>
                <c:pt idx="12">
                  <c:v>1.0499999999999998</c:v>
                </c:pt>
                <c:pt idx="13">
                  <c:v>1.4538000000000002</c:v>
                </c:pt>
                <c:pt idx="14">
                  <c:v>2.0961999999999996</c:v>
                </c:pt>
                <c:pt idx="15">
                  <c:v>2.5499999999999998</c:v>
                </c:pt>
              </c:numCache>
            </c:numRef>
          </c:xVal>
          <c:yVal>
            <c:numRef>
              <c:f>Лист1!$V$29:$V$44</c:f>
              <c:numCache>
                <c:formatCode>General</c:formatCode>
                <c:ptCount val="16"/>
                <c:pt idx="0">
                  <c:v>-1.8627318674216511</c:v>
                </c:pt>
                <c:pt idx="1">
                  <c:v>-1.3180108973035372</c:v>
                </c:pt>
                <c:pt idx="2">
                  <c:v>-1.0099901692495805</c:v>
                </c:pt>
                <c:pt idx="3">
                  <c:v>-0.77642176114792794</c:v>
                </c:pt>
                <c:pt idx="4">
                  <c:v>-0.57913216225555586</c:v>
                </c:pt>
                <c:pt idx="5">
                  <c:v>-0.40225006532172536</c:v>
                </c:pt>
                <c:pt idx="6">
                  <c:v>-0.23720210932878771</c:v>
                </c:pt>
                <c:pt idx="7">
                  <c:v>-7.8412412733112211E-2</c:v>
                </c:pt>
                <c:pt idx="8">
                  <c:v>7.8412412733112211E-2</c:v>
                </c:pt>
                <c:pt idx="9">
                  <c:v>0.23720210932878771</c:v>
                </c:pt>
                <c:pt idx="10">
                  <c:v>0.40225006532172536</c:v>
                </c:pt>
                <c:pt idx="11">
                  <c:v>0.57913216225555586</c:v>
                </c:pt>
                <c:pt idx="12">
                  <c:v>0.77642176114792794</c:v>
                </c:pt>
                <c:pt idx="13">
                  <c:v>1.0099901692495805</c:v>
                </c:pt>
                <c:pt idx="14">
                  <c:v>1.3180108973035372</c:v>
                </c:pt>
                <c:pt idx="15">
                  <c:v>1.8627318674216511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87-4841-9F6F-5B54F6FC3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186952"/>
        <c:axId val="426665376"/>
      </c:scatterChart>
      <c:valAx>
        <c:axId val="43118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665376"/>
        <c:crosses val="autoZero"/>
        <c:crossBetween val="midCat"/>
      </c:valAx>
      <c:valAx>
        <c:axId val="4266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18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158003</xdr:colOff>
      <xdr:row>33</xdr:row>
      <xdr:rowOff>149599</xdr:rowOff>
    </xdr:from>
    <xdr:to>
      <xdr:col>7</xdr:col>
      <xdr:colOff>462803</xdr:colOff>
      <xdr:row>48</xdr:row>
      <xdr:rowOff>35299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19D0C9C-6098-4D23-BB12-BC3C3954A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124726</xdr:colOff>
      <xdr:row>27</xdr:row>
      <xdr:rowOff>164191</xdr:rowOff>
    </xdr:from>
    <xdr:to>
      <xdr:col>26</xdr:col>
      <xdr:colOff>593424</xdr:colOff>
      <xdr:row>43</xdr:row>
      <xdr:rowOff>90475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45CECBD8-389C-4865-80C1-23954AE59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zoomScale="85" zoomScaleNormal="85" workbookViewId="0">
      <selection activeCell="H1" sqref="H1"/>
    </sheetView>
  </sheetViews>
  <sheetFormatPr baseColWidth="10" defaultColWidth="8.83203125" defaultRowHeight="15" x14ac:dyDescent="0.2"/>
  <cols>
    <col min="4" max="4" width="17" customWidth="1"/>
    <col min="8" max="8" width="11.5" customWidth="1"/>
    <col min="10" max="10" width="9.1640625" customWidth="1"/>
    <col min="12" max="12" width="13.83203125" customWidth="1"/>
    <col min="13" max="13" width="22.6640625" customWidth="1"/>
  </cols>
  <sheetData>
    <row r="1" spans="1:19" x14ac:dyDescent="0.2">
      <c r="D1" t="s">
        <v>0</v>
      </c>
      <c r="F1" t="s">
        <v>11</v>
      </c>
      <c r="H1">
        <f t="array" ref="H1:I1">LINEST(D5:D24,C5:C24,1,0)</f>
        <v>2.137819548872181</v>
      </c>
      <c r="I1">
        <v>83.327894736842097</v>
      </c>
      <c r="M1" t="s">
        <v>12</v>
      </c>
      <c r="O1" t="s">
        <v>28</v>
      </c>
      <c r="S1" t="s">
        <v>32</v>
      </c>
    </row>
    <row r="2" spans="1:19" x14ac:dyDescent="0.2">
      <c r="D2" t="s">
        <v>4</v>
      </c>
      <c r="E2" t="s">
        <v>8</v>
      </c>
      <c r="F2" t="s">
        <v>10</v>
      </c>
      <c r="H2" t="s">
        <v>27</v>
      </c>
      <c r="O2" t="s">
        <v>29</v>
      </c>
    </row>
    <row r="3" spans="1:19" x14ac:dyDescent="0.2">
      <c r="O3" t="s">
        <v>30</v>
      </c>
    </row>
    <row r="4" spans="1:19" x14ac:dyDescent="0.2">
      <c r="B4" t="s">
        <v>1</v>
      </c>
      <c r="C4" t="s">
        <v>2</v>
      </c>
      <c r="D4" t="s">
        <v>3</v>
      </c>
      <c r="E4" t="s">
        <v>7</v>
      </c>
      <c r="F4" t="s">
        <v>9</v>
      </c>
      <c r="G4" t="s">
        <v>1</v>
      </c>
      <c r="M4" t="s">
        <v>13</v>
      </c>
      <c r="N4" t="s">
        <v>34</v>
      </c>
      <c r="O4" t="s">
        <v>35</v>
      </c>
      <c r="S4" s="2" t="s">
        <v>33</v>
      </c>
    </row>
    <row r="5" spans="1:19" x14ac:dyDescent="0.2">
      <c r="A5">
        <v>2008</v>
      </c>
      <c r="B5">
        <v>1</v>
      </c>
      <c r="C5">
        <v>1</v>
      </c>
      <c r="D5" s="3">
        <v>72</v>
      </c>
      <c r="E5">
        <f>$H$1*C5+$I$1</f>
        <v>85.465714285714284</v>
      </c>
      <c r="F5">
        <f>D5-E5</f>
        <v>-13.465714285714284</v>
      </c>
      <c r="G5" t="s">
        <v>14</v>
      </c>
      <c r="H5">
        <f>(F5+F9+F13+F17+F21)/5</f>
        <v>-13.068270676691725</v>
      </c>
      <c r="I5">
        <f>H5-$H$9/4</f>
        <v>-13.068270676691727</v>
      </c>
      <c r="M5">
        <v>-7.1443000000000003</v>
      </c>
      <c r="N5">
        <f>F5-M5</f>
        <v>-6.3214142857142841</v>
      </c>
    </row>
    <row r="6" spans="1:19" x14ac:dyDescent="0.2">
      <c r="B6">
        <v>2</v>
      </c>
      <c r="C6">
        <v>2</v>
      </c>
      <c r="D6" s="3">
        <v>91.6</v>
      </c>
      <c r="E6">
        <f t="shared" ref="E6:E28" si="0">$H$1*C6+$I$1</f>
        <v>87.603533834586457</v>
      </c>
      <c r="F6">
        <f t="shared" ref="F6:F24" si="1">D6-E6</f>
        <v>3.9964661654135369</v>
      </c>
      <c r="G6" t="s">
        <v>15</v>
      </c>
      <c r="H6">
        <f t="shared" ref="H6:H8" si="2">(F6+F10+F14+F18+F22)/5</f>
        <v>0.71390977443608961</v>
      </c>
      <c r="I6">
        <f t="shared" ref="I6:I8" si="3">H6-$H$9/4</f>
        <v>0.71390977443608838</v>
      </c>
      <c r="M6">
        <v>5.1519000000000004</v>
      </c>
      <c r="N6">
        <f t="shared" ref="N6:N24" si="4">F6-M6</f>
        <v>-1.1554338345864634</v>
      </c>
      <c r="P6" t="s">
        <v>31</v>
      </c>
    </row>
    <row r="7" spans="1:19" x14ac:dyDescent="0.2">
      <c r="B7">
        <v>3</v>
      </c>
      <c r="C7">
        <v>3</v>
      </c>
      <c r="D7" s="3">
        <v>103.6</v>
      </c>
      <c r="E7">
        <f t="shared" si="0"/>
        <v>89.741353383458645</v>
      </c>
      <c r="F7">
        <f t="shared" si="1"/>
        <v>13.85864661654135</v>
      </c>
      <c r="G7" t="s">
        <v>16</v>
      </c>
      <c r="H7">
        <f t="shared" si="2"/>
        <v>13.096090225563909</v>
      </c>
      <c r="I7">
        <f t="shared" si="3"/>
        <v>13.096090225563907</v>
      </c>
      <c r="M7">
        <v>7.4481000000000002</v>
      </c>
      <c r="N7">
        <f t="shared" si="4"/>
        <v>6.4105466165413496</v>
      </c>
      <c r="O7">
        <f>AVERAGE(N5:N8)</f>
        <v>2.6525563909774448</v>
      </c>
      <c r="P7">
        <f>O7+E7</f>
        <v>92.393909774436082</v>
      </c>
      <c r="S7">
        <f>N7-O7</f>
        <v>3.7579902255639048</v>
      </c>
    </row>
    <row r="8" spans="1:19" x14ac:dyDescent="0.2">
      <c r="B8">
        <v>4</v>
      </c>
      <c r="C8">
        <v>4</v>
      </c>
      <c r="D8" s="3">
        <v>98.1</v>
      </c>
      <c r="E8">
        <f t="shared" si="0"/>
        <v>91.879172932330818</v>
      </c>
      <c r="F8">
        <f t="shared" si="1"/>
        <v>6.2208270676691768</v>
      </c>
      <c r="G8" t="s">
        <v>17</v>
      </c>
      <c r="H8">
        <f t="shared" si="2"/>
        <v>-0.7417293233082688</v>
      </c>
      <c r="I8">
        <f t="shared" si="3"/>
        <v>-0.74172932330827002</v>
      </c>
      <c r="M8">
        <v>-5.4557000000000002</v>
      </c>
      <c r="N8">
        <f t="shared" si="4"/>
        <v>11.676527067669177</v>
      </c>
      <c r="O8">
        <f t="shared" ref="O8:O22" si="5">AVERAGE(N6:N9)</f>
        <v>2.3147368421052654</v>
      </c>
      <c r="P8">
        <f t="shared" ref="P8:P22" si="6">O8+E8</f>
        <v>94.193909774436079</v>
      </c>
      <c r="S8">
        <f t="shared" ref="S8:S22" si="7">N8-O8</f>
        <v>9.3617902255639116</v>
      </c>
    </row>
    <row r="9" spans="1:19" x14ac:dyDescent="0.2">
      <c r="A9">
        <v>2009</v>
      </c>
      <c r="B9">
        <v>1</v>
      </c>
      <c r="C9">
        <v>5</v>
      </c>
      <c r="D9" s="3">
        <v>79.2</v>
      </c>
      <c r="E9">
        <f t="shared" si="0"/>
        <v>94.016992481203005</v>
      </c>
      <c r="F9">
        <f t="shared" si="1"/>
        <v>-14.816992481203002</v>
      </c>
      <c r="G9" t="s">
        <v>18</v>
      </c>
      <c r="H9">
        <f>SUM(H5:H8)</f>
        <v>4.9960036108132044E-15</v>
      </c>
      <c r="I9">
        <f>SUM(I5:I8)</f>
        <v>-1.5543122344752192E-15</v>
      </c>
      <c r="M9">
        <v>-7.1443000000000003</v>
      </c>
      <c r="N9">
        <f t="shared" si="4"/>
        <v>-7.6726924812030015</v>
      </c>
      <c r="O9">
        <f t="shared" si="5"/>
        <v>0.52691729323308678</v>
      </c>
      <c r="P9">
        <f t="shared" si="6"/>
        <v>94.543909774436088</v>
      </c>
      <c r="S9">
        <f t="shared" si="7"/>
        <v>-8.1996097744360874</v>
      </c>
    </row>
    <row r="10" spans="1:19" x14ac:dyDescent="0.2">
      <c r="B10">
        <v>2</v>
      </c>
      <c r="C10">
        <v>6</v>
      </c>
      <c r="D10" s="3">
        <v>93</v>
      </c>
      <c r="E10">
        <f t="shared" si="0"/>
        <v>96.154812030075178</v>
      </c>
      <c r="F10">
        <f t="shared" si="1"/>
        <v>-3.1548120300751776</v>
      </c>
      <c r="H10" t="s">
        <v>19</v>
      </c>
      <c r="M10">
        <v>5.1519000000000004</v>
      </c>
      <c r="N10">
        <f t="shared" si="4"/>
        <v>-8.3067120300751789</v>
      </c>
      <c r="O10">
        <f t="shared" si="5"/>
        <v>1.3140977443609072</v>
      </c>
      <c r="P10">
        <f t="shared" si="6"/>
        <v>97.468909774436085</v>
      </c>
      <c r="S10">
        <f t="shared" si="7"/>
        <v>-9.6208097744360863</v>
      </c>
    </row>
    <row r="11" spans="1:19" x14ac:dyDescent="0.2">
      <c r="B11">
        <v>3</v>
      </c>
      <c r="C11">
        <v>7</v>
      </c>
      <c r="D11" s="3">
        <v>115.3</v>
      </c>
      <c r="E11">
        <f t="shared" si="0"/>
        <v>98.292631578947365</v>
      </c>
      <c r="F11">
        <f t="shared" si="1"/>
        <v>17.007368421052632</v>
      </c>
      <c r="H11" t="s">
        <v>20</v>
      </c>
      <c r="M11">
        <v>7.4481000000000002</v>
      </c>
      <c r="N11">
        <f t="shared" si="4"/>
        <v>9.5592684210526322</v>
      </c>
      <c r="O11">
        <f t="shared" si="5"/>
        <v>0.45127819548872949</v>
      </c>
      <c r="P11">
        <f t="shared" si="6"/>
        <v>98.743909774436091</v>
      </c>
      <c r="S11">
        <f t="shared" si="7"/>
        <v>9.1079902255639027</v>
      </c>
    </row>
    <row r="12" spans="1:19" x14ac:dyDescent="0.2">
      <c r="B12">
        <v>4</v>
      </c>
      <c r="C12">
        <v>8</v>
      </c>
      <c r="D12" s="3">
        <v>103.2</v>
      </c>
      <c r="E12">
        <f t="shared" si="0"/>
        <v>100.43045112781954</v>
      </c>
      <c r="F12">
        <f t="shared" si="1"/>
        <v>2.7695488721804651</v>
      </c>
      <c r="H12" t="s">
        <v>21</v>
      </c>
      <c r="M12">
        <v>-5.4557000000000002</v>
      </c>
      <c r="N12">
        <f t="shared" si="4"/>
        <v>8.2252488721804653</v>
      </c>
      <c r="O12">
        <f t="shared" si="5"/>
        <v>1.8884586466165485</v>
      </c>
      <c r="P12">
        <f t="shared" si="6"/>
        <v>102.31890977443608</v>
      </c>
      <c r="S12">
        <f t="shared" si="7"/>
        <v>6.3367902255639166</v>
      </c>
    </row>
    <row r="13" spans="1:19" x14ac:dyDescent="0.2">
      <c r="A13">
        <v>2010</v>
      </c>
      <c r="B13">
        <v>1</v>
      </c>
      <c r="C13">
        <v>9</v>
      </c>
      <c r="D13" s="3">
        <v>93.5</v>
      </c>
      <c r="E13">
        <f t="shared" si="0"/>
        <v>102.56827067669172</v>
      </c>
      <c r="F13">
        <f t="shared" si="1"/>
        <v>-9.0682706766917249</v>
      </c>
      <c r="H13" t="s">
        <v>22</v>
      </c>
      <c r="M13">
        <v>-7.1443000000000003</v>
      </c>
      <c r="N13">
        <f t="shared" si="4"/>
        <v>-1.9239706766917246</v>
      </c>
      <c r="O13">
        <f t="shared" si="5"/>
        <v>2.1506390977443637</v>
      </c>
      <c r="P13">
        <f t="shared" si="6"/>
        <v>104.71890977443609</v>
      </c>
      <c r="S13">
        <f t="shared" si="7"/>
        <v>-4.0746097744360883</v>
      </c>
    </row>
    <row r="14" spans="1:19" x14ac:dyDescent="0.2">
      <c r="B14">
        <v>2</v>
      </c>
      <c r="C14">
        <v>10</v>
      </c>
      <c r="D14" s="3">
        <v>102.6</v>
      </c>
      <c r="E14">
        <f t="shared" si="0"/>
        <v>104.70609022556391</v>
      </c>
      <c r="F14">
        <f t="shared" si="1"/>
        <v>-2.1060902255639178</v>
      </c>
      <c r="H14" t="s">
        <v>23</v>
      </c>
      <c r="M14">
        <v>5.1519000000000004</v>
      </c>
      <c r="N14">
        <f t="shared" si="4"/>
        <v>-7.2579902255639182</v>
      </c>
      <c r="O14">
        <f t="shared" si="5"/>
        <v>6.2819548872184328E-2</v>
      </c>
      <c r="P14">
        <f t="shared" si="6"/>
        <v>104.7689097744361</v>
      </c>
      <c r="S14">
        <f t="shared" si="7"/>
        <v>-7.3208097744361025</v>
      </c>
    </row>
    <row r="15" spans="1:19" x14ac:dyDescent="0.2">
      <c r="B15">
        <v>3</v>
      </c>
      <c r="C15">
        <v>11</v>
      </c>
      <c r="D15" s="3">
        <v>115.5</v>
      </c>
      <c r="E15">
        <f t="shared" si="0"/>
        <v>106.84390977443609</v>
      </c>
      <c r="F15">
        <f t="shared" si="1"/>
        <v>8.6560902255639149</v>
      </c>
      <c r="H15" t="s">
        <v>24</v>
      </c>
      <c r="M15">
        <v>7.4481000000000002</v>
      </c>
      <c r="N15">
        <f t="shared" si="4"/>
        <v>1.2079902255639148</v>
      </c>
      <c r="O15">
        <f t="shared" si="5"/>
        <v>-1.875</v>
      </c>
      <c r="P15">
        <f t="shared" si="6"/>
        <v>104.96890977443609</v>
      </c>
      <c r="S15">
        <f t="shared" si="7"/>
        <v>3.0829902255639148</v>
      </c>
    </row>
    <row r="16" spans="1:19" x14ac:dyDescent="0.2">
      <c r="B16">
        <v>4</v>
      </c>
      <c r="C16">
        <v>12</v>
      </c>
      <c r="D16" s="3">
        <v>104</v>
      </c>
      <c r="E16">
        <f t="shared" si="0"/>
        <v>108.98172932330827</v>
      </c>
      <c r="F16">
        <f t="shared" si="1"/>
        <v>-4.9817293233082722</v>
      </c>
      <c r="H16" t="s">
        <v>25</v>
      </c>
      <c r="M16">
        <v>-5.4557000000000002</v>
      </c>
      <c r="N16">
        <f t="shared" si="4"/>
        <v>0.47397067669172799</v>
      </c>
      <c r="O16">
        <f t="shared" si="5"/>
        <v>-3.8878195488721801</v>
      </c>
      <c r="P16">
        <f t="shared" si="6"/>
        <v>105.0939097744361</v>
      </c>
      <c r="S16">
        <f t="shared" si="7"/>
        <v>4.3617902255639081</v>
      </c>
    </row>
    <row r="17" spans="1:22" x14ac:dyDescent="0.2">
      <c r="A17">
        <v>2011</v>
      </c>
      <c r="B17">
        <v>1</v>
      </c>
      <c r="C17">
        <v>13</v>
      </c>
      <c r="D17" s="3">
        <v>94</v>
      </c>
      <c r="E17">
        <f t="shared" si="0"/>
        <v>111.11954887218045</v>
      </c>
      <c r="F17">
        <f t="shared" si="1"/>
        <v>-17.119548872180445</v>
      </c>
      <c r="H17" t="s">
        <v>26</v>
      </c>
      <c r="M17">
        <v>-7.1443000000000003</v>
      </c>
      <c r="N17">
        <f t="shared" si="4"/>
        <v>-9.975248872180444</v>
      </c>
      <c r="O17">
        <f t="shared" si="5"/>
        <v>-1.9006390977443599</v>
      </c>
      <c r="P17">
        <f t="shared" si="6"/>
        <v>109.21890977443609</v>
      </c>
      <c r="S17">
        <f t="shared" si="7"/>
        <v>-8.0746097744360839</v>
      </c>
    </row>
    <row r="18" spans="1:22" x14ac:dyDescent="0.2">
      <c r="B18">
        <v>2</v>
      </c>
      <c r="C18">
        <v>14</v>
      </c>
      <c r="D18" s="3">
        <v>119.1</v>
      </c>
      <c r="E18">
        <f t="shared" si="0"/>
        <v>113.25736842105263</v>
      </c>
      <c r="F18">
        <f t="shared" si="1"/>
        <v>5.842631578947362</v>
      </c>
      <c r="M18">
        <v>5.1519000000000004</v>
      </c>
      <c r="N18">
        <f t="shared" si="4"/>
        <v>0.69073157894736159</v>
      </c>
      <c r="O18">
        <f t="shared" si="5"/>
        <v>-0.81345864661654232</v>
      </c>
      <c r="P18">
        <f t="shared" si="6"/>
        <v>112.44390977443609</v>
      </c>
      <c r="S18">
        <f t="shared" si="7"/>
        <v>1.5041902255639039</v>
      </c>
    </row>
    <row r="19" spans="1:22" ht="21" x14ac:dyDescent="0.25">
      <c r="B19">
        <v>3</v>
      </c>
      <c r="C19">
        <v>15</v>
      </c>
      <c r="D19" s="3">
        <v>128.4</v>
      </c>
      <c r="E19">
        <f t="shared" si="0"/>
        <v>115.39518796992482</v>
      </c>
      <c r="F19">
        <f t="shared" si="1"/>
        <v>13.004812030075186</v>
      </c>
      <c r="I19" s="1" t="s">
        <v>6</v>
      </c>
      <c r="M19">
        <v>7.4481000000000002</v>
      </c>
      <c r="N19">
        <f t="shared" si="4"/>
        <v>5.556712030075186</v>
      </c>
      <c r="O19">
        <f t="shared" si="5"/>
        <v>-0.5012781954887231</v>
      </c>
      <c r="P19">
        <f t="shared" si="6"/>
        <v>114.8939097744361</v>
      </c>
      <c r="S19">
        <f t="shared" si="7"/>
        <v>6.0579902255639091</v>
      </c>
    </row>
    <row r="20" spans="1:22" x14ac:dyDescent="0.2">
      <c r="B20">
        <v>4</v>
      </c>
      <c r="C20">
        <v>16</v>
      </c>
      <c r="D20" s="3">
        <v>113.8</v>
      </c>
      <c r="E20">
        <f t="shared" si="0"/>
        <v>117.53300751879699</v>
      </c>
      <c r="F20">
        <f t="shared" si="1"/>
        <v>-3.7330075187969953</v>
      </c>
      <c r="M20">
        <v>-5.4557000000000002</v>
      </c>
      <c r="N20">
        <f t="shared" si="4"/>
        <v>1.7226924812030049</v>
      </c>
      <c r="O20">
        <f t="shared" si="5"/>
        <v>1.0609022556390961</v>
      </c>
      <c r="P20">
        <f t="shared" si="6"/>
        <v>118.59390977443609</v>
      </c>
      <c r="S20">
        <f t="shared" si="7"/>
        <v>0.66179022556390876</v>
      </c>
    </row>
    <row r="21" spans="1:22" x14ac:dyDescent="0.2">
      <c r="A21">
        <v>2012</v>
      </c>
      <c r="B21">
        <v>1</v>
      </c>
      <c r="C21">
        <v>17</v>
      </c>
      <c r="D21" s="3">
        <v>108.8</v>
      </c>
      <c r="E21">
        <f t="shared" si="0"/>
        <v>119.67082706766917</v>
      </c>
      <c r="F21">
        <f t="shared" si="1"/>
        <v>-10.870827067669168</v>
      </c>
      <c r="M21">
        <v>-7.1443000000000003</v>
      </c>
      <c r="N21">
        <f t="shared" si="4"/>
        <v>-3.726527067669168</v>
      </c>
      <c r="O21">
        <f t="shared" si="5"/>
        <v>-0.65191729323308323</v>
      </c>
      <c r="P21">
        <f t="shared" si="6"/>
        <v>119.01890977443608</v>
      </c>
      <c r="S21">
        <f t="shared" si="7"/>
        <v>-3.0746097744360847</v>
      </c>
    </row>
    <row r="22" spans="1:22" x14ac:dyDescent="0.2">
      <c r="B22">
        <v>2</v>
      </c>
      <c r="C22">
        <v>18</v>
      </c>
      <c r="D22" s="3">
        <v>120.8</v>
      </c>
      <c r="E22">
        <f t="shared" si="0"/>
        <v>121.80864661654135</v>
      </c>
      <c r="F22">
        <f t="shared" si="1"/>
        <v>-1.0086466165413555</v>
      </c>
      <c r="M22">
        <v>5.1519000000000004</v>
      </c>
      <c r="N22">
        <f t="shared" si="4"/>
        <v>-6.1605466165413558</v>
      </c>
      <c r="O22">
        <f t="shared" si="5"/>
        <v>-0.66473684210526329</v>
      </c>
      <c r="P22">
        <f t="shared" si="6"/>
        <v>121.14390977443608</v>
      </c>
      <c r="S22">
        <f t="shared" si="7"/>
        <v>-5.4958097744360925</v>
      </c>
    </row>
    <row r="23" spans="1:22" x14ac:dyDescent="0.2">
      <c r="B23">
        <v>3</v>
      </c>
      <c r="C23">
        <v>19</v>
      </c>
      <c r="D23" s="3">
        <v>136.9</v>
      </c>
      <c r="E23">
        <f t="shared" si="0"/>
        <v>123.94646616541354</v>
      </c>
      <c r="F23">
        <f t="shared" si="1"/>
        <v>12.953533834586466</v>
      </c>
      <c r="M23">
        <v>7.4481000000000002</v>
      </c>
      <c r="N23">
        <f t="shared" si="4"/>
        <v>5.5054338345864657</v>
      </c>
      <c r="P23" t="s">
        <v>36</v>
      </c>
    </row>
    <row r="24" spans="1:22" x14ac:dyDescent="0.2">
      <c r="B24">
        <v>4</v>
      </c>
      <c r="C24">
        <v>20</v>
      </c>
      <c r="D24" s="3">
        <v>122.1</v>
      </c>
      <c r="E24">
        <f t="shared" si="0"/>
        <v>126.08428571428571</v>
      </c>
      <c r="F24">
        <f t="shared" si="1"/>
        <v>-3.9842857142857184</v>
      </c>
      <c r="M24">
        <v>-5.4557000000000002</v>
      </c>
      <c r="N24">
        <f t="shared" si="4"/>
        <v>1.4714142857142818</v>
      </c>
      <c r="S24" t="s">
        <v>37</v>
      </c>
    </row>
    <row r="25" spans="1:22" x14ac:dyDescent="0.2">
      <c r="A25">
        <v>2013</v>
      </c>
      <c r="B25">
        <v>1</v>
      </c>
      <c r="C25">
        <v>21</v>
      </c>
      <c r="D25" s="4">
        <f>E25+M25+O25</f>
        <v>118.82850526315792</v>
      </c>
      <c r="E25">
        <f t="shared" si="0"/>
        <v>128.22210526315791</v>
      </c>
      <c r="M25">
        <v>-7.1443000000000003</v>
      </c>
      <c r="O25">
        <f>-0.0266*C25^2+0.5309*C25-1.6676</f>
        <v>-2.2492999999999981</v>
      </c>
      <c r="S25" t="s">
        <v>38</v>
      </c>
    </row>
    <row r="26" spans="1:22" x14ac:dyDescent="0.2">
      <c r="B26">
        <v>2</v>
      </c>
      <c r="C26">
        <v>22</v>
      </c>
      <c r="D26" s="4">
        <f t="shared" ref="D26:D28" si="8">E26+M26+O26</f>
        <v>132.64962481203008</v>
      </c>
      <c r="E26">
        <f t="shared" si="0"/>
        <v>130.35992481203007</v>
      </c>
      <c r="M26">
        <v>5.1519000000000004</v>
      </c>
      <c r="O26">
        <f t="shared" ref="O26:O28" si="9">-0.0266*C26^2+0.5309*C26-1.6676</f>
        <v>-2.8621999999999996</v>
      </c>
      <c r="S26" t="s">
        <v>39</v>
      </c>
    </row>
    <row r="27" spans="1:22" x14ac:dyDescent="0.2">
      <c r="B27">
        <v>3</v>
      </c>
      <c r="C27">
        <v>23</v>
      </c>
      <c r="D27" s="4">
        <f t="shared" si="8"/>
        <v>136.41754436090227</v>
      </c>
      <c r="E27">
        <f t="shared" si="0"/>
        <v>132.49774436090226</v>
      </c>
      <c r="M27">
        <v>7.4481000000000002</v>
      </c>
      <c r="O27">
        <f t="shared" si="9"/>
        <v>-3.528299999999998</v>
      </c>
      <c r="S27" t="s">
        <v>40</v>
      </c>
    </row>
    <row r="28" spans="1:22" x14ac:dyDescent="0.2">
      <c r="B28">
        <v>4</v>
      </c>
      <c r="C28">
        <v>24</v>
      </c>
      <c r="D28" s="4">
        <f t="shared" si="8"/>
        <v>124.93226390977443</v>
      </c>
      <c r="E28">
        <f t="shared" si="0"/>
        <v>134.63556390977445</v>
      </c>
      <c r="M28">
        <v>-5.4557000000000002</v>
      </c>
      <c r="O28">
        <f t="shared" si="9"/>
        <v>-4.2475999999999985</v>
      </c>
      <c r="S28" t="s">
        <v>46</v>
      </c>
      <c r="T28" t="s">
        <v>41</v>
      </c>
      <c r="U28" t="s">
        <v>42</v>
      </c>
      <c r="V28" t="s">
        <v>44</v>
      </c>
    </row>
    <row r="29" spans="1:22" x14ac:dyDescent="0.2">
      <c r="S29">
        <v>-1.7000000000000002</v>
      </c>
      <c r="T29">
        <v>1</v>
      </c>
      <c r="U29">
        <f>(T29-0.5)/$T$44</f>
        <v>3.125E-2</v>
      </c>
      <c r="V29">
        <f>_xlfn.NORM.S.INV(U29)</f>
        <v>-1.8627318674216511</v>
      </c>
    </row>
    <row r="30" spans="1:22" x14ac:dyDescent="0.2">
      <c r="S30">
        <v>-1.357600000000001</v>
      </c>
      <c r="T30">
        <v>2</v>
      </c>
      <c r="U30">
        <f t="shared" ref="U30:U44" si="10">(T30-0.5)/$T$44</f>
        <v>9.375E-2</v>
      </c>
      <c r="V30">
        <f t="shared" ref="V30:V44" si="11">_xlfn.NORM.S.INV(U30)</f>
        <v>-1.3180108973035372</v>
      </c>
    </row>
    <row r="31" spans="1:22" x14ac:dyDescent="0.2">
      <c r="S31">
        <v>-0.90380000000000038</v>
      </c>
      <c r="T31">
        <v>3</v>
      </c>
      <c r="U31">
        <f t="shared" si="10"/>
        <v>0.15625</v>
      </c>
      <c r="V31">
        <f t="shared" si="11"/>
        <v>-1.0099901692495805</v>
      </c>
    </row>
    <row r="32" spans="1:22" x14ac:dyDescent="0.2">
      <c r="S32">
        <v>-0.90380000000000038</v>
      </c>
      <c r="T32">
        <v>4</v>
      </c>
      <c r="U32">
        <f t="shared" si="10"/>
        <v>0.21875</v>
      </c>
      <c r="V32">
        <f t="shared" si="11"/>
        <v>-0.77642176114792794</v>
      </c>
    </row>
    <row r="33" spans="1:23" x14ac:dyDescent="0.2">
      <c r="A33" t="s">
        <v>5</v>
      </c>
      <c r="S33">
        <v>-0.85760000000000147</v>
      </c>
      <c r="T33">
        <v>5</v>
      </c>
      <c r="U33">
        <f t="shared" si="10"/>
        <v>0.28125</v>
      </c>
      <c r="V33">
        <f t="shared" si="11"/>
        <v>-0.57913216225555586</v>
      </c>
    </row>
    <row r="34" spans="1:23" x14ac:dyDescent="0.2">
      <c r="S34">
        <v>-0.1999999999999984</v>
      </c>
      <c r="T34">
        <v>6</v>
      </c>
      <c r="U34">
        <f t="shared" si="10"/>
        <v>0.34375</v>
      </c>
      <c r="V34">
        <f t="shared" si="11"/>
        <v>-0.40225006532172536</v>
      </c>
    </row>
    <row r="35" spans="1:23" x14ac:dyDescent="0.2">
      <c r="S35">
        <v>-0.15380000000000038</v>
      </c>
      <c r="T35">
        <v>7</v>
      </c>
      <c r="U35">
        <f t="shared" si="10"/>
        <v>0.40625</v>
      </c>
      <c r="V35">
        <f t="shared" si="11"/>
        <v>-0.23720210932878771</v>
      </c>
    </row>
    <row r="36" spans="1:23" x14ac:dyDescent="0.2">
      <c r="S36">
        <v>-0.1075999999999997</v>
      </c>
      <c r="T36">
        <v>8</v>
      </c>
      <c r="U36">
        <f t="shared" si="10"/>
        <v>0.46875</v>
      </c>
      <c r="V36">
        <f t="shared" si="11"/>
        <v>-7.8412412733112211E-2</v>
      </c>
    </row>
    <row r="37" spans="1:23" x14ac:dyDescent="0.2">
      <c r="S37">
        <v>-4.6199999999999797E-2</v>
      </c>
      <c r="T37">
        <v>9</v>
      </c>
      <c r="U37">
        <f t="shared" si="10"/>
        <v>0.53125</v>
      </c>
      <c r="V37">
        <f t="shared" si="11"/>
        <v>7.8412412733112211E-2</v>
      </c>
    </row>
    <row r="38" spans="1:23" x14ac:dyDescent="0.2">
      <c r="S38">
        <v>0.4538000000000002</v>
      </c>
      <c r="T38">
        <v>10</v>
      </c>
      <c r="U38">
        <f t="shared" si="10"/>
        <v>0.59375</v>
      </c>
      <c r="V38">
        <f t="shared" si="11"/>
        <v>0.23720210932878771</v>
      </c>
    </row>
    <row r="39" spans="1:23" x14ac:dyDescent="0.2">
      <c r="S39">
        <v>0.4538000000000002</v>
      </c>
      <c r="T39">
        <v>11</v>
      </c>
      <c r="U39">
        <f t="shared" si="10"/>
        <v>0.65625</v>
      </c>
      <c r="V39">
        <f t="shared" si="11"/>
        <v>0.40225006532172536</v>
      </c>
    </row>
    <row r="40" spans="1:23" x14ac:dyDescent="0.2">
      <c r="S40">
        <v>0.6424000000000003</v>
      </c>
      <c r="T40">
        <v>12</v>
      </c>
      <c r="U40">
        <f t="shared" si="10"/>
        <v>0.71875</v>
      </c>
      <c r="V40">
        <f t="shared" si="11"/>
        <v>0.57913216225555586</v>
      </c>
    </row>
    <row r="41" spans="1:23" x14ac:dyDescent="0.2">
      <c r="S41">
        <v>1.0499999999999998</v>
      </c>
      <c r="T41">
        <v>13</v>
      </c>
      <c r="U41">
        <f t="shared" si="10"/>
        <v>0.78125</v>
      </c>
      <c r="V41">
        <f t="shared" si="11"/>
        <v>0.77642176114792794</v>
      </c>
    </row>
    <row r="42" spans="1:23" x14ac:dyDescent="0.2">
      <c r="S42">
        <v>1.4538000000000002</v>
      </c>
      <c r="T42">
        <v>14</v>
      </c>
      <c r="U42">
        <f t="shared" si="10"/>
        <v>0.84375</v>
      </c>
      <c r="V42">
        <f t="shared" si="11"/>
        <v>1.0099901692495805</v>
      </c>
    </row>
    <row r="43" spans="1:23" x14ac:dyDescent="0.2">
      <c r="S43">
        <v>2.0961999999999996</v>
      </c>
      <c r="T43">
        <v>15</v>
      </c>
      <c r="U43">
        <f t="shared" si="10"/>
        <v>0.90625</v>
      </c>
      <c r="V43">
        <f t="shared" si="11"/>
        <v>1.3180108973035372</v>
      </c>
    </row>
    <row r="44" spans="1:23" x14ac:dyDescent="0.2">
      <c r="S44">
        <v>2.5499999999999998</v>
      </c>
      <c r="T44">
        <v>16</v>
      </c>
      <c r="U44">
        <f t="shared" si="10"/>
        <v>0.96875</v>
      </c>
      <c r="V44">
        <f t="shared" si="11"/>
        <v>1.8627318674216511</v>
      </c>
    </row>
    <row r="45" spans="1:23" x14ac:dyDescent="0.2">
      <c r="U45" t="s">
        <v>43</v>
      </c>
    </row>
    <row r="46" spans="1:23" x14ac:dyDescent="0.2">
      <c r="W46" t="s">
        <v>45</v>
      </c>
    </row>
  </sheetData>
  <sortState xmlns:xlrd2="http://schemas.microsoft.com/office/spreadsheetml/2017/richdata2" ref="S29:S44">
    <sortCondition ref="S29:S4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Голофеева Анастасия Сергеевна</cp:lastModifiedBy>
  <dcterms:created xsi:type="dcterms:W3CDTF">2020-10-21T16:59:13Z</dcterms:created>
  <dcterms:modified xsi:type="dcterms:W3CDTF">2020-11-04T20:00:33Z</dcterms:modified>
  <cp:category/>
</cp:coreProperties>
</file>