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ia\IV semestr\Wprowadzenie do eksploracji danych\"/>
    </mc:Choice>
  </mc:AlternateContent>
  <xr:revisionPtr revIDLastSave="0" documentId="13_ncr:1_{BF329721-4CFF-4A13-A780-E0E56AB9C70C}" xr6:coauthVersionLast="45" xr6:coauthVersionMax="45" xr10:uidLastSave="{00000000-0000-0000-0000-000000000000}"/>
  <bookViews>
    <workbookView xWindow="-20520" yWindow="4575" windowWidth="20640" windowHeight="11160" xr2:uid="{8E9675FE-C1D4-4BBC-B640-39F6D38A90ED}"/>
  </bookViews>
  <sheets>
    <sheet name="Arkusz1" sheetId="1" r:id="rId1"/>
  </sheets>
  <externalReferences>
    <externalReference r:id="rId2"/>
  </externalReference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Arkusz1!$I$9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69" i="1" l="1" a="1"/>
  <c r="AL69" i="1" s="1"/>
  <c r="AL62" i="1" a="1"/>
  <c r="AL63" i="1" s="1"/>
  <c r="AC67" i="1" a="1"/>
  <c r="AM71" i="1" l="1"/>
  <c r="AM75" i="1"/>
  <c r="AL71" i="1"/>
  <c r="AM74" i="1"/>
  <c r="AL74" i="1"/>
  <c r="AM73" i="1"/>
  <c r="AM69" i="1"/>
  <c r="AM72" i="1"/>
  <c r="AL72" i="1"/>
  <c r="AL75" i="1"/>
  <c r="AM70" i="1"/>
  <c r="AL70" i="1"/>
  <c r="AL73" i="1"/>
  <c r="AM66" i="1"/>
  <c r="AM62" i="1"/>
  <c r="AL66" i="1"/>
  <c r="AL62" i="1"/>
  <c r="AM65" i="1"/>
  <c r="AL65" i="1"/>
  <c r="AM64" i="1"/>
  <c r="AL64" i="1"/>
  <c r="AM63" i="1"/>
  <c r="AC67" i="1"/>
  <c r="AC71" i="1"/>
  <c r="AD67" i="1"/>
  <c r="AD71" i="1"/>
  <c r="AC68" i="1"/>
  <c r="AC72" i="1"/>
  <c r="AD68" i="1"/>
  <c r="AD72" i="1"/>
  <c r="AC69" i="1"/>
  <c r="AC73" i="1"/>
  <c r="AD69" i="1"/>
  <c r="AC70" i="1"/>
  <c r="AD70" i="1"/>
  <c r="AD73" i="1"/>
  <c r="AI62" i="1" l="1"/>
  <c r="AI63" i="1"/>
  <c r="AI64" i="1"/>
  <c r="AI65" i="1"/>
  <c r="AI66" i="1"/>
  <c r="AH63" i="1"/>
  <c r="AH64" i="1"/>
  <c r="AH65" i="1"/>
  <c r="AH66" i="1"/>
  <c r="AH62" i="1"/>
  <c r="AG69" i="1" a="1"/>
  <c r="AG70" i="1" s="1"/>
  <c r="AG66" i="1"/>
  <c r="AG63" i="1"/>
  <c r="AG64" i="1"/>
  <c r="AG65" i="1"/>
  <c r="AG62" i="1"/>
  <c r="AH69" i="1" l="1"/>
  <c r="AI73" i="1"/>
  <c r="AH71" i="1"/>
  <c r="AI75" i="1"/>
  <c r="AI69" i="1"/>
  <c r="AI72" i="1"/>
  <c r="AI70" i="1"/>
  <c r="AI74" i="1"/>
  <c r="AH72" i="1"/>
  <c r="AH70" i="1"/>
  <c r="AH74" i="1"/>
  <c r="AH75" i="1"/>
  <c r="AH73" i="1"/>
  <c r="AI71" i="1"/>
  <c r="AG75" i="1"/>
  <c r="AG74" i="1"/>
  <c r="AG73" i="1"/>
  <c r="AG71" i="1"/>
  <c r="AG69" i="1"/>
  <c r="AG72" i="1"/>
  <c r="AG6" i="1" l="1"/>
  <c r="AG4" i="1"/>
  <c r="AG7" i="1"/>
  <c r="AG5" i="1"/>
  <c r="AA8" i="1"/>
  <c r="AB8" i="1"/>
  <c r="AC8" i="1"/>
  <c r="AD8" i="1"/>
  <c r="AE8" i="1"/>
  <c r="AF8" i="1"/>
  <c r="Z8" i="1"/>
  <c r="AG3" i="1"/>
  <c r="AG8" i="1" l="1"/>
  <c r="B60" i="1" a="1"/>
  <c r="B61" i="1" s="1"/>
  <c r="M58" i="1" a="1"/>
  <c r="M58" i="1" s="1"/>
  <c r="Z11" i="1" l="1" a="1"/>
  <c r="AD11" i="1" s="1"/>
  <c r="B63" i="1"/>
  <c r="B60" i="1"/>
  <c r="B62" i="1"/>
  <c r="P59" i="1"/>
  <c r="O61" i="1"/>
  <c r="N59" i="1"/>
  <c r="M59" i="1"/>
  <c r="P60" i="1"/>
  <c r="O58" i="1"/>
  <c r="N60" i="1"/>
  <c r="N58" i="1"/>
  <c r="P61" i="1"/>
  <c r="O59" i="1"/>
  <c r="N61" i="1"/>
  <c r="M61" i="1"/>
  <c r="P58" i="1"/>
  <c r="O60" i="1"/>
  <c r="M60" i="1"/>
  <c r="AB15" i="1" l="1"/>
  <c r="AC14" i="1"/>
  <c r="AC15" i="1"/>
  <c r="AE15" i="1"/>
  <c r="AE12" i="1"/>
  <c r="AE14" i="1"/>
  <c r="AC12" i="1"/>
  <c r="AA14" i="1"/>
  <c r="AB11" i="1"/>
  <c r="AD14" i="1"/>
  <c r="AA13" i="1"/>
  <c r="AD12" i="1"/>
  <c r="AC13" i="1"/>
  <c r="AD13" i="1"/>
  <c r="AB13" i="1"/>
  <c r="Z14" i="1"/>
  <c r="AE11" i="1"/>
  <c r="AA11" i="1"/>
  <c r="Z15" i="1"/>
  <c r="AF11" i="1"/>
  <c r="AD15" i="1"/>
  <c r="AC11" i="1"/>
  <c r="AF12" i="1"/>
  <c r="AF15" i="1"/>
  <c r="AF14" i="1"/>
  <c r="AA15" i="1"/>
  <c r="Z12" i="1"/>
  <c r="AA12" i="1"/>
  <c r="AF13" i="1"/>
  <c r="AB12" i="1"/>
  <c r="AE13" i="1"/>
  <c r="Z11" i="1"/>
  <c r="Z13" i="1"/>
  <c r="AB14" i="1"/>
  <c r="AG11" i="1"/>
  <c r="AC59" i="1" l="1"/>
  <c r="Z67" i="1"/>
  <c r="X22" i="1"/>
  <c r="AG22" i="1" s="1"/>
  <c r="AC16" i="1"/>
  <c r="AA31" i="1" s="1"/>
  <c r="AJ31" i="1" s="1"/>
  <c r="AA55" i="1"/>
  <c r="AB59" i="1"/>
  <c r="AG15" i="1"/>
  <c r="AA59" i="1" s="1"/>
  <c r="AC57" i="1"/>
  <c r="X56" i="1"/>
  <c r="Z16" i="1"/>
  <c r="X55" i="1"/>
  <c r="AD59" i="1"/>
  <c r="X58" i="1"/>
  <c r="AF16" i="1"/>
  <c r="AD34" i="1" s="1"/>
  <c r="AM34" i="1" s="1"/>
  <c r="AA16" i="1"/>
  <c r="Y29" i="1" s="1"/>
  <c r="AH29" i="1" s="1"/>
  <c r="AG14" i="1"/>
  <c r="AA58" i="1" s="1"/>
  <c r="AB16" i="1"/>
  <c r="Z55" i="1" s="1"/>
  <c r="AG13" i="1"/>
  <c r="AE16" i="1"/>
  <c r="AC33" i="1" s="1"/>
  <c r="AL33" i="1" s="1"/>
  <c r="AD16" i="1"/>
  <c r="AB32" i="1" s="1"/>
  <c r="AK32" i="1" s="1"/>
  <c r="AG12" i="1"/>
  <c r="AC56" i="1" s="1"/>
  <c r="G4" i="1"/>
  <c r="G5" i="1"/>
  <c r="G6" i="1"/>
  <c r="G7" i="1"/>
  <c r="G3" i="1"/>
  <c r="D8" i="1"/>
  <c r="E8" i="1"/>
  <c r="F8" i="1"/>
  <c r="C8" i="1"/>
  <c r="X20" i="1" l="1" a="1"/>
  <c r="Z69" i="1"/>
  <c r="Z24" i="1"/>
  <c r="AI24" i="1" s="1"/>
  <c r="Y58" i="1"/>
  <c r="AD57" i="1"/>
  <c r="AD55" i="1"/>
  <c r="X59" i="1"/>
  <c r="Z57" i="1"/>
  <c r="AB56" i="1"/>
  <c r="Z59" i="1"/>
  <c r="AB58" i="1"/>
  <c r="AB57" i="1"/>
  <c r="Y55" i="1"/>
  <c r="AD56" i="1"/>
  <c r="Z70" i="1"/>
  <c r="AA25" i="1"/>
  <c r="AJ25" i="1" s="1"/>
  <c r="Z68" i="1"/>
  <c r="Y23" i="1"/>
  <c r="AH23" i="1" s="1"/>
  <c r="X19" i="1" a="1"/>
  <c r="AE67" i="1" a="1"/>
  <c r="X28" i="1"/>
  <c r="AG28" i="1" s="1"/>
  <c r="AC55" i="1"/>
  <c r="Y59" i="1"/>
  <c r="AA57" i="1"/>
  <c r="Z71" i="1"/>
  <c r="AB26" i="1"/>
  <c r="AK26" i="1" s="1"/>
  <c r="Y57" i="1"/>
  <c r="AA56" i="1"/>
  <c r="AG16" i="1"/>
  <c r="Z30" i="1"/>
  <c r="AI30" i="1" s="1"/>
  <c r="Z56" i="1"/>
  <c r="AD58" i="1"/>
  <c r="AB55" i="1"/>
  <c r="Y56" i="1"/>
  <c r="X57" i="1"/>
  <c r="Z58" i="1"/>
  <c r="AC58" i="1"/>
  <c r="Z20" i="1"/>
  <c r="AD20" i="1"/>
  <c r="AB20" i="1"/>
  <c r="AA20" i="1"/>
  <c r="AC20" i="1"/>
  <c r="Y20" i="1"/>
  <c r="X20" i="1"/>
  <c r="X19" i="1"/>
  <c r="AB19" i="1"/>
  <c r="AA19" i="1"/>
  <c r="Z19" i="1"/>
  <c r="Y19" i="1"/>
  <c r="G8" i="1"/>
  <c r="C14" i="1" s="1" a="1"/>
  <c r="C14" i="1" s="1"/>
  <c r="X37" i="1" l="1" a="1"/>
  <c r="X37" i="1" s="1"/>
  <c r="AA37" i="1" s="1" a="1"/>
  <c r="AE68" i="1"/>
  <c r="AE70" i="1"/>
  <c r="AE73" i="1"/>
  <c r="AE71" i="1"/>
  <c r="AE69" i="1"/>
  <c r="AE67" i="1"/>
  <c r="AE72" i="1"/>
  <c r="E14" i="1"/>
  <c r="G14" i="1" s="1"/>
  <c r="E16" i="1"/>
  <c r="E18" i="1"/>
  <c r="D14" i="1"/>
  <c r="C15" i="1"/>
  <c r="G15" i="1" s="1"/>
  <c r="D26" i="1" s="1"/>
  <c r="K26" i="1" s="1"/>
  <c r="F17" i="1"/>
  <c r="C16" i="1"/>
  <c r="C18" i="1"/>
  <c r="G18" i="1" s="1"/>
  <c r="G29" i="1" s="1"/>
  <c r="N29" i="1" s="1"/>
  <c r="E17" i="1"/>
  <c r="F15" i="1"/>
  <c r="D15" i="1"/>
  <c r="D16" i="1"/>
  <c r="C17" i="1"/>
  <c r="D18" i="1"/>
  <c r="F14" i="1"/>
  <c r="D17" i="1"/>
  <c r="F16" i="1"/>
  <c r="F19" i="1" s="1"/>
  <c r="F34" i="1" s="1"/>
  <c r="E15" i="1"/>
  <c r="F18" i="1"/>
  <c r="G17" i="1" l="1"/>
  <c r="F28" i="1" s="1"/>
  <c r="M28" i="1" s="1"/>
  <c r="E19" i="1"/>
  <c r="E33" i="1" s="1"/>
  <c r="D19" i="1"/>
  <c r="D32" i="1" s="1"/>
  <c r="AA37" i="1"/>
  <c r="X43" i="1" s="1" a="1"/>
  <c r="AB41" i="1"/>
  <c r="AC37" i="1"/>
  <c r="AC38" i="1"/>
  <c r="AE41" i="1"/>
  <c r="AD37" i="1"/>
  <c r="AG39" i="1"/>
  <c r="AE40" i="1"/>
  <c r="AG40" i="1"/>
  <c r="AA41" i="1"/>
  <c r="AB39" i="1"/>
  <c r="AB37" i="1"/>
  <c r="AD40" i="1"/>
  <c r="AA38" i="1"/>
  <c r="AF38" i="1"/>
  <c r="AG37" i="1"/>
  <c r="AD41" i="1"/>
  <c r="AC39" i="1"/>
  <c r="AB40" i="1"/>
  <c r="AE38" i="1"/>
  <c r="AF37" i="1"/>
  <c r="AC41" i="1"/>
  <c r="AB38" i="1"/>
  <c r="AF41" i="1"/>
  <c r="AC40" i="1"/>
  <c r="AD39" i="1"/>
  <c r="AA40" i="1"/>
  <c r="AG41" i="1"/>
  <c r="AF39" i="1"/>
  <c r="AG38" i="1"/>
  <c r="AF40" i="1"/>
  <c r="AE39" i="1"/>
  <c r="AD38" i="1"/>
  <c r="AE37" i="1"/>
  <c r="AA39" i="1"/>
  <c r="G16" i="1"/>
  <c r="E27" i="1" s="1"/>
  <c r="L27" i="1" s="1"/>
  <c r="C25" i="1"/>
  <c r="J25" i="1" s="1"/>
  <c r="C19" i="1"/>
  <c r="Y43" i="1" l="1"/>
  <c r="AA46" i="1"/>
  <c r="Z45" i="1"/>
  <c r="AC45" i="1"/>
  <c r="AB47" i="1"/>
  <c r="AA45" i="1"/>
  <c r="AB45" i="1"/>
  <c r="AD46" i="1"/>
  <c r="AB46" i="1"/>
  <c r="Y44" i="1"/>
  <c r="AC43" i="1"/>
  <c r="AB44" i="1"/>
  <c r="X43" i="1"/>
  <c r="X49" i="1" s="1" a="1"/>
  <c r="Z44" i="1"/>
  <c r="AA47" i="1"/>
  <c r="Y47" i="1"/>
  <c r="AA43" i="1"/>
  <c r="Z46" i="1"/>
  <c r="Y45" i="1"/>
  <c r="AD44" i="1"/>
  <c r="AD47" i="1"/>
  <c r="X44" i="1"/>
  <c r="Y46" i="1"/>
  <c r="AB43" i="1"/>
  <c r="Z43" i="1"/>
  <c r="Z47" i="1"/>
  <c r="X47" i="1"/>
  <c r="AC46" i="1"/>
  <c r="X46" i="1"/>
  <c r="AD45" i="1"/>
  <c r="AD43" i="1"/>
  <c r="X45" i="1"/>
  <c r="AC44" i="1"/>
  <c r="AA44" i="1"/>
  <c r="AC47" i="1"/>
  <c r="G19" i="1"/>
  <c r="B22" i="1" a="1"/>
  <c r="Q25" i="1" a="1"/>
  <c r="C31" i="1"/>
  <c r="J31" i="1" s="1" a="1"/>
  <c r="B23" i="1" a="1"/>
  <c r="D22" i="1" l="1"/>
  <c r="C22" i="1"/>
  <c r="B22" i="1"/>
  <c r="F22" i="1"/>
  <c r="E22" i="1"/>
  <c r="Z49" i="1"/>
  <c r="AC53" i="1"/>
  <c r="Y50" i="1"/>
  <c r="AD50" i="1"/>
  <c r="AB50" i="1"/>
  <c r="AB52" i="1"/>
  <c r="X49" i="1"/>
  <c r="AC49" i="1"/>
  <c r="AA49" i="1"/>
  <c r="AA51" i="1"/>
  <c r="AA53" i="1"/>
  <c r="X53" i="1"/>
  <c r="AD53" i="1"/>
  <c r="Z50" i="1"/>
  <c r="Z52" i="1"/>
  <c r="AD51" i="1"/>
  <c r="AC52" i="1"/>
  <c r="Z53" i="1"/>
  <c r="Y49" i="1"/>
  <c r="Y51" i="1"/>
  <c r="AC50" i="1"/>
  <c r="AB51" i="1"/>
  <c r="Y52" i="1"/>
  <c r="AB53" i="1"/>
  <c r="X50" i="1"/>
  <c r="AB49" i="1"/>
  <c r="AA50" i="1"/>
  <c r="X51" i="1"/>
  <c r="AA52" i="1"/>
  <c r="Y53" i="1"/>
  <c r="AD52" i="1"/>
  <c r="AD49" i="1"/>
  <c r="Z51" i="1"/>
  <c r="X52" i="1"/>
  <c r="AC51" i="1"/>
  <c r="S25" i="1"/>
  <c r="S28" i="1"/>
  <c r="R28" i="1"/>
  <c r="Q27" i="1"/>
  <c r="R25" i="1"/>
  <c r="U29" i="1"/>
  <c r="S29" i="1"/>
  <c r="T26" i="1"/>
  <c r="T29" i="1"/>
  <c r="U28" i="1"/>
  <c r="U27" i="1"/>
  <c r="R27" i="1"/>
  <c r="S27" i="1"/>
  <c r="U25" i="1"/>
  <c r="U26" i="1"/>
  <c r="Q28" i="1"/>
  <c r="S26" i="1"/>
  <c r="T28" i="1"/>
  <c r="R26" i="1"/>
  <c r="Q29" i="1"/>
  <c r="T25" i="1"/>
  <c r="R29" i="1"/>
  <c r="Q25" i="1"/>
  <c r="T27" i="1"/>
  <c r="Q26" i="1"/>
  <c r="B23" i="1"/>
  <c r="D23" i="1"/>
  <c r="C23" i="1"/>
  <c r="E23" i="1"/>
  <c r="K31" i="1"/>
  <c r="L31" i="1"/>
  <c r="K33" i="1"/>
  <c r="J31" i="1"/>
  <c r="J33" i="1"/>
  <c r="M32" i="1"/>
  <c r="J34" i="1"/>
  <c r="L33" i="1"/>
  <c r="M34" i="1"/>
  <c r="L32" i="1"/>
  <c r="M33" i="1"/>
  <c r="M31" i="1"/>
  <c r="L34" i="1"/>
  <c r="K32" i="1"/>
  <c r="K34" i="1"/>
  <c r="J32" i="1"/>
  <c r="G54" i="1" a="1"/>
  <c r="C54" i="1" a="1"/>
  <c r="Q31" i="1" l="1" a="1"/>
  <c r="Q35" i="1" s="1"/>
  <c r="C36" i="1" a="1"/>
  <c r="G60" i="1" a="1"/>
  <c r="C60" i="1" a="1"/>
  <c r="C54" i="1"/>
  <c r="D56" i="1"/>
  <c r="C55" i="1"/>
  <c r="C57" i="1"/>
  <c r="D54" i="1"/>
  <c r="C56" i="1"/>
  <c r="D55" i="1"/>
  <c r="D58" i="1"/>
  <c r="D57" i="1"/>
  <c r="C58" i="1"/>
  <c r="I54" i="1"/>
  <c r="H54" i="1"/>
  <c r="I56" i="1"/>
  <c r="G57" i="1"/>
  <c r="G54" i="1"/>
  <c r="I55" i="1"/>
  <c r="H55" i="1"/>
  <c r="I58" i="1"/>
  <c r="G58" i="1"/>
  <c r="H58" i="1"/>
  <c r="H57" i="1"/>
  <c r="I57" i="1"/>
  <c r="G56" i="1"/>
  <c r="G55" i="1"/>
  <c r="H56" i="1"/>
  <c r="R32" i="1"/>
  <c r="Q32" i="1"/>
  <c r="U32" i="1"/>
  <c r="S33" i="1"/>
  <c r="R33" i="1"/>
  <c r="T35" i="1"/>
  <c r="U33" i="1"/>
  <c r="Q34" i="1"/>
  <c r="S32" i="1"/>
  <c r="Q33" i="1"/>
  <c r="C36" i="1" l="1"/>
  <c r="C38" i="1"/>
  <c r="C37" i="1"/>
  <c r="C40" i="1"/>
  <c r="C39" i="1"/>
  <c r="S31" i="1"/>
  <c r="T32" i="1"/>
  <c r="T31" i="1"/>
  <c r="T34" i="1"/>
  <c r="S34" i="1"/>
  <c r="U31" i="1"/>
  <c r="R31" i="1"/>
  <c r="T33" i="1"/>
  <c r="R35" i="1"/>
  <c r="R34" i="1"/>
  <c r="U34" i="1"/>
  <c r="Q31" i="1"/>
  <c r="S35" i="1"/>
  <c r="U35" i="1"/>
  <c r="G60" i="1"/>
  <c r="G62" i="1"/>
  <c r="H61" i="1"/>
  <c r="I63" i="1"/>
  <c r="H63" i="1"/>
  <c r="G61" i="1"/>
  <c r="H62" i="1"/>
  <c r="G63" i="1"/>
  <c r="H60" i="1"/>
  <c r="I61" i="1"/>
  <c r="I60" i="1"/>
  <c r="I62" i="1"/>
  <c r="C60" i="1"/>
  <c r="D62" i="1"/>
  <c r="C63" i="1"/>
  <c r="C62" i="1"/>
  <c r="D63" i="1"/>
  <c r="D60" i="1"/>
  <c r="C61" i="1"/>
  <c r="D61" i="1"/>
  <c r="F36" i="1" l="1" a="1"/>
  <c r="H38" i="1" l="1"/>
  <c r="F37" i="1"/>
  <c r="F36" i="1"/>
  <c r="C42" i="1" s="1" a="1"/>
  <c r="C46" i="1" s="1"/>
  <c r="I38" i="1"/>
  <c r="H39" i="1"/>
  <c r="H37" i="1"/>
  <c r="I37" i="1"/>
  <c r="I39" i="1"/>
  <c r="F40" i="1"/>
  <c r="G39" i="1"/>
  <c r="G36" i="1"/>
  <c r="G37" i="1"/>
  <c r="H40" i="1"/>
  <c r="G40" i="1"/>
  <c r="F38" i="1"/>
  <c r="H36" i="1"/>
  <c r="G38" i="1"/>
  <c r="I40" i="1"/>
  <c r="I36" i="1"/>
  <c r="F39" i="1"/>
  <c r="D45" i="1" l="1"/>
  <c r="D44" i="1"/>
  <c r="C45" i="1"/>
  <c r="F46" i="1"/>
  <c r="C43" i="1"/>
  <c r="F44" i="1"/>
  <c r="D43" i="1"/>
  <c r="C44" i="1"/>
  <c r="F45" i="1"/>
  <c r="F43" i="1"/>
  <c r="D42" i="1"/>
  <c r="E44" i="1"/>
  <c r="E46" i="1"/>
  <c r="F42" i="1"/>
  <c r="E45" i="1"/>
  <c r="D46" i="1"/>
  <c r="E42" i="1"/>
  <c r="C42" i="1"/>
  <c r="E43" i="1"/>
  <c r="C48" i="1" a="1"/>
  <c r="E48" i="1" l="1"/>
  <c r="E51" i="1"/>
  <c r="D48" i="1"/>
  <c r="C50" i="1"/>
  <c r="D49" i="1"/>
  <c r="D51" i="1"/>
  <c r="C48" i="1"/>
  <c r="F52" i="1"/>
  <c r="F50" i="1"/>
  <c r="F51" i="1"/>
  <c r="F48" i="1"/>
  <c r="C49" i="1"/>
  <c r="E52" i="1"/>
  <c r="E49" i="1"/>
  <c r="F49" i="1"/>
  <c r="D50" i="1"/>
  <c r="C52" i="1"/>
  <c r="D52" i="1"/>
  <c r="E50" i="1"/>
  <c r="C51" i="1"/>
  <c r="X67" i="1" a="1"/>
  <c r="X61" i="1" a="1"/>
  <c r="Y68" i="1"/>
  <c r="Z64" i="1"/>
  <c r="AA64" i="1"/>
  <c r="AB64" i="1"/>
  <c r="Y69" i="1"/>
  <c r="Z63" i="1"/>
  <c r="AB61" i="1"/>
  <c r="X65" i="1"/>
  <c r="X70" i="1"/>
  <c r="X62" i="1"/>
  <c r="Y65" i="1"/>
  <c r="AA63" i="1"/>
  <c r="X68" i="1"/>
  <c r="Z65" i="1"/>
  <c r="AB63" i="1"/>
  <c r="Y62" i="1"/>
  <c r="X67" i="1"/>
  <c r="X69" i="1"/>
  <c r="AA65" i="1"/>
  <c r="X64" i="1"/>
  <c r="Z62" i="1"/>
  <c r="X71" i="1"/>
  <c r="Y70" i="1"/>
  <c r="AA62" i="1"/>
  <c r="Y64" i="1"/>
  <c r="X61" i="1"/>
  <c r="Y67" i="1"/>
  <c r="Y61" i="1"/>
  <c r="Z61" i="1"/>
  <c r="AA61" i="1"/>
  <c r="AB65" i="1"/>
  <c r="Y71" i="1"/>
  <c r="AB62" i="1"/>
  <c r="X63" i="1"/>
  <c r="Y63" i="1"/>
  <c r="X75" i="1" a="1"/>
  <c r="AC75" i="1" s="1"/>
  <c r="AB75" i="1" l="1"/>
  <c r="X75" i="1"/>
  <c r="AA76" i="1"/>
  <c r="Z76" i="1"/>
  <c r="AC76" i="1"/>
  <c r="X76" i="1"/>
  <c r="Y76" i="1"/>
  <c r="Y75" i="1"/>
  <c r="Z75" i="1"/>
  <c r="AA75" i="1"/>
  <c r="AB76" i="1"/>
  <c r="AD76" i="1"/>
  <c r="AD7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<sst xmlns="http://schemas.openxmlformats.org/spreadsheetml/2006/main" count="149" uniqueCount="68">
  <si>
    <t>NP.</t>
  </si>
  <si>
    <t>MP</t>
  </si>
  <si>
    <t>StK</t>
  </si>
  <si>
    <t>MIK</t>
  </si>
  <si>
    <t>StP</t>
  </si>
  <si>
    <t>MIP</t>
  </si>
  <si>
    <t>S</t>
  </si>
  <si>
    <t>suma</t>
  </si>
  <si>
    <t>SP</t>
  </si>
  <si>
    <t>DP</t>
  </si>
  <si>
    <t>r1</t>
  </si>
  <si>
    <t>r2</t>
  </si>
  <si>
    <t>r3</t>
  </si>
  <si>
    <t>r4</t>
  </si>
  <si>
    <t>r5</t>
  </si>
  <si>
    <t>c1</t>
  </si>
  <si>
    <t>c2</t>
  </si>
  <si>
    <t>c3</t>
  </si>
  <si>
    <t>c4</t>
  </si>
  <si>
    <t>r</t>
  </si>
  <si>
    <t>c</t>
  </si>
  <si>
    <t>Dr</t>
  </si>
  <si>
    <t>Dc</t>
  </si>
  <si>
    <t>Dr^(-1/2)</t>
  </si>
  <si>
    <t>Dc^(-1/2)</t>
  </si>
  <si>
    <t>r^T</t>
  </si>
  <si>
    <t>r^T*c</t>
  </si>
  <si>
    <t>P-r^T*c</t>
  </si>
  <si>
    <t>Dane</t>
  </si>
  <si>
    <t>U</t>
  </si>
  <si>
    <t>Gamma</t>
  </si>
  <si>
    <t>VT</t>
  </si>
  <si>
    <t>Wartości osobliwe</t>
  </si>
  <si>
    <t>A = U*Gamma*VT</t>
  </si>
  <si>
    <t>V</t>
  </si>
  <si>
    <t>F</t>
  </si>
  <si>
    <t>x</t>
  </si>
  <si>
    <t>y</t>
  </si>
  <si>
    <t>G</t>
  </si>
  <si>
    <t xml:space="preserve">NP </t>
  </si>
  <si>
    <t>Macierz częstości</t>
  </si>
  <si>
    <t>Wyciągnięte z Pythona</t>
  </si>
  <si>
    <t>Dr^(-1)</t>
  </si>
  <si>
    <t>F(3wym.)</t>
  </si>
  <si>
    <t>G(3wym.)</t>
  </si>
  <si>
    <t>z</t>
  </si>
  <si>
    <t>Cat</t>
  </si>
  <si>
    <t>Rat</t>
  </si>
  <si>
    <t>Cockroach</t>
  </si>
  <si>
    <t>Wallaby</t>
  </si>
  <si>
    <t>Big</t>
  </si>
  <si>
    <t>Athletic</t>
  </si>
  <si>
    <t>Friendly</t>
  </si>
  <si>
    <t>Trainable</t>
  </si>
  <si>
    <t>Animal</t>
  </si>
  <si>
    <t>Lucky</t>
  </si>
  <si>
    <t>Dog</t>
  </si>
  <si>
    <t>Suma</t>
  </si>
  <si>
    <t>Resourceful</t>
  </si>
  <si>
    <t>Macierz gęstości</t>
  </si>
  <si>
    <t>c5</t>
  </si>
  <si>
    <t>c6</t>
  </si>
  <si>
    <t>c7</t>
  </si>
  <si>
    <t>SVD_U</t>
  </si>
  <si>
    <t>SVD_V</t>
  </si>
  <si>
    <t>I sposób</t>
  </si>
  <si>
    <t>II sposób</t>
  </si>
  <si>
    <t>E ( =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</si>
</sst>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0"/>
      <color rgb="FF000000"/>
      <name val="Open Sans"/>
    </font>
    <font>
      <b/>
      <sz val="10"/>
      <color rgb="FFFFFFFF"/>
      <name val="Open Sans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EAF3FA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CFE2F3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5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7" fillId="8" borderId="37" applyNumberFormat="0" applyAlignment="0" applyProtection="0"/>
  </cellStyleXfs>
  <cellXfs count="115">
    <xf numFmtId="0" fontId="0" fillId="0" borderId="0" xfId="0"/>
    <xf numFmtId="0" fontId="9" fillId="10" borderId="39" xfId="0" applyFont="1" applyFill="1" applyBorder="1" applyAlignment="1">
      <alignment horizontal="center" vertical="center"/>
    </xf>
    <xf numFmtId="0" fontId="9" fillId="10" borderId="38" xfId="0" applyFont="1" applyFill="1" applyBorder="1" applyAlignment="1">
      <alignment horizontal="center" vertical="center"/>
    </xf>
    <xf numFmtId="0" fontId="9" fillId="10" borderId="40" xfId="0" applyFont="1" applyFill="1" applyBorder="1" applyAlignment="1">
      <alignment horizontal="center" vertical="center"/>
    </xf>
    <xf numFmtId="0" fontId="9" fillId="10" borderId="43" xfId="0" applyFont="1" applyFill="1" applyBorder="1" applyAlignment="1">
      <alignment horizontal="center" vertical="center"/>
    </xf>
    <xf numFmtId="0" fontId="9" fillId="10" borderId="44" xfId="0" applyFont="1" applyFill="1" applyBorder="1" applyAlignment="1">
      <alignment horizontal="center" vertical="center"/>
    </xf>
    <xf numFmtId="0" fontId="9" fillId="10" borderId="4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9" borderId="38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11" borderId="3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7" fillId="8" borderId="37" xfId="4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11" fontId="1" fillId="3" borderId="25" xfId="0" applyNumberFormat="1" applyFont="1" applyFill="1" applyBorder="1" applyAlignment="1">
      <alignment horizontal="center" vertical="center"/>
    </xf>
    <xf numFmtId="11" fontId="1" fillId="3" borderId="28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7" fillId="8" borderId="55" xfId="4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8" borderId="37" xfId="4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5" borderId="18" xfId="1" applyBorder="1" applyAlignment="1">
      <alignment horizontal="center" vertical="center"/>
    </xf>
    <xf numFmtId="0" fontId="4" fillId="5" borderId="1" xfId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6" fillId="7" borderId="1" xfId="3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5" fillId="6" borderId="1" xfId="2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</cellXfs>
  <cellStyles count="5">
    <cellStyle name="Dane wejściowe" xfId="4" builtinId="20"/>
    <cellStyle name="Dobry" xfId="1" builtinId="26"/>
    <cellStyle name="Neutralny" xfId="3" builtinId="28"/>
    <cellStyle name="Normalny" xfId="0" builtinId="0"/>
    <cellStyle name="Zły" xfId="2" builtinId="27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Wiersze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18B928F-0CB3-4791-8AAE-98717DAFA796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344D-406B-820D-8CB1C422669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1D1CD6B-106A-4A24-8D0C-74A9232F3826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44D-406B-820D-8CB1C422669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2F8D347-1FAE-4EE6-81BD-919358DB81B5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44D-406B-820D-8CB1C422669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4D851F0-064B-4959-9BBA-2757A1AD6BF3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344D-406B-820D-8CB1C422669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6F4DBEB-9ABA-4CED-93C9-4C3CA5FF2B12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44D-406B-820D-8CB1C42266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Arkusz1!$C$54:$C$58</c:f>
              <c:numCache>
                <c:formatCode>General</c:formatCode>
                <c:ptCount val="5"/>
                <c:pt idx="0">
                  <c:v>-6.5768386413093821E-2</c:v>
                </c:pt>
                <c:pt idx="1">
                  <c:v>0.25895841960638932</c:v>
                </c:pt>
                <c:pt idx="2">
                  <c:v>-0.38059488614337117</c:v>
                </c:pt>
                <c:pt idx="3">
                  <c:v>0.23295190848233521</c:v>
                </c:pt>
                <c:pt idx="4">
                  <c:v>-0.20108912027185954</c:v>
                </c:pt>
              </c:numCache>
            </c:numRef>
          </c:xVal>
          <c:yVal>
            <c:numRef>
              <c:f>Arkusz1!$D$54:$D$58</c:f>
              <c:numCache>
                <c:formatCode>General</c:formatCode>
                <c:ptCount val="5"/>
                <c:pt idx="0">
                  <c:v>-0.19373700449251396</c:v>
                </c:pt>
                <c:pt idx="1">
                  <c:v>-0.24330457524734392</c:v>
                </c:pt>
                <c:pt idx="2">
                  <c:v>-1.0659906806897075E-2</c:v>
                </c:pt>
                <c:pt idx="3">
                  <c:v>5.7743907636404891E-2</c:v>
                </c:pt>
                <c:pt idx="4">
                  <c:v>7.8911232651679389E-2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Arkusz1!$B$54:$B$58</c15:f>
                <c15:dlblRangeCache>
                  <c:ptCount val="5"/>
                  <c:pt idx="0">
                    <c:v>StK</c:v>
                  </c:pt>
                  <c:pt idx="1">
                    <c:v>MIK</c:v>
                  </c:pt>
                  <c:pt idx="2">
                    <c:v>StP</c:v>
                  </c:pt>
                  <c:pt idx="3">
                    <c:v>MIP</c:v>
                  </c:pt>
                  <c:pt idx="4">
                    <c:v>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44D-406B-820D-8CB1C422669D}"/>
            </c:ext>
          </c:extLst>
        </c:ser>
        <c:ser>
          <c:idx val="1"/>
          <c:order val="1"/>
          <c:tx>
            <c:v>Kolumny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6BAFC25-09D4-4760-BBDA-4406FD70E702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344D-406B-820D-8CB1C422669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81854B9-0459-4ADC-A580-06532039D546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344D-406B-820D-8CB1C422669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1D7E707-909E-4DA5-BB2A-09F8A64B4DB8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344D-406B-820D-8CB1C422669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CF5B991-0CD5-4E46-93AD-757536D32D45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344D-406B-820D-8CB1C42266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Arkusz1!$C$60:$C$63</c:f>
              <c:numCache>
                <c:formatCode>General</c:formatCode>
                <c:ptCount val="4"/>
                <c:pt idx="0">
                  <c:v>-0.39330844834824857</c:v>
                </c:pt>
                <c:pt idx="1">
                  <c:v>9.9455921076346709E-2</c:v>
                </c:pt>
                <c:pt idx="2">
                  <c:v>0.19632095573415539</c:v>
                </c:pt>
                <c:pt idx="3">
                  <c:v>0.29377598365885371</c:v>
                </c:pt>
              </c:numCache>
            </c:numRef>
          </c:xVal>
          <c:yVal>
            <c:numRef>
              <c:f>Arkusz1!$D$60:$D$63</c:f>
              <c:numCache>
                <c:formatCode>General</c:formatCode>
                <c:ptCount val="4"/>
                <c:pt idx="0">
                  <c:v>-3.0492071028400021E-2</c:v>
                </c:pt>
                <c:pt idx="1">
                  <c:v>0.14106428958501152</c:v>
                </c:pt>
                <c:pt idx="2">
                  <c:v>7.359108191712694E-3</c:v>
                </c:pt>
                <c:pt idx="3">
                  <c:v>-0.19776565709593416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Arkusz1!$B$60:$B$63</c15:f>
                <c15:dlblRangeCache>
                  <c:ptCount val="4"/>
                  <c:pt idx="0">
                    <c:v>NP </c:v>
                  </c:pt>
                  <c:pt idx="1">
                    <c:v>MP</c:v>
                  </c:pt>
                  <c:pt idx="2">
                    <c:v>SP</c:v>
                  </c:pt>
                  <c:pt idx="3">
                    <c:v>DP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344D-406B-820D-8CB1C422669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580282304"/>
        <c:axId val="1512578240"/>
      </c:scatterChart>
      <c:valAx>
        <c:axId val="158028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12578240"/>
        <c:crosses val="autoZero"/>
        <c:crossBetween val="midCat"/>
      </c:valAx>
      <c:valAx>
        <c:axId val="151257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8028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 sposób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Animal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6936482-739D-4BC1-9537-FB4C57506849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19B-4824-852C-189DF947D8B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98D9805-16B8-40FA-91B0-3BF387B4CBBB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19B-4824-852C-189DF947D8B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87067E7-F9AD-44A9-8E25-F6704C2895A5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19B-4824-852C-189DF947D8B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155B25B-26A7-4F66-88D3-B806446A3140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19B-4824-852C-189DF947D8B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FE3B54-0305-4F2F-A1FA-17C09D2BB95B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19B-4824-852C-189DF947D8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Arkusz1!$AH$62:$AH$66</c:f>
              <c:numCache>
                <c:formatCode>General</c:formatCode>
                <c:ptCount val="5"/>
                <c:pt idx="0">
                  <c:v>1.1750690587661889</c:v>
                </c:pt>
                <c:pt idx="1">
                  <c:v>0.64378327158386195</c:v>
                </c:pt>
                <c:pt idx="2">
                  <c:v>-0.54779804135898547</c:v>
                </c:pt>
                <c:pt idx="3">
                  <c:v>-1.8980678978821286</c:v>
                </c:pt>
                <c:pt idx="4">
                  <c:v>-3.7869548113086828E-2</c:v>
                </c:pt>
              </c:numCache>
            </c:numRef>
          </c:xVal>
          <c:yVal>
            <c:numRef>
              <c:f>Arkusz1!$AI$62:$AI$66</c:f>
              <c:numCache>
                <c:formatCode>General</c:formatCode>
                <c:ptCount val="5"/>
                <c:pt idx="0">
                  <c:v>-0.81513871830057427</c:v>
                </c:pt>
                <c:pt idx="1">
                  <c:v>0.53081215732736331</c:v>
                </c:pt>
                <c:pt idx="2">
                  <c:v>1.5108630184941934</c:v>
                </c:pt>
                <c:pt idx="3">
                  <c:v>-1.2731780810738886</c:v>
                </c:pt>
                <c:pt idx="4">
                  <c:v>-0.38260737504402687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Arkusz1!$AG$62:$AG$66</c15:f>
                <c15:dlblRangeCache>
                  <c:ptCount val="5"/>
                  <c:pt idx="0">
                    <c:v>Dog</c:v>
                  </c:pt>
                  <c:pt idx="1">
                    <c:v>Cat</c:v>
                  </c:pt>
                  <c:pt idx="2">
                    <c:v>Rat</c:v>
                  </c:pt>
                  <c:pt idx="3">
                    <c:v>Cockroach</c:v>
                  </c:pt>
                  <c:pt idx="4">
                    <c:v>Wallaby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719B-4824-852C-189DF947D8B0}"/>
            </c:ext>
          </c:extLst>
        </c:ser>
        <c:ser>
          <c:idx val="1"/>
          <c:order val="1"/>
          <c:tx>
            <c:v>Artribute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7349BFC-3AAF-486E-A505-8A6D84A08B5B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19B-4824-852C-189DF947D8B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B0AE94C-4BB2-4E3F-A1A3-593436CDC7EC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19B-4824-852C-189DF947D8B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83A7177-91D4-4842-B68F-FFABCECCDAF7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19B-4824-852C-189DF947D8B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D96D166-22F7-41E8-89D2-48EF9B3A27F6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19B-4824-852C-189DF947D8B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A47383A-B3FD-4451-AD22-80B928682C9A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19B-4824-852C-189DF947D8B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EDFB253-6902-4866-A896-8E9B5CE3C316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19B-4824-852C-189DF947D8B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412286F-7291-4644-A2B4-6993882A8F89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19B-4824-852C-189DF947D8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Arkusz1!$AH$69:$AH$75</c:f>
              <c:numCache>
                <c:formatCode>General</c:formatCode>
                <c:ptCount val="7"/>
                <c:pt idx="0">
                  <c:v>1.3489257823442686</c:v>
                </c:pt>
                <c:pt idx="1">
                  <c:v>-1.0784702231050773</c:v>
                </c:pt>
                <c:pt idx="2">
                  <c:v>1.2000270041954284</c:v>
                </c:pt>
                <c:pt idx="3">
                  <c:v>0.38532577256847478</c:v>
                </c:pt>
                <c:pt idx="4">
                  <c:v>-1.7748800103832556</c:v>
                </c:pt>
                <c:pt idx="5">
                  <c:v>0.42944827226926013</c:v>
                </c:pt>
                <c:pt idx="6">
                  <c:v>-0.26292316161137236</c:v>
                </c:pt>
              </c:numCache>
            </c:numRef>
          </c:xVal>
          <c:yVal>
            <c:numRef>
              <c:f>Arkusz1!$AI$69:$AI$75</c:f>
              <c:numCache>
                <c:formatCode>General</c:formatCode>
                <c:ptCount val="7"/>
                <c:pt idx="0">
                  <c:v>-1.4158616373059341</c:v>
                </c:pt>
                <c:pt idx="1">
                  <c:v>-0.28304148952006397</c:v>
                </c:pt>
                <c:pt idx="2">
                  <c:v>-1.3762535624177115</c:v>
                </c:pt>
                <c:pt idx="3">
                  <c:v>1.1913980562573601</c:v>
                </c:pt>
                <c:pt idx="4">
                  <c:v>-0.48501262429960629</c:v>
                </c:pt>
                <c:pt idx="5">
                  <c:v>1.0935028095745118</c:v>
                </c:pt>
                <c:pt idx="6">
                  <c:v>-0.57563483314173425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Arkusz1!$AG$69:$AG$75</c15:f>
                <c15:dlblRangeCache>
                  <c:ptCount val="7"/>
                  <c:pt idx="0">
                    <c:v>Big</c:v>
                  </c:pt>
                  <c:pt idx="1">
                    <c:v>Athletic</c:v>
                  </c:pt>
                  <c:pt idx="2">
                    <c:v>Friendly</c:v>
                  </c:pt>
                  <c:pt idx="3">
                    <c:v>Trainable</c:v>
                  </c:pt>
                  <c:pt idx="4">
                    <c:v>Resourceful</c:v>
                  </c:pt>
                  <c:pt idx="5">
                    <c:v>Animal</c:v>
                  </c:pt>
                  <c:pt idx="6">
                    <c:v>Lucky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719B-4824-852C-189DF947D8B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580282304"/>
        <c:axId val="1512578240"/>
      </c:scatterChart>
      <c:valAx>
        <c:axId val="158028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12578240"/>
        <c:crosses val="autoZero"/>
        <c:crossBetween val="midCat"/>
      </c:valAx>
      <c:valAx>
        <c:axId val="151257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8028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baseline="0">
                <a:effectLst/>
              </a:rPr>
              <a:t>II sposób</a:t>
            </a:r>
            <a:endParaRPr lang="pl-PL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Animal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07F40A0-B805-491E-9FF1-07DDD05CCD7C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511-4B2E-99B2-92DCB27BECF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3B0FE55-D4A0-46B1-92F7-749C82BAA897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511-4B2E-99B2-92DCB27BECF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499276B-9CC6-40F2-B02A-5CE3D11371B3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511-4B2E-99B2-92DCB27BECF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F528BC3-AB10-4A76-BFAC-4001C7F5C95F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511-4B2E-99B2-92DCB27BECF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C508E5E-D9F5-4E22-9743-6953FBBFEE1A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511-4B2E-99B2-92DCB27BEC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Arkusz1!$AL$62:$AL$66</c:f>
              <c:numCache>
                <c:formatCode>General</c:formatCode>
                <c:ptCount val="5"/>
                <c:pt idx="0">
                  <c:v>0.59430566763469694</c:v>
                </c:pt>
                <c:pt idx="1">
                  <c:v>0.32560132885502663</c:v>
                </c:pt>
                <c:pt idx="2">
                  <c:v>-0.27705561496161379</c:v>
                </c:pt>
                <c:pt idx="3">
                  <c:v>-0.95997124666974676</c:v>
                </c:pt>
                <c:pt idx="4">
                  <c:v>-1.9152990972295291E-2</c:v>
                </c:pt>
              </c:numCache>
            </c:numRef>
          </c:xVal>
          <c:yVal>
            <c:numRef>
              <c:f>Arkusz1!$AM$62:$AM$66</c:f>
              <c:numCache>
                <c:formatCode>General</c:formatCode>
                <c:ptCount val="5"/>
                <c:pt idx="0">
                  <c:v>-0.12156925133887986</c:v>
                </c:pt>
                <c:pt idx="1">
                  <c:v>7.9164975382838218E-2</c:v>
                </c:pt>
                <c:pt idx="2">
                  <c:v>0.2253291150454359</c:v>
                </c:pt>
                <c:pt idx="3">
                  <c:v>-0.18988094009313269</c:v>
                </c:pt>
                <c:pt idx="4">
                  <c:v>-5.7061811807699037E-2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Arkusz1!$AG$62:$AG$66</c15:f>
                <c15:dlblRangeCache>
                  <c:ptCount val="5"/>
                  <c:pt idx="0">
                    <c:v>Dog</c:v>
                  </c:pt>
                  <c:pt idx="1">
                    <c:v>Cat</c:v>
                  </c:pt>
                  <c:pt idx="2">
                    <c:v>Rat</c:v>
                  </c:pt>
                  <c:pt idx="3">
                    <c:v>Cockroach</c:v>
                  </c:pt>
                  <c:pt idx="4">
                    <c:v>Wallaby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9511-4B2E-99B2-92DCB27BECF0}"/>
            </c:ext>
          </c:extLst>
        </c:ser>
        <c:ser>
          <c:idx val="1"/>
          <c:order val="1"/>
          <c:tx>
            <c:v>Artribute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F1A0674-5551-41E0-8562-DCA2167118A0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511-4B2E-99B2-92DCB27BECF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F4E83E8-6CD1-4DC1-B82E-FD6C9BB0BF97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511-4B2E-99B2-92DCB27BECF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20DFA9D-9819-442B-87E0-22E73692BD47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511-4B2E-99B2-92DCB27BECF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55AECC1-DFF0-4C9C-AEE6-91886B944770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511-4B2E-99B2-92DCB27BECF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7C58DEC-EBF9-4A19-8DC3-8BF3E9AB908A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511-4B2E-99B2-92DCB27BECF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07C1752-513B-42C8-8A6E-CF6BAEE9E1CF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511-4B2E-99B2-92DCB27BECF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DFA5734-D581-4F01-8458-6D6CFED41226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511-4B2E-99B2-92DCB27BEC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Arkusz1!$AL$69:$AL$75</c:f>
              <c:numCache>
                <c:formatCode>General</c:formatCode>
                <c:ptCount val="7"/>
                <c:pt idx="0">
                  <c:v>0.68223584961680173</c:v>
                </c:pt>
                <c:pt idx="1">
                  <c:v>-0.54544961522481517</c:v>
                </c:pt>
                <c:pt idx="2">
                  <c:v>0.60692845632142189</c:v>
                </c:pt>
                <c:pt idx="3">
                  <c:v>0.19488326138347298</c:v>
                </c:pt>
                <c:pt idx="4">
                  <c:v>-0.89766745339193132</c:v>
                </c:pt>
                <c:pt idx="5">
                  <c:v>0.21719875973377425</c:v>
                </c:pt>
                <c:pt idx="6">
                  <c:v>-0.13297663140083019</c:v>
                </c:pt>
              </c:numCache>
            </c:numRef>
          </c:xVal>
          <c:yVal>
            <c:numRef>
              <c:f>Arkusz1!$AM$69:$AM$75</c:f>
              <c:numCache>
                <c:formatCode>General</c:formatCode>
                <c:ptCount val="7"/>
                <c:pt idx="0">
                  <c:v>-0.21116067165301008</c:v>
                </c:pt>
                <c:pt idx="1">
                  <c:v>-4.221262124627425E-2</c:v>
                </c:pt>
                <c:pt idx="2">
                  <c:v>-0.2052535494626003</c:v>
                </c:pt>
                <c:pt idx="3">
                  <c:v>0.177684321078215</c:v>
                </c:pt>
                <c:pt idx="4">
                  <c:v>-7.2334463205153091E-2</c:v>
                </c:pt>
                <c:pt idx="5">
                  <c:v>0.16308428849274237</c:v>
                </c:pt>
                <c:pt idx="6">
                  <c:v>-8.584979971938643E-2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Arkusz1!$AG$69:$AG$75</c15:f>
                <c15:dlblRangeCache>
                  <c:ptCount val="7"/>
                  <c:pt idx="0">
                    <c:v>Big</c:v>
                  </c:pt>
                  <c:pt idx="1">
                    <c:v>Athletic</c:v>
                  </c:pt>
                  <c:pt idx="2">
                    <c:v>Friendly</c:v>
                  </c:pt>
                  <c:pt idx="3">
                    <c:v>Trainable</c:v>
                  </c:pt>
                  <c:pt idx="4">
                    <c:v>Resourceful</c:v>
                  </c:pt>
                  <c:pt idx="5">
                    <c:v>Animal</c:v>
                  </c:pt>
                  <c:pt idx="6">
                    <c:v>Lucky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9511-4B2E-99B2-92DCB27BECF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580282304"/>
        <c:axId val="1512578240"/>
      </c:scatterChart>
      <c:valAx>
        <c:axId val="158028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12578240"/>
        <c:crosses val="autoZero"/>
        <c:crossBetween val="midCat"/>
      </c:valAx>
      <c:valAx>
        <c:axId val="151257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8028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</xdr:row>
      <xdr:rowOff>14287</xdr:rowOff>
    </xdr:from>
    <xdr:to>
      <xdr:col>15</xdr:col>
      <xdr:colOff>47625</xdr:colOff>
      <xdr:row>15</xdr:row>
      <xdr:rowOff>71437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17CB1C0-F0B0-47F2-B3EA-07730BC45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466724</xdr:colOff>
      <xdr:row>42</xdr:row>
      <xdr:rowOff>28575</xdr:rowOff>
    </xdr:from>
    <xdr:to>
      <xdr:col>39</xdr:col>
      <xdr:colOff>342900</xdr:colOff>
      <xdr:row>58</xdr:row>
      <xdr:rowOff>142875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F3412D5-C105-4F0B-9632-7EA3D7752B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0</xdr:colOff>
      <xdr:row>42</xdr:row>
      <xdr:rowOff>0</xdr:rowOff>
    </xdr:from>
    <xdr:to>
      <xdr:col>49</xdr:col>
      <xdr:colOff>295276</xdr:colOff>
      <xdr:row>58</xdr:row>
      <xdr:rowOff>114300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1CC63004-BAA2-43D1-85C8-99523B52A7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Roaming/Microsoft/AddIn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SVD_D"/>
      <definedName name="SVD_U"/>
      <definedName name="SVD_V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EC45-D17D-4E5A-9C6B-FFF35EDD48D4}">
  <dimension ref="A1:AM76"/>
  <sheetViews>
    <sheetView tabSelected="1" topLeftCell="W58" workbookViewId="0">
      <selection activeCell="AJ12" sqref="AJ12"/>
    </sheetView>
  </sheetViews>
  <sheetFormatPr defaultRowHeight="15"/>
  <cols>
    <col min="1" max="2" width="16.5703125" style="7" bestFit="1" customWidth="1"/>
    <col min="3" max="5" width="9.28515625" style="7" bestFit="1" customWidth="1"/>
    <col min="6" max="6" width="12.7109375" style="7" bestFit="1" customWidth="1"/>
    <col min="7" max="8" width="9.140625" style="7"/>
    <col min="9" max="9" width="9.140625" style="7" customWidth="1"/>
    <col min="10" max="14" width="9.140625" style="7"/>
    <col min="15" max="15" width="17.5703125" style="7" bestFit="1" customWidth="1"/>
    <col min="16" max="17" width="9.140625" style="7"/>
    <col min="18" max="18" width="17.85546875" style="7" customWidth="1"/>
    <col min="19" max="22" width="9.140625" style="7"/>
    <col min="23" max="23" width="16.42578125" style="7" customWidth="1"/>
    <col min="24" max="27" width="9.28515625" style="7" bestFit="1" customWidth="1"/>
    <col min="28" max="28" width="12" style="7" bestFit="1" customWidth="1"/>
    <col min="29" max="30" width="12.7109375" style="7" bestFit="1" customWidth="1"/>
    <col min="31" max="32" width="9.140625" style="7"/>
    <col min="33" max="34" width="12" style="7" bestFit="1" customWidth="1"/>
    <col min="35" max="36" width="9.140625" style="7"/>
    <col min="37" max="37" width="12" style="7" bestFit="1" customWidth="1"/>
    <col min="38" max="38" width="11.42578125" style="7" bestFit="1" customWidth="1"/>
    <col min="39" max="16384" width="9.140625" style="7"/>
  </cols>
  <sheetData>
    <row r="1" spans="1:34" ht="15.75" thickBot="1">
      <c r="A1" s="8" t="s">
        <v>28</v>
      </c>
    </row>
    <row r="2" spans="1:34" ht="16.5" thickTop="1" thickBot="1">
      <c r="B2" s="12"/>
      <c r="C2" s="13" t="s">
        <v>39</v>
      </c>
      <c r="D2" s="13" t="s">
        <v>1</v>
      </c>
      <c r="E2" s="13" t="s">
        <v>8</v>
      </c>
      <c r="F2" s="13" t="s">
        <v>9</v>
      </c>
      <c r="G2" s="14" t="s">
        <v>7</v>
      </c>
      <c r="Y2" s="6" t="s">
        <v>28</v>
      </c>
      <c r="Z2" s="1" t="s">
        <v>50</v>
      </c>
      <c r="AA2" s="3" t="s">
        <v>51</v>
      </c>
      <c r="AB2" s="3" t="s">
        <v>52</v>
      </c>
      <c r="AC2" s="3" t="s">
        <v>53</v>
      </c>
      <c r="AD2" s="1" t="s">
        <v>58</v>
      </c>
      <c r="AE2" s="3" t="s">
        <v>54</v>
      </c>
      <c r="AF2" s="3" t="s">
        <v>55</v>
      </c>
      <c r="AG2" s="3" t="s">
        <v>57</v>
      </c>
    </row>
    <row r="3" spans="1:34" ht="15.75" thickBot="1">
      <c r="B3" s="15" t="s">
        <v>2</v>
      </c>
      <c r="C3" s="16">
        <v>4</v>
      </c>
      <c r="D3" s="17">
        <v>2</v>
      </c>
      <c r="E3" s="17">
        <v>3</v>
      </c>
      <c r="F3" s="17">
        <v>2</v>
      </c>
      <c r="G3" s="18">
        <f>SUM(C3:F3)</f>
        <v>11</v>
      </c>
      <c r="Y3" s="2" t="s">
        <v>56</v>
      </c>
      <c r="Z3" s="19">
        <v>80</v>
      </c>
      <c r="AA3" s="19">
        <v>20</v>
      </c>
      <c r="AB3" s="19">
        <v>90</v>
      </c>
      <c r="AC3" s="19">
        <v>90</v>
      </c>
      <c r="AD3" s="19">
        <v>5</v>
      </c>
      <c r="AE3" s="19">
        <v>100</v>
      </c>
      <c r="AF3" s="19">
        <v>40</v>
      </c>
      <c r="AG3" s="19">
        <f>SUM(Z3:AF3)</f>
        <v>425</v>
      </c>
    </row>
    <row r="4" spans="1:34" ht="15.75" thickBot="1">
      <c r="B4" s="15" t="s">
        <v>3</v>
      </c>
      <c r="C4" s="20">
        <v>4</v>
      </c>
      <c r="D4" s="21">
        <v>3</v>
      </c>
      <c r="E4" s="21">
        <v>7</v>
      </c>
      <c r="F4" s="21">
        <v>4</v>
      </c>
      <c r="G4" s="22">
        <f t="shared" ref="G4:G7" si="0">SUM(C4:F4)</f>
        <v>18</v>
      </c>
      <c r="Y4" s="2" t="s">
        <v>46</v>
      </c>
      <c r="Z4" s="23">
        <v>50</v>
      </c>
      <c r="AA4" s="23">
        <v>40</v>
      </c>
      <c r="AB4" s="23">
        <v>40</v>
      </c>
      <c r="AC4" s="23">
        <v>70</v>
      </c>
      <c r="AD4" s="23">
        <v>10</v>
      </c>
      <c r="AE4" s="23">
        <v>100</v>
      </c>
      <c r="AF4" s="23">
        <v>40</v>
      </c>
      <c r="AG4" s="23">
        <f>SUM(Z4:AF4)</f>
        <v>350</v>
      </c>
    </row>
    <row r="5" spans="1:34" ht="15.75" thickBot="1">
      <c r="B5" s="15" t="s">
        <v>4</v>
      </c>
      <c r="C5" s="20">
        <v>25</v>
      </c>
      <c r="D5" s="21">
        <v>10</v>
      </c>
      <c r="E5" s="21">
        <v>12</v>
      </c>
      <c r="F5" s="21">
        <v>4</v>
      </c>
      <c r="G5" s="22">
        <f t="shared" si="0"/>
        <v>51</v>
      </c>
      <c r="Y5" s="2" t="s">
        <v>47</v>
      </c>
      <c r="Z5" s="19">
        <v>10</v>
      </c>
      <c r="AA5" s="19">
        <v>70</v>
      </c>
      <c r="AB5" s="19">
        <v>20</v>
      </c>
      <c r="AC5" s="19">
        <v>90</v>
      </c>
      <c r="AD5" s="19">
        <v>80</v>
      </c>
      <c r="AE5" s="19">
        <v>99</v>
      </c>
      <c r="AF5" s="19">
        <v>40</v>
      </c>
      <c r="AG5" s="19">
        <f t="shared" ref="AG5:AG7" si="1">SUM(Z5:AF5)</f>
        <v>409</v>
      </c>
    </row>
    <row r="6" spans="1:34" ht="15.75" thickBot="1">
      <c r="B6" s="15" t="s">
        <v>5</v>
      </c>
      <c r="C6" s="20">
        <v>18</v>
      </c>
      <c r="D6" s="21">
        <v>24</v>
      </c>
      <c r="E6" s="21">
        <v>33</v>
      </c>
      <c r="F6" s="21">
        <v>13</v>
      </c>
      <c r="G6" s="22">
        <f t="shared" si="0"/>
        <v>88</v>
      </c>
      <c r="Y6" s="2" t="s">
        <v>48</v>
      </c>
      <c r="Z6" s="23">
        <v>0</v>
      </c>
      <c r="AA6" s="23">
        <v>80</v>
      </c>
      <c r="AB6" s="23">
        <v>2</v>
      </c>
      <c r="AC6" s="23">
        <v>20</v>
      </c>
      <c r="AD6" s="23">
        <v>95</v>
      </c>
      <c r="AE6" s="23">
        <v>20</v>
      </c>
      <c r="AF6" s="23">
        <v>40</v>
      </c>
      <c r="AG6" s="23">
        <f>SUM(Z6:AF6)</f>
        <v>257</v>
      </c>
    </row>
    <row r="7" spans="1:34" ht="15.75" thickBot="1">
      <c r="B7" s="15" t="s">
        <v>6</v>
      </c>
      <c r="C7" s="20">
        <v>10</v>
      </c>
      <c r="D7" s="21">
        <v>6</v>
      </c>
      <c r="E7" s="21">
        <v>7</v>
      </c>
      <c r="F7" s="21">
        <v>2</v>
      </c>
      <c r="G7" s="22">
        <f t="shared" si="0"/>
        <v>25</v>
      </c>
      <c r="Y7" s="2" t="s">
        <v>49</v>
      </c>
      <c r="Z7" s="19">
        <v>35</v>
      </c>
      <c r="AA7" s="19">
        <v>52</v>
      </c>
      <c r="AB7" s="19">
        <v>38</v>
      </c>
      <c r="AC7" s="19">
        <v>47</v>
      </c>
      <c r="AD7" s="19">
        <v>48</v>
      </c>
      <c r="AE7" s="19">
        <v>80</v>
      </c>
      <c r="AF7" s="19">
        <v>40</v>
      </c>
      <c r="AG7" s="19">
        <f t="shared" si="1"/>
        <v>340</v>
      </c>
    </row>
    <row r="8" spans="1:34" ht="15.75" thickBot="1">
      <c r="B8" s="24" t="s">
        <v>7</v>
      </c>
      <c r="C8" s="25">
        <f>SUM(C3:C7)</f>
        <v>61</v>
      </c>
      <c r="D8" s="26">
        <f t="shared" ref="D8:F8" si="2">SUM(D3:D7)</f>
        <v>45</v>
      </c>
      <c r="E8" s="26">
        <f t="shared" si="2"/>
        <v>62</v>
      </c>
      <c r="F8" s="26">
        <f t="shared" si="2"/>
        <v>25</v>
      </c>
      <c r="G8" s="27">
        <f>SUM(G3:G7)</f>
        <v>193</v>
      </c>
      <c r="Y8" s="2" t="s">
        <v>57</v>
      </c>
      <c r="Z8" s="23">
        <f>SUM(Z3:Z7)</f>
        <v>175</v>
      </c>
      <c r="AA8" s="23">
        <f t="shared" ref="AA8:AG8" si="3">SUM(AA3:AA7)</f>
        <v>262</v>
      </c>
      <c r="AB8" s="23">
        <f t="shared" si="3"/>
        <v>190</v>
      </c>
      <c r="AC8" s="23">
        <f t="shared" si="3"/>
        <v>317</v>
      </c>
      <c r="AD8" s="23">
        <f t="shared" si="3"/>
        <v>238</v>
      </c>
      <c r="AE8" s="23">
        <f t="shared" si="3"/>
        <v>399</v>
      </c>
      <c r="AF8" s="23">
        <f t="shared" si="3"/>
        <v>200</v>
      </c>
      <c r="AG8" s="23">
        <f t="shared" si="3"/>
        <v>1781</v>
      </c>
    </row>
    <row r="9" spans="1:34" ht="15.75" thickBot="1"/>
    <row r="10" spans="1:34" ht="15.75" thickBot="1">
      <c r="X10" s="4" t="s">
        <v>59</v>
      </c>
      <c r="Y10" s="5"/>
      <c r="Z10" s="1" t="s">
        <v>50</v>
      </c>
      <c r="AA10" s="3" t="s">
        <v>51</v>
      </c>
      <c r="AB10" s="3" t="s">
        <v>52</v>
      </c>
      <c r="AC10" s="3" t="s">
        <v>53</v>
      </c>
      <c r="AD10" s="1" t="s">
        <v>58</v>
      </c>
      <c r="AE10" s="3" t="s">
        <v>54</v>
      </c>
      <c r="AF10" s="3" t="s">
        <v>55</v>
      </c>
      <c r="AG10" s="3" t="s">
        <v>57</v>
      </c>
    </row>
    <row r="11" spans="1:34" ht="15.75" thickBot="1">
      <c r="Y11" s="2" t="s">
        <v>56</v>
      </c>
      <c r="Z11" s="19">
        <f t="array" ref="Z11:AF15">Z3:AF7/$AG$8</f>
        <v>4.4918585064570464E-2</v>
      </c>
      <c r="AA11" s="19">
        <v>1.1229646266142616E-2</v>
      </c>
      <c r="AB11" s="19">
        <v>5.0533408197641773E-2</v>
      </c>
      <c r="AC11" s="19">
        <v>5.0533408197641773E-2</v>
      </c>
      <c r="AD11" s="19">
        <v>2.807411566535654E-3</v>
      </c>
      <c r="AE11" s="19">
        <v>5.6148231330713082E-2</v>
      </c>
      <c r="AF11" s="19">
        <v>2.2459292532285232E-2</v>
      </c>
      <c r="AG11" s="19">
        <f>SUM(Z11:AF11)</f>
        <v>0.23862998315553061</v>
      </c>
      <c r="AH11" s="113" t="s">
        <v>10</v>
      </c>
    </row>
    <row r="12" spans="1:34" ht="15.75" thickBot="1">
      <c r="A12" s="8" t="s">
        <v>40</v>
      </c>
      <c r="Y12" s="2" t="s">
        <v>46</v>
      </c>
      <c r="Z12" s="23">
        <v>2.8074115665356541E-2</v>
      </c>
      <c r="AA12" s="23">
        <v>2.2459292532285232E-2</v>
      </c>
      <c r="AB12" s="23">
        <v>2.2459292532285232E-2</v>
      </c>
      <c r="AC12" s="23">
        <v>3.9303761931499155E-2</v>
      </c>
      <c r="AD12" s="23">
        <v>5.614823133071308E-3</v>
      </c>
      <c r="AE12" s="23">
        <v>5.6148231330713082E-2</v>
      </c>
      <c r="AF12" s="23">
        <v>2.2459292532285232E-2</v>
      </c>
      <c r="AG12" s="23">
        <f>SUM(Z12:AF12)</f>
        <v>0.19651880965749577</v>
      </c>
      <c r="AH12" s="113" t="s">
        <v>11</v>
      </c>
    </row>
    <row r="13" spans="1:34" ht="16.5" thickTop="1" thickBot="1">
      <c r="B13" s="12"/>
      <c r="C13" s="13" t="s">
        <v>0</v>
      </c>
      <c r="D13" s="13" t="s">
        <v>1</v>
      </c>
      <c r="E13" s="13" t="s">
        <v>8</v>
      </c>
      <c r="F13" s="13" t="s">
        <v>9</v>
      </c>
      <c r="G13" s="14" t="s">
        <v>7</v>
      </c>
      <c r="Y13" s="2" t="s">
        <v>47</v>
      </c>
      <c r="Z13" s="19">
        <v>5.614823133071308E-3</v>
      </c>
      <c r="AA13" s="19">
        <v>3.9303761931499155E-2</v>
      </c>
      <c r="AB13" s="19">
        <v>1.1229646266142616E-2</v>
      </c>
      <c r="AC13" s="19">
        <v>5.0533408197641773E-2</v>
      </c>
      <c r="AD13" s="19">
        <v>4.4918585064570464E-2</v>
      </c>
      <c r="AE13" s="19">
        <v>5.5586749017405949E-2</v>
      </c>
      <c r="AF13" s="19">
        <v>2.2459292532285232E-2</v>
      </c>
      <c r="AG13" s="19">
        <f t="shared" ref="AG13:AG15" si="4">SUM(Z13:AF13)</f>
        <v>0.22964626614261652</v>
      </c>
      <c r="AH13" s="113" t="s">
        <v>12</v>
      </c>
    </row>
    <row r="14" spans="1:34" ht="15.75" thickBot="1">
      <c r="B14" s="15" t="s">
        <v>2</v>
      </c>
      <c r="C14" s="16">
        <f t="array" ref="C14:F18">C3:F7/$G$8</f>
        <v>2.072538860103627E-2</v>
      </c>
      <c r="D14" s="17">
        <v>1.0362694300518135E-2</v>
      </c>
      <c r="E14" s="17">
        <v>1.5544041450777202E-2</v>
      </c>
      <c r="F14" s="17">
        <v>1.0362694300518135E-2</v>
      </c>
      <c r="G14" s="18">
        <f>SUM(C14:F14)</f>
        <v>5.6994818652849742E-2</v>
      </c>
      <c r="H14" s="28" t="s">
        <v>10</v>
      </c>
      <c r="Y14" s="2" t="s">
        <v>48</v>
      </c>
      <c r="Z14" s="23">
        <v>0</v>
      </c>
      <c r="AA14" s="23">
        <v>4.4918585064570464E-2</v>
      </c>
      <c r="AB14" s="23">
        <v>1.1229646266142617E-3</v>
      </c>
      <c r="AC14" s="23">
        <v>1.1229646266142616E-2</v>
      </c>
      <c r="AD14" s="23">
        <v>5.3340819764177427E-2</v>
      </c>
      <c r="AE14" s="23">
        <v>1.1229646266142616E-2</v>
      </c>
      <c r="AF14" s="23">
        <v>2.2459292532285232E-2</v>
      </c>
      <c r="AG14" s="23">
        <f>SUM(Z14:AF14)</f>
        <v>0.14430095451993263</v>
      </c>
      <c r="AH14" s="113" t="s">
        <v>13</v>
      </c>
    </row>
    <row r="15" spans="1:34" ht="15.75" thickBot="1">
      <c r="B15" s="15" t="s">
        <v>3</v>
      </c>
      <c r="C15" s="20">
        <v>2.072538860103627E-2</v>
      </c>
      <c r="D15" s="21">
        <v>1.5544041450777202E-2</v>
      </c>
      <c r="E15" s="21">
        <v>3.6269430051813469E-2</v>
      </c>
      <c r="F15" s="21">
        <v>2.072538860103627E-2</v>
      </c>
      <c r="G15" s="22">
        <f t="shared" ref="G15:G18" si="5">SUM(C15:F15)</f>
        <v>9.3264248704663225E-2</v>
      </c>
      <c r="H15" s="28" t="s">
        <v>11</v>
      </c>
      <c r="Y15" s="2" t="s">
        <v>49</v>
      </c>
      <c r="Z15" s="19">
        <v>1.9651880965749578E-2</v>
      </c>
      <c r="AA15" s="19">
        <v>2.9197080291970802E-2</v>
      </c>
      <c r="AB15" s="19">
        <v>2.1336327905670971E-2</v>
      </c>
      <c r="AC15" s="19">
        <v>2.6389668725435148E-2</v>
      </c>
      <c r="AD15" s="19">
        <v>2.695115103874228E-2</v>
      </c>
      <c r="AE15" s="19">
        <v>4.4918585064570464E-2</v>
      </c>
      <c r="AF15" s="19">
        <v>2.2459292532285232E-2</v>
      </c>
      <c r="AG15" s="19">
        <f t="shared" si="4"/>
        <v>0.19090398652442447</v>
      </c>
      <c r="AH15" s="113" t="s">
        <v>14</v>
      </c>
    </row>
    <row r="16" spans="1:34" ht="15.75" thickBot="1">
      <c r="B16" s="15" t="s">
        <v>4</v>
      </c>
      <c r="C16" s="20">
        <v>0.12953367875647667</v>
      </c>
      <c r="D16" s="21">
        <v>5.181347150259067E-2</v>
      </c>
      <c r="E16" s="21">
        <v>6.2176165803108807E-2</v>
      </c>
      <c r="F16" s="21">
        <v>2.072538860103627E-2</v>
      </c>
      <c r="G16" s="22">
        <f t="shared" si="5"/>
        <v>0.26424870466321243</v>
      </c>
      <c r="H16" s="28" t="s">
        <v>12</v>
      </c>
      <c r="Y16" s="2" t="s">
        <v>57</v>
      </c>
      <c r="Z16" s="23">
        <f>SUM(Z11:Z15)</f>
        <v>9.8259404828747884E-2</v>
      </c>
      <c r="AA16" s="23">
        <f t="shared" ref="AA16" si="6">SUM(AA11:AA15)</f>
        <v>0.14710836608646827</v>
      </c>
      <c r="AB16" s="23">
        <f t="shared" ref="AB16" si="7">SUM(AB11:AB15)</f>
        <v>0.10668163952835485</v>
      </c>
      <c r="AC16" s="23">
        <f t="shared" ref="AC16" si="8">SUM(AC11:AC15)</f>
        <v>0.17798989331836046</v>
      </c>
      <c r="AD16" s="23">
        <f t="shared" ref="AD16" si="9">SUM(AD11:AD15)</f>
        <v>0.13363279056709715</v>
      </c>
      <c r="AE16" s="23">
        <f t="shared" ref="AE16" si="10">SUM(AE11:AE15)</f>
        <v>0.22403144300954519</v>
      </c>
      <c r="AF16" s="23">
        <f t="shared" ref="AF16" si="11">SUM(AF11:AF15)</f>
        <v>0.11229646266142616</v>
      </c>
      <c r="AG16" s="23">
        <f>SUM(Z16:AF16)</f>
        <v>0.99999999999999989</v>
      </c>
    </row>
    <row r="17" spans="1:39">
      <c r="B17" s="15" t="s">
        <v>5</v>
      </c>
      <c r="C17" s="20">
        <v>9.3264248704663211E-2</v>
      </c>
      <c r="D17" s="21">
        <v>0.12435233160621761</v>
      </c>
      <c r="E17" s="21">
        <v>0.17098445595854922</v>
      </c>
      <c r="F17" s="21">
        <v>6.7357512953367879E-2</v>
      </c>
      <c r="G17" s="22">
        <f t="shared" si="5"/>
        <v>0.45595854922279794</v>
      </c>
      <c r="H17" s="28" t="s">
        <v>13</v>
      </c>
      <c r="Z17" s="114" t="s">
        <v>15</v>
      </c>
      <c r="AA17" s="114" t="s">
        <v>16</v>
      </c>
      <c r="AB17" s="114" t="s">
        <v>17</v>
      </c>
      <c r="AC17" s="114" t="s">
        <v>18</v>
      </c>
      <c r="AD17" s="114" t="s">
        <v>60</v>
      </c>
      <c r="AE17" s="114" t="s">
        <v>61</v>
      </c>
      <c r="AF17" s="114" t="s">
        <v>62</v>
      </c>
    </row>
    <row r="18" spans="1:39" ht="15.75" thickBot="1">
      <c r="B18" s="15" t="s">
        <v>6</v>
      </c>
      <c r="C18" s="20">
        <v>5.181347150259067E-2</v>
      </c>
      <c r="D18" s="21">
        <v>3.1088082901554404E-2</v>
      </c>
      <c r="E18" s="21">
        <v>3.6269430051813469E-2</v>
      </c>
      <c r="F18" s="21">
        <v>1.0362694300518135E-2</v>
      </c>
      <c r="G18" s="22">
        <f t="shared" si="5"/>
        <v>0.12953367875647667</v>
      </c>
      <c r="H18" s="28" t="s">
        <v>14</v>
      </c>
    </row>
    <row r="19" spans="1:39" ht="15.75" thickBot="1">
      <c r="B19" s="24" t="s">
        <v>7</v>
      </c>
      <c r="C19" s="25">
        <f>SUM(C14:C18)</f>
        <v>0.31606217616580312</v>
      </c>
      <c r="D19" s="26">
        <f t="shared" ref="D19" si="12">SUM(D14:D18)</f>
        <v>0.23316062176165803</v>
      </c>
      <c r="E19" s="26">
        <f t="shared" ref="E19" si="13">SUM(E14:E18)</f>
        <v>0.32124352331606221</v>
      </c>
      <c r="F19" s="26">
        <f t="shared" ref="F19" si="14">SUM(F14:F18)</f>
        <v>0.1295336787564767</v>
      </c>
      <c r="G19" s="27">
        <f>SUM(G14:G18)</f>
        <v>1</v>
      </c>
      <c r="W19" s="29" t="s">
        <v>19</v>
      </c>
      <c r="X19" s="30">
        <f t="array" ref="X19:AB19">TRANSPOSE(AG11:AG15)</f>
        <v>0.23862998315553061</v>
      </c>
      <c r="Y19" s="31">
        <v>0.19651880965749577</v>
      </c>
      <c r="Z19" s="31">
        <v>0.22964626614261652</v>
      </c>
      <c r="AA19" s="31">
        <v>0.14430095451993263</v>
      </c>
      <c r="AB19" s="32">
        <v>0.19090398652442447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4"/>
    </row>
    <row r="20" spans="1:39" ht="15.75" thickBot="1">
      <c r="C20" s="33" t="s">
        <v>15</v>
      </c>
      <c r="D20" s="33" t="s">
        <v>16</v>
      </c>
      <c r="E20" s="33" t="s">
        <v>17</v>
      </c>
      <c r="F20" s="33" t="s">
        <v>18</v>
      </c>
      <c r="W20" s="34" t="s">
        <v>20</v>
      </c>
      <c r="X20" s="35">
        <f t="array" ref="X20:AD20">Z16:AF16</f>
        <v>9.8259404828747884E-2</v>
      </c>
      <c r="Y20" s="36">
        <v>0.14710836608646827</v>
      </c>
      <c r="Z20" s="36">
        <v>0.10668163952835485</v>
      </c>
      <c r="AA20" s="36">
        <v>0.17798989331836046</v>
      </c>
      <c r="AB20" s="36">
        <v>0.13363279056709715</v>
      </c>
      <c r="AC20" s="36">
        <v>0.22403144300954519</v>
      </c>
      <c r="AD20" s="37">
        <v>0.11229646266142616</v>
      </c>
      <c r="AE20" s="38"/>
      <c r="AF20" s="38"/>
      <c r="AG20" s="38"/>
      <c r="AH20" s="38"/>
      <c r="AI20" s="38"/>
      <c r="AJ20" s="38"/>
      <c r="AK20" s="38"/>
      <c r="AL20" s="38"/>
      <c r="AM20" s="39"/>
    </row>
    <row r="21" spans="1:39" ht="16.5" thickTop="1" thickBot="1">
      <c r="W21" s="15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9"/>
    </row>
    <row r="22" spans="1:39" ht="15.75" thickBot="1">
      <c r="A22" s="8" t="s">
        <v>19</v>
      </c>
      <c r="B22" s="35">
        <f t="array" ref="B22:F22">TRANSPOSE(G14:G18)</f>
        <v>5.6994818652849742E-2</v>
      </c>
      <c r="C22" s="36">
        <v>9.3264248704663225E-2</v>
      </c>
      <c r="D22" s="36">
        <v>0.26424870466321243</v>
      </c>
      <c r="E22" s="36">
        <v>0.45595854922279794</v>
      </c>
      <c r="F22" s="37">
        <v>0.12953367875647667</v>
      </c>
      <c r="W22" s="40" t="s">
        <v>21</v>
      </c>
      <c r="X22" s="16">
        <f>AG11</f>
        <v>0.23862998315553061</v>
      </c>
      <c r="Y22" s="17">
        <v>0</v>
      </c>
      <c r="Z22" s="17">
        <v>0</v>
      </c>
      <c r="AA22" s="17">
        <v>0</v>
      </c>
      <c r="AB22" s="18">
        <v>0</v>
      </c>
      <c r="AC22" s="38"/>
      <c r="AD22" s="38"/>
      <c r="AE22" s="38"/>
      <c r="AF22" s="8" t="s">
        <v>23</v>
      </c>
      <c r="AG22" s="16">
        <f>1/SQRT(X22)</f>
        <v>2.0470926298763614</v>
      </c>
      <c r="AH22" s="17">
        <v>0</v>
      </c>
      <c r="AI22" s="17">
        <v>0</v>
      </c>
      <c r="AJ22" s="17">
        <v>0</v>
      </c>
      <c r="AK22" s="18">
        <v>0</v>
      </c>
      <c r="AL22" s="38"/>
      <c r="AM22" s="39"/>
    </row>
    <row r="23" spans="1:39" ht="16.5" thickTop="1" thickBot="1">
      <c r="A23" s="41" t="s">
        <v>20</v>
      </c>
      <c r="B23" s="35">
        <f t="array" ref="B23:E23">C19:F19</f>
        <v>0.31606217616580312</v>
      </c>
      <c r="C23" s="36">
        <v>0.23316062176165803</v>
      </c>
      <c r="D23" s="36">
        <v>0.32124352331606221</v>
      </c>
      <c r="E23" s="37">
        <v>0.1295336787564767</v>
      </c>
      <c r="W23" s="15"/>
      <c r="X23" s="20">
        <v>0</v>
      </c>
      <c r="Y23" s="21">
        <f>AG12</f>
        <v>0.19651880965749577</v>
      </c>
      <c r="Z23" s="21">
        <v>0</v>
      </c>
      <c r="AA23" s="21">
        <v>0</v>
      </c>
      <c r="AB23" s="22">
        <v>0</v>
      </c>
      <c r="AC23" s="38"/>
      <c r="AD23" s="38"/>
      <c r="AE23" s="38"/>
      <c r="AF23" s="38"/>
      <c r="AG23" s="20">
        <v>0</v>
      </c>
      <c r="AH23" s="21">
        <f t="shared" ref="AH23:AH26" si="15">1/SQRT(Y23)</f>
        <v>2.2557862107414857</v>
      </c>
      <c r="AI23" s="21">
        <v>0</v>
      </c>
      <c r="AJ23" s="21">
        <v>0</v>
      </c>
      <c r="AK23" s="22">
        <v>0</v>
      </c>
      <c r="AL23" s="38"/>
      <c r="AM23" s="39"/>
    </row>
    <row r="24" spans="1:39" ht="16.5" thickTop="1" thickBot="1">
      <c r="W24" s="15"/>
      <c r="X24" s="20">
        <v>0</v>
      </c>
      <c r="Y24" s="21">
        <v>0</v>
      </c>
      <c r="Z24" s="21">
        <f>AG13</f>
        <v>0.22964626614261652</v>
      </c>
      <c r="AA24" s="21">
        <v>0</v>
      </c>
      <c r="AB24" s="22">
        <v>0</v>
      </c>
      <c r="AC24" s="38"/>
      <c r="AD24" s="38"/>
      <c r="AE24" s="38"/>
      <c r="AF24" s="38"/>
      <c r="AG24" s="20">
        <v>0</v>
      </c>
      <c r="AH24" s="21">
        <v>0</v>
      </c>
      <c r="AI24" s="21">
        <f t="shared" ref="AI23:AI26" si="16">1/SQRT(Z24)</f>
        <v>2.0867494404896489</v>
      </c>
      <c r="AJ24" s="21">
        <v>0</v>
      </c>
      <c r="AK24" s="22">
        <v>0</v>
      </c>
      <c r="AL24" s="38"/>
      <c r="AM24" s="39"/>
    </row>
    <row r="25" spans="1:39" ht="15.75" thickBot="1">
      <c r="B25" s="8" t="s">
        <v>21</v>
      </c>
      <c r="C25" s="16">
        <f>G14</f>
        <v>5.6994818652849742E-2</v>
      </c>
      <c r="D25" s="17">
        <v>0</v>
      </c>
      <c r="E25" s="17">
        <v>0</v>
      </c>
      <c r="F25" s="17">
        <v>0</v>
      </c>
      <c r="G25" s="18">
        <v>0</v>
      </c>
      <c r="I25" s="8" t="s">
        <v>23</v>
      </c>
      <c r="J25" s="16">
        <f>1/SQRT(C25)</f>
        <v>4.1887294667302806</v>
      </c>
      <c r="K25" s="17">
        <v>0</v>
      </c>
      <c r="L25" s="17">
        <v>0</v>
      </c>
      <c r="M25" s="17">
        <v>0</v>
      </c>
      <c r="N25" s="18">
        <v>0</v>
      </c>
      <c r="P25" s="42" t="s">
        <v>42</v>
      </c>
      <c r="Q25" s="16">
        <f t="array" ref="Q25:U29">MINVERSE(C25:G29)</f>
        <v>17.545454545454547</v>
      </c>
      <c r="R25" s="17">
        <v>0</v>
      </c>
      <c r="S25" s="17">
        <v>0</v>
      </c>
      <c r="T25" s="17">
        <v>0</v>
      </c>
      <c r="U25" s="18">
        <v>0</v>
      </c>
      <c r="W25" s="15"/>
      <c r="X25" s="20">
        <v>0</v>
      </c>
      <c r="Y25" s="21"/>
      <c r="Z25" s="21">
        <v>0</v>
      </c>
      <c r="AA25" s="21">
        <f>AG14</f>
        <v>0.14430095451993263</v>
      </c>
      <c r="AB25" s="22">
        <v>0</v>
      </c>
      <c r="AC25" s="38"/>
      <c r="AD25" s="38"/>
      <c r="AE25" s="38"/>
      <c r="AF25" s="38"/>
      <c r="AG25" s="20">
        <v>0</v>
      </c>
      <c r="AH25" s="21">
        <v>0</v>
      </c>
      <c r="AI25" s="21">
        <v>0</v>
      </c>
      <c r="AJ25" s="21">
        <f t="shared" ref="AJ23:AJ26" si="17">1/SQRT(AA25)</f>
        <v>2.6324819257678036</v>
      </c>
      <c r="AK25" s="22">
        <v>0</v>
      </c>
      <c r="AL25" s="38"/>
      <c r="AM25" s="39"/>
    </row>
    <row r="26" spans="1:39" ht="16.5" thickTop="1" thickBot="1">
      <c r="C26" s="20">
        <v>0</v>
      </c>
      <c r="D26" s="21">
        <f>G15</f>
        <v>9.3264248704663225E-2</v>
      </c>
      <c r="E26" s="21">
        <v>0</v>
      </c>
      <c r="F26" s="21">
        <v>0</v>
      </c>
      <c r="G26" s="22">
        <v>0</v>
      </c>
      <c r="J26" s="20">
        <v>0</v>
      </c>
      <c r="K26" s="21">
        <f>1/SQRT(D26)</f>
        <v>3.2744804507314167</v>
      </c>
      <c r="L26" s="21">
        <v>0</v>
      </c>
      <c r="M26" s="21">
        <v>0</v>
      </c>
      <c r="N26" s="22">
        <v>0</v>
      </c>
      <c r="Q26" s="20">
        <v>0</v>
      </c>
      <c r="R26" s="21">
        <v>10.722222222222221</v>
      </c>
      <c r="S26" s="21">
        <v>0</v>
      </c>
      <c r="T26" s="21">
        <v>0</v>
      </c>
      <c r="U26" s="22">
        <v>0</v>
      </c>
      <c r="W26" s="15"/>
      <c r="X26" s="25">
        <v>0</v>
      </c>
      <c r="Y26" s="26">
        <v>0</v>
      </c>
      <c r="Z26" s="26">
        <v>0</v>
      </c>
      <c r="AA26" s="26">
        <v>0</v>
      </c>
      <c r="AB26" s="27">
        <f>AG15</f>
        <v>0.19090398652442447</v>
      </c>
      <c r="AC26" s="38"/>
      <c r="AD26" s="38"/>
      <c r="AE26" s="38"/>
      <c r="AF26" s="38"/>
      <c r="AG26" s="25">
        <v>0</v>
      </c>
      <c r="AH26" s="26">
        <v>0</v>
      </c>
      <c r="AI26" s="26">
        <v>0</v>
      </c>
      <c r="AJ26" s="26">
        <v>0</v>
      </c>
      <c r="AK26" s="27">
        <f t="shared" ref="AK23:AK26" si="18">1/SQRT(AB26)</f>
        <v>2.2887191383211807</v>
      </c>
      <c r="AL26" s="38"/>
      <c r="AM26" s="39"/>
    </row>
    <row r="27" spans="1:39" ht="15.75" thickBot="1">
      <c r="C27" s="20">
        <v>0</v>
      </c>
      <c r="D27" s="21">
        <v>0</v>
      </c>
      <c r="E27" s="21">
        <f>G16</f>
        <v>0.26424870466321243</v>
      </c>
      <c r="F27" s="21">
        <v>0</v>
      </c>
      <c r="G27" s="22">
        <v>0</v>
      </c>
      <c r="J27" s="20">
        <v>0</v>
      </c>
      <c r="K27" s="21">
        <v>0</v>
      </c>
      <c r="L27" s="21">
        <f>1/SQRT(E27)</f>
        <v>1.9453312636901192</v>
      </c>
      <c r="M27" s="21">
        <v>0</v>
      </c>
      <c r="N27" s="22">
        <v>0</v>
      </c>
      <c r="Q27" s="20">
        <v>0</v>
      </c>
      <c r="R27" s="21">
        <v>0</v>
      </c>
      <c r="S27" s="21">
        <v>3.784313725490196</v>
      </c>
      <c r="T27" s="21">
        <v>0</v>
      </c>
      <c r="U27" s="22">
        <v>0</v>
      </c>
      <c r="W27" s="15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9"/>
    </row>
    <row r="28" spans="1:39" ht="15.75" thickBot="1">
      <c r="C28" s="20">
        <v>0</v>
      </c>
      <c r="D28" s="21">
        <v>0</v>
      </c>
      <c r="E28" s="21">
        <v>0</v>
      </c>
      <c r="F28" s="21">
        <f>G17</f>
        <v>0.45595854922279794</v>
      </c>
      <c r="G28" s="22">
        <v>0</v>
      </c>
      <c r="J28" s="20">
        <v>0</v>
      </c>
      <c r="K28" s="21">
        <v>0</v>
      </c>
      <c r="L28" s="21">
        <v>0</v>
      </c>
      <c r="M28" s="21">
        <f>1/SQRT(F28)</f>
        <v>1.4809395052404464</v>
      </c>
      <c r="N28" s="22">
        <v>0</v>
      </c>
      <c r="Q28" s="20">
        <v>0</v>
      </c>
      <c r="R28" s="21">
        <v>0</v>
      </c>
      <c r="S28" s="21">
        <v>0</v>
      </c>
      <c r="T28" s="21">
        <v>2.1931818181818183</v>
      </c>
      <c r="U28" s="22">
        <v>0</v>
      </c>
      <c r="W28" s="40" t="s">
        <v>22</v>
      </c>
      <c r="X28" s="16">
        <f>Z16</f>
        <v>9.8259404828747884E-2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8">
        <v>0</v>
      </c>
      <c r="AE28" s="38"/>
      <c r="AF28" s="8" t="s">
        <v>24</v>
      </c>
      <c r="AG28" s="16">
        <f>1/SQRT(X28)</f>
        <v>3.1901634530448213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8">
        <v>0</v>
      </c>
    </row>
    <row r="29" spans="1:39" ht="16.5" thickTop="1" thickBot="1">
      <c r="C29" s="25">
        <v>0</v>
      </c>
      <c r="D29" s="26">
        <v>0</v>
      </c>
      <c r="E29" s="26">
        <v>0</v>
      </c>
      <c r="F29" s="26">
        <v>0</v>
      </c>
      <c r="G29" s="27">
        <f>G18</f>
        <v>0.12953367875647667</v>
      </c>
      <c r="J29" s="25">
        <v>0</v>
      </c>
      <c r="K29" s="26">
        <v>0</v>
      </c>
      <c r="L29" s="26">
        <v>0</v>
      </c>
      <c r="M29" s="26">
        <v>0</v>
      </c>
      <c r="N29" s="27">
        <f>1/SQRT(G29)</f>
        <v>2.7784887978899611</v>
      </c>
      <c r="Q29" s="25">
        <v>0</v>
      </c>
      <c r="R29" s="26">
        <v>0</v>
      </c>
      <c r="S29" s="26">
        <v>0</v>
      </c>
      <c r="T29" s="26">
        <v>0</v>
      </c>
      <c r="U29" s="27">
        <v>7.7200000000000006</v>
      </c>
      <c r="W29" s="15"/>
      <c r="X29" s="20">
        <v>0</v>
      </c>
      <c r="Y29" s="21">
        <f>AA16</f>
        <v>0.14710836608646827</v>
      </c>
      <c r="Z29" s="21">
        <v>0</v>
      </c>
      <c r="AA29" s="21">
        <v>0</v>
      </c>
      <c r="AB29" s="21">
        <v>0</v>
      </c>
      <c r="AC29" s="21">
        <v>0</v>
      </c>
      <c r="AD29" s="22">
        <v>0</v>
      </c>
      <c r="AE29" s="38"/>
      <c r="AF29" s="38"/>
      <c r="AG29" s="20">
        <v>0</v>
      </c>
      <c r="AH29" s="21">
        <f>1/SQRT(Y29)</f>
        <v>2.6072418230122274</v>
      </c>
      <c r="AI29" s="21">
        <v>0</v>
      </c>
      <c r="AJ29" s="21">
        <v>0</v>
      </c>
      <c r="AK29" s="21">
        <v>0</v>
      </c>
      <c r="AL29" s="21">
        <v>0</v>
      </c>
      <c r="AM29" s="22">
        <v>0</v>
      </c>
    </row>
    <row r="30" spans="1:39" ht="15.75" thickBot="1">
      <c r="W30" s="15"/>
      <c r="X30" s="20">
        <v>0</v>
      </c>
      <c r="Y30" s="21">
        <v>0</v>
      </c>
      <c r="Z30" s="21">
        <f>AB16</f>
        <v>0.10668163952835485</v>
      </c>
      <c r="AA30" s="21">
        <v>0</v>
      </c>
      <c r="AB30" s="21">
        <v>0</v>
      </c>
      <c r="AC30" s="21">
        <v>0</v>
      </c>
      <c r="AD30" s="22">
        <v>0</v>
      </c>
      <c r="AE30" s="38"/>
      <c r="AF30" s="38"/>
      <c r="AG30" s="20">
        <v>0</v>
      </c>
      <c r="AH30" s="21">
        <v>0</v>
      </c>
      <c r="AI30" s="21">
        <f>1/SQRT(Z30)</f>
        <v>3.0616473034179355</v>
      </c>
      <c r="AJ30" s="21">
        <v>0</v>
      </c>
      <c r="AK30" s="21">
        <v>0</v>
      </c>
      <c r="AL30" s="21">
        <v>0</v>
      </c>
      <c r="AM30" s="22">
        <v>0</v>
      </c>
    </row>
    <row r="31" spans="1:39" ht="15.75" thickBot="1">
      <c r="B31" s="8" t="s">
        <v>22</v>
      </c>
      <c r="C31" s="16">
        <f>C19</f>
        <v>0.31606217616580312</v>
      </c>
      <c r="D31" s="17">
        <v>0</v>
      </c>
      <c r="E31" s="17">
        <v>0</v>
      </c>
      <c r="F31" s="18">
        <v>0</v>
      </c>
      <c r="I31" s="8" t="s">
        <v>24</v>
      </c>
      <c r="J31" s="16">
        <f t="array" ref="J31:M34">MINVERSE(C31:F34)*SQRT(C31:F34)</f>
        <v>1.778745183051667</v>
      </c>
      <c r="K31" s="17">
        <v>0</v>
      </c>
      <c r="L31" s="17">
        <v>0</v>
      </c>
      <c r="M31" s="18">
        <v>0</v>
      </c>
      <c r="P31" s="8" t="s">
        <v>23</v>
      </c>
      <c r="Q31" s="16">
        <f t="array" ref="Q31:U35">SQRT(Q25:U29)</f>
        <v>4.1887294667302815</v>
      </c>
      <c r="R31" s="17">
        <v>0</v>
      </c>
      <c r="S31" s="17">
        <v>0</v>
      </c>
      <c r="T31" s="17">
        <v>0</v>
      </c>
      <c r="U31" s="18">
        <v>0</v>
      </c>
      <c r="W31" s="15"/>
      <c r="X31" s="20">
        <v>0</v>
      </c>
      <c r="Y31" s="21">
        <v>0</v>
      </c>
      <c r="Z31" s="21">
        <v>0</v>
      </c>
      <c r="AA31" s="21">
        <f>AC16</f>
        <v>0.17798989331836046</v>
      </c>
      <c r="AB31" s="21">
        <v>0</v>
      </c>
      <c r="AC31" s="21">
        <v>0</v>
      </c>
      <c r="AD31" s="22">
        <v>0</v>
      </c>
      <c r="AE31" s="38"/>
      <c r="AF31" s="38"/>
      <c r="AG31" s="20">
        <v>0</v>
      </c>
      <c r="AH31" s="21">
        <v>0</v>
      </c>
      <c r="AI31" s="21">
        <v>0</v>
      </c>
      <c r="AJ31" s="21">
        <f>1/SQRT(AA31)</f>
        <v>2.3702946082646466</v>
      </c>
      <c r="AK31" s="21">
        <v>0</v>
      </c>
      <c r="AL31" s="21">
        <v>0</v>
      </c>
      <c r="AM31" s="22">
        <v>0</v>
      </c>
    </row>
    <row r="32" spans="1:39" ht="15.75" thickTop="1">
      <c r="C32" s="20">
        <v>0</v>
      </c>
      <c r="D32" s="21">
        <f>D19</f>
        <v>0.23316062176165803</v>
      </c>
      <c r="E32" s="21">
        <v>0</v>
      </c>
      <c r="F32" s="22">
        <v>0</v>
      </c>
      <c r="J32" s="20">
        <v>0</v>
      </c>
      <c r="K32" s="21">
        <v>2.0709632756012089</v>
      </c>
      <c r="L32" s="21">
        <v>0</v>
      </c>
      <c r="M32" s="22">
        <v>0</v>
      </c>
      <c r="Q32" s="20">
        <v>0</v>
      </c>
      <c r="R32" s="21">
        <v>3.2744804507314167</v>
      </c>
      <c r="S32" s="21">
        <v>0</v>
      </c>
      <c r="T32" s="21">
        <v>0</v>
      </c>
      <c r="U32" s="22">
        <v>0</v>
      </c>
      <c r="W32" s="15"/>
      <c r="X32" s="20">
        <v>0</v>
      </c>
      <c r="Y32" s="21">
        <v>0</v>
      </c>
      <c r="Z32" s="21">
        <v>0</v>
      </c>
      <c r="AA32" s="21">
        <v>0</v>
      </c>
      <c r="AB32" s="21">
        <f>AD16</f>
        <v>0.13363279056709715</v>
      </c>
      <c r="AC32" s="21">
        <v>0</v>
      </c>
      <c r="AD32" s="22">
        <v>0</v>
      </c>
      <c r="AE32" s="38"/>
      <c r="AF32" s="38"/>
      <c r="AG32" s="20">
        <v>0</v>
      </c>
      <c r="AH32" s="21">
        <v>0</v>
      </c>
      <c r="AI32" s="21">
        <v>0</v>
      </c>
      <c r="AJ32" s="21">
        <v>0</v>
      </c>
      <c r="AK32" s="21">
        <f>1/SQRT(AB32)</f>
        <v>2.735542592852636</v>
      </c>
      <c r="AL32" s="21">
        <v>0</v>
      </c>
      <c r="AM32" s="22">
        <v>0</v>
      </c>
    </row>
    <row r="33" spans="2:39">
      <c r="C33" s="20">
        <v>0</v>
      </c>
      <c r="D33" s="21">
        <v>0</v>
      </c>
      <c r="E33" s="21">
        <f>E19</f>
        <v>0.32124352331606221</v>
      </c>
      <c r="F33" s="22">
        <v>0</v>
      </c>
      <c r="J33" s="20">
        <v>0</v>
      </c>
      <c r="K33" s="21">
        <v>0</v>
      </c>
      <c r="L33" s="21">
        <v>1.7643421510031585</v>
      </c>
      <c r="M33" s="22">
        <v>0</v>
      </c>
      <c r="Q33" s="20">
        <v>0</v>
      </c>
      <c r="R33" s="21">
        <v>0</v>
      </c>
      <c r="S33" s="21">
        <v>1.9453312636901192</v>
      </c>
      <c r="T33" s="21">
        <v>0</v>
      </c>
      <c r="U33" s="22">
        <v>0</v>
      </c>
      <c r="W33" s="15"/>
      <c r="X33" s="20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f>AE16</f>
        <v>0.22403144300954519</v>
      </c>
      <c r="AD33" s="22">
        <v>0</v>
      </c>
      <c r="AE33" s="38"/>
      <c r="AF33" s="38"/>
      <c r="AG33" s="20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f>1/SQRT(AC33)</f>
        <v>2.1127373589421081</v>
      </c>
      <c r="AM33" s="22">
        <v>0</v>
      </c>
    </row>
    <row r="34" spans="2:39" ht="15.75" thickBot="1">
      <c r="C34" s="25">
        <v>0</v>
      </c>
      <c r="D34" s="26">
        <v>0</v>
      </c>
      <c r="E34" s="26">
        <v>0</v>
      </c>
      <c r="F34" s="27">
        <f>F19</f>
        <v>0.1295336787564767</v>
      </c>
      <c r="J34" s="25">
        <v>0</v>
      </c>
      <c r="K34" s="26">
        <v>0</v>
      </c>
      <c r="L34" s="26">
        <v>0</v>
      </c>
      <c r="M34" s="27">
        <v>2.7784887978899606</v>
      </c>
      <c r="Q34" s="20">
        <v>0</v>
      </c>
      <c r="R34" s="21">
        <v>0</v>
      </c>
      <c r="S34" s="21">
        <v>0</v>
      </c>
      <c r="T34" s="21">
        <v>1.4809395052404464</v>
      </c>
      <c r="U34" s="22">
        <v>0</v>
      </c>
      <c r="W34" s="15"/>
      <c r="X34" s="25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7">
        <f>AF16</f>
        <v>0.11229646266142616</v>
      </c>
      <c r="AE34" s="38"/>
      <c r="AF34" s="38"/>
      <c r="AG34" s="25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7">
        <f>1/SQRT(AD34)</f>
        <v>2.984124662275355</v>
      </c>
    </row>
    <row r="35" spans="2:39" ht="15.75" thickBot="1">
      <c r="Q35" s="25">
        <v>0</v>
      </c>
      <c r="R35" s="26">
        <v>0</v>
      </c>
      <c r="S35" s="26">
        <v>0</v>
      </c>
      <c r="T35" s="26">
        <v>0</v>
      </c>
      <c r="U35" s="27">
        <v>2.7784887978899611</v>
      </c>
      <c r="W35" s="15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9"/>
    </row>
    <row r="36" spans="2:39" ht="15.75" thickBot="1">
      <c r="B36" s="8" t="s">
        <v>25</v>
      </c>
      <c r="C36" s="43">
        <f t="array" ref="C36:C40">TRANSPOSE(B22:F22)</f>
        <v>5.6994818652849742E-2</v>
      </c>
      <c r="E36" s="42" t="s">
        <v>26</v>
      </c>
      <c r="F36" s="16">
        <f t="array" ref="F36:I40">MMULT(C36:C40,B23:E23)</f>
        <v>1.8013906413594998E-2</v>
      </c>
      <c r="G36" s="17">
        <v>1.328894735429139E-2</v>
      </c>
      <c r="H36" s="17">
        <v>1.8309216354801473E-2</v>
      </c>
      <c r="I36" s="18">
        <v>7.3827485301618846E-3</v>
      </c>
      <c r="W36" s="15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9"/>
    </row>
    <row r="37" spans="2:39" ht="16.5" thickTop="1" thickBot="1">
      <c r="C37" s="44">
        <v>9.3264248704663225E-2</v>
      </c>
      <c r="F37" s="20">
        <v>2.9477301404064543E-2</v>
      </c>
      <c r="G37" s="21">
        <v>2.1745550216113185E-2</v>
      </c>
      <c r="H37" s="21">
        <v>2.9960535853311505E-2</v>
      </c>
      <c r="I37" s="22">
        <v>1.2080861231173995E-2</v>
      </c>
      <c r="W37" s="40" t="s">
        <v>25</v>
      </c>
      <c r="X37" s="43" cm="1">
        <f t="array" ref="X37:X41">TRANSPOSE(X19:AB19)</f>
        <v>0.23862998315553061</v>
      </c>
      <c r="Y37" s="38"/>
      <c r="Z37" s="8" t="s">
        <v>26</v>
      </c>
      <c r="AA37" s="16">
        <f t="array" ref="AA37:AG41">MMULT(X37:X41,X20:AD20)</f>
        <v>2.3447640119156569E-2</v>
      </c>
      <c r="AB37" s="17">
        <v>3.5104466921251555E-2</v>
      </c>
      <c r="AC37" s="17">
        <v>2.5457437843655707E-2</v>
      </c>
      <c r="AD37" s="17">
        <v>4.2473725244415048E-2</v>
      </c>
      <c r="AE37" s="17">
        <v>3.1888790562052939E-2</v>
      </c>
      <c r="AF37" s="17">
        <v>5.3460619471676983E-2</v>
      </c>
      <c r="AG37" s="18">
        <v>2.6797302993321798E-2</v>
      </c>
      <c r="AH37" s="38"/>
      <c r="AI37" s="38"/>
      <c r="AJ37" s="38"/>
      <c r="AK37" s="38"/>
      <c r="AL37" s="38"/>
      <c r="AM37" s="39"/>
    </row>
    <row r="38" spans="2:39" ht="15.75" thickTop="1">
      <c r="C38" s="44">
        <v>0.26424870466321243</v>
      </c>
      <c r="F38" s="20">
        <v>8.3519020644849534E-2</v>
      </c>
      <c r="G38" s="21">
        <v>6.1612392278987356E-2</v>
      </c>
      <c r="H38" s="21">
        <v>8.4888184917715923E-2</v>
      </c>
      <c r="I38" s="22">
        <v>3.4229106821659645E-2</v>
      </c>
      <c r="W38" s="15"/>
      <c r="X38" s="44">
        <v>0.19651880965749577</v>
      </c>
      <c r="Y38" s="38"/>
      <c r="Z38" s="38"/>
      <c r="AA38" s="20">
        <v>1.9309821274599525E-2</v>
      </c>
      <c r="AB38" s="21">
        <v>2.8909560993971864E-2</v>
      </c>
      <c r="AC38" s="21">
        <v>2.0964948812422345E-2</v>
      </c>
      <c r="AD38" s="21">
        <v>3.4978361965988858E-2</v>
      </c>
      <c r="AE38" s="21">
        <v>2.6261356933455361E-2</v>
      </c>
      <c r="AF38" s="21">
        <v>4.402639250608692E-2</v>
      </c>
      <c r="AG38" s="22">
        <v>2.2068367170970889E-2</v>
      </c>
      <c r="AH38" s="38"/>
      <c r="AI38" s="38"/>
      <c r="AJ38" s="38"/>
      <c r="AK38" s="38"/>
      <c r="AL38" s="38"/>
      <c r="AM38" s="39"/>
    </row>
    <row r="39" spans="2:39">
      <c r="C39" s="44">
        <v>0.45595854922279794</v>
      </c>
      <c r="F39" s="20">
        <v>0.14411125130875999</v>
      </c>
      <c r="G39" s="21">
        <v>0.10631157883433112</v>
      </c>
      <c r="H39" s="21">
        <v>0.14647373083841178</v>
      </c>
      <c r="I39" s="22">
        <v>5.9061988241295077E-2</v>
      </c>
      <c r="W39" s="15"/>
      <c r="X39" s="44">
        <v>0.22964626614261652</v>
      </c>
      <c r="Y39" s="38"/>
      <c r="Z39" s="38"/>
      <c r="AA39" s="20">
        <v>2.2564905432317737E-2</v>
      </c>
      <c r="AB39" s="21">
        <v>3.3782886990098557E-2</v>
      </c>
      <c r="AC39" s="21">
        <v>2.4499040183659258E-2</v>
      </c>
      <c r="AD39" s="21">
        <v>4.0874714411684131E-2</v>
      </c>
      <c r="AE39" s="21">
        <v>3.0688271387952125E-2</v>
      </c>
      <c r="AF39" s="21">
        <v>5.1447984385684438E-2</v>
      </c>
      <c r="AG39" s="22">
        <v>2.5788463351220273E-2</v>
      </c>
      <c r="AH39" s="38"/>
      <c r="AI39" s="38"/>
      <c r="AJ39" s="38"/>
      <c r="AK39" s="38"/>
      <c r="AL39" s="38"/>
      <c r="AM39" s="39"/>
    </row>
    <row r="40" spans="2:39" ht="15.75" thickBot="1">
      <c r="C40" s="45">
        <v>0.12953367875647667</v>
      </c>
      <c r="F40" s="25">
        <v>4.0940696394534078E-2</v>
      </c>
      <c r="G40" s="26">
        <v>3.0202153077934973E-2</v>
      </c>
      <c r="H40" s="26">
        <v>4.1611855351821526E-2</v>
      </c>
      <c r="I40" s="27">
        <v>1.6778973932186098E-2</v>
      </c>
      <c r="W40" s="15"/>
      <c r="X40" s="44">
        <v>0.14430095451993263</v>
      </c>
      <c r="Y40" s="38"/>
      <c r="Z40" s="38"/>
      <c r="AA40" s="20">
        <v>1.4178925907348797E-2</v>
      </c>
      <c r="AB40" s="21">
        <v>2.1227877644145059E-2</v>
      </c>
      <c r="AC40" s="21">
        <v>1.5394262413692981E-2</v>
      </c>
      <c r="AD40" s="21">
        <v>2.5684111500740393E-2</v>
      </c>
      <c r="AE40" s="21">
        <v>1.9283339233994369E-2</v>
      </c>
      <c r="AF40" s="21">
        <v>3.2327951068755259E-2</v>
      </c>
      <c r="AG40" s="22">
        <v>1.620448675125577E-2</v>
      </c>
      <c r="AH40" s="38"/>
      <c r="AI40" s="38"/>
      <c r="AJ40" s="38"/>
      <c r="AK40" s="38"/>
      <c r="AL40" s="38"/>
      <c r="AM40" s="39"/>
    </row>
    <row r="41" spans="2:39" ht="15.75" thickBot="1">
      <c r="L41" s="7" t="s">
        <v>41</v>
      </c>
      <c r="P41" s="38"/>
      <c r="Q41" s="38"/>
      <c r="R41" s="38"/>
      <c r="S41" s="38"/>
      <c r="T41" s="38"/>
      <c r="W41" s="15"/>
      <c r="X41" s="45">
        <v>0.19090398652442447</v>
      </c>
      <c r="Y41" s="38"/>
      <c r="Z41" s="38"/>
      <c r="AA41" s="25">
        <v>1.8758112095325255E-2</v>
      </c>
      <c r="AB41" s="26">
        <v>2.8083573537001239E-2</v>
      </c>
      <c r="AC41" s="26">
        <v>2.0365950274924563E-2</v>
      </c>
      <c r="AD41" s="26">
        <v>3.3978980195532034E-2</v>
      </c>
      <c r="AE41" s="26">
        <v>2.5511032449642351E-2</v>
      </c>
      <c r="AF41" s="26">
        <v>4.2768495577341588E-2</v>
      </c>
      <c r="AG41" s="27">
        <v>2.1437842394657437E-2</v>
      </c>
      <c r="AH41" s="38"/>
      <c r="AI41" s="38"/>
      <c r="AJ41" s="38"/>
      <c r="AK41" s="38"/>
      <c r="AL41" s="38"/>
      <c r="AM41" s="39"/>
    </row>
    <row r="42" spans="2:39" ht="15.75" thickBot="1">
      <c r="B42" s="8" t="s">
        <v>27</v>
      </c>
      <c r="C42" s="16">
        <f t="array" ref="C42:F46">C14:F18-F36:I40</f>
        <v>2.711482187441272E-3</v>
      </c>
      <c r="D42" s="17">
        <v>-2.9262530537732551E-3</v>
      </c>
      <c r="E42" s="17">
        <v>-2.7651749040242708E-3</v>
      </c>
      <c r="F42" s="18">
        <v>2.9799457703562505E-3</v>
      </c>
      <c r="L42" s="46" t="s">
        <v>29</v>
      </c>
      <c r="M42" s="47">
        <v>-5.7425241000000002E-2</v>
      </c>
      <c r="N42" s="48">
        <v>-0.46212292900000002</v>
      </c>
      <c r="O42" s="49">
        <v>0.83326534200000002</v>
      </c>
      <c r="P42" s="50">
        <v>-0.26523722300000002</v>
      </c>
      <c r="Q42" s="9"/>
      <c r="R42" s="51"/>
      <c r="S42" s="52"/>
      <c r="T42" s="10"/>
      <c r="W42" s="15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9"/>
    </row>
    <row r="43" spans="2:39" ht="16.5" thickTop="1" thickBot="1">
      <c r="C43" s="20">
        <v>-8.7519128030282729E-3</v>
      </c>
      <c r="D43" s="21">
        <v>-6.2015087653359835E-3</v>
      </c>
      <c r="E43" s="21">
        <v>6.3088941985019638E-3</v>
      </c>
      <c r="F43" s="22">
        <v>8.6445273698622753E-3</v>
      </c>
      <c r="L43" s="53"/>
      <c r="M43" s="54">
        <v>0.289238157</v>
      </c>
      <c r="N43" s="55">
        <v>-0.74239514399999995</v>
      </c>
      <c r="O43" s="56">
        <v>-0.50614822500000001</v>
      </c>
      <c r="P43" s="57">
        <v>-0.32208991199999998</v>
      </c>
      <c r="Q43" s="38"/>
      <c r="R43" s="38"/>
      <c r="S43" s="11"/>
      <c r="W43" s="40" t="s">
        <v>27</v>
      </c>
      <c r="X43" s="16">
        <f t="array" ref="X43:AD47">Z11:AF15-AA37:AG41</f>
        <v>2.1470944945413895E-2</v>
      </c>
      <c r="Y43" s="17">
        <v>-2.3874820655108937E-2</v>
      </c>
      <c r="Z43" s="17">
        <v>2.5075970353986066E-2</v>
      </c>
      <c r="AA43" s="17">
        <v>8.0596829532267253E-3</v>
      </c>
      <c r="AB43" s="17">
        <v>-2.9081378995517285E-2</v>
      </c>
      <c r="AC43" s="17">
        <v>2.6876118590360987E-3</v>
      </c>
      <c r="AD43" s="18">
        <v>-4.3380104610365663E-3</v>
      </c>
      <c r="AE43" s="38"/>
      <c r="AF43" s="38"/>
      <c r="AG43" s="38"/>
      <c r="AH43" s="38"/>
      <c r="AI43" s="38"/>
      <c r="AJ43" s="38"/>
      <c r="AK43" s="38"/>
      <c r="AL43" s="38"/>
      <c r="AM43" s="39"/>
    </row>
    <row r="44" spans="2:39" ht="15.75" thickTop="1">
      <c r="C44" s="20">
        <v>4.6014658111627138E-2</v>
      </c>
      <c r="D44" s="21">
        <v>-9.7989207763966857E-3</v>
      </c>
      <c r="E44" s="21">
        <v>-2.2712019114607115E-2</v>
      </c>
      <c r="F44" s="22">
        <v>-1.3503718220623375E-2</v>
      </c>
      <c r="L44" s="53"/>
      <c r="M44" s="54">
        <v>-0.71554563000000004</v>
      </c>
      <c r="N44" s="55">
        <v>-5.4750373999999997E-2</v>
      </c>
      <c r="O44" s="56">
        <v>-0.13032334000000001</v>
      </c>
      <c r="P44" s="57">
        <v>-0.43119515800000002</v>
      </c>
      <c r="Q44" s="38"/>
      <c r="R44" s="38"/>
      <c r="S44" s="11"/>
      <c r="W44" s="15"/>
      <c r="X44" s="20">
        <v>8.7642943907570159E-3</v>
      </c>
      <c r="Y44" s="21">
        <v>-6.450268461686632E-3</v>
      </c>
      <c r="Z44" s="21">
        <v>1.4943437198628867E-3</v>
      </c>
      <c r="AA44" s="21">
        <v>4.3253999655102973E-3</v>
      </c>
      <c r="AB44" s="21">
        <v>-2.0646533800384052E-2</v>
      </c>
      <c r="AC44" s="21">
        <v>1.2121838824626162E-2</v>
      </c>
      <c r="AD44" s="22">
        <v>3.9092536131434333E-4</v>
      </c>
      <c r="AE44" s="38"/>
      <c r="AF44" s="38"/>
      <c r="AG44" s="38"/>
      <c r="AH44" s="38"/>
      <c r="AI44" s="38"/>
      <c r="AJ44" s="38"/>
      <c r="AK44" s="38"/>
      <c r="AL44" s="38"/>
      <c r="AM44" s="39"/>
    </row>
    <row r="45" spans="2:39">
      <c r="C45" s="20">
        <v>-5.0847002604096775E-2</v>
      </c>
      <c r="D45" s="21">
        <v>1.8040752771886492E-2</v>
      </c>
      <c r="E45" s="21">
        <v>2.4510725120137439E-2</v>
      </c>
      <c r="F45" s="22">
        <v>8.2955247120728021E-3</v>
      </c>
      <c r="L45" s="53"/>
      <c r="M45" s="54">
        <v>0.57530335399999999</v>
      </c>
      <c r="N45" s="55">
        <v>0.38957950400000002</v>
      </c>
      <c r="O45" s="56">
        <v>0.109750447</v>
      </c>
      <c r="P45" s="57">
        <v>-0.62854510399999997</v>
      </c>
      <c r="Q45" s="38"/>
      <c r="R45" s="38"/>
      <c r="S45" s="11"/>
      <c r="W45" s="15"/>
      <c r="X45" s="20">
        <v>-1.6950082299246428E-2</v>
      </c>
      <c r="Y45" s="21">
        <v>5.5208749414005984E-3</v>
      </c>
      <c r="Z45" s="21">
        <v>-1.3269393917516642E-2</v>
      </c>
      <c r="AA45" s="21">
        <v>9.6586937859576422E-3</v>
      </c>
      <c r="AB45" s="21">
        <v>1.4230313676618339E-2</v>
      </c>
      <c r="AC45" s="21">
        <v>4.1387646317215115E-3</v>
      </c>
      <c r="AD45" s="22">
        <v>-3.3291708189350407E-3</v>
      </c>
      <c r="AE45" s="38"/>
      <c r="AF45" s="38"/>
      <c r="AG45" s="38"/>
      <c r="AH45" s="38"/>
      <c r="AI45" s="38"/>
      <c r="AJ45" s="38"/>
      <c r="AK45" s="38"/>
      <c r="AL45" s="38"/>
      <c r="AM45" s="39"/>
    </row>
    <row r="46" spans="2:39" ht="15.75" thickBot="1">
      <c r="C46" s="25">
        <v>1.0872775108056593E-2</v>
      </c>
      <c r="D46" s="26">
        <v>8.8592982361943018E-4</v>
      </c>
      <c r="E46" s="26">
        <v>-5.3424253000080579E-3</v>
      </c>
      <c r="F46" s="27">
        <v>-6.4162796316679632E-3</v>
      </c>
      <c r="L46" s="53"/>
      <c r="M46" s="58">
        <v>-0.26469630300000002</v>
      </c>
      <c r="N46" s="59">
        <v>0.28376408400000003</v>
      </c>
      <c r="O46" s="60">
        <v>-0.14301577100000001</v>
      </c>
      <c r="P46" s="61">
        <v>-0.49488290800000001</v>
      </c>
      <c r="Q46" s="38"/>
      <c r="R46" s="38"/>
      <c r="S46" s="11"/>
      <c r="W46" s="15"/>
      <c r="X46" s="20">
        <v>-1.4178925907348797E-2</v>
      </c>
      <c r="Y46" s="21">
        <v>2.3690707420425405E-2</v>
      </c>
      <c r="Z46" s="21">
        <v>-1.427129778707872E-2</v>
      </c>
      <c r="AA46" s="21">
        <v>-1.4454465234597777E-2</v>
      </c>
      <c r="AB46" s="21">
        <v>3.4057480530183058E-2</v>
      </c>
      <c r="AC46" s="21">
        <v>-2.1098304802612641E-2</v>
      </c>
      <c r="AD46" s="22">
        <v>6.254805781029462E-3</v>
      </c>
      <c r="AE46" s="38"/>
      <c r="AF46" s="38"/>
      <c r="AG46" s="38"/>
      <c r="AH46" s="38"/>
      <c r="AI46" s="38"/>
      <c r="AJ46" s="38"/>
      <c r="AK46" s="38"/>
      <c r="AL46" s="38"/>
      <c r="AM46" s="39"/>
    </row>
    <row r="47" spans="2:39" ht="15.75" thickBot="1">
      <c r="L47" s="53"/>
      <c r="M47" s="38"/>
      <c r="N47" s="38"/>
      <c r="O47" s="38"/>
      <c r="P47" s="38"/>
      <c r="Q47" s="38"/>
      <c r="R47" s="38"/>
      <c r="S47" s="62"/>
      <c r="W47" s="15"/>
      <c r="X47" s="25">
        <v>8.9376887042432254E-4</v>
      </c>
      <c r="Y47" s="26">
        <v>1.1135067549695628E-3</v>
      </c>
      <c r="Z47" s="26">
        <v>9.7037763074640793E-4</v>
      </c>
      <c r="AA47" s="26">
        <v>-7.5893114700968864E-3</v>
      </c>
      <c r="AB47" s="26">
        <v>1.4401185890999292E-3</v>
      </c>
      <c r="AC47" s="26">
        <v>2.1500894872288762E-3</v>
      </c>
      <c r="AD47" s="27">
        <v>1.0214501376277947E-3</v>
      </c>
      <c r="AE47" s="38"/>
      <c r="AF47" s="38"/>
      <c r="AG47" s="38"/>
      <c r="AH47" s="38"/>
      <c r="AI47" s="38"/>
      <c r="AJ47" s="38"/>
      <c r="AK47" s="38"/>
      <c r="AL47" s="38"/>
      <c r="AM47" s="39"/>
    </row>
    <row r="48" spans="2:39" ht="15.75" thickBot="1">
      <c r="B48" s="8" t="s">
        <v>33</v>
      </c>
      <c r="C48" s="16">
        <f t="array" ref="C48:F52">MMULT(MMULT(J25:N29,C42:F46),J31:M34)</f>
        <v>2.0202392508989746E-2</v>
      </c>
      <c r="D48" s="17">
        <v>-2.5384381695507205E-2</v>
      </c>
      <c r="E48" s="17">
        <v>-2.0435615764235974E-2</v>
      </c>
      <c r="F48" s="18">
        <v>3.4681615801172794E-2</v>
      </c>
      <c r="L48" s="63" t="s">
        <v>30</v>
      </c>
      <c r="M48" s="47">
        <v>0.27342111400000002</v>
      </c>
      <c r="N48" s="48">
        <v>0</v>
      </c>
      <c r="O48" s="49">
        <v>0</v>
      </c>
      <c r="P48" s="50">
        <v>0</v>
      </c>
      <c r="Q48" s="38"/>
      <c r="R48" s="8" t="s">
        <v>32</v>
      </c>
      <c r="S48" s="64">
        <v>0.27342111400000002</v>
      </c>
      <c r="W48" s="15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9"/>
    </row>
    <row r="49" spans="1:39" ht="16.5" thickTop="1" thickBot="1">
      <c r="C49" s="20">
        <v>-5.097522143326607E-2</v>
      </c>
      <c r="D49" s="21">
        <v>-4.2054469746626119E-2</v>
      </c>
      <c r="E49" s="21">
        <v>3.6448398943257375E-2</v>
      </c>
      <c r="F49" s="22">
        <v>7.8648837147519232E-2</v>
      </c>
      <c r="L49" s="53"/>
      <c r="M49" s="54">
        <v>0</v>
      </c>
      <c r="N49" s="55">
        <v>0.100085866</v>
      </c>
      <c r="O49" s="56">
        <v>0</v>
      </c>
      <c r="P49" s="57">
        <v>0</v>
      </c>
      <c r="Q49" s="38"/>
      <c r="R49" s="38"/>
      <c r="S49" s="65">
        <v>0.100085866</v>
      </c>
      <c r="W49" s="40" t="s">
        <v>33</v>
      </c>
      <c r="X49" s="66">
        <f t="array" ref="X49:AD53">MMULT(MMULT(AG22:AK26,X43:AD47),AG28:AM34)</f>
        <v>0.14021729621584803</v>
      </c>
      <c r="Y49" s="66">
        <v>-0.12742625708332225</v>
      </c>
      <c r="Z49" s="66">
        <v>0.15716303309491061</v>
      </c>
      <c r="AA49" s="66">
        <v>3.9107295364751306E-2</v>
      </c>
      <c r="AB49" s="66">
        <v>-0.16285307831166621</v>
      </c>
      <c r="AC49" s="66">
        <v>1.1623838179575664E-2</v>
      </c>
      <c r="AD49" s="66">
        <v>-2.6499949821009807E-2</v>
      </c>
      <c r="AE49" s="38"/>
      <c r="AF49" s="38"/>
      <c r="AG49" s="38"/>
      <c r="AH49" s="38"/>
      <c r="AI49" s="38"/>
      <c r="AJ49" s="38"/>
      <c r="AK49" s="38"/>
      <c r="AL49" s="38"/>
      <c r="AM49" s="39"/>
    </row>
    <row r="50" spans="1:39" ht="15.75" thickTop="1">
      <c r="C50" s="20">
        <v>0.15922215698796849</v>
      </c>
      <c r="D50" s="21">
        <v>-3.9477006260117388E-2</v>
      </c>
      <c r="E50" s="21">
        <v>-7.7952872143655955E-2</v>
      </c>
      <c r="F50" s="22">
        <v>-7.2988692462807148E-2</v>
      </c>
      <c r="L50" s="53"/>
      <c r="M50" s="67">
        <v>0</v>
      </c>
      <c r="N50" s="56">
        <v>0</v>
      </c>
      <c r="O50" s="56">
        <v>2.0336521E-2</v>
      </c>
      <c r="P50" s="57">
        <v>0</v>
      </c>
      <c r="Q50" s="38"/>
      <c r="R50" s="38"/>
      <c r="S50" s="68">
        <v>2.0336521E-2</v>
      </c>
      <c r="W50" s="15"/>
      <c r="X50" s="66">
        <v>6.3070725970918548E-2</v>
      </c>
      <c r="Y50" s="66">
        <v>-3.7936480908341064E-2</v>
      </c>
      <c r="Z50" s="66">
        <v>1.0320567997534372E-2</v>
      </c>
      <c r="AA50" s="66">
        <v>2.3127385452751423E-2</v>
      </c>
      <c r="AB50" s="66">
        <v>-0.12740561549393958</v>
      </c>
      <c r="AC50" s="66">
        <v>5.7771275295285418E-2</v>
      </c>
      <c r="AD50" s="66">
        <v>2.6315325464988438E-3</v>
      </c>
      <c r="AE50" s="38"/>
      <c r="AF50" s="38"/>
      <c r="AG50" s="38"/>
      <c r="AH50" s="38"/>
      <c r="AI50" s="38"/>
      <c r="AJ50" s="38"/>
      <c r="AK50" s="38"/>
      <c r="AL50" s="38"/>
      <c r="AM50" s="39"/>
    </row>
    <row r="51" spans="1:39" ht="15.75" thickBot="1">
      <c r="C51" s="20">
        <v>-0.13394188669421911</v>
      </c>
      <c r="D51" s="21">
        <v>5.5330471500262345E-2</v>
      </c>
      <c r="E51" s="21">
        <v>6.4043681303167663E-2</v>
      </c>
      <c r="F51" s="22">
        <v>3.4134207955380087E-2</v>
      </c>
      <c r="L51" s="53"/>
      <c r="M51" s="69">
        <v>0</v>
      </c>
      <c r="N51" s="70">
        <v>0</v>
      </c>
      <c r="O51" s="71">
        <v>0</v>
      </c>
      <c r="P51" s="72">
        <v>2.61431E-10</v>
      </c>
      <c r="Q51" s="38"/>
      <c r="R51" s="38"/>
      <c r="S51" s="73">
        <v>2.61431E-10</v>
      </c>
      <c r="W51" s="15"/>
      <c r="X51" s="66">
        <v>-0.11283791489405774</v>
      </c>
      <c r="Y51" s="66">
        <v>3.0037205752007738E-2</v>
      </c>
      <c r="Z51" s="66">
        <v>-8.4776708686485555E-2</v>
      </c>
      <c r="AA51" s="66">
        <v>4.777393694354138E-2</v>
      </c>
      <c r="AB51" s="66">
        <v>8.123220839434897E-2</v>
      </c>
      <c r="AC51" s="66">
        <v>1.8246793062706809E-2</v>
      </c>
      <c r="AD51" s="66">
        <v>-2.073114775256794E-2</v>
      </c>
      <c r="AE51" s="38"/>
      <c r="AF51" s="38"/>
      <c r="AG51" s="38"/>
      <c r="AH51" s="38"/>
      <c r="AI51" s="38"/>
      <c r="AJ51" s="38"/>
      <c r="AK51" s="38"/>
      <c r="AL51" s="38"/>
      <c r="AM51" s="39"/>
    </row>
    <row r="52" spans="1:39" ht="15.75" thickBot="1">
      <c r="C52" s="25">
        <v>5.3735685360438212E-2</v>
      </c>
      <c r="D52" s="26">
        <v>5.0977715549218247E-3</v>
      </c>
      <c r="E52" s="26">
        <v>-2.6189663495376096E-2</v>
      </c>
      <c r="F52" s="27">
        <v>-4.9533678756476678E-2</v>
      </c>
      <c r="L52" s="53"/>
      <c r="M52" s="38"/>
      <c r="N52" s="74"/>
      <c r="O52" s="38"/>
      <c r="P52" s="38"/>
      <c r="Q52" s="38"/>
      <c r="R52" s="38"/>
      <c r="S52" s="62"/>
      <c r="W52" s="15"/>
      <c r="X52" s="66">
        <v>-0.1190752951176221</v>
      </c>
      <c r="Y52" s="66">
        <v>0.16260157253424493</v>
      </c>
      <c r="Z52" s="66">
        <v>-0.11502282388664109</v>
      </c>
      <c r="AA52" s="66">
        <v>-9.0192360963803286E-2</v>
      </c>
      <c r="AB52" s="66">
        <v>0.24525699132953682</v>
      </c>
      <c r="AC52" s="66">
        <v>-0.11734334717657813</v>
      </c>
      <c r="AD52" s="66">
        <v>4.913559153959584E-2</v>
      </c>
      <c r="AE52" s="38"/>
      <c r="AF52" s="38"/>
      <c r="AG52" s="38"/>
      <c r="AH52" s="38"/>
      <c r="AI52" s="38"/>
      <c r="AJ52" s="38"/>
      <c r="AK52" s="38"/>
      <c r="AL52" s="38"/>
      <c r="AM52" s="39"/>
    </row>
    <row r="53" spans="1:39" ht="15.75" thickBot="1">
      <c r="C53" s="7" t="s">
        <v>36</v>
      </c>
      <c r="D53" s="7" t="s">
        <v>37</v>
      </c>
      <c r="G53" s="7" t="s">
        <v>36</v>
      </c>
      <c r="H53" s="7" t="s">
        <v>37</v>
      </c>
      <c r="I53" s="7" t="s">
        <v>45</v>
      </c>
      <c r="L53" s="46" t="s">
        <v>31</v>
      </c>
      <c r="M53" s="75">
        <v>-0.80870008699999996</v>
      </c>
      <c r="N53" s="76">
        <v>0.17564112000000001</v>
      </c>
      <c r="O53" s="76">
        <v>0.40696007200000001</v>
      </c>
      <c r="P53" s="77">
        <v>0.38670126300000002</v>
      </c>
      <c r="Q53" s="38"/>
      <c r="R53" s="38"/>
      <c r="S53" s="62"/>
      <c r="W53" s="24"/>
      <c r="X53" s="78">
        <v>6.5257534387798636E-3</v>
      </c>
      <c r="Y53" s="78">
        <v>6.6445667904593319E-3</v>
      </c>
      <c r="Z53" s="78">
        <v>6.7996794081200121E-3</v>
      </c>
      <c r="AA53" s="78">
        <v>-4.1171548994994901E-2</v>
      </c>
      <c r="AB53" s="78">
        <v>9.0164221809286103E-3</v>
      </c>
      <c r="AC53" s="78">
        <v>1.0396676931595426E-2</v>
      </c>
      <c r="AD53" s="78">
        <v>6.9763238738503042E-3</v>
      </c>
      <c r="AE53" s="79"/>
      <c r="AF53" s="79"/>
      <c r="AG53" s="79"/>
      <c r="AH53" s="79"/>
      <c r="AI53" s="79"/>
      <c r="AJ53" s="79"/>
      <c r="AK53" s="79"/>
      <c r="AL53" s="79"/>
      <c r="AM53" s="80"/>
    </row>
    <row r="54" spans="1:39" ht="16.5" thickTop="1" thickBot="1">
      <c r="A54" s="8" t="s">
        <v>35</v>
      </c>
      <c r="B54" s="81" t="s">
        <v>2</v>
      </c>
      <c r="C54" s="16">
        <f t="array" ref="C54:D58">MMULT(MMULT(J25:N29,M42:N46),M48:N49)</f>
        <v>-6.5768386413093821E-2</v>
      </c>
      <c r="D54" s="18">
        <v>-0.19373700449251396</v>
      </c>
      <c r="F54" s="8" t="s">
        <v>43</v>
      </c>
      <c r="G54" s="16">
        <f t="array" ref="G54:I58">MMULT(MMULT(J25:N29,M42:O46),M48:O50)</f>
        <v>-6.5768386413093821E-2</v>
      </c>
      <c r="H54" s="17">
        <v>-0.19373700449251396</v>
      </c>
      <c r="I54" s="18">
        <v>7.0981028849931654E-2</v>
      </c>
      <c r="L54" s="53"/>
      <c r="M54" s="82">
        <v>-0.171277547</v>
      </c>
      <c r="N54" s="83">
        <v>0.680568646</v>
      </c>
      <c r="O54" s="83">
        <v>4.1674426000000001E-2</v>
      </c>
      <c r="P54" s="84">
        <v>-0.71116352699999996</v>
      </c>
      <c r="Q54" s="38"/>
      <c r="R54" s="38"/>
      <c r="S54" s="62"/>
    </row>
    <row r="55" spans="1:39" ht="16.5" thickTop="1" thickBot="1">
      <c r="A55" s="38"/>
      <c r="B55" s="85" t="s">
        <v>3</v>
      </c>
      <c r="C55" s="20">
        <v>0.25895841960638932</v>
      </c>
      <c r="D55" s="22">
        <v>-0.24330457524734392</v>
      </c>
      <c r="G55" s="20">
        <v>0.25895841960638932</v>
      </c>
      <c r="H55" s="21">
        <v>-0.24330457524734392</v>
      </c>
      <c r="I55" s="22">
        <v>-3.3705189998980048E-2</v>
      </c>
      <c r="L55" s="53"/>
      <c r="M55" s="82">
        <v>-2.4617E-2</v>
      </c>
      <c r="N55" s="83">
        <v>0.52231780500000002</v>
      </c>
      <c r="O55" s="83">
        <v>-0.71512461999999999</v>
      </c>
      <c r="P55" s="84">
        <v>0.46386947699999997</v>
      </c>
      <c r="Q55" s="38"/>
      <c r="R55" s="38"/>
      <c r="S55" s="62"/>
      <c r="V55" s="38"/>
      <c r="W55" s="8" t="s">
        <v>67</v>
      </c>
      <c r="X55" s="86">
        <f>(Z11-$AG11*Z$16)/SQRT($AG11*Z$16)</f>
        <v>0.14021729621584803</v>
      </c>
      <c r="Y55" s="86">
        <f>(AA11-$AG11*AA$16)/SQRT($AG11*AA$16)</f>
        <v>-0.12742625708332223</v>
      </c>
      <c r="Z55" s="86">
        <f>(AB11-$AG11*AB$16)/SQRT($AG11*AB$16)</f>
        <v>0.15716303309491061</v>
      </c>
      <c r="AA55" s="86">
        <f>(AC11-$AG11*AC$16)/SQRT($AG11*AC$16)</f>
        <v>3.9107295364751306E-2</v>
      </c>
      <c r="AB55" s="86">
        <f>(AD11-$AG11*AD$16)/SQRT($AG11*AD$16)</f>
        <v>-0.16285307831166618</v>
      </c>
      <c r="AC55" s="86">
        <f>(AE11-$AG11*AE$16)/SQRT($AG11*AE$16)</f>
        <v>1.1623838179575666E-2</v>
      </c>
      <c r="AD55" s="86">
        <f>(AF11-$AG11*AF$16)/SQRT($AG11*AF$16)</f>
        <v>-2.6499949821009804E-2</v>
      </c>
    </row>
    <row r="56" spans="1:39" ht="16.5" thickTop="1" thickBot="1">
      <c r="A56" s="38"/>
      <c r="B56" s="85" t="s">
        <v>4</v>
      </c>
      <c r="C56" s="20">
        <v>-0.38059488614337117</v>
      </c>
      <c r="D56" s="22">
        <v>-1.0659906806897075E-2</v>
      </c>
      <c r="G56" s="20">
        <v>-0.38059488614337117</v>
      </c>
      <c r="H56" s="21">
        <v>-1.0659906806897075E-2</v>
      </c>
      <c r="I56" s="22">
        <v>-5.1557568535516227E-3</v>
      </c>
      <c r="L56" s="53"/>
      <c r="M56" s="87">
        <v>-0.56219407200000004</v>
      </c>
      <c r="N56" s="88">
        <v>-0.482867088</v>
      </c>
      <c r="O56" s="88">
        <v>-0.56678348700000003</v>
      </c>
      <c r="P56" s="89">
        <v>-0.35990787699999999</v>
      </c>
      <c r="Q56" s="38"/>
      <c r="R56" s="38"/>
      <c r="S56" s="62"/>
      <c r="X56" s="86">
        <f>(Z12-$AG12*Z$16)/SQRT($AG12*Z$16)</f>
        <v>6.3070725970918534E-2</v>
      </c>
      <c r="Y56" s="86">
        <f>(AA12-$AG12*AA$16)/SQRT($AG12*AA$16)</f>
        <v>-3.7936480908341057E-2</v>
      </c>
      <c r="Z56" s="86">
        <f>(AB12-$AG12*AB$16)/SQRT($AG12*AB$16)</f>
        <v>1.0320567997534372E-2</v>
      </c>
      <c r="AA56" s="86">
        <f>(AC12-$AG12*AC$16)/SQRT($AG12*AC$16)</f>
        <v>2.3127385452751423E-2</v>
      </c>
      <c r="AB56" s="86">
        <f>(AD12-$AG12*AD$16)/SQRT($AG12*AD$16)</f>
        <v>-0.12740561549393956</v>
      </c>
      <c r="AC56" s="86">
        <f>(AE12-$AG12*AE$16)/SQRT($AG12*AE$16)</f>
        <v>5.7771275295285411E-2</v>
      </c>
      <c r="AD56" s="86">
        <f>(AF12-$AG12*AF$16)/SQRT($AG12*AF$16)</f>
        <v>2.6315325464988434E-3</v>
      </c>
    </row>
    <row r="57" spans="1:39" ht="15.75" thickBot="1">
      <c r="A57" s="38"/>
      <c r="B57" s="85" t="s">
        <v>5</v>
      </c>
      <c r="C57" s="20">
        <v>0.23295190848233521</v>
      </c>
      <c r="D57" s="22">
        <v>5.7743907636404891E-2</v>
      </c>
      <c r="G57" s="20">
        <v>0.23295190848233521</v>
      </c>
      <c r="H57" s="21">
        <v>5.7743907636404891E-2</v>
      </c>
      <c r="I57" s="22">
        <v>3.3053714813180359E-3</v>
      </c>
      <c r="L57" s="53"/>
      <c r="M57" s="38"/>
      <c r="N57" s="38"/>
      <c r="O57" s="38"/>
      <c r="P57" s="38"/>
      <c r="Q57" s="38"/>
      <c r="R57" s="38"/>
      <c r="S57" s="62"/>
      <c r="X57" s="86">
        <f>(Z13-$AG13*Z$16)/SQRT($AG13*Z$16)</f>
        <v>-0.11283791489405776</v>
      </c>
      <c r="Y57" s="86">
        <f>(AA13-$AG13*AA$16)/SQRT($AG13*AA$16)</f>
        <v>3.0037205752007738E-2</v>
      </c>
      <c r="Z57" s="86">
        <f>(AB13-$AG13*AB$16)/SQRT($AG13*AB$16)</f>
        <v>-8.4776708686485555E-2</v>
      </c>
      <c r="AA57" s="86">
        <f>(AC13-$AG13*AC$16)/SQRT($AG13*AC$16)</f>
        <v>4.777393694354138E-2</v>
      </c>
      <c r="AB57" s="86">
        <f>(AD13-$AG13*AD$16)/SQRT($AG13*AD$16)</f>
        <v>8.123220839434897E-2</v>
      </c>
      <c r="AC57" s="86">
        <f>(AE13-$AG13*AE$16)/SQRT($AG13*AE$16)</f>
        <v>1.8246793062706809E-2</v>
      </c>
      <c r="AD57" s="86">
        <f>(AF13-$AG13*AF$16)/SQRT($AG13*AF$16)</f>
        <v>-2.073114775256794E-2</v>
      </c>
    </row>
    <row r="58" spans="1:39" ht="15.75" thickBot="1">
      <c r="A58" s="38"/>
      <c r="B58" s="90" t="s">
        <v>6</v>
      </c>
      <c r="C58" s="25">
        <v>-0.20108912027185954</v>
      </c>
      <c r="D58" s="27">
        <v>7.8911232651679389E-2</v>
      </c>
      <c r="G58" s="25">
        <v>-0.20108912027185954</v>
      </c>
      <c r="H58" s="26">
        <v>7.8911232651679389E-2</v>
      </c>
      <c r="I58" s="27">
        <v>-8.0810769346115648E-3</v>
      </c>
      <c r="L58" s="46" t="s">
        <v>34</v>
      </c>
      <c r="M58" s="91">
        <f t="array" ref="M58:P61">TRANSPOSE(M53:P56)</f>
        <v>-0.80870008699999996</v>
      </c>
      <c r="N58" s="92">
        <v>-0.171277547</v>
      </c>
      <c r="O58" s="93">
        <v>-2.4617E-2</v>
      </c>
      <c r="P58" s="94">
        <v>-0.56219407200000004</v>
      </c>
      <c r="Q58" s="38"/>
      <c r="R58" s="38"/>
      <c r="S58" s="62"/>
      <c r="X58" s="86">
        <f>(Z14-$AG14*Z$16)/SQRT($AG14*Z$16)</f>
        <v>-0.11907529511762209</v>
      </c>
      <c r="Y58" s="86">
        <f>(AA14-$AG14*AA$16)/SQRT($AG14*AA$16)</f>
        <v>0.1626015725342449</v>
      </c>
      <c r="Z58" s="86">
        <f>(AB14-$AG14*AB$16)/SQRT($AG14*AB$16)</f>
        <v>-0.11502282388664108</v>
      </c>
      <c r="AA58" s="86">
        <f>(AC14-$AG14*AC$16)/SQRT($AG14*AC$16)</f>
        <v>-9.0192360963803286E-2</v>
      </c>
      <c r="AB58" s="86">
        <f>(AD14-$AG14*AD$16)/SQRT($AG14*AD$16)</f>
        <v>0.24525699132953682</v>
      </c>
      <c r="AC58" s="86">
        <f>(AE14-$AG14*AE$16)/SQRT($AG14*AE$16)</f>
        <v>-0.11734334717657811</v>
      </c>
      <c r="AD58" s="86">
        <f>(AF14-$AG14*AF$16)/SQRT($AG14*AF$16)</f>
        <v>4.9135591539595833E-2</v>
      </c>
    </row>
    <row r="59" spans="1:39" ht="15.75" thickBot="1">
      <c r="C59" s="7" t="s">
        <v>36</v>
      </c>
      <c r="D59" s="7" t="s">
        <v>37</v>
      </c>
      <c r="G59" s="7" t="s">
        <v>36</v>
      </c>
      <c r="H59" s="7" t="s">
        <v>37</v>
      </c>
      <c r="I59" s="7" t="s">
        <v>45</v>
      </c>
      <c r="L59" s="53"/>
      <c r="M59" s="95">
        <v>0.17564112000000001</v>
      </c>
      <c r="N59" s="96">
        <v>0.680568646</v>
      </c>
      <c r="O59" s="97">
        <v>0.52231780500000002</v>
      </c>
      <c r="P59" s="98">
        <v>-0.482867088</v>
      </c>
      <c r="Q59" s="38"/>
      <c r="R59" s="38"/>
      <c r="S59" s="62"/>
      <c r="U59" s="38"/>
      <c r="X59" s="86">
        <f>(Z15-$AG15*Z$16)/SQRT($AG15*Z$16)</f>
        <v>6.5257534387798636E-3</v>
      </c>
      <c r="Y59" s="86">
        <f>(AA15-$AG15*AA$16)/SQRT($AG15*AA$16)</f>
        <v>6.644566790459331E-3</v>
      </c>
      <c r="Z59" s="86">
        <f>(AB15-$AG15*AB$16)/SQRT($AG15*AB$16)</f>
        <v>6.7996794081200112E-3</v>
      </c>
      <c r="AA59" s="86">
        <f>(AC15-$AG15*AC$16)/SQRT($AG15*AC$16)</f>
        <v>-4.1171548994994901E-2</v>
      </c>
      <c r="AB59" s="86">
        <f>(AD15-$AG15*AD$16)/SQRT($AG15*AD$16)</f>
        <v>9.0164221809286103E-3</v>
      </c>
      <c r="AC59" s="86">
        <f>(AE15-$AG15*AE$16)/SQRT($AG15*AE$16)</f>
        <v>1.0396676931595425E-2</v>
      </c>
      <c r="AD59" s="86">
        <f>(AF15-$AG15*AF$16)/SQRT($AG15*AF$16)</f>
        <v>6.9763238738503042E-3</v>
      </c>
    </row>
    <row r="60" spans="1:39" ht="15.75" thickBot="1">
      <c r="A60" s="8" t="s">
        <v>38</v>
      </c>
      <c r="B60" s="81" t="str">
        <f t="array" ref="B60:B63">TRANSPOSE(C2:F2)</f>
        <v xml:space="preserve">NP </v>
      </c>
      <c r="C60" s="16">
        <f t="array" ref="C60:D63">MMULT(MMULT(J31:M34,M58:N61),M48:N49)</f>
        <v>-0.39330844834824857</v>
      </c>
      <c r="D60" s="18">
        <v>-3.0492071028400021E-2</v>
      </c>
      <c r="F60" s="8" t="s">
        <v>44</v>
      </c>
      <c r="G60" s="16">
        <f t="array" ref="G60:I63">MMULT(MMULT(J31:M34,M58:O61),M48:O50)</f>
        <v>-0.39330844834824857</v>
      </c>
      <c r="H60" s="17">
        <v>-3.0492071028400021E-2</v>
      </c>
      <c r="I60" s="18">
        <v>-8.9048277302103439E-4</v>
      </c>
      <c r="L60" s="53"/>
      <c r="M60" s="95">
        <v>0.40696007200000001</v>
      </c>
      <c r="N60" s="96">
        <v>4.1674426000000001E-2</v>
      </c>
      <c r="O60" s="97">
        <v>-0.71512461999999999</v>
      </c>
      <c r="P60" s="98">
        <v>-0.56678348700000003</v>
      </c>
      <c r="Q60" s="38"/>
      <c r="R60" s="38"/>
      <c r="S60" s="62"/>
    </row>
    <row r="61" spans="1:39" ht="16.5" thickTop="1" thickBot="1">
      <c r="B61" s="85" t="str">
        <v>MP</v>
      </c>
      <c r="C61" s="20">
        <v>9.9455921076346709E-2</v>
      </c>
      <c r="D61" s="22">
        <v>0.14106428958501152</v>
      </c>
      <c r="G61" s="20">
        <v>9.9455921076346709E-2</v>
      </c>
      <c r="H61" s="21">
        <v>0.14106428958501152</v>
      </c>
      <c r="I61" s="22">
        <v>2.1998034946598487E-2</v>
      </c>
      <c r="L61" s="99"/>
      <c r="M61" s="100">
        <v>0.38670126300000002</v>
      </c>
      <c r="N61" s="101">
        <v>-0.71116352699999996</v>
      </c>
      <c r="O61" s="102">
        <v>0.46386947699999997</v>
      </c>
      <c r="P61" s="103">
        <v>-0.35990787699999999</v>
      </c>
      <c r="Q61" s="104"/>
      <c r="R61" s="104"/>
      <c r="S61" s="105"/>
      <c r="V61" s="38"/>
      <c r="W61" s="106" t="s">
        <v>30</v>
      </c>
      <c r="X61" s="107">
        <f t="array" ref="X61:AB65">[1]!SVD_D(X55:AD59)</f>
        <v>0.50576233218046951</v>
      </c>
      <c r="Y61" s="17">
        <v>0</v>
      </c>
      <c r="Z61" s="17">
        <v>0</v>
      </c>
      <c r="AA61" s="17">
        <v>0</v>
      </c>
      <c r="AB61" s="18">
        <v>0</v>
      </c>
      <c r="AH61" s="7" t="s">
        <v>65</v>
      </c>
      <c r="AL61" s="7" t="s">
        <v>66</v>
      </c>
    </row>
    <row r="62" spans="1:39">
      <c r="B62" s="85" t="str">
        <v>SP</v>
      </c>
      <c r="C62" s="20">
        <v>0.19632095573415539</v>
      </c>
      <c r="D62" s="22">
        <v>7.359108191712694E-3</v>
      </c>
      <c r="G62" s="20">
        <v>0.19632095573415539</v>
      </c>
      <c r="H62" s="21">
        <v>7.359108191712694E-3</v>
      </c>
      <c r="I62" s="22">
        <v>-2.565908699964832E-2</v>
      </c>
      <c r="X62" s="20">
        <v>0</v>
      </c>
      <c r="Y62" s="108">
        <v>0.14913934108335705</v>
      </c>
      <c r="Z62" s="21">
        <v>0</v>
      </c>
      <c r="AA62" s="21">
        <v>0</v>
      </c>
      <c r="AB62" s="22">
        <v>0</v>
      </c>
      <c r="AG62" s="109" t="str">
        <f>Y11</f>
        <v>Dog</v>
      </c>
      <c r="AH62" s="16">
        <f>X67/SQRT($Z67)</f>
        <v>1.1750690587661889</v>
      </c>
      <c r="AI62" s="18">
        <f>Y67/SQRT($Z67)</f>
        <v>-0.81513871830057427</v>
      </c>
      <c r="AK62" s="109" t="s">
        <v>56</v>
      </c>
      <c r="AL62" s="16">
        <f t="array" ref="AL62:AM66">MMULT(MMULT(AG22:AK26,X67:Y71),X61:Y62)</f>
        <v>0.59430566763469694</v>
      </c>
      <c r="AM62" s="18">
        <v>-0.12156925133887986</v>
      </c>
    </row>
    <row r="63" spans="1:39" ht="15.75" thickBot="1">
      <c r="B63" s="90" t="str">
        <v>DP</v>
      </c>
      <c r="C63" s="25">
        <v>0.29377598365885371</v>
      </c>
      <c r="D63" s="27">
        <v>-0.19776565709593416</v>
      </c>
      <c r="G63" s="25">
        <v>0.29377598365885371</v>
      </c>
      <c r="H63" s="26">
        <v>-0.19776565709593416</v>
      </c>
      <c r="I63" s="27">
        <v>2.6210850069500576E-2</v>
      </c>
      <c r="X63" s="20">
        <v>0</v>
      </c>
      <c r="Y63" s="21">
        <v>0</v>
      </c>
      <c r="Z63" s="110">
        <v>8.1625596582952709E-2</v>
      </c>
      <c r="AA63" s="21">
        <v>0</v>
      </c>
      <c r="AB63" s="22">
        <v>0</v>
      </c>
      <c r="AG63" s="111" t="str">
        <f>Y12</f>
        <v>Cat</v>
      </c>
      <c r="AH63" s="20">
        <f>X68/SQRT($Z68)</f>
        <v>0.64378327158386195</v>
      </c>
      <c r="AI63" s="22">
        <f>Y68/SQRT($Z68)</f>
        <v>0.53081215732736331</v>
      </c>
      <c r="AK63" s="111" t="s">
        <v>46</v>
      </c>
      <c r="AL63" s="20">
        <v>0.32560132885502663</v>
      </c>
      <c r="AM63" s="22">
        <v>7.9164975382838218E-2</v>
      </c>
    </row>
    <row r="64" spans="1:39">
      <c r="X64" s="20">
        <v>0</v>
      </c>
      <c r="Y64" s="21">
        <v>0</v>
      </c>
      <c r="Z64" s="21">
        <v>0</v>
      </c>
      <c r="AA64" s="112">
        <v>3.5639672299857712E-2</v>
      </c>
      <c r="AB64" s="22">
        <v>0</v>
      </c>
      <c r="AG64" s="111" t="str">
        <f>Y13</f>
        <v>Rat</v>
      </c>
      <c r="AH64" s="20">
        <f>X69/SQRT($Z69)</f>
        <v>-0.54779804135898547</v>
      </c>
      <c r="AI64" s="22">
        <f>Y69/SQRT($Z69)</f>
        <v>1.5108630184941934</v>
      </c>
      <c r="AK64" s="111" t="s">
        <v>47</v>
      </c>
      <c r="AL64" s="20">
        <v>-0.27705561496161379</v>
      </c>
      <c r="AM64" s="22">
        <v>0.2253291150454359</v>
      </c>
    </row>
    <row r="65" spans="22:39" ht="15.75" thickBot="1">
      <c r="X65" s="25">
        <v>0</v>
      </c>
      <c r="Y65" s="26">
        <v>0</v>
      </c>
      <c r="Z65" s="26">
        <v>0</v>
      </c>
      <c r="AA65" s="26">
        <v>0</v>
      </c>
      <c r="AB65" s="27">
        <v>2.4672346167094878E-9</v>
      </c>
      <c r="AG65" s="111" t="str">
        <f>Y14</f>
        <v>Cockroach</v>
      </c>
      <c r="AH65" s="20">
        <f>X70/SQRT($Z70)</f>
        <v>-1.8980678978821286</v>
      </c>
      <c r="AI65" s="22">
        <f>Y70/SQRT($Z70)</f>
        <v>-1.2731780810738886</v>
      </c>
      <c r="AK65" s="111" t="s">
        <v>48</v>
      </c>
      <c r="AL65" s="20">
        <v>-0.95997124666974676</v>
      </c>
      <c r="AM65" s="22">
        <v>-0.18988094009313269</v>
      </c>
    </row>
    <row r="66" spans="22:39" ht="15.75" thickBot="1">
      <c r="AG66" s="109" t="str">
        <f>Y15</f>
        <v>Wallaby</v>
      </c>
      <c r="AH66" s="25">
        <f>X71/SQRT($Z71)</f>
        <v>-3.7869548113086828E-2</v>
      </c>
      <c r="AI66" s="27">
        <f>Y71/SQRT($Z71)</f>
        <v>-0.38260737504402687</v>
      </c>
      <c r="AK66" s="109" t="s">
        <v>49</v>
      </c>
      <c r="AL66" s="25">
        <v>-1.9152990972295291E-2</v>
      </c>
      <c r="AM66" s="27">
        <v>-5.7061811807699037E-2</v>
      </c>
    </row>
    <row r="67" spans="22:39" ht="15.75" thickBot="1">
      <c r="W67" s="8" t="s">
        <v>63</v>
      </c>
      <c r="X67" s="16">
        <f t="array" ref="X67:Y71">[1]!SVD_U(X55:AD59)</f>
        <v>0.57401850879467031</v>
      </c>
      <c r="Y67" s="18">
        <v>-0.39819337259291798</v>
      </c>
      <c r="Z67" s="38">
        <f>AG11</f>
        <v>0.23862998315553061</v>
      </c>
      <c r="AB67" s="8" t="s">
        <v>64</v>
      </c>
      <c r="AC67" s="16">
        <f t="array" ref="AC67:AD73">[1]!SVD_V(X55:AD59)</f>
        <v>0.42283908088057343</v>
      </c>
      <c r="AD67" s="18">
        <v>-0.44382103241593412</v>
      </c>
      <c r="AE67" s="7">
        <f t="array" ref="AE67:AE73">TRANSPOSE(Z16:AF16)</f>
        <v>9.8259404828747884E-2</v>
      </c>
      <c r="AH67" s="7" t="s">
        <v>36</v>
      </c>
      <c r="AI67" s="7" t="s">
        <v>37</v>
      </c>
      <c r="AL67" s="7" t="s">
        <v>36</v>
      </c>
      <c r="AM67" s="7" t="s">
        <v>37</v>
      </c>
    </row>
    <row r="68" spans="22:39" ht="16.5" thickTop="1" thickBot="1">
      <c r="X68" s="20">
        <v>0.28539197044397568</v>
      </c>
      <c r="Y68" s="22">
        <v>0.23531137605140484</v>
      </c>
      <c r="Z68" s="38">
        <f t="shared" ref="Z68:Z71" si="19">AG12</f>
        <v>0.19651880965749577</v>
      </c>
      <c r="AC68" s="20">
        <v>-0.41364410987358557</v>
      </c>
      <c r="AD68" s="22">
        <v>-0.1085597381193653</v>
      </c>
      <c r="AE68" s="7">
        <v>0.14710836608646827</v>
      </c>
    </row>
    <row r="69" spans="22:39">
      <c r="V69" s="38"/>
      <c r="X69" s="20">
        <v>-0.2625126096741382</v>
      </c>
      <c r="Y69" s="22">
        <v>0.72402703898158194</v>
      </c>
      <c r="Z69" s="38">
        <f t="shared" si="19"/>
        <v>0.22964626614261652</v>
      </c>
      <c r="AC69" s="20">
        <v>0.39195468493570523</v>
      </c>
      <c r="AD69" s="22">
        <v>-0.44951407723590542</v>
      </c>
      <c r="AE69" s="7">
        <v>0.10668163952835485</v>
      </c>
      <c r="AG69" s="111" t="str">
        <f t="array" ref="AG69:AG75">TRANSPOSE(Z10:AF10)</f>
        <v>Big</v>
      </c>
      <c r="AH69" s="16">
        <f>AC67/SQRT($AE67)</f>
        <v>1.3489257823442686</v>
      </c>
      <c r="AI69" s="18">
        <f>AD67/SQRT($AE67)</f>
        <v>-1.4158616373059341</v>
      </c>
      <c r="AK69" s="111" t="s">
        <v>50</v>
      </c>
      <c r="AL69" s="16">
        <f t="array" ref="AL69:AM75">MMULT(MMULT(AG28:AM34,AC67:AD73),X61:Y62)</f>
        <v>0.68223584961680173</v>
      </c>
      <c r="AM69" s="18">
        <v>-0.21116067165301008</v>
      </c>
    </row>
    <row r="70" spans="22:39">
      <c r="X70" s="20">
        <v>-0.72101839686079827</v>
      </c>
      <c r="Y70" s="22">
        <v>-0.48364171795882199</v>
      </c>
      <c r="Z70" s="38">
        <f t="shared" si="19"/>
        <v>0.14430095451993263</v>
      </c>
      <c r="AC70" s="20">
        <v>0.16256450621156399</v>
      </c>
      <c r="AD70" s="22">
        <v>0.50263712034075503</v>
      </c>
      <c r="AE70" s="7">
        <v>0.17798989331836046</v>
      </c>
      <c r="AG70" s="53" t="str">
        <v>Athletic</v>
      </c>
      <c r="AH70" s="20">
        <f>AC68/SQRT($AE68)</f>
        <v>-1.0784702231050773</v>
      </c>
      <c r="AI70" s="22">
        <f>AD68/SQRT($AE68)</f>
        <v>-0.28304148952006397</v>
      </c>
      <c r="AK70" s="53" t="s">
        <v>51</v>
      </c>
      <c r="AL70" s="20">
        <v>-0.54544961522481517</v>
      </c>
      <c r="AM70" s="22">
        <v>-4.221262124627425E-2</v>
      </c>
    </row>
    <row r="71" spans="22:39" ht="15.75" thickBot="1">
      <c r="X71" s="25">
        <v>-1.6546175316585532E-2</v>
      </c>
      <c r="Y71" s="27">
        <v>-0.16717095979049518</v>
      </c>
      <c r="Z71" s="38">
        <f t="shared" si="19"/>
        <v>0.19090398652442447</v>
      </c>
      <c r="AC71" s="20">
        <v>-0.64882192476937561</v>
      </c>
      <c r="AD71" s="22">
        <v>-0.17730033725917349</v>
      </c>
      <c r="AE71" s="7">
        <v>0.13363279056709715</v>
      </c>
      <c r="AG71" s="53" t="str">
        <v>Friendly</v>
      </c>
      <c r="AH71" s="20">
        <f>AC69/SQRT($AE69)</f>
        <v>1.2000270041954284</v>
      </c>
      <c r="AI71" s="22">
        <f>AD69/SQRT($AE69)</f>
        <v>-1.3762535624177115</v>
      </c>
      <c r="AK71" s="53" t="s">
        <v>52</v>
      </c>
      <c r="AL71" s="20">
        <v>0.60692845632142189</v>
      </c>
      <c r="AM71" s="22">
        <v>-0.2052535494626003</v>
      </c>
    </row>
    <row r="72" spans="22:39">
      <c r="AC72" s="20">
        <v>0.20326628411791511</v>
      </c>
      <c r="AD72" s="22">
        <v>0.51757631157809958</v>
      </c>
      <c r="AE72" s="7">
        <v>0.22403144300954519</v>
      </c>
      <c r="AG72" s="53" t="str">
        <v>Trainable</v>
      </c>
      <c r="AH72" s="20">
        <f>AC70/SQRT($AE70)</f>
        <v>0.38532577256847478</v>
      </c>
      <c r="AI72" s="22">
        <f>AD70/SQRT($AE70)</f>
        <v>1.1913980562573601</v>
      </c>
      <c r="AK72" s="53" t="s">
        <v>53</v>
      </c>
      <c r="AL72" s="20">
        <v>0.19488326138347298</v>
      </c>
      <c r="AM72" s="22">
        <v>0.177684321078215</v>
      </c>
    </row>
    <row r="73" spans="22:39" ht="15.75" thickBot="1">
      <c r="AC73" s="25">
        <v>-8.8107298242325091E-2</v>
      </c>
      <c r="AD73" s="27">
        <v>-0.19289905693913617</v>
      </c>
      <c r="AE73" s="7">
        <v>0.11229646266142616</v>
      </c>
      <c r="AG73" s="53" t="str">
        <v>Resourceful</v>
      </c>
      <c r="AH73" s="20">
        <f>AC71/SQRT($AE71)</f>
        <v>-1.7748800103832556</v>
      </c>
      <c r="AI73" s="22">
        <f>AD71/SQRT($AE71)</f>
        <v>-0.48501262429960629</v>
      </c>
      <c r="AK73" s="53" t="s">
        <v>58</v>
      </c>
      <c r="AL73" s="20">
        <v>-0.89766745339193132</v>
      </c>
      <c r="AM73" s="22">
        <v>-7.2334463205153091E-2</v>
      </c>
    </row>
    <row r="74" spans="22:39" ht="15.75" thickBot="1">
      <c r="AG74" s="53" t="str">
        <v>Animal</v>
      </c>
      <c r="AH74" s="20">
        <f>AC72/SQRT($AE72)</f>
        <v>0.42944827226926013</v>
      </c>
      <c r="AI74" s="22">
        <f>AD72/SQRT($AE72)</f>
        <v>1.0935028095745118</v>
      </c>
      <c r="AK74" s="53" t="s">
        <v>54</v>
      </c>
      <c r="AL74" s="20">
        <v>0.21719875973377425</v>
      </c>
      <c r="AM74" s="22">
        <v>0.16308428849274237</v>
      </c>
    </row>
    <row r="75" spans="22:39" ht="15.75" thickBot="1">
      <c r="W75" s="8" t="s">
        <v>31</v>
      </c>
      <c r="X75" s="16">
        <f t="array" ref="X75:AD76">TRANSPOSE(AC67:AD73)</f>
        <v>0.42283908088057343</v>
      </c>
      <c r="Y75" s="17">
        <v>-0.41364410987358557</v>
      </c>
      <c r="Z75" s="17">
        <v>0.39195468493570523</v>
      </c>
      <c r="AA75" s="17">
        <v>0.16256450621156399</v>
      </c>
      <c r="AB75" s="17">
        <v>-0.64882192476937561</v>
      </c>
      <c r="AC75" s="17">
        <v>0.20326628411791511</v>
      </c>
      <c r="AD75" s="18">
        <v>-8.8107298242325091E-2</v>
      </c>
      <c r="AG75" s="99" t="str">
        <v>Lucky</v>
      </c>
      <c r="AH75" s="25">
        <f>AC73/SQRT($AE73)</f>
        <v>-0.26292316161137236</v>
      </c>
      <c r="AI75" s="27">
        <f>AD73/SQRT($AE73)</f>
        <v>-0.57563483314173425</v>
      </c>
      <c r="AK75" s="99" t="s">
        <v>55</v>
      </c>
      <c r="AL75" s="25">
        <v>-0.13297663140083019</v>
      </c>
      <c r="AM75" s="27">
        <v>-8.584979971938643E-2</v>
      </c>
    </row>
    <row r="76" spans="22:39" ht="16.5" thickTop="1" thickBot="1">
      <c r="X76" s="25">
        <v>-0.44382103241593412</v>
      </c>
      <c r="Y76" s="26">
        <v>-0.1085597381193653</v>
      </c>
      <c r="Z76" s="26">
        <v>-0.44951407723590542</v>
      </c>
      <c r="AA76" s="26">
        <v>0.50263712034075503</v>
      </c>
      <c r="AB76" s="26">
        <v>-0.17730033725917349</v>
      </c>
      <c r="AC76" s="26">
        <v>0.51757631157809958</v>
      </c>
      <c r="AD76" s="27">
        <v>-0.19289905693913617</v>
      </c>
      <c r="AH76" s="7" t="s">
        <v>36</v>
      </c>
      <c r="AI76" s="7" t="s">
        <v>37</v>
      </c>
      <c r="AL76" s="7" t="s">
        <v>36</v>
      </c>
      <c r="AM76" s="7" t="s">
        <v>37</v>
      </c>
    </row>
  </sheetData>
  <mergeCells count="1">
    <mergeCell ref="X10:Y10"/>
  </mergeCells>
  <conditionalFormatting sqref="X61:AB6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2020-05-11T14:58:03Z</dcterms:created>
  <dcterms:modified xsi:type="dcterms:W3CDTF">2020-05-18T17:43:44Z</dcterms:modified>
</cp:coreProperties>
</file>