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Studia\IV semestr\Matematyczne metody analizy danych\Moje\"/>
    </mc:Choice>
  </mc:AlternateContent>
  <xr:revisionPtr revIDLastSave="0" documentId="13_ncr:1_{A2834A28-0303-422C-B304-712F0DB746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2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2" l="1"/>
  <c r="I13" i="2"/>
  <c r="N8" i="2"/>
  <c r="N9" i="2"/>
  <c r="I15" i="2" l="1"/>
  <c r="I52" i="2" l="1"/>
  <c r="M43" i="2"/>
  <c r="J43" i="2"/>
  <c r="N12" i="2"/>
  <c r="N11" i="2"/>
  <c r="P9" i="2"/>
  <c r="P12" i="2" s="1"/>
  <c r="P8" i="2"/>
  <c r="P11" i="2" s="1"/>
  <c r="I50" i="2"/>
  <c r="I49" i="2"/>
  <c r="O3" i="2" l="1"/>
  <c r="N3" i="2"/>
  <c r="N4" i="2"/>
  <c r="N49" i="2"/>
  <c r="M49" i="2"/>
  <c r="L49" i="2"/>
  <c r="J49" i="2"/>
  <c r="K49" i="2"/>
  <c r="P6" i="2"/>
  <c r="O4" i="2"/>
  <c r="Q5" i="2"/>
  <c r="N6" i="2"/>
  <c r="Q3" i="2"/>
  <c r="P4" i="2"/>
  <c r="N5" i="2"/>
  <c r="P3" i="2"/>
  <c r="K50" i="2"/>
  <c r="P5" i="2"/>
  <c r="J50" i="2"/>
  <c r="Q4" i="2"/>
  <c r="L50" i="2"/>
  <c r="M50" i="2"/>
  <c r="N50" i="2"/>
  <c r="O5" i="2"/>
  <c r="I16" i="2" l="1"/>
  <c r="I18" i="2"/>
  <c r="L52" i="2"/>
  <c r="L54" i="2" s="1"/>
  <c r="K52" i="2"/>
  <c r="K54" i="2" s="1"/>
  <c r="N52" i="2"/>
  <c r="N54" i="2" s="1"/>
  <c r="M52" i="2"/>
  <c r="M54" i="2" s="1"/>
  <c r="J52" i="2"/>
  <c r="J54" i="2" s="1"/>
  <c r="I54" i="2"/>
  <c r="Q6" i="2"/>
  <c r="O6" i="2"/>
  <c r="K18" i="2" l="1"/>
</calcChain>
</file>

<file path=xl/sharedStrings.xml><?xml version="1.0" encoding="utf-8"?>
<sst xmlns="http://schemas.openxmlformats.org/spreadsheetml/2006/main" count="209" uniqueCount="53">
  <si>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</si>
  <si>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</si>
  <si>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</si>
  <si>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</si>
  <si>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</si>
  <si>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</si>
  <si>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</si>
  <si>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</si>
  <si>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Etykiety wierszy</t>
  </si>
  <si>
    <t>Suma końcowa</t>
  </si>
  <si>
    <t>Średnia z Sepal.Length</t>
  </si>
  <si>
    <t>Średnia z Sepal.Width</t>
  </si>
  <si>
    <t>Wariancja z Sepal.Length</t>
  </si>
  <si>
    <t>Wariancja z Sepal.Width</t>
  </si>
  <si>
    <t>alfa</t>
  </si>
  <si>
    <t>Waraincja</t>
  </si>
  <si>
    <t>wewnątrzgrupowa</t>
  </si>
  <si>
    <t>międzygrupowa</t>
  </si>
  <si>
    <t>(Lenght)</t>
  </si>
  <si>
    <t>(Width)</t>
  </si>
  <si>
    <t>H: E Length - takie same</t>
  </si>
  <si>
    <t>H: E Length - różnią się miedzy którymiś grupami</t>
  </si>
  <si>
    <t>SSTR</t>
  </si>
  <si>
    <t>SSE</t>
  </si>
  <si>
    <t>MSTR</t>
  </si>
  <si>
    <t>MSE</t>
  </si>
  <si>
    <t>Stat F</t>
  </si>
  <si>
    <t>H: E Width - takie same</t>
  </si>
  <si>
    <t>H: E Width - różnią się miedzy którymiś grupami</t>
  </si>
  <si>
    <t>w. kryt</t>
  </si>
  <si>
    <t>p-wartość</t>
  </si>
  <si>
    <t>Wniosek:</t>
  </si>
  <si>
    <t>alfa t-Bonferroniego</t>
  </si>
  <si>
    <t>H: E L_S = E L_Ve</t>
  </si>
  <si>
    <t>H: E L_S = E L_Vi</t>
  </si>
  <si>
    <t>H: E L_Ve = E L_Vi</t>
  </si>
  <si>
    <t>H: E W_S = E W_Ve</t>
  </si>
  <si>
    <t>H: E W_S = E W_Vi</t>
  </si>
  <si>
    <t>H: E W_Ve = E W_Vi</t>
  </si>
  <si>
    <t>H: E L_S &lt;&gt; E L_Ve</t>
  </si>
  <si>
    <t>H: E L_S &lt;&gt;  E L_Vi</t>
  </si>
  <si>
    <t>H: E L_Ve &lt;&gt;  E L_Vi</t>
  </si>
  <si>
    <t>H: E W_S &lt;&gt;  E W_Ve</t>
  </si>
  <si>
    <t>H: E W_S &lt;&gt;  E W_Vi</t>
  </si>
  <si>
    <t>H: E W_Ve &lt;&gt;  E W_Vi</t>
  </si>
  <si>
    <t>Sxy</t>
  </si>
  <si>
    <t>T</t>
  </si>
  <si>
    <t>Length</t>
  </si>
  <si>
    <t>Width</t>
  </si>
  <si>
    <t>1.Wyznaczamy wariancje wewnątrz/międzygrupowe</t>
  </si>
  <si>
    <t>2. Wyznaczamy wartość statystyki F i orzekamy o istotności różnic</t>
  </si>
  <si>
    <t>3. Przeprowadzamy test post-hoc, w tym przypadku test Bonferroniego</t>
  </si>
  <si>
    <t>4. Badamy różnicę pomiędzy poszczególnymi grupami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</si>
</sst>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color rgb="FF7F7F7F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Fill="1" applyBorder="1" applyAlignment="1"/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0" fontId="0" fillId="0" borderId="4" xfId="0" pivotButton="1" applyBorder="1"/>
    <xf numFmtId="0" fontId="0" fillId="0" borderId="4" xfId="0" applyBorder="1"/>
    <xf numFmtId="0" fontId="2" fillId="3" borderId="4" xfId="0" applyFont="1" applyFill="1" applyBorder="1" applyAlignment="1">
      <alignment horizontal="left"/>
    </xf>
    <xf numFmtId="0" fontId="2" fillId="3" borderId="4" xfId="0" applyNumberFormat="1" applyFont="1" applyFill="1" applyBorder="1"/>
    <xf numFmtId="0" fontId="1" fillId="2" borderId="4" xfId="0" applyFont="1" applyFill="1" applyBorder="1" applyAlignment="1">
      <alignment horizontal="left"/>
    </xf>
    <xf numFmtId="0" fontId="1" fillId="2" borderId="4" xfId="0" applyNumberFormat="1" applyFont="1" applyFill="1" applyBorder="1"/>
    <xf numFmtId="0" fontId="3" fillId="4" borderId="4" xfId="0" applyFont="1" applyFill="1" applyBorder="1" applyAlignment="1">
      <alignment horizontal="left"/>
    </xf>
    <xf numFmtId="0" fontId="3" fillId="4" borderId="4" xfId="0" applyNumberFormat="1" applyFont="1" applyFill="1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/>
    <xf numFmtId="0" fontId="0" fillId="0" borderId="5" xfId="0" applyBorder="1"/>
    <xf numFmtId="0" fontId="4" fillId="0" borderId="7" xfId="0" applyFont="1" applyBorder="1" applyAlignment="1">
      <alignment horizontal="left"/>
    </xf>
    <xf numFmtId="0" fontId="0" fillId="0" borderId="7" xfId="0" applyBorder="1"/>
    <xf numFmtId="0" fontId="4" fillId="0" borderId="7" xfId="0" applyFont="1" applyBorder="1"/>
    <xf numFmtId="0" fontId="4" fillId="0" borderId="6" xfId="0" applyFont="1" applyBorder="1"/>
    <xf numFmtId="0" fontId="4" fillId="0" borderId="3" xfId="0" applyFont="1" applyBorder="1"/>
    <xf numFmtId="1" fontId="0" fillId="0" borderId="3" xfId="0" applyNumberFormat="1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 applyProtection="1">
      <alignment horizontal="center"/>
      <protection locked="0"/>
    </xf>
    <xf numFmtId="0" fontId="2" fillId="3" borderId="4" xfId="2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3" fillId="4" borderId="4" xfId="3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6" fillId="0" borderId="0" xfId="4" applyAlignment="1">
      <alignment horizontal="left"/>
    </xf>
    <xf numFmtId="0" fontId="6" fillId="0" borderId="0" xfId="4"/>
  </cellXfs>
  <cellStyles count="5">
    <cellStyle name="Dane wejściowe" xfId="3" builtinId="20"/>
    <cellStyle name="Dobry" xfId="1" builtinId="26"/>
    <cellStyle name="Neutralny" xfId="2" builtinId="28"/>
    <cellStyle name="Normalny" xfId="0" builtinId="0"/>
    <cellStyle name="Tekst objaśnienia" xfId="4" builtinId="53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38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238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charset val="238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charset val="238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Porównanie rozmiarów kielicha różnych gatunków irysów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1829071793819556E-2"/>
          <c:y val="9.021377218052648E-2"/>
          <c:w val="0.92654740728540019"/>
          <c:h val="0.81474555684645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Arkusz1!$E$2</c:f>
              <c:strCache>
                <c:ptCount val="1"/>
                <c:pt idx="0">
                  <c:v>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Arkusz1!$B$2:$B$51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C-4192-9F37-CB18B2E3531C}"/>
            </c:ext>
          </c:extLst>
        </c:ser>
        <c:ser>
          <c:idx val="1"/>
          <c:order val="1"/>
          <c:tx>
            <c:strRef>
              <c:f>Arkusz1!$E$52</c:f>
              <c:strCache>
                <c:ptCount val="1"/>
                <c:pt idx="0">
                  <c:v>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Arkusz1!$A$52:$A$101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Arkusz1!$B$52:$B$101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C-4192-9F37-CB18B2E3531C}"/>
            </c:ext>
          </c:extLst>
        </c:ser>
        <c:ser>
          <c:idx val="2"/>
          <c:order val="2"/>
          <c:tx>
            <c:strRef>
              <c:f>Arkusz1!$E$102</c:f>
              <c:strCache>
                <c:ptCount val="1"/>
                <c:pt idx="0">
                  <c:v>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Arkusz1!$A$102:$A$151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Arkusz1!$B$102:$B$151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C-4192-9F37-CB18B2E35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620591"/>
        <c:axId val="1753868543"/>
      </c:scatterChart>
      <c:valAx>
        <c:axId val="1582620591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1"/>
                  <a:t>Length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3868543"/>
        <c:crosses val="autoZero"/>
        <c:crossBetween val="midCat"/>
      </c:valAx>
      <c:valAx>
        <c:axId val="1753868543"/>
        <c:scaling>
          <c:orientation val="minMax"/>
          <c:max val="4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1"/>
                  <a:t>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262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4.4199055524929011E-2"/>
          <c:y val="9.1492527047578792E-2"/>
          <c:w val="0.12404583822935873"/>
          <c:h val="0.14188241467944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83341</xdr:colOff>
      <xdr:row>18</xdr:row>
      <xdr:rowOff>95250</xdr:rowOff>
    </xdr:from>
    <xdr:to>
      <xdr:col>11</xdr:col>
      <xdr:colOff>1428749</xdr:colOff>
      <xdr:row>41</xdr:row>
      <xdr:rowOff>103582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A7B5810-F1A2-4ACA-86B7-9B258070A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28.725877777775" createdVersion="6" refreshedVersion="6" minRefreshableVersion="3" recordCount="150" xr:uid="{38F6724E-23B8-4DCE-9178-25B654660849}">
  <cacheSource type="worksheet">
    <worksheetSource ref="A1:E151" sheet="Arkusz1"/>
  </cacheSource>
  <cacheFields count="5">
    <cacheField name="Sepal.Length" numFmtId="0">
      <sharedItems containsSemiMixedTypes="0" containsString="0" containsNumber="1" minValue="4.3" maxValue="7.9"/>
    </cacheField>
    <cacheField name="Sepal.Width" numFmtId="0">
      <sharedItems containsSemiMixedTypes="0" containsString="0" containsNumber="1" minValue="2" maxValue="4.4000000000000004" count="23">
        <n v="3.5"/>
        <n v="3"/>
        <n v="3.2"/>
        <n v="3.1"/>
        <n v="3.6"/>
        <n v="3.9"/>
        <n v="3.4"/>
        <n v="2.9"/>
        <n v="3.7"/>
        <n v="4"/>
        <n v="4.4000000000000004"/>
        <n v="3.8"/>
        <n v="3.3"/>
        <n v="4.0999999999999996"/>
        <n v="4.2"/>
        <n v="2.2999999999999998"/>
        <n v="2.8"/>
        <n v="2.4"/>
        <n v="2.7"/>
        <n v="2"/>
        <n v="2.2000000000000002"/>
        <n v="2.5"/>
        <n v="2.6"/>
      </sharedItems>
    </cacheField>
    <cacheField name="Petal.Length" numFmtId="0">
      <sharedItems containsSemiMixedTypes="0" containsString="0" containsNumber="1" minValue="1" maxValue="6.9"/>
    </cacheField>
    <cacheField name="Petal.Width" numFmtId="0">
      <sharedItems containsSemiMixedTypes="0" containsString="0" containsNumber="1" minValue="0.1" maxValue="2.5"/>
    </cacheField>
    <cacheField name="Species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5.0999999999999996"/>
    <x v="0"/>
    <n v="1.4"/>
    <n v="0.2"/>
    <x v="0"/>
  </r>
  <r>
    <n v="4.9000000000000004"/>
    <x v="1"/>
    <n v="1.4"/>
    <n v="0.2"/>
    <x v="0"/>
  </r>
  <r>
    <n v="4.7"/>
    <x v="2"/>
    <n v="1.3"/>
    <n v="0.2"/>
    <x v="0"/>
  </r>
  <r>
    <n v="4.5999999999999996"/>
    <x v="3"/>
    <n v="1.5"/>
    <n v="0.2"/>
    <x v="0"/>
  </r>
  <r>
    <n v="5"/>
    <x v="4"/>
    <n v="1.4"/>
    <n v="0.2"/>
    <x v="0"/>
  </r>
  <r>
    <n v="5.4"/>
    <x v="5"/>
    <n v="1.7"/>
    <n v="0.4"/>
    <x v="0"/>
  </r>
  <r>
    <n v="4.5999999999999996"/>
    <x v="6"/>
    <n v="1.4"/>
    <n v="0.3"/>
    <x v="0"/>
  </r>
  <r>
    <n v="5"/>
    <x v="6"/>
    <n v="1.5"/>
    <n v="0.2"/>
    <x v="0"/>
  </r>
  <r>
    <n v="4.4000000000000004"/>
    <x v="7"/>
    <n v="1.4"/>
    <n v="0.2"/>
    <x v="0"/>
  </r>
  <r>
    <n v="4.9000000000000004"/>
    <x v="3"/>
    <n v="1.5"/>
    <n v="0.1"/>
    <x v="0"/>
  </r>
  <r>
    <n v="5.4"/>
    <x v="8"/>
    <n v="1.5"/>
    <n v="0.2"/>
    <x v="0"/>
  </r>
  <r>
    <n v="4.8"/>
    <x v="6"/>
    <n v="1.6"/>
    <n v="0.2"/>
    <x v="0"/>
  </r>
  <r>
    <n v="4.8"/>
    <x v="1"/>
    <n v="1.4"/>
    <n v="0.1"/>
    <x v="0"/>
  </r>
  <r>
    <n v="4.3"/>
    <x v="1"/>
    <n v="1.1000000000000001"/>
    <n v="0.1"/>
    <x v="0"/>
  </r>
  <r>
    <n v="5.8"/>
    <x v="9"/>
    <n v="1.2"/>
    <n v="0.2"/>
    <x v="0"/>
  </r>
  <r>
    <n v="5.7"/>
    <x v="10"/>
    <n v="1.5"/>
    <n v="0.4"/>
    <x v="0"/>
  </r>
  <r>
    <n v="5.4"/>
    <x v="5"/>
    <n v="1.3"/>
    <n v="0.4"/>
    <x v="0"/>
  </r>
  <r>
    <n v="5.0999999999999996"/>
    <x v="0"/>
    <n v="1.4"/>
    <n v="0.3"/>
    <x v="0"/>
  </r>
  <r>
    <n v="5.7"/>
    <x v="11"/>
    <n v="1.7"/>
    <n v="0.3"/>
    <x v="0"/>
  </r>
  <r>
    <n v="5.0999999999999996"/>
    <x v="11"/>
    <n v="1.5"/>
    <n v="0.3"/>
    <x v="0"/>
  </r>
  <r>
    <n v="5.4"/>
    <x v="6"/>
    <n v="1.7"/>
    <n v="0.2"/>
    <x v="0"/>
  </r>
  <r>
    <n v="5.0999999999999996"/>
    <x v="8"/>
    <n v="1.5"/>
    <n v="0.4"/>
    <x v="0"/>
  </r>
  <r>
    <n v="4.5999999999999996"/>
    <x v="4"/>
    <n v="1"/>
    <n v="0.2"/>
    <x v="0"/>
  </r>
  <r>
    <n v="5.0999999999999996"/>
    <x v="12"/>
    <n v="1.7"/>
    <n v="0.5"/>
    <x v="0"/>
  </r>
  <r>
    <n v="4.8"/>
    <x v="6"/>
    <n v="1.9"/>
    <n v="0.2"/>
    <x v="0"/>
  </r>
  <r>
    <n v="5"/>
    <x v="1"/>
    <n v="1.6"/>
    <n v="0.2"/>
    <x v="0"/>
  </r>
  <r>
    <n v="5"/>
    <x v="6"/>
    <n v="1.6"/>
    <n v="0.4"/>
    <x v="0"/>
  </r>
  <r>
    <n v="5.2"/>
    <x v="0"/>
    <n v="1.5"/>
    <n v="0.2"/>
    <x v="0"/>
  </r>
  <r>
    <n v="5.2"/>
    <x v="6"/>
    <n v="1.4"/>
    <n v="0.2"/>
    <x v="0"/>
  </r>
  <r>
    <n v="4.7"/>
    <x v="2"/>
    <n v="1.6"/>
    <n v="0.2"/>
    <x v="0"/>
  </r>
  <r>
    <n v="4.8"/>
    <x v="3"/>
    <n v="1.6"/>
    <n v="0.2"/>
    <x v="0"/>
  </r>
  <r>
    <n v="5.4"/>
    <x v="6"/>
    <n v="1.5"/>
    <n v="0.4"/>
    <x v="0"/>
  </r>
  <r>
    <n v="5.2"/>
    <x v="13"/>
    <n v="1.5"/>
    <n v="0.1"/>
    <x v="0"/>
  </r>
  <r>
    <n v="5.5"/>
    <x v="14"/>
    <n v="1.4"/>
    <n v="0.2"/>
    <x v="0"/>
  </r>
  <r>
    <n v="4.9000000000000004"/>
    <x v="3"/>
    <n v="1.5"/>
    <n v="0.2"/>
    <x v="0"/>
  </r>
  <r>
    <n v="5"/>
    <x v="2"/>
    <n v="1.2"/>
    <n v="0.2"/>
    <x v="0"/>
  </r>
  <r>
    <n v="5.5"/>
    <x v="0"/>
    <n v="1.3"/>
    <n v="0.2"/>
    <x v="0"/>
  </r>
  <r>
    <n v="4.9000000000000004"/>
    <x v="4"/>
    <n v="1.4"/>
    <n v="0.1"/>
    <x v="0"/>
  </r>
  <r>
    <n v="4.4000000000000004"/>
    <x v="1"/>
    <n v="1.3"/>
    <n v="0.2"/>
    <x v="0"/>
  </r>
  <r>
    <n v="5.0999999999999996"/>
    <x v="6"/>
    <n v="1.5"/>
    <n v="0.2"/>
    <x v="0"/>
  </r>
  <r>
    <n v="5"/>
    <x v="0"/>
    <n v="1.3"/>
    <n v="0.3"/>
    <x v="0"/>
  </r>
  <r>
    <n v="4.5"/>
    <x v="15"/>
    <n v="1.3"/>
    <n v="0.3"/>
    <x v="0"/>
  </r>
  <r>
    <n v="4.4000000000000004"/>
    <x v="2"/>
    <n v="1.3"/>
    <n v="0.2"/>
    <x v="0"/>
  </r>
  <r>
    <n v="5"/>
    <x v="0"/>
    <n v="1.6"/>
    <n v="0.6"/>
    <x v="0"/>
  </r>
  <r>
    <n v="5.0999999999999996"/>
    <x v="11"/>
    <n v="1.9"/>
    <n v="0.4"/>
    <x v="0"/>
  </r>
  <r>
    <n v="4.8"/>
    <x v="1"/>
    <n v="1.4"/>
    <n v="0.3"/>
    <x v="0"/>
  </r>
  <r>
    <n v="5.0999999999999996"/>
    <x v="11"/>
    <n v="1.6"/>
    <n v="0.2"/>
    <x v="0"/>
  </r>
  <r>
    <n v="4.5999999999999996"/>
    <x v="2"/>
    <n v="1.4"/>
    <n v="0.2"/>
    <x v="0"/>
  </r>
  <r>
    <n v="5.3"/>
    <x v="8"/>
    <n v="1.5"/>
    <n v="0.2"/>
    <x v="0"/>
  </r>
  <r>
    <n v="5"/>
    <x v="12"/>
    <n v="1.4"/>
    <n v="0.2"/>
    <x v="0"/>
  </r>
  <r>
    <n v="7"/>
    <x v="2"/>
    <n v="4.7"/>
    <n v="1.4"/>
    <x v="1"/>
  </r>
  <r>
    <n v="6.4"/>
    <x v="2"/>
    <n v="4.5"/>
    <n v="1.5"/>
    <x v="1"/>
  </r>
  <r>
    <n v="6.9"/>
    <x v="3"/>
    <n v="4.9000000000000004"/>
    <n v="1.5"/>
    <x v="1"/>
  </r>
  <r>
    <n v="5.5"/>
    <x v="15"/>
    <n v="4"/>
    <n v="1.3"/>
    <x v="1"/>
  </r>
  <r>
    <n v="6.5"/>
    <x v="16"/>
    <n v="4.5999999999999996"/>
    <n v="1.5"/>
    <x v="1"/>
  </r>
  <r>
    <n v="5.7"/>
    <x v="16"/>
    <n v="4.5"/>
    <n v="1.3"/>
    <x v="1"/>
  </r>
  <r>
    <n v="6.3"/>
    <x v="12"/>
    <n v="4.7"/>
    <n v="1.6"/>
    <x v="1"/>
  </r>
  <r>
    <n v="4.9000000000000004"/>
    <x v="17"/>
    <n v="3.3"/>
    <n v="1"/>
    <x v="1"/>
  </r>
  <r>
    <n v="6.6"/>
    <x v="7"/>
    <n v="4.5999999999999996"/>
    <n v="1.3"/>
    <x v="1"/>
  </r>
  <r>
    <n v="5.2"/>
    <x v="18"/>
    <n v="3.9"/>
    <n v="1.4"/>
    <x v="1"/>
  </r>
  <r>
    <n v="5"/>
    <x v="19"/>
    <n v="3.5"/>
    <n v="1"/>
    <x v="1"/>
  </r>
  <r>
    <n v="5.9"/>
    <x v="1"/>
    <n v="4.2"/>
    <n v="1.5"/>
    <x v="1"/>
  </r>
  <r>
    <n v="6"/>
    <x v="20"/>
    <n v="4"/>
    <n v="1"/>
    <x v="1"/>
  </r>
  <r>
    <n v="6.1"/>
    <x v="7"/>
    <n v="4.7"/>
    <n v="1.4"/>
    <x v="1"/>
  </r>
  <r>
    <n v="5.6"/>
    <x v="7"/>
    <n v="3.6"/>
    <n v="1.3"/>
    <x v="1"/>
  </r>
  <r>
    <n v="6.7"/>
    <x v="3"/>
    <n v="4.4000000000000004"/>
    <n v="1.4"/>
    <x v="1"/>
  </r>
  <r>
    <n v="5.6"/>
    <x v="1"/>
    <n v="4.5"/>
    <n v="1.5"/>
    <x v="1"/>
  </r>
  <r>
    <n v="5.8"/>
    <x v="18"/>
    <n v="4.0999999999999996"/>
    <n v="1"/>
    <x v="1"/>
  </r>
  <r>
    <n v="6.2"/>
    <x v="20"/>
    <n v="4.5"/>
    <n v="1.5"/>
    <x v="1"/>
  </r>
  <r>
    <n v="5.6"/>
    <x v="21"/>
    <n v="3.9"/>
    <n v="1.1000000000000001"/>
    <x v="1"/>
  </r>
  <r>
    <n v="5.9"/>
    <x v="2"/>
    <n v="4.8"/>
    <n v="1.8"/>
    <x v="1"/>
  </r>
  <r>
    <n v="6.1"/>
    <x v="16"/>
    <n v="4"/>
    <n v="1.3"/>
    <x v="1"/>
  </r>
  <r>
    <n v="6.3"/>
    <x v="21"/>
    <n v="4.9000000000000004"/>
    <n v="1.5"/>
    <x v="1"/>
  </r>
  <r>
    <n v="6.1"/>
    <x v="16"/>
    <n v="4.7"/>
    <n v="1.2"/>
    <x v="1"/>
  </r>
  <r>
    <n v="6.4"/>
    <x v="7"/>
    <n v="4.3"/>
    <n v="1.3"/>
    <x v="1"/>
  </r>
  <r>
    <n v="6.6"/>
    <x v="1"/>
    <n v="4.4000000000000004"/>
    <n v="1.4"/>
    <x v="1"/>
  </r>
  <r>
    <n v="6.8"/>
    <x v="16"/>
    <n v="4.8"/>
    <n v="1.4"/>
    <x v="1"/>
  </r>
  <r>
    <n v="6.7"/>
    <x v="1"/>
    <n v="5"/>
    <n v="1.7"/>
    <x v="1"/>
  </r>
  <r>
    <n v="6"/>
    <x v="7"/>
    <n v="4.5"/>
    <n v="1.5"/>
    <x v="1"/>
  </r>
  <r>
    <n v="5.7"/>
    <x v="22"/>
    <n v="3.5"/>
    <n v="1"/>
    <x v="1"/>
  </r>
  <r>
    <n v="5.5"/>
    <x v="17"/>
    <n v="3.8"/>
    <n v="1.1000000000000001"/>
    <x v="1"/>
  </r>
  <r>
    <n v="5.5"/>
    <x v="17"/>
    <n v="3.7"/>
    <n v="1"/>
    <x v="1"/>
  </r>
  <r>
    <n v="5.8"/>
    <x v="18"/>
    <n v="3.9"/>
    <n v="1.2"/>
    <x v="1"/>
  </r>
  <r>
    <n v="6"/>
    <x v="18"/>
    <n v="5.0999999999999996"/>
    <n v="1.6"/>
    <x v="1"/>
  </r>
  <r>
    <n v="5.4"/>
    <x v="1"/>
    <n v="4.5"/>
    <n v="1.5"/>
    <x v="1"/>
  </r>
  <r>
    <n v="6"/>
    <x v="6"/>
    <n v="4.5"/>
    <n v="1.6"/>
    <x v="1"/>
  </r>
  <r>
    <n v="6.7"/>
    <x v="3"/>
    <n v="4.7"/>
    <n v="1.5"/>
    <x v="1"/>
  </r>
  <r>
    <n v="6.3"/>
    <x v="15"/>
    <n v="4.4000000000000004"/>
    <n v="1.3"/>
    <x v="1"/>
  </r>
  <r>
    <n v="5.6"/>
    <x v="1"/>
    <n v="4.0999999999999996"/>
    <n v="1.3"/>
    <x v="1"/>
  </r>
  <r>
    <n v="5.5"/>
    <x v="21"/>
    <n v="4"/>
    <n v="1.3"/>
    <x v="1"/>
  </r>
  <r>
    <n v="5.5"/>
    <x v="22"/>
    <n v="4.4000000000000004"/>
    <n v="1.2"/>
    <x v="1"/>
  </r>
  <r>
    <n v="6.1"/>
    <x v="1"/>
    <n v="4.5999999999999996"/>
    <n v="1.4"/>
    <x v="1"/>
  </r>
  <r>
    <n v="5.8"/>
    <x v="22"/>
    <n v="4"/>
    <n v="1.2"/>
    <x v="1"/>
  </r>
  <r>
    <n v="5"/>
    <x v="15"/>
    <n v="3.3"/>
    <n v="1"/>
    <x v="1"/>
  </r>
  <r>
    <n v="5.6"/>
    <x v="18"/>
    <n v="4.2"/>
    <n v="1.3"/>
    <x v="1"/>
  </r>
  <r>
    <n v="5.7"/>
    <x v="1"/>
    <n v="4.2"/>
    <n v="1.2"/>
    <x v="1"/>
  </r>
  <r>
    <n v="5.7"/>
    <x v="7"/>
    <n v="4.2"/>
    <n v="1.3"/>
    <x v="1"/>
  </r>
  <r>
    <n v="6.2"/>
    <x v="7"/>
    <n v="4.3"/>
    <n v="1.3"/>
    <x v="1"/>
  </r>
  <r>
    <n v="5.0999999999999996"/>
    <x v="21"/>
    <n v="3"/>
    <n v="1.1000000000000001"/>
    <x v="1"/>
  </r>
  <r>
    <n v="5.7"/>
    <x v="16"/>
    <n v="4.0999999999999996"/>
    <n v="1.3"/>
    <x v="1"/>
  </r>
  <r>
    <n v="6.3"/>
    <x v="12"/>
    <n v="6"/>
    <n v="2.5"/>
    <x v="2"/>
  </r>
  <r>
    <n v="5.8"/>
    <x v="18"/>
    <n v="5.0999999999999996"/>
    <n v="1.9"/>
    <x v="2"/>
  </r>
  <r>
    <n v="7.1"/>
    <x v="1"/>
    <n v="5.9"/>
    <n v="2.1"/>
    <x v="2"/>
  </r>
  <r>
    <n v="6.3"/>
    <x v="7"/>
    <n v="5.6"/>
    <n v="1.8"/>
    <x v="2"/>
  </r>
  <r>
    <n v="6.5"/>
    <x v="1"/>
    <n v="5.8"/>
    <n v="2.2000000000000002"/>
    <x v="2"/>
  </r>
  <r>
    <n v="7.6"/>
    <x v="1"/>
    <n v="6.6"/>
    <n v="2.1"/>
    <x v="2"/>
  </r>
  <r>
    <n v="4.9000000000000004"/>
    <x v="21"/>
    <n v="4.5"/>
    <n v="1.7"/>
    <x v="2"/>
  </r>
  <r>
    <n v="7.3"/>
    <x v="7"/>
    <n v="6.3"/>
    <n v="1.8"/>
    <x v="2"/>
  </r>
  <r>
    <n v="6.7"/>
    <x v="21"/>
    <n v="5.8"/>
    <n v="1.8"/>
    <x v="2"/>
  </r>
  <r>
    <n v="7.2"/>
    <x v="4"/>
    <n v="6.1"/>
    <n v="2.5"/>
    <x v="2"/>
  </r>
  <r>
    <n v="6.5"/>
    <x v="2"/>
    <n v="5.0999999999999996"/>
    <n v="2"/>
    <x v="2"/>
  </r>
  <r>
    <n v="6.4"/>
    <x v="18"/>
    <n v="5.3"/>
    <n v="1.9"/>
    <x v="2"/>
  </r>
  <r>
    <n v="6.8"/>
    <x v="1"/>
    <n v="5.5"/>
    <n v="2.1"/>
    <x v="2"/>
  </r>
  <r>
    <n v="5.7"/>
    <x v="21"/>
    <n v="5"/>
    <n v="2"/>
    <x v="2"/>
  </r>
  <r>
    <n v="5.8"/>
    <x v="16"/>
    <n v="5.0999999999999996"/>
    <n v="2.4"/>
    <x v="2"/>
  </r>
  <r>
    <n v="6.4"/>
    <x v="2"/>
    <n v="5.3"/>
    <n v="2.2999999999999998"/>
    <x v="2"/>
  </r>
  <r>
    <n v="6.5"/>
    <x v="1"/>
    <n v="5.5"/>
    <n v="1.8"/>
    <x v="2"/>
  </r>
  <r>
    <n v="7.7"/>
    <x v="11"/>
    <n v="6.7"/>
    <n v="2.2000000000000002"/>
    <x v="2"/>
  </r>
  <r>
    <n v="7.7"/>
    <x v="22"/>
    <n v="6.9"/>
    <n v="2.2999999999999998"/>
    <x v="2"/>
  </r>
  <r>
    <n v="6"/>
    <x v="20"/>
    <n v="5"/>
    <n v="1.5"/>
    <x v="2"/>
  </r>
  <r>
    <n v="6.9"/>
    <x v="2"/>
    <n v="5.7"/>
    <n v="2.2999999999999998"/>
    <x v="2"/>
  </r>
  <r>
    <n v="5.6"/>
    <x v="16"/>
    <n v="4.9000000000000004"/>
    <n v="2"/>
    <x v="2"/>
  </r>
  <r>
    <n v="7.7"/>
    <x v="16"/>
    <n v="6.7"/>
    <n v="2"/>
    <x v="2"/>
  </r>
  <r>
    <n v="6.3"/>
    <x v="18"/>
    <n v="4.9000000000000004"/>
    <n v="1.8"/>
    <x v="2"/>
  </r>
  <r>
    <n v="6.7"/>
    <x v="12"/>
    <n v="5.7"/>
    <n v="2.1"/>
    <x v="2"/>
  </r>
  <r>
    <n v="7.2"/>
    <x v="2"/>
    <n v="6"/>
    <n v="1.8"/>
    <x v="2"/>
  </r>
  <r>
    <n v="6.2"/>
    <x v="16"/>
    <n v="4.8"/>
    <n v="1.8"/>
    <x v="2"/>
  </r>
  <r>
    <n v="6.1"/>
    <x v="1"/>
    <n v="4.9000000000000004"/>
    <n v="1.8"/>
    <x v="2"/>
  </r>
  <r>
    <n v="6.4"/>
    <x v="16"/>
    <n v="5.6"/>
    <n v="2.1"/>
    <x v="2"/>
  </r>
  <r>
    <n v="7.2"/>
    <x v="1"/>
    <n v="5.8"/>
    <n v="1.6"/>
    <x v="2"/>
  </r>
  <r>
    <n v="7.4"/>
    <x v="16"/>
    <n v="6.1"/>
    <n v="1.9"/>
    <x v="2"/>
  </r>
  <r>
    <n v="7.9"/>
    <x v="11"/>
    <n v="6.4"/>
    <n v="2"/>
    <x v="2"/>
  </r>
  <r>
    <n v="6.4"/>
    <x v="16"/>
    <n v="5.6"/>
    <n v="2.2000000000000002"/>
    <x v="2"/>
  </r>
  <r>
    <n v="6.3"/>
    <x v="16"/>
    <n v="5.0999999999999996"/>
    <n v="1.5"/>
    <x v="2"/>
  </r>
  <r>
    <n v="6.1"/>
    <x v="22"/>
    <n v="5.6"/>
    <n v="1.4"/>
    <x v="2"/>
  </r>
  <r>
    <n v="7.7"/>
    <x v="1"/>
    <n v="6.1"/>
    <n v="2.2999999999999998"/>
    <x v="2"/>
  </r>
  <r>
    <n v="6.3"/>
    <x v="6"/>
    <n v="5.6"/>
    <n v="2.4"/>
    <x v="2"/>
  </r>
  <r>
    <n v="6.4"/>
    <x v="3"/>
    <n v="5.5"/>
    <n v="1.8"/>
    <x v="2"/>
  </r>
  <r>
    <n v="6"/>
    <x v="1"/>
    <n v="4.8"/>
    <n v="1.8"/>
    <x v="2"/>
  </r>
  <r>
    <n v="6.9"/>
    <x v="3"/>
    <n v="5.4"/>
    <n v="2.1"/>
    <x v="2"/>
  </r>
  <r>
    <n v="6.7"/>
    <x v="3"/>
    <n v="5.6"/>
    <n v="2.4"/>
    <x v="2"/>
  </r>
  <r>
    <n v="6.9"/>
    <x v="3"/>
    <n v="5.0999999999999996"/>
    <n v="2.2999999999999998"/>
    <x v="2"/>
  </r>
  <r>
    <n v="5.8"/>
    <x v="18"/>
    <n v="5.0999999999999996"/>
    <n v="1.9"/>
    <x v="2"/>
  </r>
  <r>
    <n v="6.8"/>
    <x v="2"/>
    <n v="5.9"/>
    <n v="2.2999999999999998"/>
    <x v="2"/>
  </r>
  <r>
    <n v="6.7"/>
    <x v="12"/>
    <n v="5.7"/>
    <n v="2.5"/>
    <x v="2"/>
  </r>
  <r>
    <n v="6.7"/>
    <x v="1"/>
    <n v="5.2"/>
    <n v="2.2999999999999998"/>
    <x v="2"/>
  </r>
  <r>
    <n v="6.3"/>
    <x v="21"/>
    <n v="5"/>
    <n v="1.9"/>
    <x v="2"/>
  </r>
  <r>
    <n v="6.5"/>
    <x v="1"/>
    <n v="5.2"/>
    <n v="2"/>
    <x v="2"/>
  </r>
  <r>
    <n v="6.2"/>
    <x v="6"/>
    <n v="5.4"/>
    <n v="2.2999999999999998"/>
    <x v="2"/>
  </r>
  <r>
    <n v="5.9"/>
    <x v="1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D4317-5B18-47EF-A0A3-9BD537F5740A}" name="Tabela przestawna3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2:L6" firstHeaderRow="0" firstDataRow="1" firstDataCol="1"/>
  <pivotFields count="5">
    <pivotField dataField="1" showAll="0"/>
    <pivotField dataField="1" showAll="0">
      <items count="24">
        <item x="19"/>
        <item x="20"/>
        <item x="15"/>
        <item x="17"/>
        <item x="21"/>
        <item x="22"/>
        <item x="18"/>
        <item x="16"/>
        <item x="7"/>
        <item x="1"/>
        <item x="3"/>
        <item x="2"/>
        <item x="12"/>
        <item x="6"/>
        <item x="0"/>
        <item x="4"/>
        <item x="8"/>
        <item x="11"/>
        <item x="5"/>
        <item x="9"/>
        <item x="13"/>
        <item x="14"/>
        <item x="10"/>
        <item t="default"/>
      </items>
    </pivotField>
    <pivotField showAll="0"/>
    <pivotField showAll="0"/>
    <pivotField axis="axisRow" showAll="0" sortType="ascending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Średnia z Sepal.Length" fld="0" subtotal="average" baseField="4" baseItem="0"/>
    <dataField name="Średnia z Sepal.Width" fld="1" subtotal="average" baseField="4" baseItem="0"/>
    <dataField name="Wariancja z Sepal.Length" fld="0" subtotal="var" baseField="4" baseItem="0"/>
    <dataField name="Wariancja z Sepal.Width" fld="1" subtotal="var" baseField="4" baseItem="0"/>
  </dataFields>
  <formats count="11">
    <format dxfId="10">
      <pivotArea collapsedLevelsAreSubtotals="1" fieldPosition="0">
        <references count="1">
          <reference field="4" count="1">
            <x v="2"/>
          </reference>
        </references>
      </pivotArea>
    </format>
    <format dxfId="9">
      <pivotArea dataOnly="0" labelOnly="1" fieldPosition="0">
        <references count="1">
          <reference field="4" count="1">
            <x v="2"/>
          </reference>
        </references>
      </pivotArea>
    </format>
    <format dxfId="8">
      <pivotArea dataOnly="0" fieldPosition="0">
        <references count="1">
          <reference field="4" count="2">
            <x v="0"/>
            <x v="1"/>
          </reference>
        </references>
      </pivotArea>
    </format>
    <format dxfId="7">
      <pivotArea collapsedLevelsAreSubtotals="1" fieldPosition="0">
        <references count="1">
          <reference field="4" count="1">
            <x v="0"/>
          </reference>
        </references>
      </pivotArea>
    </format>
    <format dxfId="6">
      <pivotArea dataOnly="0" labelOnly="1" fieldPosition="0">
        <references count="1">
          <reference field="4" count="1">
            <x v="0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518F-3820-4F5B-8278-32905A9AC0F0}">
  <dimension ref="A1:Q151"/>
  <sheetViews>
    <sheetView tabSelected="1" zoomScale="80" zoomScaleNormal="80" workbookViewId="0">
      <selection activeCell="M22" sqref="M22"/>
    </sheetView>
  </sheetViews>
  <sheetFormatPr defaultRowHeight="15" x14ac:dyDescent="0.25"/>
  <cols>
    <col min="1" max="1" width="13.7109375" style="37" bestFit="1" customWidth="1"/>
    <col min="2" max="3" width="13.140625" style="37" bestFit="1" customWidth="1"/>
    <col min="4" max="4" width="12.7109375" style="37" bestFit="1" customWidth="1"/>
    <col min="5" max="5" width="10.7109375" style="37" bestFit="1" customWidth="1"/>
    <col min="7" max="7" width="11.5703125" bestFit="1" customWidth="1"/>
    <col min="8" max="8" width="18.85546875" bestFit="1" customWidth="1"/>
    <col min="9" max="9" width="21.42578125" bestFit="1" customWidth="1"/>
    <col min="10" max="10" width="20.85546875" bestFit="1" customWidth="1"/>
    <col min="11" max="11" width="23.85546875" bestFit="1" customWidth="1"/>
    <col min="12" max="12" width="23.42578125" bestFit="1" customWidth="1"/>
    <col min="13" max="13" width="19.28515625" bestFit="1" customWidth="1"/>
    <col min="14" max="14" width="21.5703125" bestFit="1" customWidth="1"/>
    <col min="15" max="15" width="15.140625" bestFit="1" customWidth="1"/>
    <col min="16" max="16" width="17.85546875" bestFit="1" customWidth="1"/>
    <col min="17" max="17" width="15.140625" bestFit="1" customWidth="1"/>
  </cols>
  <sheetData>
    <row r="1" spans="1:17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N1" s="1" t="s">
        <v>15</v>
      </c>
      <c r="O1" s="1" t="s">
        <v>18</v>
      </c>
      <c r="P1" s="1" t="s">
        <v>15</v>
      </c>
      <c r="Q1" s="1" t="s">
        <v>19</v>
      </c>
    </row>
    <row r="2" spans="1:17" x14ac:dyDescent="0.25">
      <c r="A2" s="33">
        <v>5.0999999999999996</v>
      </c>
      <c r="B2" s="33">
        <v>3.5</v>
      </c>
      <c r="C2" s="33">
        <v>1.4</v>
      </c>
      <c r="D2" s="33">
        <v>0.2</v>
      </c>
      <c r="E2" s="34" t="s">
        <v>5</v>
      </c>
      <c r="H2" s="6" t="s">
        <v>8</v>
      </c>
      <c r="I2" s="7" t="s">
        <v>10</v>
      </c>
      <c r="J2" s="7" t="s">
        <v>11</v>
      </c>
      <c r="K2" s="7" t="s">
        <v>12</v>
      </c>
      <c r="L2" s="7" t="s">
        <v>13</v>
      </c>
      <c r="N2" s="2" t="s">
        <v>16</v>
      </c>
      <c r="O2" s="2" t="s">
        <v>17</v>
      </c>
      <c r="P2" s="2" t="s">
        <v>16</v>
      </c>
      <c r="Q2" s="2" t="s">
        <v>17</v>
      </c>
    </row>
    <row r="3" spans="1:17" x14ac:dyDescent="0.25">
      <c r="A3" s="33">
        <v>4.9000000000000004</v>
      </c>
      <c r="B3" s="33">
        <v>3</v>
      </c>
      <c r="C3" s="33">
        <v>1.4</v>
      </c>
      <c r="D3" s="33">
        <v>0.2</v>
      </c>
      <c r="E3" s="34" t="s">
        <v>5</v>
      </c>
      <c r="H3" s="8" t="s">
        <v>5</v>
      </c>
      <c r="I3" s="9">
        <v>5.0059999999999993</v>
      </c>
      <c r="J3" s="9">
        <v>3.4280000000000008</v>
      </c>
      <c r="K3" s="9">
        <v>0.12424897959183501</v>
      </c>
      <c r="L3" s="9">
        <v>0.14368979591836947</v>
      </c>
      <c r="N3">
        <f>49*GETPIVOTDATA("Wariancja z Sepal.Length",$H$2,"Species","setosa")</f>
        <v>6.0881999999999152</v>
      </c>
      <c r="O3">
        <f>50*(GETPIVOTDATA("Średnia z Sepal.Length",$H$2,"Species","setosa")-GETPIVOTDATA("Średnia z Sepal.Length",$H$2))^2</f>
        <v>35.056355555555719</v>
      </c>
      <c r="P3">
        <f>49*GETPIVOTDATA("Wariancja z Sepal.Width",$H$2,"Species","setosa")</f>
        <v>7.0408000000001039</v>
      </c>
      <c r="Q3">
        <f>50*(GETPIVOTDATA("Średnia z Sepal.Width",$H$2,"Species","setosa")-GETPIVOTDATA("Średnia z Sepal.Width",$H$2))^2</f>
        <v>6.8696888888888905</v>
      </c>
    </row>
    <row r="4" spans="1:17" x14ac:dyDescent="0.25">
      <c r="A4" s="33">
        <v>4.7</v>
      </c>
      <c r="B4" s="33">
        <v>3.2</v>
      </c>
      <c r="C4" s="33">
        <v>1.3</v>
      </c>
      <c r="D4" s="33">
        <v>0.2</v>
      </c>
      <c r="E4" s="34" t="s">
        <v>5</v>
      </c>
      <c r="H4" s="10" t="s">
        <v>6</v>
      </c>
      <c r="I4" s="11">
        <v>5.9359999999999999</v>
      </c>
      <c r="J4" s="11">
        <v>2.7700000000000005</v>
      </c>
      <c r="K4" s="11">
        <v>0.26643265306123404</v>
      </c>
      <c r="L4" s="11">
        <v>9.8469387755100654E-2</v>
      </c>
      <c r="N4">
        <f>49*GETPIVOTDATA("Wariancja z Sepal.Length",$H$2,"Species","versicolor")</f>
        <v>13.055200000000468</v>
      </c>
      <c r="O4">
        <f>50*(GETPIVOTDATA("Średnia z Sepal.Length",$H$2,"Species","versicolor")-GETPIVOTDATA("Średnia z Sepal.Length",$H$2))^2</f>
        <v>0.42935555555554328</v>
      </c>
      <c r="P4">
        <f>49*GETPIVOTDATA("Wariancja z Sepal.Width",$H$2,"Species","versicolor")</f>
        <v>4.8249999999999318</v>
      </c>
      <c r="Q4">
        <f>50*(GETPIVOTDATA("Średnia z Sepal.Width",$H$2,"Species","versicolor")-GETPIVOTDATA("Średnia z Sepal.Width",$H$2))^2</f>
        <v>4.1280222222222314</v>
      </c>
    </row>
    <row r="5" spans="1:17" x14ac:dyDescent="0.25">
      <c r="A5" s="33">
        <v>4.5999999999999996</v>
      </c>
      <c r="B5" s="33">
        <v>3.1</v>
      </c>
      <c r="C5" s="33">
        <v>1.5</v>
      </c>
      <c r="D5" s="33">
        <v>0.2</v>
      </c>
      <c r="E5" s="34" t="s">
        <v>5</v>
      </c>
      <c r="H5" s="12" t="s">
        <v>7</v>
      </c>
      <c r="I5" s="13">
        <v>6.5879999999999983</v>
      </c>
      <c r="J5" s="13">
        <v>2.9739999999999998</v>
      </c>
      <c r="K5" s="13">
        <v>0.40434285714288809</v>
      </c>
      <c r="L5" s="13">
        <v>0.10400408163265443</v>
      </c>
      <c r="N5">
        <f>49*GETPIVOTDATA("Wariancja z Sepal.Length",$H$2,"Species","virginica")</f>
        <v>19.812800000001516</v>
      </c>
      <c r="O5">
        <f>50*(GETPIVOTDATA("Średnia z Sepal.Length",$H$2,"Species","virginica")-GETPIVOTDATA("Średnia z Sepal.Length",$H$2))^2</f>
        <v>27.726422222222002</v>
      </c>
      <c r="P5">
        <f>49*GETPIVOTDATA("Wariancja z Sepal.Width",$H$2,"Species","virginica")</f>
        <v>5.0962000000000671</v>
      </c>
      <c r="Q5">
        <f>50*(GETPIVOTDATA("Średnia z Sepal.Width",$H$2,"Species","virginica")-GETPIVOTDATA("Średnia z Sepal.Width",$H$2))^2</f>
        <v>0.34722222222223087</v>
      </c>
    </row>
    <row r="6" spans="1:17" x14ac:dyDescent="0.25">
      <c r="A6" s="33">
        <v>5</v>
      </c>
      <c r="B6" s="33">
        <v>3.6</v>
      </c>
      <c r="C6" s="33">
        <v>1.4</v>
      </c>
      <c r="D6" s="33">
        <v>0.2</v>
      </c>
      <c r="E6" s="34" t="s">
        <v>5</v>
      </c>
      <c r="H6" s="14" t="s">
        <v>9</v>
      </c>
      <c r="I6" s="15">
        <v>5.8433333333333346</v>
      </c>
      <c r="J6" s="15">
        <v>3.0573333333333341</v>
      </c>
      <c r="K6" s="15">
        <v>0.68569351230421827</v>
      </c>
      <c r="L6" s="15">
        <v>0.18997941834450652</v>
      </c>
      <c r="N6">
        <f>149*GETPIVOTDATA("Wariancja z Sepal.Length",$H$2)</f>
        <v>102.16833333332852</v>
      </c>
      <c r="O6">
        <f>SUM(N3:O5)</f>
        <v>102.16833333333517</v>
      </c>
      <c r="P6">
        <f>149*GETPIVOTDATA("Wariancja z Sepal.Width",$H$2)</f>
        <v>28.306933333331472</v>
      </c>
      <c r="Q6">
        <f>SUM(P3:Q5)</f>
        <v>28.306933333333458</v>
      </c>
    </row>
    <row r="7" spans="1:17" x14ac:dyDescent="0.25">
      <c r="A7" s="33">
        <v>5.4</v>
      </c>
      <c r="B7" s="33">
        <v>3.9</v>
      </c>
      <c r="C7" s="33">
        <v>1.7</v>
      </c>
      <c r="D7" s="33">
        <v>0.4</v>
      </c>
      <c r="E7" s="34" t="s">
        <v>5</v>
      </c>
    </row>
    <row r="8" spans="1:17" ht="15.75" thickBot="1" x14ac:dyDescent="0.3">
      <c r="A8" s="33">
        <v>4.5999999999999996</v>
      </c>
      <c r="B8" s="33">
        <v>3.4</v>
      </c>
      <c r="C8" s="33">
        <v>1.4</v>
      </c>
      <c r="D8" s="33">
        <v>0.3</v>
      </c>
      <c r="E8" s="34" t="s">
        <v>5</v>
      </c>
      <c r="H8" s="20" t="s">
        <v>14</v>
      </c>
      <c r="I8" s="21">
        <v>0.05</v>
      </c>
      <c r="J8" s="4"/>
      <c r="K8" s="4"/>
      <c r="L8" s="4"/>
      <c r="M8" s="16" t="s">
        <v>22</v>
      </c>
      <c r="N8">
        <f>SUM(O3:O5)</f>
        <v>63.21213333333327</v>
      </c>
      <c r="P8">
        <f>SUM(Q3:Q5)</f>
        <v>11.344933333333353</v>
      </c>
    </row>
    <row r="9" spans="1:17" x14ac:dyDescent="0.25">
      <c r="A9" s="33">
        <v>5</v>
      </c>
      <c r="B9" s="33">
        <v>3.4</v>
      </c>
      <c r="C9" s="33">
        <v>1.5</v>
      </c>
      <c r="D9" s="33">
        <v>0.2</v>
      </c>
      <c r="E9" s="34" t="s">
        <v>5</v>
      </c>
      <c r="H9" s="4"/>
      <c r="I9" s="4"/>
      <c r="J9" s="4"/>
      <c r="K9" s="4"/>
      <c r="L9" s="4"/>
      <c r="M9" s="16" t="s">
        <v>23</v>
      </c>
      <c r="N9">
        <f>SUM(N3:N5)</f>
        <v>38.9562000000019</v>
      </c>
      <c r="P9">
        <f>SUM(P3:P5)</f>
        <v>16.962000000000103</v>
      </c>
    </row>
    <row r="10" spans="1:17" x14ac:dyDescent="0.25">
      <c r="A10" s="33">
        <v>4.4000000000000004</v>
      </c>
      <c r="B10" s="33">
        <v>2.9</v>
      </c>
      <c r="C10" s="33">
        <v>1.4</v>
      </c>
      <c r="D10" s="33">
        <v>0.2</v>
      </c>
      <c r="E10" s="34" t="s">
        <v>5</v>
      </c>
      <c r="H10" s="4" t="s">
        <v>20</v>
      </c>
      <c r="I10" s="4"/>
      <c r="J10" s="4" t="s">
        <v>27</v>
      </c>
      <c r="K10" s="4"/>
      <c r="L10" s="4"/>
      <c r="M10" s="17"/>
    </row>
    <row r="11" spans="1:17" x14ac:dyDescent="0.25">
      <c r="A11" s="33">
        <v>4.9000000000000004</v>
      </c>
      <c r="B11" s="33">
        <v>3.1</v>
      </c>
      <c r="C11" s="33">
        <v>1.5</v>
      </c>
      <c r="D11" s="33">
        <v>0.1</v>
      </c>
      <c r="E11" s="34" t="s">
        <v>5</v>
      </c>
      <c r="H11" s="4" t="s">
        <v>21</v>
      </c>
      <c r="I11" s="4"/>
      <c r="J11" s="4" t="s">
        <v>28</v>
      </c>
      <c r="K11" s="4"/>
      <c r="L11" s="4"/>
      <c r="M11" s="16" t="s">
        <v>24</v>
      </c>
      <c r="N11">
        <f>N8/2</f>
        <v>31.606066666666635</v>
      </c>
      <c r="P11">
        <f>P8/2</f>
        <v>5.6724666666666765</v>
      </c>
    </row>
    <row r="12" spans="1:17" x14ac:dyDescent="0.25">
      <c r="A12" s="33">
        <v>5.4</v>
      </c>
      <c r="B12" s="33">
        <v>3.7</v>
      </c>
      <c r="C12" s="33">
        <v>1.5</v>
      </c>
      <c r="D12" s="33">
        <v>0.2</v>
      </c>
      <c r="E12" s="34" t="s">
        <v>5</v>
      </c>
      <c r="H12" s="4"/>
      <c r="I12" s="4"/>
      <c r="J12" s="4"/>
      <c r="K12" s="4"/>
      <c r="L12" s="4"/>
      <c r="M12" s="16" t="s">
        <v>25</v>
      </c>
      <c r="N12">
        <f>N9/147</f>
        <v>0.26500816326531906</v>
      </c>
      <c r="P12">
        <f>P9/147</f>
        <v>0.11538775510204151</v>
      </c>
    </row>
    <row r="13" spans="1:17" ht="15.75" thickBot="1" x14ac:dyDescent="0.3">
      <c r="A13" s="33">
        <v>4.8</v>
      </c>
      <c r="B13" s="33">
        <v>3.4</v>
      </c>
      <c r="C13" s="33">
        <v>1.6</v>
      </c>
      <c r="D13" s="33">
        <v>0.2</v>
      </c>
      <c r="E13" s="34" t="s">
        <v>5</v>
      </c>
      <c r="H13" s="22" t="s">
        <v>26</v>
      </c>
      <c r="I13" s="21">
        <f>N11/N12</f>
        <v>119.26450218449871</v>
      </c>
      <c r="J13" s="21"/>
      <c r="K13" s="21">
        <f>P11/P12</f>
        <v>49.160040089611861</v>
      </c>
      <c r="L13" s="4"/>
    </row>
    <row r="14" spans="1:17" x14ac:dyDescent="0.25">
      <c r="A14" s="33">
        <v>4.8</v>
      </c>
      <c r="B14" s="33">
        <v>3</v>
      </c>
      <c r="C14" s="33">
        <v>1.4</v>
      </c>
      <c r="D14" s="33">
        <v>0.1</v>
      </c>
      <c r="E14" s="34" t="s">
        <v>5</v>
      </c>
      <c r="H14" s="4"/>
      <c r="I14" s="4"/>
      <c r="J14" s="4"/>
      <c r="K14" s="4"/>
      <c r="L14" s="4"/>
      <c r="M14" s="38" t="s">
        <v>49</v>
      </c>
    </row>
    <row r="15" spans="1:17" x14ac:dyDescent="0.25">
      <c r="A15" s="33">
        <v>4.3</v>
      </c>
      <c r="B15" s="33">
        <v>3</v>
      </c>
      <c r="C15" s="33">
        <v>1.1000000000000001</v>
      </c>
      <c r="D15" s="33">
        <v>0.1</v>
      </c>
      <c r="E15" s="34" t="s">
        <v>5</v>
      </c>
      <c r="H15" s="23" t="s">
        <v>29</v>
      </c>
      <c r="I15" s="18">
        <f>_xlfn.F.INV(1-$I$8,2,147)</f>
        <v>3.0576206516493913</v>
      </c>
      <c r="L15" s="4"/>
      <c r="M15" s="39" t="s">
        <v>50</v>
      </c>
    </row>
    <row r="16" spans="1:17" ht="15.75" thickBot="1" x14ac:dyDescent="0.3">
      <c r="A16" s="33">
        <v>5.8</v>
      </c>
      <c r="B16" s="33">
        <v>4</v>
      </c>
      <c r="C16" s="33">
        <v>1.2</v>
      </c>
      <c r="D16" s="33">
        <v>0.2</v>
      </c>
      <c r="E16" s="34" t="s">
        <v>5</v>
      </c>
      <c r="H16" s="24" t="s">
        <v>30</v>
      </c>
      <c r="I16" s="25">
        <f>1-_xlfn.F.DIST(I13,2,147,TRUE)</f>
        <v>0</v>
      </c>
      <c r="L16" s="4"/>
      <c r="M16" s="39" t="s">
        <v>51</v>
      </c>
    </row>
    <row r="17" spans="1:15" x14ac:dyDescent="0.25">
      <c r="A17" s="33">
        <v>5.7</v>
      </c>
      <c r="B17" s="33">
        <v>4.4000000000000004</v>
      </c>
      <c r="C17" s="33">
        <v>1.5</v>
      </c>
      <c r="D17" s="33">
        <v>0.4</v>
      </c>
      <c r="E17" s="34" t="s">
        <v>5</v>
      </c>
      <c r="H17" s="4"/>
      <c r="I17" s="4"/>
      <c r="J17" s="4"/>
      <c r="K17" s="4"/>
      <c r="L17" s="4"/>
      <c r="M17" s="39" t="s">
        <v>52</v>
      </c>
    </row>
    <row r="18" spans="1:15" ht="15.75" thickBot="1" x14ac:dyDescent="0.3">
      <c r="A18" s="33">
        <v>5.4</v>
      </c>
      <c r="B18" s="33">
        <v>3.9</v>
      </c>
      <c r="C18" s="33">
        <v>1.3</v>
      </c>
      <c r="D18" s="33">
        <v>0.4</v>
      </c>
      <c r="E18" s="34" t="s">
        <v>5</v>
      </c>
      <c r="H18" s="22" t="s">
        <v>31</v>
      </c>
      <c r="I18" s="21" t="str">
        <f>IF(I15&gt;=I13,"Gatunek nie ma wpływu na length","Gatunek ma wpływ na length")</f>
        <v>Gatunek ma wpływ na length</v>
      </c>
      <c r="J18" s="21"/>
      <c r="K18" s="21" t="str">
        <f>IF(I15&gt;=K13,"Gatunek nie ma wpływu na length","Gatunek ma wpływ na width")</f>
        <v>Gatunek ma wpływ na width</v>
      </c>
      <c r="L18" s="4"/>
    </row>
    <row r="19" spans="1:15" x14ac:dyDescent="0.25">
      <c r="A19" s="33">
        <v>5.0999999999999996</v>
      </c>
      <c r="B19" s="33">
        <v>3.5</v>
      </c>
      <c r="C19" s="33">
        <v>1.4</v>
      </c>
      <c r="D19" s="33">
        <v>0.3</v>
      </c>
      <c r="E19" s="34" t="s">
        <v>5</v>
      </c>
    </row>
    <row r="20" spans="1:15" x14ac:dyDescent="0.25">
      <c r="A20" s="33">
        <v>5.7</v>
      </c>
      <c r="B20" s="33">
        <v>3.8</v>
      </c>
      <c r="C20" s="33">
        <v>1.7</v>
      </c>
      <c r="D20" s="33">
        <v>0.3</v>
      </c>
      <c r="E20" s="34" t="s">
        <v>5</v>
      </c>
    </row>
    <row r="21" spans="1:15" x14ac:dyDescent="0.25">
      <c r="A21" s="33">
        <v>5.0999999999999996</v>
      </c>
      <c r="B21" s="33">
        <v>3.8</v>
      </c>
      <c r="C21" s="33">
        <v>1.5</v>
      </c>
      <c r="D21" s="33">
        <v>0.3</v>
      </c>
      <c r="E21" s="34" t="s">
        <v>5</v>
      </c>
    </row>
    <row r="22" spans="1:15" x14ac:dyDescent="0.25">
      <c r="A22" s="33">
        <v>5.4</v>
      </c>
      <c r="B22" s="33">
        <v>3.4</v>
      </c>
      <c r="C22" s="33">
        <v>1.7</v>
      </c>
      <c r="D22" s="33">
        <v>0.2</v>
      </c>
      <c r="E22" s="34" t="s">
        <v>5</v>
      </c>
    </row>
    <row r="23" spans="1:15" x14ac:dyDescent="0.25">
      <c r="A23" s="33">
        <v>5.0999999999999996</v>
      </c>
      <c r="B23" s="33">
        <v>3.7</v>
      </c>
      <c r="C23" s="33">
        <v>1.5</v>
      </c>
      <c r="D23" s="33">
        <v>0.4</v>
      </c>
      <c r="E23" s="34" t="s">
        <v>5</v>
      </c>
    </row>
    <row r="24" spans="1:15" x14ac:dyDescent="0.25">
      <c r="A24" s="33">
        <v>4.5999999999999996</v>
      </c>
      <c r="B24" s="33">
        <v>3.6</v>
      </c>
      <c r="C24" s="33">
        <v>1</v>
      </c>
      <c r="D24" s="33">
        <v>0.2</v>
      </c>
      <c r="E24" s="34" t="s">
        <v>5</v>
      </c>
    </row>
    <row r="25" spans="1:15" x14ac:dyDescent="0.25">
      <c r="A25" s="33">
        <v>5.0999999999999996</v>
      </c>
      <c r="B25" s="33">
        <v>3.3</v>
      </c>
      <c r="C25" s="33">
        <v>1.7</v>
      </c>
      <c r="D25" s="33">
        <v>0.5</v>
      </c>
      <c r="E25" s="34" t="s">
        <v>5</v>
      </c>
      <c r="N25" s="4"/>
      <c r="O25" s="4"/>
    </row>
    <row r="26" spans="1:15" x14ac:dyDescent="0.25">
      <c r="A26" s="33">
        <v>4.8</v>
      </c>
      <c r="B26" s="33">
        <v>3.4</v>
      </c>
      <c r="C26" s="33">
        <v>1.9</v>
      </c>
      <c r="D26" s="33">
        <v>0.2</v>
      </c>
      <c r="E26" s="34" t="s">
        <v>5</v>
      </c>
      <c r="N26" s="4"/>
      <c r="O26" s="4"/>
    </row>
    <row r="27" spans="1:15" x14ac:dyDescent="0.25">
      <c r="A27" s="33">
        <v>5</v>
      </c>
      <c r="B27" s="33">
        <v>3</v>
      </c>
      <c r="C27" s="33">
        <v>1.6</v>
      </c>
      <c r="D27" s="33">
        <v>0.2</v>
      </c>
      <c r="E27" s="34" t="s">
        <v>5</v>
      </c>
      <c r="N27" s="4"/>
      <c r="O27" s="4"/>
    </row>
    <row r="28" spans="1:15" x14ac:dyDescent="0.25">
      <c r="A28" s="33">
        <v>5</v>
      </c>
      <c r="B28" s="33">
        <v>3.4</v>
      </c>
      <c r="C28" s="33">
        <v>1.6</v>
      </c>
      <c r="D28" s="33">
        <v>0.4</v>
      </c>
      <c r="E28" s="34" t="s">
        <v>5</v>
      </c>
      <c r="N28" s="4"/>
      <c r="O28" s="4"/>
    </row>
    <row r="29" spans="1:15" x14ac:dyDescent="0.25">
      <c r="A29" s="33">
        <v>5.2</v>
      </c>
      <c r="B29" s="33">
        <v>3.5</v>
      </c>
      <c r="C29" s="33">
        <v>1.5</v>
      </c>
      <c r="D29" s="33">
        <v>0.2</v>
      </c>
      <c r="E29" s="34" t="s">
        <v>5</v>
      </c>
      <c r="N29" s="4"/>
      <c r="O29" s="4"/>
    </row>
    <row r="30" spans="1:15" x14ac:dyDescent="0.25">
      <c r="A30" s="33">
        <v>5.2</v>
      </c>
      <c r="B30" s="33">
        <v>3.4</v>
      </c>
      <c r="C30" s="33">
        <v>1.4</v>
      </c>
      <c r="D30" s="33">
        <v>0.2</v>
      </c>
      <c r="E30" s="34" t="s">
        <v>5</v>
      </c>
      <c r="H30" s="3"/>
      <c r="I30" s="3"/>
      <c r="J30" s="3"/>
      <c r="K30" s="3"/>
      <c r="L30" s="3"/>
      <c r="M30" s="4"/>
      <c r="N30" s="4"/>
      <c r="O30" s="4"/>
    </row>
    <row r="31" spans="1:15" x14ac:dyDescent="0.25">
      <c r="A31" s="33">
        <v>4.7</v>
      </c>
      <c r="B31" s="33">
        <v>3.2</v>
      </c>
      <c r="C31" s="33">
        <v>1.6</v>
      </c>
      <c r="D31" s="33">
        <v>0.2</v>
      </c>
      <c r="E31" s="34" t="s">
        <v>5</v>
      </c>
      <c r="H31" s="3"/>
      <c r="I31" s="3"/>
      <c r="J31" s="3"/>
      <c r="K31" s="3"/>
      <c r="L31" s="3"/>
      <c r="M31" s="4"/>
      <c r="N31" s="4"/>
      <c r="O31" s="4"/>
    </row>
    <row r="32" spans="1:15" x14ac:dyDescent="0.25">
      <c r="A32" s="33">
        <v>4.8</v>
      </c>
      <c r="B32" s="33">
        <v>3.1</v>
      </c>
      <c r="C32" s="33">
        <v>1.6</v>
      </c>
      <c r="D32" s="33">
        <v>0.2</v>
      </c>
      <c r="E32" s="34" t="s">
        <v>5</v>
      </c>
      <c r="H32" s="3"/>
      <c r="I32" s="3"/>
      <c r="J32" s="3"/>
      <c r="K32" s="3"/>
      <c r="L32" s="3"/>
      <c r="M32" s="4"/>
      <c r="N32" s="4"/>
      <c r="O32" s="4"/>
    </row>
    <row r="33" spans="1:15" x14ac:dyDescent="0.25">
      <c r="A33" s="33">
        <v>5.4</v>
      </c>
      <c r="B33" s="33">
        <v>3.4</v>
      </c>
      <c r="C33" s="33">
        <v>1.5</v>
      </c>
      <c r="D33" s="33">
        <v>0.4</v>
      </c>
      <c r="E33" s="34" t="s">
        <v>5</v>
      </c>
      <c r="H33" s="3"/>
      <c r="I33" s="3"/>
      <c r="J33" s="3"/>
      <c r="K33" s="3"/>
      <c r="L33" s="3"/>
      <c r="M33" s="4"/>
      <c r="N33" s="4"/>
      <c r="O33" s="4"/>
    </row>
    <row r="34" spans="1:15" x14ac:dyDescent="0.25">
      <c r="A34" s="33">
        <v>5.2</v>
      </c>
      <c r="B34" s="33">
        <v>4.0999999999999996</v>
      </c>
      <c r="C34" s="33">
        <v>1.5</v>
      </c>
      <c r="D34" s="33">
        <v>0.1</v>
      </c>
      <c r="E34" s="34" t="s">
        <v>5</v>
      </c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33">
        <v>5.5</v>
      </c>
      <c r="B35" s="33">
        <v>4.2</v>
      </c>
      <c r="C35" s="33">
        <v>1.4</v>
      </c>
      <c r="D35" s="33">
        <v>0.2</v>
      </c>
      <c r="E35" s="34" t="s">
        <v>5</v>
      </c>
      <c r="H35" s="4"/>
      <c r="I35" s="4"/>
      <c r="J35" s="4"/>
      <c r="K35" s="4"/>
      <c r="L35" s="4"/>
      <c r="M35" s="4"/>
      <c r="N35" s="4"/>
      <c r="O35" s="4"/>
    </row>
    <row r="36" spans="1:15" x14ac:dyDescent="0.25">
      <c r="A36" s="33">
        <v>4.9000000000000004</v>
      </c>
      <c r="B36" s="33">
        <v>3.1</v>
      </c>
      <c r="C36" s="33">
        <v>1.5</v>
      </c>
      <c r="D36" s="33">
        <v>0.2</v>
      </c>
      <c r="E36" s="34" t="s">
        <v>5</v>
      </c>
      <c r="H36" s="4"/>
      <c r="I36" s="4"/>
      <c r="J36" s="4"/>
      <c r="K36" s="4"/>
      <c r="L36" s="4"/>
      <c r="M36" s="4"/>
      <c r="N36" s="4"/>
      <c r="O36" s="4"/>
    </row>
    <row r="37" spans="1:15" x14ac:dyDescent="0.25">
      <c r="A37" s="33">
        <v>5</v>
      </c>
      <c r="B37" s="33">
        <v>3.2</v>
      </c>
      <c r="C37" s="33">
        <v>1.2</v>
      </c>
      <c r="D37" s="33">
        <v>0.2</v>
      </c>
      <c r="E37" s="34" t="s">
        <v>5</v>
      </c>
      <c r="H37" s="5"/>
      <c r="I37" s="5"/>
      <c r="J37" s="5"/>
      <c r="K37" s="5"/>
      <c r="L37" s="5"/>
      <c r="M37" s="5"/>
      <c r="N37" s="5"/>
      <c r="O37" s="4"/>
    </row>
    <row r="38" spans="1:15" x14ac:dyDescent="0.25">
      <c r="A38" s="33">
        <v>5.5</v>
      </c>
      <c r="B38" s="33">
        <v>3.5</v>
      </c>
      <c r="C38" s="33">
        <v>1.3</v>
      </c>
      <c r="D38" s="33">
        <v>0.2</v>
      </c>
      <c r="E38" s="34" t="s">
        <v>5</v>
      </c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33">
        <v>4.9000000000000004</v>
      </c>
      <c r="B39" s="33">
        <v>3.6</v>
      </c>
      <c r="C39" s="33">
        <v>1.4</v>
      </c>
      <c r="D39" s="33">
        <v>0.1</v>
      </c>
      <c r="E39" s="34" t="s">
        <v>5</v>
      </c>
      <c r="H39" s="3"/>
      <c r="I39" s="3"/>
      <c r="J39" s="3"/>
      <c r="K39" s="3"/>
      <c r="L39" s="3"/>
      <c r="M39" s="3"/>
      <c r="N39" s="3"/>
      <c r="O39" s="4"/>
    </row>
    <row r="40" spans="1:15" x14ac:dyDescent="0.25">
      <c r="A40" s="33">
        <v>4.4000000000000004</v>
      </c>
      <c r="B40" s="33">
        <v>3</v>
      </c>
      <c r="C40" s="33">
        <v>1.3</v>
      </c>
      <c r="D40" s="33">
        <v>0.2</v>
      </c>
      <c r="E40" s="34" t="s">
        <v>5</v>
      </c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33">
        <v>5.0999999999999996</v>
      </c>
      <c r="B41" s="33">
        <v>3.4</v>
      </c>
      <c r="C41" s="33">
        <v>1.5</v>
      </c>
      <c r="D41" s="33">
        <v>0.2</v>
      </c>
      <c r="E41" s="34" t="s">
        <v>5</v>
      </c>
      <c r="O41" s="4"/>
    </row>
    <row r="42" spans="1:15" x14ac:dyDescent="0.25">
      <c r="A42" s="33">
        <v>5</v>
      </c>
      <c r="B42" s="33">
        <v>3.5</v>
      </c>
      <c r="C42" s="33">
        <v>1.3</v>
      </c>
      <c r="D42" s="33">
        <v>0.3</v>
      </c>
      <c r="E42" s="34" t="s">
        <v>5</v>
      </c>
      <c r="O42" s="4"/>
    </row>
    <row r="43" spans="1:15" ht="15.75" thickBot="1" x14ac:dyDescent="0.3">
      <c r="A43" s="33">
        <v>4.5</v>
      </c>
      <c r="B43" s="33">
        <v>2.2999999999999998</v>
      </c>
      <c r="C43" s="33">
        <v>1.3</v>
      </c>
      <c r="D43" s="33">
        <v>0.3</v>
      </c>
      <c r="E43" s="34" t="s">
        <v>5</v>
      </c>
      <c r="I43" s="22" t="s">
        <v>32</v>
      </c>
      <c r="J43" s="21">
        <f>0.05/3</f>
        <v>1.6666666666666666E-2</v>
      </c>
      <c r="L43" s="22" t="s">
        <v>29</v>
      </c>
      <c r="M43" s="21">
        <f>_xlfn.T.INV((1-J43)/2,98)</f>
        <v>-2.094346980702488E-2</v>
      </c>
      <c r="O43" s="4"/>
    </row>
    <row r="44" spans="1:15" x14ac:dyDescent="0.25">
      <c r="A44" s="33">
        <v>4.4000000000000004</v>
      </c>
      <c r="B44" s="33">
        <v>3.2</v>
      </c>
      <c r="C44" s="33">
        <v>1.3</v>
      </c>
      <c r="D44" s="33">
        <v>0.2</v>
      </c>
      <c r="E44" s="34" t="s">
        <v>5</v>
      </c>
      <c r="O44" s="4"/>
    </row>
    <row r="45" spans="1:15" ht="15.75" thickBot="1" x14ac:dyDescent="0.3">
      <c r="A45" s="33">
        <v>5</v>
      </c>
      <c r="B45" s="33">
        <v>3.5</v>
      </c>
      <c r="C45" s="33">
        <v>1.6</v>
      </c>
      <c r="D45" s="33">
        <v>0.6</v>
      </c>
      <c r="E45" s="34" t="s">
        <v>5</v>
      </c>
      <c r="I45" s="21"/>
      <c r="J45" s="22" t="s">
        <v>47</v>
      </c>
      <c r="K45" s="21"/>
      <c r="L45" s="27"/>
      <c r="M45" s="22" t="s">
        <v>48</v>
      </c>
      <c r="N45" s="21"/>
      <c r="O45" s="4"/>
    </row>
    <row r="46" spans="1:15" x14ac:dyDescent="0.25">
      <c r="A46" s="33">
        <v>5.0999999999999996</v>
      </c>
      <c r="B46" s="33">
        <v>3.8</v>
      </c>
      <c r="C46" s="33">
        <v>1.9</v>
      </c>
      <c r="D46" s="33">
        <v>0.4</v>
      </c>
      <c r="E46" s="34" t="s">
        <v>5</v>
      </c>
      <c r="I46" s="29" t="s">
        <v>33</v>
      </c>
      <c r="J46" s="29" t="s">
        <v>34</v>
      </c>
      <c r="K46" s="29" t="s">
        <v>35</v>
      </c>
      <c r="L46" s="30" t="s">
        <v>36</v>
      </c>
      <c r="M46" s="29" t="s">
        <v>37</v>
      </c>
      <c r="N46" s="29" t="s">
        <v>38</v>
      </c>
      <c r="O46" s="4"/>
    </row>
    <row r="47" spans="1:15" ht="15.75" thickBot="1" x14ac:dyDescent="0.3">
      <c r="A47" s="33">
        <v>4.8</v>
      </c>
      <c r="B47" s="33">
        <v>3</v>
      </c>
      <c r="C47" s="33">
        <v>1.4</v>
      </c>
      <c r="D47" s="33">
        <v>0.3</v>
      </c>
      <c r="E47" s="34" t="s">
        <v>5</v>
      </c>
      <c r="I47" s="31" t="s">
        <v>39</v>
      </c>
      <c r="J47" s="31" t="s">
        <v>40</v>
      </c>
      <c r="K47" s="31" t="s">
        <v>41</v>
      </c>
      <c r="L47" s="32" t="s">
        <v>42</v>
      </c>
      <c r="M47" s="31" t="s">
        <v>43</v>
      </c>
      <c r="N47" s="31" t="s">
        <v>44</v>
      </c>
      <c r="O47" s="4"/>
    </row>
    <row r="48" spans="1:15" ht="15.75" thickTop="1" x14ac:dyDescent="0.25">
      <c r="A48" s="33">
        <v>5.0999999999999996</v>
      </c>
      <c r="B48" s="33">
        <v>3.8</v>
      </c>
      <c r="C48" s="33">
        <v>1.6</v>
      </c>
      <c r="D48" s="33">
        <v>0.2</v>
      </c>
      <c r="E48" s="34" t="s">
        <v>5</v>
      </c>
      <c r="O48" s="4"/>
    </row>
    <row r="49" spans="1:15" x14ac:dyDescent="0.25">
      <c r="A49" s="33">
        <v>4.5999999999999996</v>
      </c>
      <c r="B49" s="33">
        <v>3.2</v>
      </c>
      <c r="C49" s="33">
        <v>1.4</v>
      </c>
      <c r="D49" s="33">
        <v>0.2</v>
      </c>
      <c r="E49" s="34" t="s">
        <v>5</v>
      </c>
      <c r="H49" s="23" t="s">
        <v>45</v>
      </c>
      <c r="I49" s="18">
        <f>SQRT((49*GETPIVOTDATA("Wariancja z Sepal.Length",$H$2,"Species","setosa")+49*GETPIVOTDATA("Wariancja z Sepal.Length",$H$2,"Species","versicolor"))/98)</f>
        <v>0.44197377334694254</v>
      </c>
      <c r="J49" s="18">
        <f>SQRT((49*GETPIVOTDATA("Wariancja z Sepal.Length",$H$2,"Species","setosa")+49*GETPIVOTDATA("Wariancja z Sepal.Length",$H$2,"Species","virginica"))/98)</f>
        <v>0.51409718766723622</v>
      </c>
      <c r="K49" s="18">
        <f>SQRT((49*GETPIVOTDATA("Wariancja z Sepal.Length",$H$2,"Species","versicolor")+49*GETPIVOTDATA("Wariancja z Sepal.Length",$H$2,"Species","virginica"))/98)</f>
        <v>0.57912671765517876</v>
      </c>
      <c r="L49" s="19">
        <f>SQRT((49*GETPIVOTDATA("Wariancja z Sepal.Width",$H$2,"Species","setosa")+49*GETPIVOTDATA("Wariancja z Sepal.Width",$H$2,"Species","versicolor"))/98)</f>
        <v>0.34796492903270448</v>
      </c>
      <c r="M49" s="18">
        <f>SQRT((49*GETPIVOTDATA("Wariancja z Sepal.Width",$H$2,"Species","setosa")+49*GETPIVOTDATA("Wariancja z Sepal.Width",$H$2,"Species","virginica"))/98)</f>
        <v>0.35191893779038369</v>
      </c>
      <c r="N49" s="18">
        <f>SQRT((49*GETPIVOTDATA("Wariancja z Sepal.Width",$H$2,"Species","versicolor")+49*GETPIVOTDATA("Wariancja z Sepal.Width",$H$2,"Species","virginica"))/98)</f>
        <v>0.31817720643358088</v>
      </c>
      <c r="O49" s="4"/>
    </row>
    <row r="50" spans="1:15" ht="15.75" thickBot="1" x14ac:dyDescent="0.3">
      <c r="A50" s="33">
        <v>5.3</v>
      </c>
      <c r="B50" s="33">
        <v>3.7</v>
      </c>
      <c r="C50" s="33">
        <v>1.5</v>
      </c>
      <c r="D50" s="33">
        <v>0.2</v>
      </c>
      <c r="E50" s="34" t="s">
        <v>5</v>
      </c>
      <c r="H50" s="24" t="s">
        <v>46</v>
      </c>
      <c r="I50" s="26">
        <f>(GETPIVOTDATA("Średnia z Sepal.Length",$H$2,"Species","setosa")-GETPIVOTDATA("Średnia z Sepal.Length",$H$2,"Species","versicolor"))/I49/SQRT(2/50)</f>
        <v>-10.520986267549015</v>
      </c>
      <c r="J50" s="26">
        <f>(GETPIVOTDATA("Średnia z Sepal.Length",$H$2,"Species","setosa")-GETPIVOTDATA("Średnia z Sepal.Length",$H$2,"Species","virginica"))/J49/SQRT(2/50)</f>
        <v>-15.38619582007899</v>
      </c>
      <c r="K50" s="26">
        <f>(GETPIVOTDATA("Średnia z Sepal.Length",$H$2,"Species","versicolor")-GETPIVOTDATA("Średnia z Sepal.Length",$H$2,"Species","virginica"))/K49/SQRT(2/50)</f>
        <v>-5.6291652597196302</v>
      </c>
      <c r="L50" s="28">
        <f>(GETPIVOTDATA("Średnia z Sepal.Width",$H$2,"Species","setosa")-GETPIVOTDATA("Średnia z Sepal.Width",$H$2,"Species","versicolor"))/L49/SQRT(2/50)</f>
        <v>9.4549758481285959</v>
      </c>
      <c r="M50" s="26">
        <f>(GETPIVOTDATA("Średnia z Sepal.Width",$H$2,"Species","setosa")-GETPIVOTDATA("Średnia z Sepal.Width",$H$2,"Species","virginica"))/M49/SQRT(2/50)</f>
        <v>6.4503490896307021</v>
      </c>
      <c r="N50" s="26">
        <f>(GETPIVOTDATA("Średnia z Sepal.Width",$H$2,"Species","versicolor")-GETPIVOTDATA("Średnia z Sepal.Width",$H$2,"Species","virginica"))/N49/SQRT(2/50)</f>
        <v>-3.2057607502218115</v>
      </c>
      <c r="O50" s="4"/>
    </row>
    <row r="51" spans="1:15" x14ac:dyDescent="0.25">
      <c r="A51" s="33">
        <v>5</v>
      </c>
      <c r="B51" s="33">
        <v>3.3</v>
      </c>
      <c r="C51" s="33">
        <v>1.4</v>
      </c>
      <c r="D51" s="33">
        <v>0.2</v>
      </c>
      <c r="E51" s="34" t="s">
        <v>5</v>
      </c>
      <c r="I51" s="4"/>
      <c r="J51" s="4"/>
      <c r="K51" s="4"/>
      <c r="L51" s="4"/>
      <c r="M51" s="4"/>
      <c r="N51" s="4"/>
      <c r="O51" s="4"/>
    </row>
    <row r="52" spans="1:15" ht="15.75" thickBot="1" x14ac:dyDescent="0.3">
      <c r="A52" s="33">
        <v>7</v>
      </c>
      <c r="B52" s="33">
        <v>3.2</v>
      </c>
      <c r="C52" s="33">
        <v>4.7</v>
      </c>
      <c r="D52" s="33">
        <v>1.4</v>
      </c>
      <c r="E52" s="35" t="s">
        <v>6</v>
      </c>
      <c r="H52" s="22" t="s">
        <v>30</v>
      </c>
      <c r="I52" s="21">
        <f>2*(1-_xlfn.T.DIST(ABS(I50),98,TRUE))</f>
        <v>0</v>
      </c>
      <c r="J52" s="21">
        <f t="shared" ref="J52:N52" si="0">2*(1-_xlfn.T.DIST(ABS(J50),98,TRUE))</f>
        <v>0</v>
      </c>
      <c r="K52" s="21">
        <f>2*(1-_xlfn.T.DIST(ABS(K50),98,TRUE))</f>
        <v>1.7248563022320695E-7</v>
      </c>
      <c r="L52" s="27">
        <f>2*(1-_xlfn.T.DIST(ABS(L50),98,TRUE))</f>
        <v>1.7763568394002505E-15</v>
      </c>
      <c r="M52" s="21">
        <f t="shared" si="0"/>
        <v>4.2463554894567324E-9</v>
      </c>
      <c r="N52" s="21">
        <f t="shared" si="0"/>
        <v>1.8191004238894415E-3</v>
      </c>
      <c r="O52" s="4"/>
    </row>
    <row r="53" spans="1:15" x14ac:dyDescent="0.25">
      <c r="A53" s="33">
        <v>6.4</v>
      </c>
      <c r="B53" s="33">
        <v>3.2</v>
      </c>
      <c r="C53" s="33">
        <v>4.5</v>
      </c>
      <c r="D53" s="33">
        <v>1.5</v>
      </c>
      <c r="E53" s="35" t="s">
        <v>6</v>
      </c>
      <c r="I53" s="5"/>
      <c r="J53" s="5"/>
      <c r="K53" s="5"/>
      <c r="L53" s="5"/>
      <c r="M53" s="5"/>
      <c r="N53" s="4"/>
    </row>
    <row r="54" spans="1:15" ht="15.75" thickBot="1" x14ac:dyDescent="0.3">
      <c r="A54" s="33">
        <v>6.9</v>
      </c>
      <c r="B54" s="33">
        <v>3.1</v>
      </c>
      <c r="C54" s="33">
        <v>4.9000000000000004</v>
      </c>
      <c r="D54" s="33">
        <v>1.5</v>
      </c>
      <c r="E54" s="35" t="s">
        <v>6</v>
      </c>
      <c r="H54" s="22" t="s">
        <v>31</v>
      </c>
      <c r="I54" s="21" t="str">
        <f t="shared" ref="I54:N54" si="1">IF(I52&gt;=$J$43,I46,I47)</f>
        <v>H: E L_S &lt;&gt; E L_Ve</v>
      </c>
      <c r="J54" s="21" t="str">
        <f>IF(J52&gt;=$J$43,J46,J47)</f>
        <v>H: E L_S &lt;&gt;  E L_Vi</v>
      </c>
      <c r="K54" s="21" t="str">
        <f t="shared" si="1"/>
        <v>H: E L_Ve &lt;&gt;  E L_Vi</v>
      </c>
      <c r="L54" s="27" t="str">
        <f t="shared" si="1"/>
        <v>H: E W_S &lt;&gt;  E W_Ve</v>
      </c>
      <c r="M54" s="21" t="str">
        <f t="shared" si="1"/>
        <v>H: E W_S &lt;&gt;  E W_Vi</v>
      </c>
      <c r="N54" s="21" t="str">
        <f t="shared" si="1"/>
        <v>H: E W_Ve &lt;&gt;  E W_Vi</v>
      </c>
    </row>
    <row r="55" spans="1:15" x14ac:dyDescent="0.25">
      <c r="A55" s="33">
        <v>5.5</v>
      </c>
      <c r="B55" s="33">
        <v>2.2999999999999998</v>
      </c>
      <c r="C55" s="33">
        <v>4</v>
      </c>
      <c r="D55" s="33">
        <v>1.3</v>
      </c>
      <c r="E55" s="35" t="s">
        <v>6</v>
      </c>
    </row>
    <row r="56" spans="1:15" x14ac:dyDescent="0.25">
      <c r="A56" s="33">
        <v>6.5</v>
      </c>
      <c r="B56" s="33">
        <v>2.8</v>
      </c>
      <c r="C56" s="33">
        <v>4.5999999999999996</v>
      </c>
      <c r="D56" s="33">
        <v>1.5</v>
      </c>
      <c r="E56" s="35" t="s">
        <v>6</v>
      </c>
    </row>
    <row r="57" spans="1:15" x14ac:dyDescent="0.25">
      <c r="A57" s="33">
        <v>5.7</v>
      </c>
      <c r="B57" s="33">
        <v>2.8</v>
      </c>
      <c r="C57" s="33">
        <v>4.5</v>
      </c>
      <c r="D57" s="33">
        <v>1.3</v>
      </c>
      <c r="E57" s="35" t="s">
        <v>6</v>
      </c>
    </row>
    <row r="58" spans="1:15" x14ac:dyDescent="0.25">
      <c r="A58" s="33">
        <v>6.3</v>
      </c>
      <c r="B58" s="33">
        <v>3.3</v>
      </c>
      <c r="C58" s="33">
        <v>4.7</v>
      </c>
      <c r="D58" s="33">
        <v>1.6</v>
      </c>
      <c r="E58" s="35" t="s">
        <v>6</v>
      </c>
    </row>
    <row r="59" spans="1:15" x14ac:dyDescent="0.25">
      <c r="A59" s="33">
        <v>4.9000000000000004</v>
      </c>
      <c r="B59" s="33">
        <v>2.4</v>
      </c>
      <c r="C59" s="33">
        <v>3.3</v>
      </c>
      <c r="D59" s="33">
        <v>1</v>
      </c>
      <c r="E59" s="35" t="s">
        <v>6</v>
      </c>
    </row>
    <row r="60" spans="1:15" x14ac:dyDescent="0.25">
      <c r="A60" s="33">
        <v>6.6</v>
      </c>
      <c r="B60" s="33">
        <v>2.9</v>
      </c>
      <c r="C60" s="33">
        <v>4.5999999999999996</v>
      </c>
      <c r="D60" s="33">
        <v>1.3</v>
      </c>
      <c r="E60" s="35" t="s">
        <v>6</v>
      </c>
    </row>
    <row r="61" spans="1:15" x14ac:dyDescent="0.25">
      <c r="A61" s="33">
        <v>5.2</v>
      </c>
      <c r="B61" s="33">
        <v>2.7</v>
      </c>
      <c r="C61" s="33">
        <v>3.9</v>
      </c>
      <c r="D61" s="33">
        <v>1.4</v>
      </c>
      <c r="E61" s="35" t="s">
        <v>6</v>
      </c>
    </row>
    <row r="62" spans="1:15" x14ac:dyDescent="0.25">
      <c r="A62" s="33">
        <v>5</v>
      </c>
      <c r="B62" s="33">
        <v>2</v>
      </c>
      <c r="C62" s="33">
        <v>3.5</v>
      </c>
      <c r="D62" s="33">
        <v>1</v>
      </c>
      <c r="E62" s="35" t="s">
        <v>6</v>
      </c>
    </row>
    <row r="63" spans="1:15" x14ac:dyDescent="0.25">
      <c r="A63" s="33">
        <v>5.9</v>
      </c>
      <c r="B63" s="33">
        <v>3</v>
      </c>
      <c r="C63" s="33">
        <v>4.2</v>
      </c>
      <c r="D63" s="33">
        <v>1.5</v>
      </c>
      <c r="E63" s="35" t="s">
        <v>6</v>
      </c>
    </row>
    <row r="64" spans="1:15" x14ac:dyDescent="0.25">
      <c r="A64" s="33">
        <v>6</v>
      </c>
      <c r="B64" s="33">
        <v>2.2000000000000002</v>
      </c>
      <c r="C64" s="33">
        <v>4</v>
      </c>
      <c r="D64" s="33">
        <v>1</v>
      </c>
      <c r="E64" s="35" t="s">
        <v>6</v>
      </c>
    </row>
    <row r="65" spans="1:5" x14ac:dyDescent="0.25">
      <c r="A65" s="33">
        <v>6.1</v>
      </c>
      <c r="B65" s="33">
        <v>2.9</v>
      </c>
      <c r="C65" s="33">
        <v>4.7</v>
      </c>
      <c r="D65" s="33">
        <v>1.4</v>
      </c>
      <c r="E65" s="35" t="s">
        <v>6</v>
      </c>
    </row>
    <row r="66" spans="1:5" x14ac:dyDescent="0.25">
      <c r="A66" s="33">
        <v>5.6</v>
      </c>
      <c r="B66" s="33">
        <v>2.9</v>
      </c>
      <c r="C66" s="33">
        <v>3.6</v>
      </c>
      <c r="D66" s="33">
        <v>1.3</v>
      </c>
      <c r="E66" s="35" t="s">
        <v>6</v>
      </c>
    </row>
    <row r="67" spans="1:5" x14ac:dyDescent="0.25">
      <c r="A67" s="33">
        <v>6.7</v>
      </c>
      <c r="B67" s="33">
        <v>3.1</v>
      </c>
      <c r="C67" s="33">
        <v>4.4000000000000004</v>
      </c>
      <c r="D67" s="33">
        <v>1.4</v>
      </c>
      <c r="E67" s="35" t="s">
        <v>6</v>
      </c>
    </row>
    <row r="68" spans="1:5" x14ac:dyDescent="0.25">
      <c r="A68" s="33">
        <v>5.6</v>
      </c>
      <c r="B68" s="33">
        <v>3</v>
      </c>
      <c r="C68" s="33">
        <v>4.5</v>
      </c>
      <c r="D68" s="33">
        <v>1.5</v>
      </c>
      <c r="E68" s="35" t="s">
        <v>6</v>
      </c>
    </row>
    <row r="69" spans="1:5" x14ac:dyDescent="0.25">
      <c r="A69" s="33">
        <v>5.8</v>
      </c>
      <c r="B69" s="33">
        <v>2.7</v>
      </c>
      <c r="C69" s="33">
        <v>4.0999999999999996</v>
      </c>
      <c r="D69" s="33">
        <v>1</v>
      </c>
      <c r="E69" s="35" t="s">
        <v>6</v>
      </c>
    </row>
    <row r="70" spans="1:5" x14ac:dyDescent="0.25">
      <c r="A70" s="33">
        <v>6.2</v>
      </c>
      <c r="B70" s="33">
        <v>2.2000000000000002</v>
      </c>
      <c r="C70" s="33">
        <v>4.5</v>
      </c>
      <c r="D70" s="33">
        <v>1.5</v>
      </c>
      <c r="E70" s="35" t="s">
        <v>6</v>
      </c>
    </row>
    <row r="71" spans="1:5" x14ac:dyDescent="0.25">
      <c r="A71" s="33">
        <v>5.6</v>
      </c>
      <c r="B71" s="33">
        <v>2.5</v>
      </c>
      <c r="C71" s="33">
        <v>3.9</v>
      </c>
      <c r="D71" s="33">
        <v>1.1000000000000001</v>
      </c>
      <c r="E71" s="35" t="s">
        <v>6</v>
      </c>
    </row>
    <row r="72" spans="1:5" x14ac:dyDescent="0.25">
      <c r="A72" s="33">
        <v>5.9</v>
      </c>
      <c r="B72" s="33">
        <v>3.2</v>
      </c>
      <c r="C72" s="33">
        <v>4.8</v>
      </c>
      <c r="D72" s="33">
        <v>1.8</v>
      </c>
      <c r="E72" s="35" t="s">
        <v>6</v>
      </c>
    </row>
    <row r="73" spans="1:5" x14ac:dyDescent="0.25">
      <c r="A73" s="33">
        <v>6.1</v>
      </c>
      <c r="B73" s="33">
        <v>2.8</v>
      </c>
      <c r="C73" s="33">
        <v>4</v>
      </c>
      <c r="D73" s="33">
        <v>1.3</v>
      </c>
      <c r="E73" s="35" t="s">
        <v>6</v>
      </c>
    </row>
    <row r="74" spans="1:5" x14ac:dyDescent="0.25">
      <c r="A74" s="33">
        <v>6.3</v>
      </c>
      <c r="B74" s="33">
        <v>2.5</v>
      </c>
      <c r="C74" s="33">
        <v>4.9000000000000004</v>
      </c>
      <c r="D74" s="33">
        <v>1.5</v>
      </c>
      <c r="E74" s="35" t="s">
        <v>6</v>
      </c>
    </row>
    <row r="75" spans="1:5" x14ac:dyDescent="0.25">
      <c r="A75" s="33">
        <v>6.1</v>
      </c>
      <c r="B75" s="33">
        <v>2.8</v>
      </c>
      <c r="C75" s="33">
        <v>4.7</v>
      </c>
      <c r="D75" s="33">
        <v>1.2</v>
      </c>
      <c r="E75" s="35" t="s">
        <v>6</v>
      </c>
    </row>
    <row r="76" spans="1:5" x14ac:dyDescent="0.25">
      <c r="A76" s="33">
        <v>6.4</v>
      </c>
      <c r="B76" s="33">
        <v>2.9</v>
      </c>
      <c r="C76" s="33">
        <v>4.3</v>
      </c>
      <c r="D76" s="33">
        <v>1.3</v>
      </c>
      <c r="E76" s="35" t="s">
        <v>6</v>
      </c>
    </row>
    <row r="77" spans="1:5" x14ac:dyDescent="0.25">
      <c r="A77" s="33">
        <v>6.6</v>
      </c>
      <c r="B77" s="33">
        <v>3</v>
      </c>
      <c r="C77" s="33">
        <v>4.4000000000000004</v>
      </c>
      <c r="D77" s="33">
        <v>1.4</v>
      </c>
      <c r="E77" s="35" t="s">
        <v>6</v>
      </c>
    </row>
    <row r="78" spans="1:5" x14ac:dyDescent="0.25">
      <c r="A78" s="33">
        <v>6.8</v>
      </c>
      <c r="B78" s="33">
        <v>2.8</v>
      </c>
      <c r="C78" s="33">
        <v>4.8</v>
      </c>
      <c r="D78" s="33">
        <v>1.4</v>
      </c>
      <c r="E78" s="35" t="s">
        <v>6</v>
      </c>
    </row>
    <row r="79" spans="1:5" x14ac:dyDescent="0.25">
      <c r="A79" s="33">
        <v>6.7</v>
      </c>
      <c r="B79" s="33">
        <v>3</v>
      </c>
      <c r="C79" s="33">
        <v>5</v>
      </c>
      <c r="D79" s="33">
        <v>1.7</v>
      </c>
      <c r="E79" s="35" t="s">
        <v>6</v>
      </c>
    </row>
    <row r="80" spans="1:5" x14ac:dyDescent="0.25">
      <c r="A80" s="33">
        <v>6</v>
      </c>
      <c r="B80" s="33">
        <v>2.9</v>
      </c>
      <c r="C80" s="33">
        <v>4.5</v>
      </c>
      <c r="D80" s="33">
        <v>1.5</v>
      </c>
      <c r="E80" s="35" t="s">
        <v>6</v>
      </c>
    </row>
    <row r="81" spans="1:5" x14ac:dyDescent="0.25">
      <c r="A81" s="33">
        <v>5.7</v>
      </c>
      <c r="B81" s="33">
        <v>2.6</v>
      </c>
      <c r="C81" s="33">
        <v>3.5</v>
      </c>
      <c r="D81" s="33">
        <v>1</v>
      </c>
      <c r="E81" s="35" t="s">
        <v>6</v>
      </c>
    </row>
    <row r="82" spans="1:5" x14ac:dyDescent="0.25">
      <c r="A82" s="33">
        <v>5.5</v>
      </c>
      <c r="B82" s="33">
        <v>2.4</v>
      </c>
      <c r="C82" s="33">
        <v>3.8</v>
      </c>
      <c r="D82" s="33">
        <v>1.1000000000000001</v>
      </c>
      <c r="E82" s="35" t="s">
        <v>6</v>
      </c>
    </row>
    <row r="83" spans="1:5" x14ac:dyDescent="0.25">
      <c r="A83" s="33">
        <v>5.5</v>
      </c>
      <c r="B83" s="33">
        <v>2.4</v>
      </c>
      <c r="C83" s="33">
        <v>3.7</v>
      </c>
      <c r="D83" s="33">
        <v>1</v>
      </c>
      <c r="E83" s="35" t="s">
        <v>6</v>
      </c>
    </row>
    <row r="84" spans="1:5" x14ac:dyDescent="0.25">
      <c r="A84" s="33">
        <v>5.8</v>
      </c>
      <c r="B84" s="33">
        <v>2.7</v>
      </c>
      <c r="C84" s="33">
        <v>3.9</v>
      </c>
      <c r="D84" s="33">
        <v>1.2</v>
      </c>
      <c r="E84" s="35" t="s">
        <v>6</v>
      </c>
    </row>
    <row r="85" spans="1:5" x14ac:dyDescent="0.25">
      <c r="A85" s="33">
        <v>6</v>
      </c>
      <c r="B85" s="33">
        <v>2.7</v>
      </c>
      <c r="C85" s="33">
        <v>5.0999999999999996</v>
      </c>
      <c r="D85" s="33">
        <v>1.6</v>
      </c>
      <c r="E85" s="35" t="s">
        <v>6</v>
      </c>
    </row>
    <row r="86" spans="1:5" x14ac:dyDescent="0.25">
      <c r="A86" s="33">
        <v>5.4</v>
      </c>
      <c r="B86" s="33">
        <v>3</v>
      </c>
      <c r="C86" s="33">
        <v>4.5</v>
      </c>
      <c r="D86" s="33">
        <v>1.5</v>
      </c>
      <c r="E86" s="35" t="s">
        <v>6</v>
      </c>
    </row>
    <row r="87" spans="1:5" x14ac:dyDescent="0.25">
      <c r="A87" s="33">
        <v>6</v>
      </c>
      <c r="B87" s="33">
        <v>3.4</v>
      </c>
      <c r="C87" s="33">
        <v>4.5</v>
      </c>
      <c r="D87" s="33">
        <v>1.6</v>
      </c>
      <c r="E87" s="35" t="s">
        <v>6</v>
      </c>
    </row>
    <row r="88" spans="1:5" x14ac:dyDescent="0.25">
      <c r="A88" s="33">
        <v>6.7</v>
      </c>
      <c r="B88" s="33">
        <v>3.1</v>
      </c>
      <c r="C88" s="33">
        <v>4.7</v>
      </c>
      <c r="D88" s="33">
        <v>1.5</v>
      </c>
      <c r="E88" s="35" t="s">
        <v>6</v>
      </c>
    </row>
    <row r="89" spans="1:5" x14ac:dyDescent="0.25">
      <c r="A89" s="33">
        <v>6.3</v>
      </c>
      <c r="B89" s="33">
        <v>2.2999999999999998</v>
      </c>
      <c r="C89" s="33">
        <v>4.4000000000000004</v>
      </c>
      <c r="D89" s="33">
        <v>1.3</v>
      </c>
      <c r="E89" s="35" t="s">
        <v>6</v>
      </c>
    </row>
    <row r="90" spans="1:5" x14ac:dyDescent="0.25">
      <c r="A90" s="33">
        <v>5.6</v>
      </c>
      <c r="B90" s="33">
        <v>3</v>
      </c>
      <c r="C90" s="33">
        <v>4.0999999999999996</v>
      </c>
      <c r="D90" s="33">
        <v>1.3</v>
      </c>
      <c r="E90" s="35" t="s">
        <v>6</v>
      </c>
    </row>
    <row r="91" spans="1:5" x14ac:dyDescent="0.25">
      <c r="A91" s="33">
        <v>5.5</v>
      </c>
      <c r="B91" s="33">
        <v>2.5</v>
      </c>
      <c r="C91" s="33">
        <v>4</v>
      </c>
      <c r="D91" s="33">
        <v>1.3</v>
      </c>
      <c r="E91" s="35" t="s">
        <v>6</v>
      </c>
    </row>
    <row r="92" spans="1:5" x14ac:dyDescent="0.25">
      <c r="A92" s="33">
        <v>5.5</v>
      </c>
      <c r="B92" s="33">
        <v>2.6</v>
      </c>
      <c r="C92" s="33">
        <v>4.4000000000000004</v>
      </c>
      <c r="D92" s="33">
        <v>1.2</v>
      </c>
      <c r="E92" s="35" t="s">
        <v>6</v>
      </c>
    </row>
    <row r="93" spans="1:5" x14ac:dyDescent="0.25">
      <c r="A93" s="33">
        <v>6.1</v>
      </c>
      <c r="B93" s="33">
        <v>3</v>
      </c>
      <c r="C93" s="33">
        <v>4.5999999999999996</v>
      </c>
      <c r="D93" s="33">
        <v>1.4</v>
      </c>
      <c r="E93" s="35" t="s">
        <v>6</v>
      </c>
    </row>
    <row r="94" spans="1:5" x14ac:dyDescent="0.25">
      <c r="A94" s="33">
        <v>5.8</v>
      </c>
      <c r="B94" s="33">
        <v>2.6</v>
      </c>
      <c r="C94" s="33">
        <v>4</v>
      </c>
      <c r="D94" s="33">
        <v>1.2</v>
      </c>
      <c r="E94" s="35" t="s">
        <v>6</v>
      </c>
    </row>
    <row r="95" spans="1:5" x14ac:dyDescent="0.25">
      <c r="A95" s="33">
        <v>5</v>
      </c>
      <c r="B95" s="33">
        <v>2.2999999999999998</v>
      </c>
      <c r="C95" s="33">
        <v>3.3</v>
      </c>
      <c r="D95" s="33">
        <v>1</v>
      </c>
      <c r="E95" s="35" t="s">
        <v>6</v>
      </c>
    </row>
    <row r="96" spans="1:5" x14ac:dyDescent="0.25">
      <c r="A96" s="33">
        <v>5.6</v>
      </c>
      <c r="B96" s="33">
        <v>2.7</v>
      </c>
      <c r="C96" s="33">
        <v>4.2</v>
      </c>
      <c r="D96" s="33">
        <v>1.3</v>
      </c>
      <c r="E96" s="35" t="s">
        <v>6</v>
      </c>
    </row>
    <row r="97" spans="1:5" x14ac:dyDescent="0.25">
      <c r="A97" s="33">
        <v>5.7</v>
      </c>
      <c r="B97" s="33">
        <v>3</v>
      </c>
      <c r="C97" s="33">
        <v>4.2</v>
      </c>
      <c r="D97" s="33">
        <v>1.2</v>
      </c>
      <c r="E97" s="35" t="s">
        <v>6</v>
      </c>
    </row>
    <row r="98" spans="1:5" x14ac:dyDescent="0.25">
      <c r="A98" s="33">
        <v>5.7</v>
      </c>
      <c r="B98" s="33">
        <v>2.9</v>
      </c>
      <c r="C98" s="33">
        <v>4.2</v>
      </c>
      <c r="D98" s="33">
        <v>1.3</v>
      </c>
      <c r="E98" s="35" t="s">
        <v>6</v>
      </c>
    </row>
    <row r="99" spans="1:5" x14ac:dyDescent="0.25">
      <c r="A99" s="33">
        <v>6.2</v>
      </c>
      <c r="B99" s="33">
        <v>2.9</v>
      </c>
      <c r="C99" s="33">
        <v>4.3</v>
      </c>
      <c r="D99" s="33">
        <v>1.3</v>
      </c>
      <c r="E99" s="35" t="s">
        <v>6</v>
      </c>
    </row>
    <row r="100" spans="1:5" x14ac:dyDescent="0.25">
      <c r="A100" s="33">
        <v>5.0999999999999996</v>
      </c>
      <c r="B100" s="33">
        <v>2.5</v>
      </c>
      <c r="C100" s="33">
        <v>3</v>
      </c>
      <c r="D100" s="33">
        <v>1.1000000000000001</v>
      </c>
      <c r="E100" s="35" t="s">
        <v>6</v>
      </c>
    </row>
    <row r="101" spans="1:5" x14ac:dyDescent="0.25">
      <c r="A101" s="33">
        <v>5.7</v>
      </c>
      <c r="B101" s="33">
        <v>2.8</v>
      </c>
      <c r="C101" s="33">
        <v>4.0999999999999996</v>
      </c>
      <c r="D101" s="33">
        <v>1.3</v>
      </c>
      <c r="E101" s="35" t="s">
        <v>6</v>
      </c>
    </row>
    <row r="102" spans="1:5" x14ac:dyDescent="0.25">
      <c r="A102" s="33">
        <v>6.3</v>
      </c>
      <c r="B102" s="33">
        <v>3.3</v>
      </c>
      <c r="C102" s="33">
        <v>6</v>
      </c>
      <c r="D102" s="33">
        <v>2.5</v>
      </c>
      <c r="E102" s="36" t="s">
        <v>7</v>
      </c>
    </row>
    <row r="103" spans="1:5" x14ac:dyDescent="0.25">
      <c r="A103" s="33">
        <v>5.8</v>
      </c>
      <c r="B103" s="33">
        <v>2.7</v>
      </c>
      <c r="C103" s="33">
        <v>5.0999999999999996</v>
      </c>
      <c r="D103" s="33">
        <v>1.9</v>
      </c>
      <c r="E103" s="36" t="s">
        <v>7</v>
      </c>
    </row>
    <row r="104" spans="1:5" x14ac:dyDescent="0.25">
      <c r="A104" s="33">
        <v>7.1</v>
      </c>
      <c r="B104" s="33">
        <v>3</v>
      </c>
      <c r="C104" s="33">
        <v>5.9</v>
      </c>
      <c r="D104" s="33">
        <v>2.1</v>
      </c>
      <c r="E104" s="36" t="s">
        <v>7</v>
      </c>
    </row>
    <row r="105" spans="1:5" x14ac:dyDescent="0.25">
      <c r="A105" s="33">
        <v>6.3</v>
      </c>
      <c r="B105" s="33">
        <v>2.9</v>
      </c>
      <c r="C105" s="33">
        <v>5.6</v>
      </c>
      <c r="D105" s="33">
        <v>1.8</v>
      </c>
      <c r="E105" s="36" t="s">
        <v>7</v>
      </c>
    </row>
    <row r="106" spans="1:5" x14ac:dyDescent="0.25">
      <c r="A106" s="33">
        <v>6.5</v>
      </c>
      <c r="B106" s="33">
        <v>3</v>
      </c>
      <c r="C106" s="33">
        <v>5.8</v>
      </c>
      <c r="D106" s="33">
        <v>2.2000000000000002</v>
      </c>
      <c r="E106" s="36" t="s">
        <v>7</v>
      </c>
    </row>
    <row r="107" spans="1:5" x14ac:dyDescent="0.25">
      <c r="A107" s="33">
        <v>7.6</v>
      </c>
      <c r="B107" s="33">
        <v>3</v>
      </c>
      <c r="C107" s="33">
        <v>6.6</v>
      </c>
      <c r="D107" s="33">
        <v>2.1</v>
      </c>
      <c r="E107" s="36" t="s">
        <v>7</v>
      </c>
    </row>
    <row r="108" spans="1:5" x14ac:dyDescent="0.25">
      <c r="A108" s="33">
        <v>4.9000000000000004</v>
      </c>
      <c r="B108" s="33">
        <v>2.5</v>
      </c>
      <c r="C108" s="33">
        <v>4.5</v>
      </c>
      <c r="D108" s="33">
        <v>1.7</v>
      </c>
      <c r="E108" s="36" t="s">
        <v>7</v>
      </c>
    </row>
    <row r="109" spans="1:5" x14ac:dyDescent="0.25">
      <c r="A109" s="33">
        <v>7.3</v>
      </c>
      <c r="B109" s="33">
        <v>2.9</v>
      </c>
      <c r="C109" s="33">
        <v>6.3</v>
      </c>
      <c r="D109" s="33">
        <v>1.8</v>
      </c>
      <c r="E109" s="36" t="s">
        <v>7</v>
      </c>
    </row>
    <row r="110" spans="1:5" x14ac:dyDescent="0.25">
      <c r="A110" s="33">
        <v>6.7</v>
      </c>
      <c r="B110" s="33">
        <v>2.5</v>
      </c>
      <c r="C110" s="33">
        <v>5.8</v>
      </c>
      <c r="D110" s="33">
        <v>1.8</v>
      </c>
      <c r="E110" s="36" t="s">
        <v>7</v>
      </c>
    </row>
    <row r="111" spans="1:5" x14ac:dyDescent="0.25">
      <c r="A111" s="33">
        <v>7.2</v>
      </c>
      <c r="B111" s="33">
        <v>3.6</v>
      </c>
      <c r="C111" s="33">
        <v>6.1</v>
      </c>
      <c r="D111" s="33">
        <v>2.5</v>
      </c>
      <c r="E111" s="36" t="s">
        <v>7</v>
      </c>
    </row>
    <row r="112" spans="1:5" x14ac:dyDescent="0.25">
      <c r="A112" s="33">
        <v>6.5</v>
      </c>
      <c r="B112" s="33">
        <v>3.2</v>
      </c>
      <c r="C112" s="33">
        <v>5.0999999999999996</v>
      </c>
      <c r="D112" s="33">
        <v>2</v>
      </c>
      <c r="E112" s="36" t="s">
        <v>7</v>
      </c>
    </row>
    <row r="113" spans="1:5" x14ac:dyDescent="0.25">
      <c r="A113" s="33">
        <v>6.4</v>
      </c>
      <c r="B113" s="33">
        <v>2.7</v>
      </c>
      <c r="C113" s="33">
        <v>5.3</v>
      </c>
      <c r="D113" s="33">
        <v>1.9</v>
      </c>
      <c r="E113" s="36" t="s">
        <v>7</v>
      </c>
    </row>
    <row r="114" spans="1:5" x14ac:dyDescent="0.25">
      <c r="A114" s="33">
        <v>6.8</v>
      </c>
      <c r="B114" s="33">
        <v>3</v>
      </c>
      <c r="C114" s="33">
        <v>5.5</v>
      </c>
      <c r="D114" s="33">
        <v>2.1</v>
      </c>
      <c r="E114" s="36" t="s">
        <v>7</v>
      </c>
    </row>
    <row r="115" spans="1:5" x14ac:dyDescent="0.25">
      <c r="A115" s="33">
        <v>5.7</v>
      </c>
      <c r="B115" s="33">
        <v>2.5</v>
      </c>
      <c r="C115" s="33">
        <v>5</v>
      </c>
      <c r="D115" s="33">
        <v>2</v>
      </c>
      <c r="E115" s="36" t="s">
        <v>7</v>
      </c>
    </row>
    <row r="116" spans="1:5" x14ac:dyDescent="0.25">
      <c r="A116" s="33">
        <v>5.8</v>
      </c>
      <c r="B116" s="33">
        <v>2.8</v>
      </c>
      <c r="C116" s="33">
        <v>5.0999999999999996</v>
      </c>
      <c r="D116" s="33">
        <v>2.4</v>
      </c>
      <c r="E116" s="36" t="s">
        <v>7</v>
      </c>
    </row>
    <row r="117" spans="1:5" x14ac:dyDescent="0.25">
      <c r="A117" s="33">
        <v>6.4</v>
      </c>
      <c r="B117" s="33">
        <v>3.2</v>
      </c>
      <c r="C117" s="33">
        <v>5.3</v>
      </c>
      <c r="D117" s="33">
        <v>2.2999999999999998</v>
      </c>
      <c r="E117" s="36" t="s">
        <v>7</v>
      </c>
    </row>
    <row r="118" spans="1:5" x14ac:dyDescent="0.25">
      <c r="A118" s="33">
        <v>6.5</v>
      </c>
      <c r="B118" s="33">
        <v>3</v>
      </c>
      <c r="C118" s="33">
        <v>5.5</v>
      </c>
      <c r="D118" s="33">
        <v>1.8</v>
      </c>
      <c r="E118" s="36" t="s">
        <v>7</v>
      </c>
    </row>
    <row r="119" spans="1:5" x14ac:dyDescent="0.25">
      <c r="A119" s="33">
        <v>7.7</v>
      </c>
      <c r="B119" s="33">
        <v>3.8</v>
      </c>
      <c r="C119" s="33">
        <v>6.7</v>
      </c>
      <c r="D119" s="33">
        <v>2.2000000000000002</v>
      </c>
      <c r="E119" s="36" t="s">
        <v>7</v>
      </c>
    </row>
    <row r="120" spans="1:5" x14ac:dyDescent="0.25">
      <c r="A120" s="33">
        <v>7.7</v>
      </c>
      <c r="B120" s="33">
        <v>2.6</v>
      </c>
      <c r="C120" s="33">
        <v>6.9</v>
      </c>
      <c r="D120" s="33">
        <v>2.2999999999999998</v>
      </c>
      <c r="E120" s="36" t="s">
        <v>7</v>
      </c>
    </row>
    <row r="121" spans="1:5" x14ac:dyDescent="0.25">
      <c r="A121" s="33">
        <v>6</v>
      </c>
      <c r="B121" s="33">
        <v>2.2000000000000002</v>
      </c>
      <c r="C121" s="33">
        <v>5</v>
      </c>
      <c r="D121" s="33">
        <v>1.5</v>
      </c>
      <c r="E121" s="36" t="s">
        <v>7</v>
      </c>
    </row>
    <row r="122" spans="1:5" x14ac:dyDescent="0.25">
      <c r="A122" s="33">
        <v>6.9</v>
      </c>
      <c r="B122" s="33">
        <v>3.2</v>
      </c>
      <c r="C122" s="33">
        <v>5.7</v>
      </c>
      <c r="D122" s="33">
        <v>2.2999999999999998</v>
      </c>
      <c r="E122" s="36" t="s">
        <v>7</v>
      </c>
    </row>
    <row r="123" spans="1:5" x14ac:dyDescent="0.25">
      <c r="A123" s="33">
        <v>5.6</v>
      </c>
      <c r="B123" s="33">
        <v>2.8</v>
      </c>
      <c r="C123" s="33">
        <v>4.9000000000000004</v>
      </c>
      <c r="D123" s="33">
        <v>2</v>
      </c>
      <c r="E123" s="36" t="s">
        <v>7</v>
      </c>
    </row>
    <row r="124" spans="1:5" x14ac:dyDescent="0.25">
      <c r="A124" s="33">
        <v>7.7</v>
      </c>
      <c r="B124" s="33">
        <v>2.8</v>
      </c>
      <c r="C124" s="33">
        <v>6.7</v>
      </c>
      <c r="D124" s="33">
        <v>2</v>
      </c>
      <c r="E124" s="36" t="s">
        <v>7</v>
      </c>
    </row>
    <row r="125" spans="1:5" x14ac:dyDescent="0.25">
      <c r="A125" s="33">
        <v>6.3</v>
      </c>
      <c r="B125" s="33">
        <v>2.7</v>
      </c>
      <c r="C125" s="33">
        <v>4.9000000000000004</v>
      </c>
      <c r="D125" s="33">
        <v>1.8</v>
      </c>
      <c r="E125" s="36" t="s">
        <v>7</v>
      </c>
    </row>
    <row r="126" spans="1:5" x14ac:dyDescent="0.25">
      <c r="A126" s="33">
        <v>6.7</v>
      </c>
      <c r="B126" s="33">
        <v>3.3</v>
      </c>
      <c r="C126" s="33">
        <v>5.7</v>
      </c>
      <c r="D126" s="33">
        <v>2.1</v>
      </c>
      <c r="E126" s="36" t="s">
        <v>7</v>
      </c>
    </row>
    <row r="127" spans="1:5" x14ac:dyDescent="0.25">
      <c r="A127" s="33">
        <v>7.2</v>
      </c>
      <c r="B127" s="33">
        <v>3.2</v>
      </c>
      <c r="C127" s="33">
        <v>6</v>
      </c>
      <c r="D127" s="33">
        <v>1.8</v>
      </c>
      <c r="E127" s="36" t="s">
        <v>7</v>
      </c>
    </row>
    <row r="128" spans="1:5" x14ac:dyDescent="0.25">
      <c r="A128" s="33">
        <v>6.2</v>
      </c>
      <c r="B128" s="33">
        <v>2.8</v>
      </c>
      <c r="C128" s="33">
        <v>4.8</v>
      </c>
      <c r="D128" s="33">
        <v>1.8</v>
      </c>
      <c r="E128" s="36" t="s">
        <v>7</v>
      </c>
    </row>
    <row r="129" spans="1:5" x14ac:dyDescent="0.25">
      <c r="A129" s="33">
        <v>6.1</v>
      </c>
      <c r="B129" s="33">
        <v>3</v>
      </c>
      <c r="C129" s="33">
        <v>4.9000000000000004</v>
      </c>
      <c r="D129" s="33">
        <v>1.8</v>
      </c>
      <c r="E129" s="36" t="s">
        <v>7</v>
      </c>
    </row>
    <row r="130" spans="1:5" x14ac:dyDescent="0.25">
      <c r="A130" s="33">
        <v>6.4</v>
      </c>
      <c r="B130" s="33">
        <v>2.8</v>
      </c>
      <c r="C130" s="33">
        <v>5.6</v>
      </c>
      <c r="D130" s="33">
        <v>2.1</v>
      </c>
      <c r="E130" s="36" t="s">
        <v>7</v>
      </c>
    </row>
    <row r="131" spans="1:5" x14ac:dyDescent="0.25">
      <c r="A131" s="33">
        <v>7.2</v>
      </c>
      <c r="B131" s="33">
        <v>3</v>
      </c>
      <c r="C131" s="33">
        <v>5.8</v>
      </c>
      <c r="D131" s="33">
        <v>1.6</v>
      </c>
      <c r="E131" s="36" t="s">
        <v>7</v>
      </c>
    </row>
    <row r="132" spans="1:5" x14ac:dyDescent="0.25">
      <c r="A132" s="33">
        <v>7.4</v>
      </c>
      <c r="B132" s="33">
        <v>2.8</v>
      </c>
      <c r="C132" s="33">
        <v>6.1</v>
      </c>
      <c r="D132" s="33">
        <v>1.9</v>
      </c>
      <c r="E132" s="36" t="s">
        <v>7</v>
      </c>
    </row>
    <row r="133" spans="1:5" x14ac:dyDescent="0.25">
      <c r="A133" s="33">
        <v>7.9</v>
      </c>
      <c r="B133" s="33">
        <v>3.8</v>
      </c>
      <c r="C133" s="33">
        <v>6.4</v>
      </c>
      <c r="D133" s="33">
        <v>2</v>
      </c>
      <c r="E133" s="36" t="s">
        <v>7</v>
      </c>
    </row>
    <row r="134" spans="1:5" x14ac:dyDescent="0.25">
      <c r="A134" s="33">
        <v>6.4</v>
      </c>
      <c r="B134" s="33">
        <v>2.8</v>
      </c>
      <c r="C134" s="33">
        <v>5.6</v>
      </c>
      <c r="D134" s="33">
        <v>2.2000000000000002</v>
      </c>
      <c r="E134" s="36" t="s">
        <v>7</v>
      </c>
    </row>
    <row r="135" spans="1:5" x14ac:dyDescent="0.25">
      <c r="A135" s="33">
        <v>6.3</v>
      </c>
      <c r="B135" s="33">
        <v>2.8</v>
      </c>
      <c r="C135" s="33">
        <v>5.0999999999999996</v>
      </c>
      <c r="D135" s="33">
        <v>1.5</v>
      </c>
      <c r="E135" s="36" t="s">
        <v>7</v>
      </c>
    </row>
    <row r="136" spans="1:5" x14ac:dyDescent="0.25">
      <c r="A136" s="33">
        <v>6.1</v>
      </c>
      <c r="B136" s="33">
        <v>2.6</v>
      </c>
      <c r="C136" s="33">
        <v>5.6</v>
      </c>
      <c r="D136" s="33">
        <v>1.4</v>
      </c>
      <c r="E136" s="36" t="s">
        <v>7</v>
      </c>
    </row>
    <row r="137" spans="1:5" x14ac:dyDescent="0.25">
      <c r="A137" s="33">
        <v>7.7</v>
      </c>
      <c r="B137" s="33">
        <v>3</v>
      </c>
      <c r="C137" s="33">
        <v>6.1</v>
      </c>
      <c r="D137" s="33">
        <v>2.2999999999999998</v>
      </c>
      <c r="E137" s="36" t="s">
        <v>7</v>
      </c>
    </row>
    <row r="138" spans="1:5" x14ac:dyDescent="0.25">
      <c r="A138" s="33">
        <v>6.3</v>
      </c>
      <c r="B138" s="33">
        <v>3.4</v>
      </c>
      <c r="C138" s="33">
        <v>5.6</v>
      </c>
      <c r="D138" s="33">
        <v>2.4</v>
      </c>
      <c r="E138" s="36" t="s">
        <v>7</v>
      </c>
    </row>
    <row r="139" spans="1:5" x14ac:dyDescent="0.25">
      <c r="A139" s="33">
        <v>6.4</v>
      </c>
      <c r="B139" s="33">
        <v>3.1</v>
      </c>
      <c r="C139" s="33">
        <v>5.5</v>
      </c>
      <c r="D139" s="33">
        <v>1.8</v>
      </c>
      <c r="E139" s="36" t="s">
        <v>7</v>
      </c>
    </row>
    <row r="140" spans="1:5" x14ac:dyDescent="0.25">
      <c r="A140" s="33">
        <v>6</v>
      </c>
      <c r="B140" s="33">
        <v>3</v>
      </c>
      <c r="C140" s="33">
        <v>4.8</v>
      </c>
      <c r="D140" s="33">
        <v>1.8</v>
      </c>
      <c r="E140" s="36" t="s">
        <v>7</v>
      </c>
    </row>
    <row r="141" spans="1:5" x14ac:dyDescent="0.25">
      <c r="A141" s="33">
        <v>6.9</v>
      </c>
      <c r="B141" s="33">
        <v>3.1</v>
      </c>
      <c r="C141" s="33">
        <v>5.4</v>
      </c>
      <c r="D141" s="33">
        <v>2.1</v>
      </c>
      <c r="E141" s="36" t="s">
        <v>7</v>
      </c>
    </row>
    <row r="142" spans="1:5" x14ac:dyDescent="0.25">
      <c r="A142" s="33">
        <v>6.7</v>
      </c>
      <c r="B142" s="33">
        <v>3.1</v>
      </c>
      <c r="C142" s="33">
        <v>5.6</v>
      </c>
      <c r="D142" s="33">
        <v>2.4</v>
      </c>
      <c r="E142" s="36" t="s">
        <v>7</v>
      </c>
    </row>
    <row r="143" spans="1:5" x14ac:dyDescent="0.25">
      <c r="A143" s="33">
        <v>6.9</v>
      </c>
      <c r="B143" s="33">
        <v>3.1</v>
      </c>
      <c r="C143" s="33">
        <v>5.0999999999999996</v>
      </c>
      <c r="D143" s="33">
        <v>2.2999999999999998</v>
      </c>
      <c r="E143" s="36" t="s">
        <v>7</v>
      </c>
    </row>
    <row r="144" spans="1:5" x14ac:dyDescent="0.25">
      <c r="A144" s="33">
        <v>5.8</v>
      </c>
      <c r="B144" s="33">
        <v>2.7</v>
      </c>
      <c r="C144" s="33">
        <v>5.0999999999999996</v>
      </c>
      <c r="D144" s="33">
        <v>1.9</v>
      </c>
      <c r="E144" s="36" t="s">
        <v>7</v>
      </c>
    </row>
    <row r="145" spans="1:5" x14ac:dyDescent="0.25">
      <c r="A145" s="33">
        <v>6.8</v>
      </c>
      <c r="B145" s="33">
        <v>3.2</v>
      </c>
      <c r="C145" s="33">
        <v>5.9</v>
      </c>
      <c r="D145" s="33">
        <v>2.2999999999999998</v>
      </c>
      <c r="E145" s="36" t="s">
        <v>7</v>
      </c>
    </row>
    <row r="146" spans="1:5" x14ac:dyDescent="0.25">
      <c r="A146" s="33">
        <v>6.7</v>
      </c>
      <c r="B146" s="33">
        <v>3.3</v>
      </c>
      <c r="C146" s="33">
        <v>5.7</v>
      </c>
      <c r="D146" s="33">
        <v>2.5</v>
      </c>
      <c r="E146" s="36" t="s">
        <v>7</v>
      </c>
    </row>
    <row r="147" spans="1:5" x14ac:dyDescent="0.25">
      <c r="A147" s="33">
        <v>6.7</v>
      </c>
      <c r="B147" s="33">
        <v>3</v>
      </c>
      <c r="C147" s="33">
        <v>5.2</v>
      </c>
      <c r="D147" s="33">
        <v>2.2999999999999998</v>
      </c>
      <c r="E147" s="36" t="s">
        <v>7</v>
      </c>
    </row>
    <row r="148" spans="1:5" x14ac:dyDescent="0.25">
      <c r="A148" s="33">
        <v>6.3</v>
      </c>
      <c r="B148" s="33">
        <v>2.5</v>
      </c>
      <c r="C148" s="33">
        <v>5</v>
      </c>
      <c r="D148" s="33">
        <v>1.9</v>
      </c>
      <c r="E148" s="36" t="s">
        <v>7</v>
      </c>
    </row>
    <row r="149" spans="1:5" x14ac:dyDescent="0.25">
      <c r="A149" s="33">
        <v>6.5</v>
      </c>
      <c r="B149" s="33">
        <v>3</v>
      </c>
      <c r="C149" s="33">
        <v>5.2</v>
      </c>
      <c r="D149" s="33">
        <v>2</v>
      </c>
      <c r="E149" s="36" t="s">
        <v>7</v>
      </c>
    </row>
    <row r="150" spans="1:5" x14ac:dyDescent="0.25">
      <c r="A150" s="33">
        <v>6.2</v>
      </c>
      <c r="B150" s="33">
        <v>3.4</v>
      </c>
      <c r="C150" s="33">
        <v>5.4</v>
      </c>
      <c r="D150" s="33">
        <v>2.2999999999999998</v>
      </c>
      <c r="E150" s="36" t="s">
        <v>7</v>
      </c>
    </row>
    <row r="151" spans="1:5" x14ac:dyDescent="0.25">
      <c r="A151" s="33">
        <v>5.9</v>
      </c>
      <c r="B151" s="33">
        <v>3</v>
      </c>
      <c r="C151" s="33">
        <v>5.0999999999999996</v>
      </c>
      <c r="D151" s="33">
        <v>1.8</v>
      </c>
      <c r="E151" s="36" t="s">
        <v>7</v>
      </c>
    </row>
  </sheetData>
  <pageMargins left="0.7" right="0.7" top="0.75" bottom="0.75" header="0.3" footer="0.3"/>
  <pageSetup paperSize="9"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2020-07-01T23:18:41Z</dcterms:modified>
</cp:coreProperties>
</file>