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en_skoroszyt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ia\IV semestr\Matematyczne metody analizy danych\Moje\"/>
    </mc:Choice>
  </mc:AlternateContent>
  <xr:revisionPtr revIDLastSave="0" documentId="13_ncr:1_{8B6BD87B-8488-437E-9CBA-A6B424759FF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est_niez" sheetId="1" r:id="rId1"/>
    <sheet name="SVD_Przykład" sheetId="3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3" l="1"/>
  <c r="I27" i="1"/>
  <c r="I38" i="1"/>
  <c r="M39" i="3" l="1"/>
  <c r="N39" i="3"/>
  <c r="O39" i="3"/>
  <c r="P39" i="3"/>
  <c r="Q39" i="3"/>
  <c r="L39" i="3"/>
  <c r="P15" i="1" l="1"/>
  <c r="O27" i="1" s="1"/>
  <c r="I39" i="1" l="1"/>
  <c r="I90" i="1"/>
  <c r="I15" i="1"/>
  <c r="Q36" i="3" l="1"/>
  <c r="P36" i="3"/>
  <c r="O36" i="3"/>
  <c r="N36" i="3"/>
  <c r="M36" i="3"/>
  <c r="L36" i="3"/>
  <c r="C31" i="3"/>
  <c r="D31" i="3"/>
  <c r="E31" i="3"/>
  <c r="F31" i="3"/>
  <c r="G31" i="3"/>
  <c r="H31" i="3"/>
  <c r="C32" i="3"/>
  <c r="D32" i="3"/>
  <c r="E32" i="3"/>
  <c r="F32" i="3"/>
  <c r="G32" i="3"/>
  <c r="H32" i="3"/>
  <c r="C33" i="3"/>
  <c r="D33" i="3"/>
  <c r="E33" i="3"/>
  <c r="F33" i="3"/>
  <c r="G33" i="3"/>
  <c r="H33" i="3"/>
  <c r="C34" i="3"/>
  <c r="D34" i="3"/>
  <c r="E34" i="3"/>
  <c r="F34" i="3"/>
  <c r="G34" i="3"/>
  <c r="H34" i="3"/>
  <c r="C35" i="3"/>
  <c r="D35" i="3"/>
  <c r="E35" i="3"/>
  <c r="F35" i="3"/>
  <c r="G35" i="3"/>
  <c r="H35" i="3"/>
  <c r="C36" i="3"/>
  <c r="D36" i="3"/>
  <c r="E36" i="3"/>
  <c r="F36" i="3"/>
  <c r="G36" i="3"/>
  <c r="H36" i="3"/>
  <c r="C37" i="3"/>
  <c r="D37" i="3"/>
  <c r="E37" i="3"/>
  <c r="F37" i="3"/>
  <c r="G37" i="3"/>
  <c r="H37" i="3"/>
  <c r="C38" i="3"/>
  <c r="D38" i="3"/>
  <c r="E38" i="3"/>
  <c r="F38" i="3"/>
  <c r="G38" i="3"/>
  <c r="H38" i="3"/>
  <c r="D30" i="3"/>
  <c r="E30" i="3"/>
  <c r="F30" i="3"/>
  <c r="G30" i="3"/>
  <c r="H30" i="3"/>
  <c r="C30" i="3"/>
  <c r="D29" i="3"/>
  <c r="E29" i="3"/>
  <c r="F29" i="3"/>
  <c r="G29" i="3"/>
  <c r="H29" i="3"/>
  <c r="C29" i="3"/>
  <c r="B31" i="3"/>
  <c r="K44" i="3" s="1"/>
  <c r="B45" i="3" s="1"/>
  <c r="B32" i="3"/>
  <c r="K45" i="3" s="1"/>
  <c r="B46" i="3" s="1"/>
  <c r="B33" i="3"/>
  <c r="K46" i="3" s="1"/>
  <c r="B47" i="3" s="1"/>
  <c r="B34" i="3"/>
  <c r="K47" i="3" s="1"/>
  <c r="B48" i="3" s="1"/>
  <c r="B35" i="3"/>
  <c r="K48" i="3" s="1"/>
  <c r="B49" i="3" s="1"/>
  <c r="B36" i="3"/>
  <c r="K49" i="3" s="1"/>
  <c r="B50" i="3" s="1"/>
  <c r="B37" i="3"/>
  <c r="K50" i="3" s="1"/>
  <c r="B51" i="3" s="1"/>
  <c r="B38" i="3"/>
  <c r="K51" i="3" s="1"/>
  <c r="B52" i="3" s="1"/>
  <c r="B30" i="3"/>
  <c r="K43" i="3" s="1"/>
  <c r="B44" i="3" s="1"/>
  <c r="X83" i="1"/>
  <c r="W83" i="1"/>
  <c r="V83" i="1"/>
  <c r="U83" i="1"/>
  <c r="T83" i="1"/>
  <c r="S83" i="1"/>
  <c r="R83" i="1"/>
  <c r="X82" i="1"/>
  <c r="W82" i="1"/>
  <c r="V82" i="1"/>
  <c r="U82" i="1"/>
  <c r="T82" i="1"/>
  <c r="S82" i="1"/>
  <c r="R82" i="1"/>
  <c r="X81" i="1"/>
  <c r="W81" i="1"/>
  <c r="V81" i="1"/>
  <c r="U81" i="1"/>
  <c r="T81" i="1"/>
  <c r="S81" i="1"/>
  <c r="R81" i="1"/>
  <c r="X80" i="1"/>
  <c r="W80" i="1"/>
  <c r="V80" i="1"/>
  <c r="U80" i="1"/>
  <c r="T80" i="1"/>
  <c r="S80" i="1"/>
  <c r="R80" i="1"/>
  <c r="X79" i="1"/>
  <c r="W79" i="1"/>
  <c r="V79" i="1"/>
  <c r="U79" i="1"/>
  <c r="T79" i="1"/>
  <c r="S79" i="1"/>
  <c r="R79" i="1"/>
  <c r="X78" i="1"/>
  <c r="W78" i="1"/>
  <c r="V78" i="1"/>
  <c r="U78" i="1"/>
  <c r="T78" i="1"/>
  <c r="S78" i="1"/>
  <c r="R78" i="1"/>
  <c r="X77" i="1"/>
  <c r="W77" i="1"/>
  <c r="V77" i="1"/>
  <c r="U77" i="1"/>
  <c r="T77" i="1"/>
  <c r="S77" i="1"/>
  <c r="R77" i="1"/>
  <c r="X76" i="1"/>
  <c r="W76" i="1"/>
  <c r="V76" i="1"/>
  <c r="U76" i="1"/>
  <c r="T76" i="1"/>
  <c r="S76" i="1"/>
  <c r="R76" i="1"/>
  <c r="X75" i="1"/>
  <c r="W75" i="1"/>
  <c r="V75" i="1"/>
  <c r="U75" i="1"/>
  <c r="T75" i="1"/>
  <c r="S75" i="1"/>
  <c r="R75" i="1"/>
  <c r="X74" i="1"/>
  <c r="W74" i="1"/>
  <c r="V74" i="1"/>
  <c r="U74" i="1"/>
  <c r="T74" i="1"/>
  <c r="S74" i="1"/>
  <c r="I87" i="1"/>
  <c r="I86" i="1"/>
  <c r="I88" i="1" s="1"/>
  <c r="L38" i="3" l="1"/>
  <c r="F44" i="3"/>
  <c r="F45" i="3"/>
  <c r="F46" i="3"/>
  <c r="F47" i="3"/>
  <c r="F48" i="3"/>
  <c r="F49" i="3"/>
  <c r="Q38" i="3"/>
  <c r="N38" i="3"/>
  <c r="M38" i="3"/>
  <c r="O38" i="3"/>
  <c r="P38" i="3"/>
  <c r="X71" i="1"/>
  <c r="W71" i="1"/>
  <c r="V71" i="1"/>
  <c r="U71" i="1"/>
  <c r="T71" i="1"/>
  <c r="S71" i="1"/>
  <c r="R71" i="1"/>
  <c r="X70" i="1"/>
  <c r="W70" i="1"/>
  <c r="V70" i="1"/>
  <c r="U70" i="1"/>
  <c r="T70" i="1"/>
  <c r="S70" i="1"/>
  <c r="R70" i="1"/>
  <c r="X69" i="1"/>
  <c r="W69" i="1"/>
  <c r="V69" i="1"/>
  <c r="U69" i="1"/>
  <c r="T69" i="1"/>
  <c r="S69" i="1"/>
  <c r="R69" i="1"/>
  <c r="X68" i="1"/>
  <c r="W68" i="1"/>
  <c r="V68" i="1"/>
  <c r="U68" i="1"/>
  <c r="T68" i="1"/>
  <c r="S68" i="1"/>
  <c r="R68" i="1"/>
  <c r="X67" i="1"/>
  <c r="W67" i="1"/>
  <c r="V67" i="1"/>
  <c r="U67" i="1"/>
  <c r="T67" i="1"/>
  <c r="S67" i="1"/>
  <c r="R67" i="1"/>
  <c r="X66" i="1"/>
  <c r="W66" i="1"/>
  <c r="V66" i="1"/>
  <c r="U66" i="1"/>
  <c r="T66" i="1"/>
  <c r="S66" i="1"/>
  <c r="R66" i="1"/>
  <c r="X65" i="1"/>
  <c r="W65" i="1"/>
  <c r="V65" i="1"/>
  <c r="U65" i="1"/>
  <c r="T65" i="1"/>
  <c r="S65" i="1"/>
  <c r="R65" i="1"/>
  <c r="X64" i="1"/>
  <c r="W64" i="1"/>
  <c r="V64" i="1"/>
  <c r="U64" i="1"/>
  <c r="T64" i="1"/>
  <c r="S64" i="1"/>
  <c r="R64" i="1"/>
  <c r="X63" i="1"/>
  <c r="W63" i="1"/>
  <c r="V63" i="1"/>
  <c r="U63" i="1"/>
  <c r="T63" i="1"/>
  <c r="S63" i="1"/>
  <c r="R63" i="1"/>
  <c r="X62" i="1"/>
  <c r="W62" i="1"/>
  <c r="V62" i="1"/>
  <c r="U62" i="1"/>
  <c r="T62" i="1"/>
  <c r="S62" i="1"/>
  <c r="X59" i="1"/>
  <c r="W59" i="1"/>
  <c r="V59" i="1"/>
  <c r="U59" i="1"/>
  <c r="T59" i="1"/>
  <c r="S59" i="1"/>
  <c r="R59" i="1"/>
  <c r="X58" i="1"/>
  <c r="W58" i="1"/>
  <c r="V58" i="1"/>
  <c r="U58" i="1"/>
  <c r="T58" i="1"/>
  <c r="S58" i="1"/>
  <c r="R58" i="1"/>
  <c r="X57" i="1"/>
  <c r="W57" i="1"/>
  <c r="V57" i="1"/>
  <c r="U57" i="1"/>
  <c r="T57" i="1"/>
  <c r="S57" i="1"/>
  <c r="R57" i="1"/>
  <c r="X56" i="1"/>
  <c r="W56" i="1"/>
  <c r="V56" i="1"/>
  <c r="U56" i="1"/>
  <c r="T56" i="1"/>
  <c r="S56" i="1"/>
  <c r="R56" i="1"/>
  <c r="X55" i="1"/>
  <c r="W55" i="1"/>
  <c r="V55" i="1"/>
  <c r="U55" i="1"/>
  <c r="T55" i="1"/>
  <c r="S55" i="1"/>
  <c r="R55" i="1"/>
  <c r="X54" i="1"/>
  <c r="W54" i="1"/>
  <c r="V54" i="1"/>
  <c r="U54" i="1"/>
  <c r="T54" i="1"/>
  <c r="S54" i="1"/>
  <c r="R54" i="1"/>
  <c r="X53" i="1"/>
  <c r="W53" i="1"/>
  <c r="V53" i="1"/>
  <c r="U53" i="1"/>
  <c r="T53" i="1"/>
  <c r="S53" i="1"/>
  <c r="R53" i="1"/>
  <c r="X52" i="1"/>
  <c r="W52" i="1"/>
  <c r="V52" i="1"/>
  <c r="U52" i="1"/>
  <c r="T52" i="1"/>
  <c r="S52" i="1"/>
  <c r="R52" i="1"/>
  <c r="X51" i="1"/>
  <c r="W51" i="1"/>
  <c r="V51" i="1"/>
  <c r="U51" i="1"/>
  <c r="T51" i="1"/>
  <c r="S51" i="1"/>
  <c r="R51" i="1"/>
  <c r="X50" i="1"/>
  <c r="W50" i="1"/>
  <c r="V50" i="1"/>
  <c r="U50" i="1"/>
  <c r="T50" i="1"/>
  <c r="S50" i="1"/>
  <c r="H83" i="1"/>
  <c r="H82" i="1"/>
  <c r="H81" i="1"/>
  <c r="H80" i="1"/>
  <c r="H79" i="1"/>
  <c r="H78" i="1"/>
  <c r="H77" i="1"/>
  <c r="H76" i="1"/>
  <c r="H75" i="1"/>
  <c r="N74" i="1"/>
  <c r="M74" i="1"/>
  <c r="L74" i="1"/>
  <c r="K74" i="1"/>
  <c r="J74" i="1"/>
  <c r="I74" i="1"/>
  <c r="H46" i="3" l="1"/>
  <c r="G46" i="3"/>
  <c r="H49" i="3"/>
  <c r="G49" i="3"/>
  <c r="H44" i="3"/>
  <c r="G44" i="3"/>
  <c r="H48" i="3"/>
  <c r="G48" i="3"/>
  <c r="H47" i="3"/>
  <c r="G47" i="3"/>
  <c r="H45" i="3"/>
  <c r="G45" i="3"/>
  <c r="J63" i="1"/>
  <c r="K63" i="1"/>
  <c r="L63" i="1"/>
  <c r="M63" i="1"/>
  <c r="N63" i="1"/>
  <c r="J64" i="1"/>
  <c r="K64" i="1"/>
  <c r="L64" i="1"/>
  <c r="M64" i="1"/>
  <c r="N64" i="1"/>
  <c r="J65" i="1"/>
  <c r="K65" i="1"/>
  <c r="L65" i="1"/>
  <c r="M65" i="1"/>
  <c r="N65" i="1"/>
  <c r="J66" i="1"/>
  <c r="K66" i="1"/>
  <c r="L66" i="1"/>
  <c r="M66" i="1"/>
  <c r="N66" i="1"/>
  <c r="J67" i="1"/>
  <c r="K67" i="1"/>
  <c r="L67" i="1"/>
  <c r="M67" i="1"/>
  <c r="N67" i="1"/>
  <c r="J68" i="1"/>
  <c r="K68" i="1"/>
  <c r="L68" i="1"/>
  <c r="M68" i="1"/>
  <c r="N68" i="1"/>
  <c r="J69" i="1"/>
  <c r="K69" i="1"/>
  <c r="L69" i="1"/>
  <c r="M69" i="1"/>
  <c r="N69" i="1"/>
  <c r="J70" i="1"/>
  <c r="K70" i="1"/>
  <c r="L70" i="1"/>
  <c r="M70" i="1"/>
  <c r="N70" i="1"/>
  <c r="J71" i="1"/>
  <c r="K71" i="1"/>
  <c r="L71" i="1"/>
  <c r="M71" i="1"/>
  <c r="N71" i="1"/>
  <c r="I64" i="1"/>
  <c r="I65" i="1"/>
  <c r="I66" i="1"/>
  <c r="I67" i="1"/>
  <c r="I68" i="1"/>
  <c r="I69" i="1"/>
  <c r="I70" i="1"/>
  <c r="I71" i="1"/>
  <c r="I63" i="1"/>
  <c r="H71" i="1"/>
  <c r="H70" i="1"/>
  <c r="H69" i="1"/>
  <c r="H68" i="1"/>
  <c r="H67" i="1"/>
  <c r="H66" i="1"/>
  <c r="H65" i="1"/>
  <c r="H64" i="1"/>
  <c r="H63" i="1"/>
  <c r="N62" i="1"/>
  <c r="M62" i="1"/>
  <c r="L62" i="1"/>
  <c r="K62" i="1"/>
  <c r="J62" i="1"/>
  <c r="I62" i="1"/>
  <c r="K72" i="1" l="1"/>
  <c r="L72" i="1"/>
  <c r="M72" i="1"/>
  <c r="N72" i="1"/>
  <c r="I72" i="1"/>
  <c r="J72" i="1"/>
  <c r="O14" i="1" l="1"/>
  <c r="O26" i="1"/>
  <c r="O22" i="1"/>
  <c r="O15" i="1"/>
  <c r="O23" i="1"/>
  <c r="O19" i="1"/>
  <c r="O16" i="1"/>
  <c r="O17" i="1"/>
  <c r="O18" i="1"/>
  <c r="O20" i="1"/>
  <c r="O21" i="1"/>
  <c r="O24" i="1" l="1"/>
  <c r="Y2" i="1"/>
  <c r="Y3" i="1"/>
  <c r="Y4" i="1"/>
  <c r="Y5" i="1"/>
  <c r="Y6" i="1"/>
  <c r="Y7" i="1"/>
  <c r="Y8" i="1"/>
  <c r="Y9" i="1"/>
  <c r="Y10" i="1"/>
  <c r="Y11" i="1"/>
  <c r="Y14" i="1"/>
  <c r="Y15" i="1"/>
  <c r="Y16" i="1"/>
  <c r="Y17" i="1"/>
  <c r="Y18" i="1"/>
  <c r="Y19" i="1"/>
  <c r="Y20" i="1"/>
  <c r="Y21" i="1"/>
  <c r="Y22" i="1"/>
  <c r="Y23" i="1"/>
  <c r="Y26" i="1"/>
  <c r="Y38" i="1"/>
  <c r="T38" i="1" l="1"/>
  <c r="U38" i="1"/>
  <c r="V38" i="1"/>
  <c r="W38" i="1"/>
  <c r="X38" i="1"/>
  <c r="S38" i="1"/>
  <c r="T26" i="1"/>
  <c r="U26" i="1"/>
  <c r="V26" i="1"/>
  <c r="W26" i="1"/>
  <c r="X26" i="1"/>
  <c r="S26" i="1"/>
  <c r="T14" i="1"/>
  <c r="U14" i="1"/>
  <c r="V14" i="1"/>
  <c r="W14" i="1"/>
  <c r="X14" i="1"/>
  <c r="S14" i="1"/>
  <c r="S2" i="1"/>
  <c r="J26" i="1"/>
  <c r="K26" i="1"/>
  <c r="L26" i="1"/>
  <c r="M26" i="1"/>
  <c r="N26" i="1"/>
  <c r="I1" i="3"/>
  <c r="I26" i="1"/>
  <c r="J14" i="1"/>
  <c r="K14" i="1"/>
  <c r="L14" i="1"/>
  <c r="M14" i="1"/>
  <c r="N14" i="1"/>
  <c r="I14" i="1"/>
  <c r="T2" i="1"/>
  <c r="U2" i="1"/>
  <c r="V2" i="1"/>
  <c r="W2" i="1"/>
  <c r="X2" i="1"/>
  <c r="H1" i="3" l="1"/>
  <c r="G1" i="3"/>
  <c r="F1" i="3"/>
  <c r="C1" i="3"/>
  <c r="E1" i="3"/>
  <c r="D1" i="3"/>
  <c r="S3" i="1"/>
  <c r="S11" i="1"/>
  <c r="N23" i="1"/>
  <c r="L22" i="1"/>
  <c r="J21" i="1"/>
  <c r="N19" i="1"/>
  <c r="L18" i="1"/>
  <c r="J17" i="1"/>
  <c r="N15" i="1"/>
  <c r="K22" i="1"/>
  <c r="M19" i="1"/>
  <c r="K18" i="1"/>
  <c r="I17" i="1"/>
  <c r="L23" i="1"/>
  <c r="N20" i="1"/>
  <c r="J18" i="1"/>
  <c r="N16" i="1"/>
  <c r="M20" i="1"/>
  <c r="K15" i="1"/>
  <c r="M21" i="1"/>
  <c r="M23" i="1"/>
  <c r="I21" i="1"/>
  <c r="M15" i="1"/>
  <c r="L19" i="1"/>
  <c r="L15" i="1"/>
  <c r="K19" i="1"/>
  <c r="J22" i="1"/>
  <c r="M16" i="1"/>
  <c r="I23" i="1"/>
  <c r="K23" i="1"/>
  <c r="I22" i="1"/>
  <c r="I18" i="1"/>
  <c r="I19" i="1"/>
  <c r="J23" i="1"/>
  <c r="N21" i="1"/>
  <c r="L20" i="1"/>
  <c r="J19" i="1"/>
  <c r="N17" i="1"/>
  <c r="L16" i="1"/>
  <c r="J15" i="1"/>
  <c r="K20" i="1"/>
  <c r="N22" i="1"/>
  <c r="L21" i="1"/>
  <c r="J20" i="1"/>
  <c r="N18" i="1"/>
  <c r="L17" i="1"/>
  <c r="J16" i="1"/>
  <c r="M17" i="1"/>
  <c r="M22" i="1"/>
  <c r="K21" i="1"/>
  <c r="I20" i="1"/>
  <c r="M18" i="1"/>
  <c r="K17" i="1"/>
  <c r="I16" i="1"/>
  <c r="K16" i="1"/>
  <c r="P15" i="3" l="1" a="1"/>
  <c r="P17" i="3" s="1"/>
  <c r="F18" i="3" s="1"/>
  <c r="T3" i="1"/>
  <c r="U3" i="1"/>
  <c r="V3" i="1"/>
  <c r="W3" i="1"/>
  <c r="X3" i="1"/>
  <c r="P19" i="3" l="1"/>
  <c r="F20" i="3" s="1"/>
  <c r="P18" i="3"/>
  <c r="F19" i="3" s="1"/>
  <c r="P21" i="3"/>
  <c r="F22" i="3" s="1"/>
  <c r="P20" i="3"/>
  <c r="F21" i="3" s="1"/>
  <c r="P16" i="3"/>
  <c r="F17" i="3" s="1"/>
  <c r="P15" i="3"/>
  <c r="F16" i="3" s="1"/>
  <c r="H16" i="1" l="1"/>
  <c r="R16" i="1" s="1"/>
  <c r="H17" i="1"/>
  <c r="R17" i="1" s="1"/>
  <c r="H18" i="1"/>
  <c r="R18" i="1" s="1"/>
  <c r="H19" i="1"/>
  <c r="R19" i="1" s="1"/>
  <c r="H20" i="1"/>
  <c r="H32" i="1" s="1"/>
  <c r="H21" i="1"/>
  <c r="H33" i="1" s="1"/>
  <c r="H22" i="1"/>
  <c r="R22" i="1" s="1"/>
  <c r="H23" i="1"/>
  <c r="R23" i="1" s="1"/>
  <c r="H15" i="1"/>
  <c r="R15" i="1" s="1"/>
  <c r="R4" i="1"/>
  <c r="R5" i="1"/>
  <c r="R6" i="1"/>
  <c r="R7" i="1"/>
  <c r="R8" i="1"/>
  <c r="R9" i="1"/>
  <c r="R10" i="1"/>
  <c r="R11" i="1"/>
  <c r="R3" i="1"/>
  <c r="X16" i="1"/>
  <c r="W15" i="1"/>
  <c r="S4" i="1"/>
  <c r="T4" i="1"/>
  <c r="U4" i="1"/>
  <c r="V4" i="1"/>
  <c r="W4" i="1"/>
  <c r="X4" i="1"/>
  <c r="S5" i="1"/>
  <c r="T5" i="1"/>
  <c r="U5" i="1"/>
  <c r="V5" i="1"/>
  <c r="W5" i="1"/>
  <c r="X5" i="1"/>
  <c r="S6" i="1"/>
  <c r="T6" i="1"/>
  <c r="U6" i="1"/>
  <c r="V6" i="1"/>
  <c r="W6" i="1"/>
  <c r="X6" i="1"/>
  <c r="S7" i="1"/>
  <c r="T7" i="1"/>
  <c r="U7" i="1"/>
  <c r="V7" i="1"/>
  <c r="W7" i="1"/>
  <c r="X7" i="1"/>
  <c r="S8" i="1"/>
  <c r="T8" i="1"/>
  <c r="U8" i="1"/>
  <c r="V8" i="1"/>
  <c r="W8" i="1"/>
  <c r="X8" i="1"/>
  <c r="S9" i="1"/>
  <c r="T9" i="1"/>
  <c r="U9" i="1"/>
  <c r="V9" i="1"/>
  <c r="W9" i="1"/>
  <c r="X9" i="1"/>
  <c r="S10" i="1"/>
  <c r="T10" i="1"/>
  <c r="U10" i="1"/>
  <c r="V10" i="1"/>
  <c r="W10" i="1"/>
  <c r="X10" i="1"/>
  <c r="T11" i="1"/>
  <c r="U11" i="1"/>
  <c r="V11" i="1"/>
  <c r="W11" i="1"/>
  <c r="X11" i="1"/>
  <c r="T15" i="1"/>
  <c r="U15" i="1"/>
  <c r="T16" i="1"/>
  <c r="U16" i="1"/>
  <c r="V16" i="1"/>
  <c r="W16" i="1"/>
  <c r="V17" i="1"/>
  <c r="W17" i="1"/>
  <c r="X17" i="1"/>
  <c r="W18" i="1"/>
  <c r="X18" i="1"/>
  <c r="U19" i="1"/>
  <c r="T20" i="1"/>
  <c r="V20" i="1"/>
  <c r="W20" i="1"/>
  <c r="T21" i="1"/>
  <c r="U21" i="1"/>
  <c r="X21" i="1"/>
  <c r="U22" i="1"/>
  <c r="T23" i="1"/>
  <c r="U23" i="1"/>
  <c r="W23" i="1"/>
  <c r="B8" i="3" l="1"/>
  <c r="K21" i="3" s="1"/>
  <c r="B22" i="3" s="1"/>
  <c r="B7" i="3"/>
  <c r="K20" i="3" s="1"/>
  <c r="B21" i="3" s="1"/>
  <c r="R33" i="1"/>
  <c r="R32" i="1"/>
  <c r="R20" i="1"/>
  <c r="R21" i="1"/>
  <c r="I24" i="1"/>
  <c r="S19" i="1"/>
  <c r="H30" i="1"/>
  <c r="N24" i="1"/>
  <c r="M24" i="1"/>
  <c r="X15" i="1"/>
  <c r="S18" i="1"/>
  <c r="T19" i="1"/>
  <c r="U20" i="1"/>
  <c r="V21" i="1"/>
  <c r="W22" i="1"/>
  <c r="X23" i="1"/>
  <c r="H29" i="1"/>
  <c r="V22" i="1"/>
  <c r="L24" i="1"/>
  <c r="S17" i="1"/>
  <c r="T18" i="1"/>
  <c r="W21" i="1"/>
  <c r="X22" i="1"/>
  <c r="H27" i="1"/>
  <c r="H28" i="1"/>
  <c r="K24" i="1"/>
  <c r="S16" i="1"/>
  <c r="T17" i="1"/>
  <c r="U18" i="1"/>
  <c r="V19" i="1"/>
  <c r="H35" i="1"/>
  <c r="J24" i="1"/>
  <c r="S15" i="1"/>
  <c r="U17" i="1"/>
  <c r="V18" i="1"/>
  <c r="W19" i="1"/>
  <c r="X20" i="1"/>
  <c r="S23" i="1"/>
  <c r="H34" i="1"/>
  <c r="X19" i="1"/>
  <c r="S22" i="1"/>
  <c r="S21" i="1"/>
  <c r="T22" i="1"/>
  <c r="V15" i="1"/>
  <c r="S20" i="1"/>
  <c r="V23" i="1"/>
  <c r="H31" i="1"/>
  <c r="B4" i="3" l="1"/>
  <c r="K17" i="3" s="1"/>
  <c r="B18" i="3" s="1"/>
  <c r="B2" i="3"/>
  <c r="K15" i="3" s="1"/>
  <c r="B16" i="3" s="1"/>
  <c r="B3" i="3"/>
  <c r="K16" i="3" s="1"/>
  <c r="B17" i="3" s="1"/>
  <c r="B6" i="3"/>
  <c r="K19" i="3" s="1"/>
  <c r="B20" i="3" s="1"/>
  <c r="B9" i="3"/>
  <c r="K22" i="3" s="1"/>
  <c r="B23" i="3" s="1"/>
  <c r="B10" i="3"/>
  <c r="K23" i="3" s="1"/>
  <c r="B24" i="3" s="1"/>
  <c r="B5" i="3"/>
  <c r="K18" i="3" s="1"/>
  <c r="B19" i="3" s="1"/>
  <c r="R31" i="1"/>
  <c r="R28" i="1"/>
  <c r="R34" i="1"/>
  <c r="R30" i="1"/>
  <c r="R35" i="1"/>
  <c r="R29" i="1"/>
  <c r="R27" i="1"/>
  <c r="O15" i="3" l="1" a="1"/>
  <c r="O16" i="3" s="1"/>
  <c r="O17" i="3" l="1"/>
  <c r="O18" i="3"/>
  <c r="O20" i="3"/>
  <c r="O15" i="3"/>
  <c r="O19" i="3"/>
  <c r="P24" i="1"/>
  <c r="O21" i="3"/>
  <c r="P23" i="1"/>
  <c r="O35" i="1" s="1"/>
  <c r="P22" i="1"/>
  <c r="J22" i="3" s="1"/>
  <c r="Y35" i="1" l="1"/>
  <c r="Y47" i="1" s="1"/>
  <c r="I10" i="3"/>
  <c r="J34" i="1"/>
  <c r="K35" i="1"/>
  <c r="M35" i="1"/>
  <c r="J35" i="1"/>
  <c r="N34" i="1"/>
  <c r="I35" i="1"/>
  <c r="P21" i="1"/>
  <c r="K34" i="1"/>
  <c r="L35" i="1"/>
  <c r="O34" i="1"/>
  <c r="M34" i="1"/>
  <c r="N35" i="1"/>
  <c r="I34" i="1"/>
  <c r="L34" i="1"/>
  <c r="J23" i="3"/>
  <c r="X34" i="1" l="1"/>
  <c r="X46" i="1" s="1"/>
  <c r="H9" i="3"/>
  <c r="T35" i="1"/>
  <c r="T47" i="1" s="1"/>
  <c r="D10" i="3"/>
  <c r="C9" i="3"/>
  <c r="S34" i="1"/>
  <c r="S46" i="1" s="1"/>
  <c r="U35" i="1"/>
  <c r="U47" i="1" s="1"/>
  <c r="E10" i="3"/>
  <c r="H10" i="3"/>
  <c r="X35" i="1"/>
  <c r="X47" i="1" s="1"/>
  <c r="W34" i="1"/>
  <c r="W46" i="1" s="1"/>
  <c r="G9" i="3"/>
  <c r="T34" i="1"/>
  <c r="T46" i="1" s="1"/>
  <c r="D9" i="3"/>
  <c r="U34" i="1"/>
  <c r="U46" i="1" s="1"/>
  <c r="E9" i="3"/>
  <c r="W35" i="1"/>
  <c r="W47" i="1" s="1"/>
  <c r="G10" i="3"/>
  <c r="I9" i="3"/>
  <c r="Y34" i="1"/>
  <c r="Y46" i="1" s="1"/>
  <c r="F10" i="3"/>
  <c r="V35" i="1"/>
  <c r="V47" i="1" s="1"/>
  <c r="I33" i="1"/>
  <c r="N33" i="1"/>
  <c r="J33" i="1"/>
  <c r="P20" i="1"/>
  <c r="M33" i="1"/>
  <c r="K33" i="1"/>
  <c r="J21" i="3"/>
  <c r="O33" i="1"/>
  <c r="L33" i="1"/>
  <c r="F9" i="3"/>
  <c r="V34" i="1"/>
  <c r="V46" i="1" s="1"/>
  <c r="C10" i="3"/>
  <c r="S35" i="1"/>
  <c r="S47" i="1" s="1"/>
  <c r="D8" i="3" l="1"/>
  <c r="T33" i="1"/>
  <c r="T45" i="1" s="1"/>
  <c r="U33" i="1"/>
  <c r="U45" i="1" s="1"/>
  <c r="E8" i="3"/>
  <c r="L32" i="1"/>
  <c r="I32" i="1"/>
  <c r="M32" i="1"/>
  <c r="O32" i="1"/>
  <c r="J32" i="1"/>
  <c r="K32" i="1"/>
  <c r="N32" i="1"/>
  <c r="P19" i="1"/>
  <c r="J20" i="3"/>
  <c r="G8" i="3"/>
  <c r="W33" i="1"/>
  <c r="W45" i="1" s="1"/>
  <c r="C8" i="3"/>
  <c r="S33" i="1"/>
  <c r="S45" i="1" s="1"/>
  <c r="X33" i="1"/>
  <c r="X45" i="1" s="1"/>
  <c r="H8" i="3"/>
  <c r="V33" i="1"/>
  <c r="V45" i="1" s="1"/>
  <c r="F8" i="3"/>
  <c r="I8" i="3"/>
  <c r="Y33" i="1"/>
  <c r="Y45" i="1" s="1"/>
  <c r="S32" i="1" l="1"/>
  <c r="S44" i="1" s="1"/>
  <c r="C7" i="3"/>
  <c r="O31" i="1"/>
  <c r="J31" i="1"/>
  <c r="P18" i="1"/>
  <c r="I31" i="1"/>
  <c r="L31" i="1"/>
  <c r="N31" i="1"/>
  <c r="M31" i="1"/>
  <c r="K31" i="1"/>
  <c r="J19" i="3"/>
  <c r="T32" i="1"/>
  <c r="T44" i="1" s="1"/>
  <c r="D7" i="3"/>
  <c r="F7" i="3"/>
  <c r="V32" i="1"/>
  <c r="V44" i="1" s="1"/>
  <c r="I7" i="3"/>
  <c r="Y32" i="1"/>
  <c r="Y44" i="1" s="1"/>
  <c r="X32" i="1"/>
  <c r="X44" i="1" s="1"/>
  <c r="H7" i="3"/>
  <c r="U32" i="1"/>
  <c r="U44" i="1" s="1"/>
  <c r="E7" i="3"/>
  <c r="G7" i="3"/>
  <c r="W32" i="1"/>
  <c r="W44" i="1" s="1"/>
  <c r="F6" i="3" l="1"/>
  <c r="V31" i="1"/>
  <c r="V43" i="1" s="1"/>
  <c r="K30" i="1"/>
  <c r="N30" i="1"/>
  <c r="L30" i="1"/>
  <c r="J30" i="1"/>
  <c r="O30" i="1"/>
  <c r="J18" i="3"/>
  <c r="M30" i="1"/>
  <c r="I30" i="1"/>
  <c r="P17" i="1"/>
  <c r="D6" i="3"/>
  <c r="T31" i="1"/>
  <c r="T43" i="1" s="1"/>
  <c r="I6" i="3"/>
  <c r="Y31" i="1"/>
  <c r="Y43" i="1" s="1"/>
  <c r="U31" i="1"/>
  <c r="U43" i="1" s="1"/>
  <c r="E6" i="3"/>
  <c r="S31" i="1"/>
  <c r="S43" i="1" s="1"/>
  <c r="C6" i="3"/>
  <c r="G6" i="3"/>
  <c r="W31" i="1"/>
  <c r="W43" i="1" s="1"/>
  <c r="X31" i="1"/>
  <c r="X43" i="1" s="1"/>
  <c r="H6" i="3"/>
  <c r="F5" i="3" l="1"/>
  <c r="V30" i="1"/>
  <c r="V42" i="1" s="1"/>
  <c r="I5" i="3"/>
  <c r="Y30" i="1"/>
  <c r="Y42" i="1" s="1"/>
  <c r="H5" i="3"/>
  <c r="X30" i="1"/>
  <c r="X42" i="1" s="1"/>
  <c r="E5" i="3"/>
  <c r="U30" i="1"/>
  <c r="U42" i="1" s="1"/>
  <c r="T30" i="1"/>
  <c r="T42" i="1" s="1"/>
  <c r="D5" i="3"/>
  <c r="M29" i="1"/>
  <c r="J17" i="3"/>
  <c r="L29" i="1"/>
  <c r="K29" i="1"/>
  <c r="I29" i="1"/>
  <c r="J29" i="1"/>
  <c r="O29" i="1"/>
  <c r="P16" i="1"/>
  <c r="N29" i="1"/>
  <c r="C5" i="3"/>
  <c r="S30" i="1"/>
  <c r="S42" i="1" s="1"/>
  <c r="W30" i="1"/>
  <c r="W42" i="1" s="1"/>
  <c r="G5" i="3"/>
  <c r="X29" i="1" l="1"/>
  <c r="X41" i="1" s="1"/>
  <c r="H4" i="3"/>
  <c r="I4" i="3"/>
  <c r="Y29" i="1"/>
  <c r="Y41" i="1" s="1"/>
  <c r="U29" i="1"/>
  <c r="U41" i="1" s="1"/>
  <c r="E4" i="3"/>
  <c r="O28" i="1"/>
  <c r="M28" i="1"/>
  <c r="J28" i="1"/>
  <c r="K28" i="1"/>
  <c r="I28" i="1"/>
  <c r="N28" i="1"/>
  <c r="L28" i="1"/>
  <c r="J16" i="3"/>
  <c r="D4" i="3"/>
  <c r="T29" i="1"/>
  <c r="T41" i="1" s="1"/>
  <c r="F4" i="3"/>
  <c r="V29" i="1"/>
  <c r="V41" i="1" s="1"/>
  <c r="G4" i="3"/>
  <c r="W29" i="1"/>
  <c r="W41" i="1" s="1"/>
  <c r="S29" i="1"/>
  <c r="S41" i="1" s="1"/>
  <c r="C4" i="3"/>
  <c r="U28" i="1" l="1"/>
  <c r="U40" i="1" s="1"/>
  <c r="E3" i="3"/>
  <c r="W28" i="1"/>
  <c r="W40" i="1" s="1"/>
  <c r="G3" i="3"/>
  <c r="S28" i="1"/>
  <c r="S40" i="1" s="1"/>
  <c r="C3" i="3"/>
  <c r="L27" i="1"/>
  <c r="J15" i="3"/>
  <c r="K27" i="1"/>
  <c r="M27" i="1"/>
  <c r="J27" i="1"/>
  <c r="N27" i="1"/>
  <c r="X28" i="1"/>
  <c r="X40" i="1" s="1"/>
  <c r="H3" i="3"/>
  <c r="Y28" i="1"/>
  <c r="Y40" i="1" s="1"/>
  <c r="I3" i="3"/>
  <c r="D3" i="3"/>
  <c r="T28" i="1"/>
  <c r="T40" i="1" s="1"/>
  <c r="F3" i="3"/>
  <c r="V28" i="1"/>
  <c r="V40" i="1" s="1"/>
  <c r="W27" i="1" l="1"/>
  <c r="W39" i="1" s="1"/>
  <c r="G2" i="3"/>
  <c r="F2" i="3"/>
  <c r="V27" i="1"/>
  <c r="V39" i="1" s="1"/>
  <c r="T27" i="1"/>
  <c r="T39" i="1" s="1"/>
  <c r="D2" i="3"/>
  <c r="C2" i="3"/>
  <c r="S27" i="1"/>
  <c r="S39" i="1" s="1"/>
  <c r="Y27" i="1"/>
  <c r="Y39" i="1" s="1"/>
  <c r="I2" i="3"/>
  <c r="E2" i="3"/>
  <c r="U27" i="1"/>
  <c r="U39" i="1" s="1"/>
  <c r="X27" i="1"/>
  <c r="X39" i="1" s="1"/>
  <c r="H2" i="3"/>
  <c r="O9" i="3" l="1"/>
  <c r="M9" i="3"/>
  <c r="N9" i="3"/>
  <c r="L9" i="3"/>
  <c r="Q9" i="3"/>
  <c r="P9" i="3"/>
  <c r="R9" i="3"/>
  <c r="P11" i="3" l="1"/>
  <c r="L11" i="3"/>
  <c r="M11" i="3"/>
  <c r="N11" i="3"/>
  <c r="Q11" i="3"/>
  <c r="O11" i="3"/>
  <c r="R11" i="3"/>
  <c r="M12" i="3"/>
  <c r="Q12" i="3"/>
  <c r="P12" i="3"/>
  <c r="R12" i="3"/>
  <c r="L12" i="3"/>
  <c r="O12" i="3"/>
  <c r="N12" i="3"/>
  <c r="G21" i="3"/>
  <c r="H21" i="3"/>
  <c r="H16" i="3"/>
  <c r="G19" i="3"/>
  <c r="G17" i="3"/>
  <c r="G20" i="3"/>
  <c r="G16" i="3"/>
  <c r="G18" i="3"/>
  <c r="H19" i="3"/>
  <c r="H20" i="3"/>
  <c r="H18" i="3"/>
  <c r="H22" i="3"/>
  <c r="H17" i="3"/>
  <c r="G22" i="3"/>
  <c r="C24" i="3" l="1"/>
  <c r="D20" i="3"/>
  <c r="C18" i="3"/>
  <c r="D24" i="3"/>
  <c r="D18" i="3"/>
  <c r="D19" i="3"/>
  <c r="C19" i="3"/>
  <c r="C22" i="3"/>
  <c r="D22" i="3"/>
  <c r="D17" i="3"/>
  <c r="C16" i="3"/>
  <c r="C23" i="3"/>
  <c r="C21" i="3"/>
  <c r="C17" i="3"/>
  <c r="C20" i="3"/>
  <c r="D23" i="3"/>
  <c r="D21" i="3"/>
  <c r="I42" i="1"/>
  <c r="I40" i="1"/>
  <c r="C52" i="3" l="1"/>
  <c r="D51" i="3"/>
  <c r="D52" i="3"/>
  <c r="C47" i="3"/>
  <c r="C50" i="3"/>
  <c r="C46" i="3"/>
  <c r="D49" i="3"/>
  <c r="D50" i="3"/>
  <c r="C51" i="3"/>
  <c r="D48" i="3"/>
  <c r="C49" i="3"/>
  <c r="C44" i="3"/>
  <c r="C45" i="3"/>
  <c r="D44" i="3"/>
  <c r="D45" i="3"/>
  <c r="D46" i="3"/>
  <c r="D47" i="3"/>
  <c r="C48" i="3"/>
  <c r="O65" i="1" l="1"/>
  <c r="O63" i="1"/>
  <c r="O69" i="1"/>
  <c r="O72" i="1"/>
  <c r="O68" i="1"/>
  <c r="O71" i="1"/>
  <c r="O70" i="1"/>
  <c r="O66" i="1"/>
  <c r="O67" i="1"/>
  <c r="O64" i="1"/>
</calcChain>
</file>

<file path=xl/sharedStrings.xml><?xml version="1.0" encoding="utf-8"?>
<sst xmlns="http://schemas.openxmlformats.org/spreadsheetml/2006/main" count="775" uniqueCount="79">
  <si>
    <t>Rel</t>
  </si>
  <si>
    <t>Blisko</t>
  </si>
  <si>
    <t>K</t>
  </si>
  <si>
    <t>od25do30</t>
  </si>
  <si>
    <t>Ach</t>
  </si>
  <si>
    <t>Promocje</t>
  </si>
  <si>
    <t>od40do49</t>
  </si>
  <si>
    <t>Gnt</t>
  </si>
  <si>
    <t>od31do39</t>
  </si>
  <si>
    <t>od50do59</t>
  </si>
  <si>
    <t>Godziny</t>
  </si>
  <si>
    <t>M</t>
  </si>
  <si>
    <t>Crr</t>
  </si>
  <si>
    <t>Wybor</t>
  </si>
  <si>
    <t>Bdr</t>
  </si>
  <si>
    <t>Dojazd</t>
  </si>
  <si>
    <t>od15do24</t>
  </si>
  <si>
    <t>Ceny</t>
  </si>
  <si>
    <t>Jakosc</t>
  </si>
  <si>
    <t>ponad60</t>
  </si>
  <si>
    <t>inn</t>
  </si>
  <si>
    <t>LdP</t>
  </si>
  <si>
    <t>Hyp</t>
  </si>
  <si>
    <t>Alb</t>
  </si>
  <si>
    <t>Etykiety wierszy</t>
  </si>
  <si>
    <t>Suma końcowa</t>
  </si>
  <si>
    <t>Etykiety kolumn</t>
  </si>
  <si>
    <t>Liczba z powod</t>
  </si>
  <si>
    <t>P</t>
  </si>
  <si>
    <t>N</t>
  </si>
  <si>
    <t>Suma</t>
  </si>
  <si>
    <t xml:space="preserve"> </t>
  </si>
  <si>
    <t>E</t>
  </si>
  <si>
    <t>Test niezależności</t>
  </si>
  <si>
    <t>Stat.</t>
  </si>
  <si>
    <t>p-wartość.</t>
  </si>
  <si>
    <t>Wniosek</t>
  </si>
  <si>
    <t>alfa</t>
  </si>
  <si>
    <t xml:space="preserve"> p-wartość ps.</t>
  </si>
  <si>
    <t>L.P.</t>
  </si>
  <si>
    <t>Powód</t>
  </si>
  <si>
    <t>Sklep</t>
  </si>
  <si>
    <t>Płeć</t>
  </si>
  <si>
    <t>Wiek</t>
  </si>
  <si>
    <t>Wartości szczególne</t>
  </si>
  <si>
    <t>Wartości własne EE^T</t>
  </si>
  <si>
    <t>Sklepy (2)</t>
  </si>
  <si>
    <t>Powody (2)</t>
  </si>
  <si>
    <t>Współrzędne</t>
  </si>
  <si>
    <t>Sklepy</t>
  </si>
  <si>
    <t>Powody</t>
  </si>
  <si>
    <t>x</t>
  </si>
  <si>
    <t>y</t>
  </si>
  <si>
    <t>N\{C}</t>
  </si>
  <si>
    <t>SVD_D(C2:I10)</t>
  </si>
  <si>
    <t>eVALUES(MACIERZ.ILOCZYN(C2:I10;TRANSPONUJ(C2:I10)))</t>
  </si>
  <si>
    <t>SVD_U(C2:I10)</t>
  </si>
  <si>
    <t>SVD_V(C2:I10)</t>
  </si>
  <si>
    <t>P\{C}</t>
  </si>
  <si>
    <t>E\{C}</t>
  </si>
  <si>
    <t>SVD_D(C30:H38)</t>
  </si>
  <si>
    <t>eVALUES(MACIERZ.ILOCZYN(C30:H38;TRANSPONUJ(C30:H38)))</t>
  </si>
  <si>
    <t>Powody\{C}</t>
  </si>
  <si>
    <t>Sklepy\{C}</t>
  </si>
  <si>
    <t>Sklepy\{C} (2)</t>
  </si>
  <si>
    <t>Powody\{C} (2)</t>
  </si>
  <si>
    <t>Niestety program statystyczny służy tylko do obliczeń, dlatego byłem zmuszony przekopiować dane z formuł jako wartości, aby wynik obserwacji pozostał trwały.</t>
  </si>
  <si>
    <t>Po usunięciu z tabeli, danych klientów dla których kryterium wyboru sklepu była cena, okazuje się, że występuje niezależność wśród wyborów sklepów oraz powodów tych wyborów.</t>
  </si>
  <si>
    <t>1. Tworzymy macierz korenspondencji P</t>
  </si>
  <si>
    <t>2. Towrzymy macierz E do wyliczenia wartości statystyki</t>
  </si>
  <si>
    <t>3. Przeprowadzamy test niezależności</t>
  </si>
  <si>
    <t>4. Dokonujemy dekompozycji macierzy</t>
  </si>
  <si>
    <t>5. Wybieramy n wektorów własnych dla wierszy (SVD_U) i kolumn (SVD_V)</t>
  </si>
  <si>
    <t>6. Obliczamy współrzędne i rysujemy mapkę</t>
  </si>
  <si>
    <t>Z tabeli można wyczytać, że "cena" ma największy wpływ na wybór "Bdr"</t>
  </si>
  <si>
    <t>Jednak nie uwzględniliśmy ilości obserwacji, co może powodować błędne interpretacje</t>
  </si>
  <si>
    <t>(jeżeli odrzucamy hipotezę o niezależności, to możemy kontynuować)</t>
  </si>
  <si>
    <t>WAŻNE!</t>
  </si>
  <si>
    <t>Zależność między poszczególnymi czynnikami określamy przez zmniejszenie się kąta pomiędzy ich wektorami. Natomiast siłę tej zależności określamy przez długość tych wektorów!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</si>
</sst>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color theme="1" tint="0.499984740745262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8"/>
      </bottom>
      <diagonal/>
    </border>
    <border>
      <left style="thin">
        <color theme="8"/>
      </left>
      <right/>
      <top/>
      <bottom style="thin">
        <color theme="8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 style="thin">
        <color indexed="64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indexed="64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 style="thin">
        <color theme="2" tint="-0.249977111117893"/>
      </top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indexed="64"/>
      </bottom>
      <diagonal/>
    </border>
    <border>
      <left style="thin">
        <color theme="2" tint="-0.249977111117893"/>
      </left>
      <right style="thin">
        <color indexed="64"/>
      </right>
      <top style="thin">
        <color theme="2" tint="-0.249977111117893"/>
      </top>
      <bottom style="thin">
        <color indexed="64"/>
      </bottom>
      <diagonal/>
    </border>
    <border>
      <left style="thin">
        <color indexed="64"/>
      </left>
      <right style="thin">
        <color theme="9" tint="-0.249977111117893"/>
      </right>
      <top style="thin">
        <color indexed="64"/>
      </top>
      <bottom style="thin">
        <color theme="9" tint="-0.249977111117893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2" tint="-9.9978637043366805E-2"/>
      </left>
      <right/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theme="9" tint="-0.24997711111789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9" tint="-0.24997711111789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2" tint="-0.249977111117893"/>
      </left>
      <right/>
      <top style="thin">
        <color indexed="64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indexed="64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/>
      <diagonal/>
    </border>
    <border>
      <left style="thin">
        <color rgb="FF3F3F3F"/>
      </left>
      <right style="thin">
        <color indexed="64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7">
    <xf numFmtId="0" fontId="0" fillId="0" borderId="0" xfId="0"/>
    <xf numFmtId="0" fontId="0" fillId="0" borderId="17" xfId="0" applyNumberFormat="1" applyFont="1" applyFill="1" applyBorder="1" applyAlignment="1" applyProtection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1" fillId="31" borderId="29" xfId="41" applyBorder="1" applyAlignment="1">
      <alignment horizontal="center"/>
    </xf>
    <xf numFmtId="0" fontId="16" fillId="10" borderId="30" xfId="0" applyNumberFormat="1" applyFont="1" applyFill="1" applyBorder="1" applyAlignment="1">
      <alignment horizontal="center"/>
    </xf>
    <xf numFmtId="0" fontId="0" fillId="0" borderId="30" xfId="0" applyNumberFormat="1" applyBorder="1" applyAlignment="1">
      <alignment horizontal="center"/>
    </xf>
    <xf numFmtId="0" fontId="16" fillId="0" borderId="0" xfId="0" applyFont="1" applyAlignment="1">
      <alignment horizontal="center"/>
    </xf>
    <xf numFmtId="0" fontId="13" fillId="7" borderId="7" xfId="14" applyAlignment="1">
      <alignment horizontal="center"/>
    </xf>
    <xf numFmtId="0" fontId="18" fillId="0" borderId="21" xfId="1" applyNumberFormat="1" applyFont="1" applyBorder="1" applyAlignment="1">
      <alignment horizontal="center" vertical="center"/>
    </xf>
    <xf numFmtId="0" fontId="18" fillId="0" borderId="22" xfId="1" applyNumberFormat="1" applyFont="1" applyBorder="1" applyAlignment="1">
      <alignment horizontal="center" vertical="center"/>
    </xf>
    <xf numFmtId="0" fontId="18" fillId="0" borderId="23" xfId="1" applyNumberFormat="1" applyFont="1" applyBorder="1" applyAlignment="1">
      <alignment horizontal="center" vertical="center"/>
    </xf>
    <xf numFmtId="0" fontId="18" fillId="0" borderId="24" xfId="1" applyNumberFormat="1" applyFont="1" applyBorder="1" applyAlignment="1">
      <alignment horizontal="center" vertical="center"/>
    </xf>
    <xf numFmtId="0" fontId="18" fillId="0" borderId="20" xfId="1" applyNumberFormat="1" applyFont="1" applyBorder="1" applyAlignment="1">
      <alignment horizontal="center" vertical="center"/>
    </xf>
    <xf numFmtId="0" fontId="18" fillId="0" borderId="25" xfId="1" applyNumberFormat="1" applyFont="1" applyBorder="1" applyAlignment="1">
      <alignment horizontal="center" vertical="center"/>
    </xf>
    <xf numFmtId="0" fontId="18" fillId="0" borderId="26" xfId="1" applyNumberFormat="1" applyFont="1" applyBorder="1" applyAlignment="1">
      <alignment horizontal="center" vertical="center"/>
    </xf>
    <xf numFmtId="0" fontId="18" fillId="0" borderId="27" xfId="1" applyNumberFormat="1" applyFont="1" applyBorder="1" applyAlignment="1">
      <alignment horizontal="center" vertical="center"/>
    </xf>
    <xf numFmtId="0" fontId="18" fillId="0" borderId="28" xfId="1" applyNumberFormat="1" applyFont="1" applyBorder="1" applyAlignment="1">
      <alignment horizontal="center" vertical="center"/>
    </xf>
    <xf numFmtId="0" fontId="1" fillId="31" borderId="34" xfId="41" applyBorder="1" applyAlignment="1">
      <alignment horizontal="center"/>
    </xf>
    <xf numFmtId="0" fontId="1" fillId="31" borderId="35" xfId="41" applyBorder="1" applyAlignment="1">
      <alignment horizontal="center"/>
    </xf>
    <xf numFmtId="2" fontId="10" fillId="6" borderId="36" xfId="11" applyNumberFormat="1" applyBorder="1" applyAlignment="1">
      <alignment horizontal="center"/>
    </xf>
    <xf numFmtId="0" fontId="16" fillId="10" borderId="31" xfId="0" applyNumberFormat="1" applyFont="1" applyFill="1" applyBorder="1" applyAlignment="1">
      <alignment horizontal="center"/>
    </xf>
    <xf numFmtId="0" fontId="16" fillId="10" borderId="37" xfId="0" applyNumberFormat="1" applyFont="1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3" fillId="7" borderId="7" xfId="14" applyAlignment="1">
      <alignment horizontal="center" vertical="center"/>
    </xf>
    <xf numFmtId="0" fontId="0" fillId="0" borderId="30" xfId="0" pivotButton="1" applyBorder="1" applyAlignment="1">
      <alignment horizontal="center"/>
    </xf>
    <xf numFmtId="0" fontId="0" fillId="33" borderId="19" xfId="0" applyNumberFormat="1" applyFont="1" applyFill="1" applyBorder="1" applyAlignment="1" applyProtection="1">
      <alignment horizontal="center"/>
    </xf>
    <xf numFmtId="0" fontId="0" fillId="33" borderId="18" xfId="0" applyNumberFormat="1" applyFont="1" applyFill="1" applyBorder="1" applyAlignment="1" applyProtection="1">
      <alignment horizontal="center"/>
    </xf>
    <xf numFmtId="0" fontId="0" fillId="0" borderId="32" xfId="0" applyBorder="1" applyAlignment="1">
      <alignment horizontal="center"/>
    </xf>
    <xf numFmtId="0" fontId="0" fillId="0" borderId="30" xfId="0" applyBorder="1" applyAlignment="1">
      <alignment horizontal="center"/>
    </xf>
    <xf numFmtId="0" fontId="16" fillId="0" borderId="0" xfId="0" applyFont="1" applyAlignment="1">
      <alignment horizontal="left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8" xfId="0" applyBorder="1" applyAlignment="1">
      <alignment horizontal="center"/>
    </xf>
    <xf numFmtId="0" fontId="16" fillId="0" borderId="41" xfId="0" applyFont="1" applyBorder="1" applyAlignment="1">
      <alignment horizontal="center"/>
    </xf>
    <xf numFmtId="0" fontId="16" fillId="0" borderId="42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43" xfId="0" applyFont="1" applyBorder="1" applyAlignment="1">
      <alignment horizontal="center"/>
    </xf>
    <xf numFmtId="0" fontId="16" fillId="0" borderId="44" xfId="0" applyFont="1" applyBorder="1" applyAlignment="1">
      <alignment horizontal="center"/>
    </xf>
    <xf numFmtId="0" fontId="10" fillId="6" borderId="5" xfId="11" applyAlignment="1">
      <alignment horizontal="center" vertical="center"/>
    </xf>
    <xf numFmtId="0" fontId="1" fillId="27" borderId="29" xfId="37" applyBorder="1" applyAlignment="1">
      <alignment horizontal="center" vertical="center"/>
    </xf>
    <xf numFmtId="0" fontId="17" fillId="25" borderId="11" xfId="35" applyBorder="1" applyAlignment="1">
      <alignment horizontal="center" vertical="center"/>
    </xf>
    <xf numFmtId="0" fontId="17" fillId="25" borderId="12" xfId="35" applyBorder="1" applyAlignment="1">
      <alignment horizontal="center" vertical="center"/>
    </xf>
    <xf numFmtId="10" fontId="0" fillId="0" borderId="12" xfId="43" applyNumberFormat="1" applyFont="1" applyBorder="1" applyAlignment="1">
      <alignment horizontal="center"/>
    </xf>
    <xf numFmtId="10" fontId="0" fillId="0" borderId="43" xfId="43" applyNumberFormat="1" applyFont="1" applyBorder="1" applyAlignment="1">
      <alignment horizontal="center"/>
    </xf>
    <xf numFmtId="10" fontId="0" fillId="0" borderId="44" xfId="43" applyNumberFormat="1" applyFont="1" applyBorder="1" applyAlignment="1">
      <alignment horizontal="center"/>
    </xf>
    <xf numFmtId="0" fontId="10" fillId="6" borderId="5" xfId="11" applyAlignment="1">
      <alignment horizontal="center"/>
    </xf>
    <xf numFmtId="0" fontId="10" fillId="6" borderId="46" xfId="11" applyBorder="1" applyAlignment="1">
      <alignment horizontal="center" vertical="center"/>
    </xf>
    <xf numFmtId="0" fontId="17" fillId="25" borderId="10" xfId="35" applyBorder="1" applyAlignment="1">
      <alignment horizontal="center" vertical="center"/>
    </xf>
    <xf numFmtId="0" fontId="1" fillId="28" borderId="10" xfId="38" applyBorder="1" applyAlignment="1">
      <alignment horizontal="center" vertical="center"/>
    </xf>
    <xf numFmtId="0" fontId="10" fillId="6" borderId="46" xfId="11" applyBorder="1" applyAlignment="1">
      <alignment horizontal="center"/>
    </xf>
    <xf numFmtId="0" fontId="17" fillId="25" borderId="10" xfId="35" applyBorder="1" applyAlignment="1">
      <alignment horizontal="center"/>
    </xf>
    <xf numFmtId="0" fontId="1" fillId="28" borderId="10" xfId="38" applyBorder="1" applyAlignment="1">
      <alignment horizontal="center"/>
    </xf>
    <xf numFmtId="0" fontId="8" fillId="4" borderId="10" xfId="9" applyBorder="1" applyAlignment="1">
      <alignment horizontal="center"/>
    </xf>
    <xf numFmtId="0" fontId="13" fillId="7" borderId="33" xfId="14" applyBorder="1" applyAlignment="1">
      <alignment horizontal="center"/>
    </xf>
    <xf numFmtId="0" fontId="0" fillId="10" borderId="31" xfId="0" applyFont="1" applyFill="1" applyBorder="1" applyAlignment="1">
      <alignment horizontal="center"/>
    </xf>
    <xf numFmtId="0" fontId="0" fillId="10" borderId="30" xfId="0" applyFont="1" applyFill="1" applyBorder="1" applyAlignment="1">
      <alignment horizontal="center"/>
    </xf>
    <xf numFmtId="0" fontId="0" fillId="10" borderId="37" xfId="0" applyFont="1" applyFill="1" applyBorder="1" applyAlignment="1">
      <alignment horizontal="center"/>
    </xf>
    <xf numFmtId="0" fontId="16" fillId="34" borderId="30" xfId="0" applyFont="1" applyFill="1" applyBorder="1" applyAlignment="1">
      <alignment horizontal="center"/>
    </xf>
    <xf numFmtId="0" fontId="16" fillId="34" borderId="30" xfId="0" applyNumberFormat="1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" fillId="31" borderId="47" xfId="41" applyBorder="1" applyAlignment="1">
      <alignment horizontal="center"/>
    </xf>
    <xf numFmtId="0" fontId="1" fillId="31" borderId="48" xfId="41" applyBorder="1" applyAlignment="1">
      <alignment horizontal="center"/>
    </xf>
    <xf numFmtId="0" fontId="1" fillId="31" borderId="10" xfId="41" applyBorder="1" applyAlignment="1">
      <alignment horizontal="center"/>
    </xf>
    <xf numFmtId="0" fontId="0" fillId="0" borderId="0" xfId="0" applyBorder="1"/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13" xfId="0" applyBorder="1"/>
    <xf numFmtId="0" fontId="18" fillId="0" borderId="50" xfId="1" applyNumberFormat="1" applyFont="1" applyBorder="1" applyAlignment="1">
      <alignment horizontal="center" vertical="center"/>
    </xf>
    <xf numFmtId="0" fontId="18" fillId="0" borderId="39" xfId="1" applyNumberFormat="1" applyFont="1" applyBorder="1" applyAlignment="1">
      <alignment horizontal="center" vertical="center"/>
    </xf>
    <xf numFmtId="0" fontId="18" fillId="0" borderId="51" xfId="1" applyNumberFormat="1" applyFont="1" applyBorder="1" applyAlignment="1">
      <alignment horizontal="center" vertical="center"/>
    </xf>
    <xf numFmtId="0" fontId="1" fillId="31" borderId="29" xfId="41" applyNumberFormat="1" applyBorder="1" applyAlignment="1">
      <alignment horizontal="center"/>
    </xf>
    <xf numFmtId="0" fontId="17" fillId="25" borderId="49" xfId="35" applyBorder="1" applyAlignment="1">
      <alignment horizontal="center" vertical="center"/>
    </xf>
    <xf numFmtId="0" fontId="19" fillId="0" borderId="13" xfId="0" applyFont="1" applyBorder="1" applyAlignment="1">
      <alignment horizontal="center"/>
    </xf>
    <xf numFmtId="0" fontId="15" fillId="0" borderId="0" xfId="17" applyBorder="1" applyAlignment="1">
      <alignment horizontal="left"/>
    </xf>
    <xf numFmtId="0" fontId="15" fillId="0" borderId="0" xfId="17" applyAlignment="1">
      <alignment horizontal="left"/>
    </xf>
    <xf numFmtId="10" fontId="0" fillId="0" borderId="49" xfId="43" applyNumberFormat="1" applyFont="1" applyBorder="1" applyAlignment="1">
      <alignment horizontal="center"/>
    </xf>
    <xf numFmtId="10" fontId="0" fillId="0" borderId="55" xfId="43" applyNumberFormat="1" applyFont="1" applyBorder="1" applyAlignment="1">
      <alignment horizontal="center"/>
    </xf>
    <xf numFmtId="0" fontId="15" fillId="0" borderId="0" xfId="17"/>
    <xf numFmtId="0" fontId="15" fillId="0" borderId="0" xfId="17" applyFill="1" applyBorder="1" applyAlignment="1">
      <alignment horizontal="left"/>
    </xf>
    <xf numFmtId="0" fontId="14" fillId="0" borderId="0" xfId="15" applyAlignment="1">
      <alignment horizontal="center"/>
    </xf>
    <xf numFmtId="0" fontId="21" fillId="0" borderId="0" xfId="0" applyFont="1" applyAlignment="1">
      <alignment horizontal="left"/>
    </xf>
    <xf numFmtId="0" fontId="13" fillId="7" borderId="7" xfId="14" applyAlignment="1">
      <alignment horizontal="center" wrapText="1"/>
    </xf>
    <xf numFmtId="0" fontId="16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0" fillId="6" borderId="5" xfId="11" applyAlignment="1">
      <alignment horizontal="center" wrapText="1"/>
    </xf>
    <xf numFmtId="0" fontId="10" fillId="6" borderId="5" xfId="11" applyAlignment="1">
      <alignment horizontal="center" vertical="center" wrapText="1"/>
    </xf>
    <xf numFmtId="0" fontId="10" fillId="6" borderId="45" xfId="11" applyBorder="1" applyAlignment="1">
      <alignment horizontal="center" vertical="center" wrapText="1"/>
    </xf>
    <xf numFmtId="0" fontId="19" fillId="0" borderId="13" xfId="0" applyFont="1" applyBorder="1" applyAlignment="1">
      <alignment horizontal="center" wrapText="1"/>
    </xf>
    <xf numFmtId="0" fontId="10" fillId="6" borderId="52" xfId="11" applyBorder="1" applyAlignment="1">
      <alignment horizontal="center" vertical="center" wrapText="1"/>
    </xf>
    <xf numFmtId="0" fontId="10" fillId="6" borderId="53" xfId="11" applyBorder="1" applyAlignment="1">
      <alignment horizontal="center" vertical="center" wrapText="1"/>
    </xf>
    <xf numFmtId="0" fontId="10" fillId="6" borderId="54" xfId="11" applyBorder="1" applyAlignment="1">
      <alignment horizontal="center" vertical="center" wrapText="1"/>
    </xf>
    <xf numFmtId="0" fontId="19" fillId="0" borderId="0" xfId="0" applyFont="1" applyBorder="1" applyAlignment="1">
      <alignment horizontal="center" wrapText="1"/>
    </xf>
  </cellXfs>
  <cellStyles count="44">
    <cellStyle name="20% — akcent 1" xfId="20" builtinId="30" customBuiltin="1"/>
    <cellStyle name="20% — akcent 2" xfId="24" builtinId="34" customBuiltin="1"/>
    <cellStyle name="20% — akcent 3" xfId="28" builtinId="38" customBuiltin="1"/>
    <cellStyle name="20% — akcent 4" xfId="32" builtinId="42" customBuiltin="1"/>
    <cellStyle name="20% — akcent 5" xfId="36" builtinId="46" customBuiltin="1"/>
    <cellStyle name="20% — akcent 6" xfId="40" builtinId="50" customBuiltin="1"/>
    <cellStyle name="40% — akcent 1" xfId="21" builtinId="31" customBuiltin="1"/>
    <cellStyle name="40% — akcent 2" xfId="25" builtinId="35" customBuiltin="1"/>
    <cellStyle name="40% — akcent 3" xfId="29" builtinId="39" customBuiltin="1"/>
    <cellStyle name="40% — akcent 4" xfId="33" builtinId="43" customBuiltin="1"/>
    <cellStyle name="40% — akcent 5" xfId="37" builtinId="47" customBuiltin="1"/>
    <cellStyle name="40% — akcent 6" xfId="41" builtinId="51" customBuiltin="1"/>
    <cellStyle name="60% — akcent 1" xfId="22" builtinId="32" customBuiltin="1"/>
    <cellStyle name="60% — akcent 2" xfId="26" builtinId="36" customBuiltin="1"/>
    <cellStyle name="60% — akcent 3" xfId="30" builtinId="40" customBuiltin="1"/>
    <cellStyle name="60% — akcent 4" xfId="34" builtinId="44" customBuiltin="1"/>
    <cellStyle name="60% — akcent 5" xfId="38" builtinId="48" customBuiltin="1"/>
    <cellStyle name="60% — akcent 6" xfId="42" builtinId="52" customBuiltin="1"/>
    <cellStyle name="Akcent 1" xfId="19" builtinId="29" customBuiltin="1"/>
    <cellStyle name="Akcent 2" xfId="23" builtinId="33" customBuiltin="1"/>
    <cellStyle name="Akcent 3" xfId="27" builtinId="37" customBuiltin="1"/>
    <cellStyle name="Akcent 4" xfId="31" builtinId="41" customBuiltin="1"/>
    <cellStyle name="Akcent 5" xfId="35" builtinId="45" customBuiltin="1"/>
    <cellStyle name="Akcent 6" xfId="39" builtinId="49" customBuiltin="1"/>
    <cellStyle name="Dane wejściowe" xfId="10" builtinId="20" customBuiltin="1"/>
    <cellStyle name="Dane wyjściowe" xfId="11" builtinId="21" customBuiltin="1"/>
    <cellStyle name="Dobry" xfId="7" builtinId="26" customBuiltin="1"/>
    <cellStyle name="Dziesiętny" xfId="1" builtinId="3"/>
    <cellStyle name="Komórka połączona" xfId="13" builtinId="24" customBuiltin="1"/>
    <cellStyle name="Komórka zaznaczona" xfId="14" builtinId="23" customBuiltin="1"/>
    <cellStyle name="Nagłówek 1" xfId="3" builtinId="16" customBuiltin="1"/>
    <cellStyle name="Nagłówek 2" xfId="4" builtinId="17" customBuiltin="1"/>
    <cellStyle name="Nagłówek 3" xfId="5" builtinId="18" customBuiltin="1"/>
    <cellStyle name="Nagłówek 4" xfId="6" builtinId="19" customBuiltin="1"/>
    <cellStyle name="Neutralny" xfId="9" builtinId="28" customBuiltin="1"/>
    <cellStyle name="Normalny" xfId="0" builtinId="0"/>
    <cellStyle name="Obliczenia" xfId="12" builtinId="22" customBuiltin="1"/>
    <cellStyle name="Procentowy" xfId="43" builtinId="5"/>
    <cellStyle name="Suma" xfId="18" builtinId="25" customBuiltin="1"/>
    <cellStyle name="Tekst objaśnienia" xfId="17" builtinId="53" customBuiltin="1"/>
    <cellStyle name="Tekst ostrzeżenia" xfId="15" builtinId="11" customBuiltin="1"/>
    <cellStyle name="Tytuł" xfId="2" builtinId="15" customBuiltin="1"/>
    <cellStyle name="Uwaga" xfId="16" builtinId="10" customBuiltin="1"/>
    <cellStyle name="Zły" xfId="8" builtinId="27" customBuiltin="1"/>
  </cellStyles>
  <dxfs count="41">
    <dxf>
      <border>
        <left style="thin">
          <color theme="8"/>
        </left>
        <right style="thin">
          <color theme="8"/>
        </right>
        <vertical style="thin">
          <color theme="8"/>
        </vertical>
        <horizontal style="thin">
          <color theme="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indexed="65"/>
          <bgColor theme="4" tint="0.79998168889431442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bottom style="thin">
          <color theme="8"/>
        </bottom>
      </border>
    </dxf>
    <dxf>
      <border>
        <left style="thin">
          <color theme="8"/>
        </left>
      </border>
    </dxf>
    <dxf>
      <fill>
        <patternFill patternType="solid"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border>
        <left style="thin">
          <color indexed="64"/>
        </left>
      </border>
    </dxf>
    <dxf>
      <border>
        <left style="thin">
          <color theme="8"/>
        </left>
        <right style="thin">
          <color theme="8"/>
        </right>
        <top style="thin">
          <color theme="8"/>
        </top>
        <vertical style="thin">
          <color theme="8"/>
        </vertical>
        <horizontal style="thin">
          <color theme="8"/>
        </horizontal>
      </border>
    </dxf>
    <dxf>
      <border>
        <left style="thin">
          <color theme="8"/>
        </left>
        <right style="thin">
          <color theme="8"/>
        </right>
        <top style="thin">
          <color theme="8"/>
        </top>
        <vertical style="thin">
          <color theme="8"/>
        </vertical>
        <horizontal style="thin">
          <color theme="8"/>
        </horizontal>
      </border>
    </dxf>
    <dxf>
      <border>
        <left style="thin">
          <color theme="8"/>
        </left>
        <right style="thin">
          <color theme="8"/>
        </right>
        <top style="thin">
          <color theme="8"/>
        </top>
        <vertical style="thin">
          <color theme="8"/>
        </vertical>
        <horizontal style="thin">
          <color theme="8"/>
        </horizontal>
      </border>
    </dxf>
    <dxf>
      <border>
        <left style="thin">
          <color theme="8"/>
        </left>
        <right style="thin">
          <color theme="8"/>
        </right>
        <top style="thin">
          <color theme="8"/>
        </top>
        <vertical style="thin">
          <color theme="8"/>
        </vertical>
        <horizontal style="thin">
          <color theme="8"/>
        </horizontal>
      </border>
    </dxf>
    <dxf>
      <border>
        <left style="thin">
          <color theme="8"/>
        </left>
        <right style="thin">
          <color theme="8"/>
        </right>
        <top style="thin">
          <color theme="8"/>
        </top>
        <vertical style="thin">
          <color theme="8"/>
        </vertical>
        <horizontal style="thin">
          <color theme="8"/>
        </horizontal>
      </border>
    </dxf>
    <dxf>
      <border>
        <left style="thin">
          <color theme="8"/>
        </left>
        <right style="thin">
          <color theme="8"/>
        </right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border>
        <left style="thin">
          <color theme="8"/>
        </left>
        <right style="thin">
          <color theme="8"/>
        </right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border>
        <right style="thin">
          <color theme="8"/>
        </right>
        <vertical style="thin">
          <color theme="8"/>
        </vertical>
        <horizontal style="thin">
          <color theme="8"/>
        </horizontal>
      </border>
    </dxf>
    <dxf>
      <font>
        <b/>
      </font>
    </dxf>
    <dxf>
      <border>
        <left style="thin">
          <color theme="8"/>
        </left>
      </border>
    </dxf>
    <dxf>
      <border>
        <top style="thin">
          <color theme="8"/>
        </top>
      </border>
    </dxf>
    <dxf>
      <border>
        <top style="thin">
          <color theme="8"/>
        </top>
      </border>
    </dxf>
    <dxf>
      <border>
        <bottom style="thin">
          <color theme="8"/>
        </bottom>
      </border>
    </dxf>
    <dxf>
      <border>
        <bottom style="thin">
          <color theme="8"/>
        </bottom>
      </border>
    </dxf>
    <dxf>
      <border>
        <bottom style="thin">
          <color theme="8"/>
        </bottom>
      </border>
    </dxf>
    <dxf>
      <border>
        <bottom style="thin">
          <color theme="8"/>
        </bottom>
      </border>
    </dxf>
    <dxf>
      <border>
        <bottom style="thin">
          <color theme="8"/>
        </bottom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/>
        </vertical>
        <horizontal style="thin">
          <color theme="6"/>
        </horizontal>
      </border>
    </dxf>
    <dxf>
      <border>
        <left style="thin">
          <color theme="8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indexed="65"/>
          <bgColor theme="4" tint="0.79998168889431442"/>
        </patternFill>
      </fill>
    </dxf>
    <dxf>
      <alignment horizontal="center"/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Mapa percepcji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3.4146933819064966E-2"/>
          <c:y val="0.11700350082881031"/>
          <c:w val="0.9374802193441667"/>
          <c:h val="0.86090492022582155"/>
        </c:manualLayout>
      </c:layout>
      <c:scatterChart>
        <c:scatterStyle val="lineMarker"/>
        <c:varyColors val="0"/>
        <c:ser>
          <c:idx val="0"/>
          <c:order val="0"/>
          <c:tx>
            <c:strRef>
              <c:f>SVD_Przykład!$C$15</c:f>
              <c:strCache>
                <c:ptCount val="1"/>
                <c:pt idx="0">
                  <c:v>Sklepy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5E01B02-EE2F-4117-B288-1DCAC67718CF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542-49DC-8A23-3BFFAA5C540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CE29401-9730-478A-B628-DD274952A474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542-49DC-8A23-3BFFAA5C540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27754E4-BF50-491C-B639-AFCC04FFD3C4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542-49DC-8A23-3BFFAA5C540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EA6332B-04DF-42B0-BA10-CBA8896D6D09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542-49DC-8A23-3BFFAA5C540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EABD0B9-5F6A-4014-8584-9F3426AA9FB5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542-49DC-8A23-3BFFAA5C540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E9CBC0E-FB57-4534-9645-22E550987151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542-49DC-8A23-3BFFAA5C540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202A61C-3862-47D1-AE65-67AF342596CE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542-49DC-8A23-3BFFAA5C540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4EFE9DD-55B3-4DC5-A808-5BCF94CEEF55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542-49DC-8A23-3BFFAA5C540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913254E2-2BF9-462C-8ED7-2E60D5FBED85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7542-49DC-8A23-3BFFAA5C54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SVD_Przykład!$C$16:$C$24</c:f>
              <c:numCache>
                <c:formatCode>General</c:formatCode>
                <c:ptCount val="9"/>
                <c:pt idx="0">
                  <c:v>0.31341755270878047</c:v>
                </c:pt>
                <c:pt idx="1">
                  <c:v>0.6075717234531286</c:v>
                </c:pt>
                <c:pt idx="2">
                  <c:v>-1.7481698530222187</c:v>
                </c:pt>
                <c:pt idx="3">
                  <c:v>0.9713542723853108</c:v>
                </c:pt>
                <c:pt idx="4">
                  <c:v>0.71813826581179241</c:v>
                </c:pt>
                <c:pt idx="5">
                  <c:v>0.30977444433749196</c:v>
                </c:pt>
                <c:pt idx="6">
                  <c:v>0.5477479829562194</c:v>
                </c:pt>
                <c:pt idx="7">
                  <c:v>-1.8961851542729233</c:v>
                </c:pt>
                <c:pt idx="8">
                  <c:v>0.55417598778888955</c:v>
                </c:pt>
              </c:numCache>
            </c:numRef>
          </c:xVal>
          <c:yVal>
            <c:numRef>
              <c:f>SVD_Przykład!$D$16:$D$24</c:f>
              <c:numCache>
                <c:formatCode>General</c:formatCode>
                <c:ptCount val="9"/>
                <c:pt idx="0">
                  <c:v>-1.1230082179637708</c:v>
                </c:pt>
                <c:pt idx="1">
                  <c:v>1.3141517938298695</c:v>
                </c:pt>
                <c:pt idx="2">
                  <c:v>0.14859022658728674</c:v>
                </c:pt>
                <c:pt idx="3">
                  <c:v>-1.166493448014335</c:v>
                </c:pt>
                <c:pt idx="4">
                  <c:v>7.9295009487002951E-2</c:v>
                </c:pt>
                <c:pt idx="5">
                  <c:v>-1.0463883552356608</c:v>
                </c:pt>
                <c:pt idx="6">
                  <c:v>2.2642550916536033</c:v>
                </c:pt>
                <c:pt idx="7">
                  <c:v>-0.18765906061404855</c:v>
                </c:pt>
                <c:pt idx="8">
                  <c:v>-0.254605684671666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SVD_Przykład!$B$16:$B$24</c15:f>
                <c15:dlblRangeCache>
                  <c:ptCount val="9"/>
                  <c:pt idx="0">
                    <c:v>Ach</c:v>
                  </c:pt>
                  <c:pt idx="1">
                    <c:v>Alb</c:v>
                  </c:pt>
                  <c:pt idx="2">
                    <c:v>Bdr</c:v>
                  </c:pt>
                  <c:pt idx="3">
                    <c:v>Crr</c:v>
                  </c:pt>
                  <c:pt idx="4">
                    <c:v>Gnt</c:v>
                  </c:pt>
                  <c:pt idx="5">
                    <c:v>Hyp</c:v>
                  </c:pt>
                  <c:pt idx="6">
                    <c:v>inn</c:v>
                  </c:pt>
                  <c:pt idx="7">
                    <c:v>LdP</c:v>
                  </c:pt>
                  <c:pt idx="8">
                    <c:v>Rel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9-7542-49DC-8A23-3BFFAA5C5406}"/>
            </c:ext>
          </c:extLst>
        </c:ser>
        <c:ser>
          <c:idx val="1"/>
          <c:order val="1"/>
          <c:tx>
            <c:strRef>
              <c:f>SVD_Przykład!$G$15</c:f>
              <c:strCache>
                <c:ptCount val="1"/>
                <c:pt idx="0">
                  <c:v>Powody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CC37949-8723-4968-B6B7-18CAC4E8A6CA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7542-49DC-8A23-3BFFAA5C540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A9A3671-D3B7-42B5-9A7D-53AFCC5FDD07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542-49DC-8A23-3BFFAA5C540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321936F-A3A9-4D16-B102-35843DC8F51B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7542-49DC-8A23-3BFFAA5C540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0FC5BDC-EB86-48E8-8985-2541E916438C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542-49DC-8A23-3BFFAA5C540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94FB001-BAAE-44F7-8A32-34FAB38DD05F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542-49DC-8A23-3BFFAA5C540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44D9157-00EF-47F3-B996-5F53F342037D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7542-49DC-8A23-3BFFAA5C540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61A2446-C0BE-486D-A878-A88B8AFDFC8F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7542-49DC-8A23-3BFFAA5C54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SVD_Przykład!$G$16:$G$22</c:f>
              <c:numCache>
                <c:formatCode>General</c:formatCode>
                <c:ptCount val="7"/>
                <c:pt idx="0">
                  <c:v>0.21802700193561661</c:v>
                </c:pt>
                <c:pt idx="1">
                  <c:v>-1.7989962259276078</c:v>
                </c:pt>
                <c:pt idx="2">
                  <c:v>0.84939885987273045</c:v>
                </c:pt>
                <c:pt idx="3">
                  <c:v>0.87294418908303839</c:v>
                </c:pt>
                <c:pt idx="4">
                  <c:v>0.89762993335759178</c:v>
                </c:pt>
                <c:pt idx="5">
                  <c:v>0.52412128478931874</c:v>
                </c:pt>
                <c:pt idx="6">
                  <c:v>0.56917666957774515</c:v>
                </c:pt>
              </c:numCache>
            </c:numRef>
          </c:xVal>
          <c:yVal>
            <c:numRef>
              <c:f>SVD_Przykład!$H$16:$H$22</c:f>
              <c:numCache>
                <c:formatCode>General</c:formatCode>
                <c:ptCount val="7"/>
                <c:pt idx="0">
                  <c:v>1.4094829039765873</c:v>
                </c:pt>
                <c:pt idx="1">
                  <c:v>-0.12613546528347006</c:v>
                </c:pt>
                <c:pt idx="2">
                  <c:v>9.5143720041358848E-2</c:v>
                </c:pt>
                <c:pt idx="3">
                  <c:v>1.2828175013888112</c:v>
                </c:pt>
                <c:pt idx="4">
                  <c:v>-9.8666796023359912E-2</c:v>
                </c:pt>
                <c:pt idx="5">
                  <c:v>-0.71681100817646837</c:v>
                </c:pt>
                <c:pt idx="6">
                  <c:v>-1.21314347393718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SVD_Przykład!$F$16:$F$22</c15:f>
                <c15:dlblRangeCache>
                  <c:ptCount val="7"/>
                  <c:pt idx="0">
                    <c:v>Blisko</c:v>
                  </c:pt>
                  <c:pt idx="1">
                    <c:v>Ceny</c:v>
                  </c:pt>
                  <c:pt idx="2">
                    <c:v>Dojazd</c:v>
                  </c:pt>
                  <c:pt idx="3">
                    <c:v>Godziny</c:v>
                  </c:pt>
                  <c:pt idx="4">
                    <c:v>Jakosc</c:v>
                  </c:pt>
                  <c:pt idx="5">
                    <c:v>Promocje</c:v>
                  </c:pt>
                  <c:pt idx="6">
                    <c:v>Wybor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1-7542-49DC-8A23-3BFFAA5C5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1515599"/>
        <c:axId val="1109780751"/>
      </c:scatterChart>
      <c:valAx>
        <c:axId val="1111515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09780751"/>
        <c:crosses val="autoZero"/>
        <c:crossBetween val="midCat"/>
      </c:valAx>
      <c:valAx>
        <c:axId val="110978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11515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Mapa percepcji \{C}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3.4146933819064966E-2"/>
          <c:y val="0.11700350082881031"/>
          <c:w val="0.9374802193441667"/>
          <c:h val="0.86090492022582155"/>
        </c:manualLayout>
      </c:layout>
      <c:scatterChart>
        <c:scatterStyle val="lineMarker"/>
        <c:varyColors val="0"/>
        <c:ser>
          <c:idx val="0"/>
          <c:order val="0"/>
          <c:tx>
            <c:strRef>
              <c:f>SVD_Przykład!$C$43</c:f>
              <c:strCache>
                <c:ptCount val="1"/>
                <c:pt idx="0">
                  <c:v>Sklepy\{C}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6DCE140-489A-4061-9B92-593F87206146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850-417F-BF95-891AEA7DC26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DC6AF58-A054-42CB-9A63-4E4191D10172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850-417F-BF95-891AEA7DC26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D863398-AC13-4BC5-9714-43642F6D024A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850-417F-BF95-891AEA7DC26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432834F-7979-4DFB-8484-FA898B82E167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850-417F-BF95-891AEA7DC26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ED79E3F-816C-4EF7-A7B0-A269C319EB1A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B850-417F-BF95-891AEA7DC26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DBFFB6E-A51D-443D-9F91-1D8F0FC3C046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850-417F-BF95-891AEA7DC26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2DFCB27-40B5-4B02-A8B5-4575FB73487D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B850-417F-BF95-891AEA7DC26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6F406CB-DE81-4E4F-91AF-6C4E5FAFFE29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B850-417F-BF95-891AEA7DC26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3BAB5C9E-43D9-4880-8864-480B7BC39551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B850-417F-BF95-891AEA7DC2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SVD_Przykład!$C$44:$C$52</c:f>
              <c:numCache>
                <c:formatCode>General</c:formatCode>
                <c:ptCount val="9"/>
                <c:pt idx="0">
                  <c:v>-1.0967309113118835</c:v>
                </c:pt>
                <c:pt idx="1">
                  <c:v>1.176618179386459</c:v>
                </c:pt>
                <c:pt idx="2">
                  <c:v>1.3513375519803092</c:v>
                </c:pt>
                <c:pt idx="3">
                  <c:v>-1.1961596170544118</c:v>
                </c:pt>
                <c:pt idx="4">
                  <c:v>-0.15588568939999831</c:v>
                </c:pt>
                <c:pt idx="5">
                  <c:v>-1.0201695660731704</c:v>
                </c:pt>
                <c:pt idx="6">
                  <c:v>1.7480238870375571</c:v>
                </c:pt>
                <c:pt idx="7">
                  <c:v>0.33109512748164166</c:v>
                </c:pt>
                <c:pt idx="8">
                  <c:v>-0.20042304422150933</c:v>
                </c:pt>
              </c:numCache>
            </c:numRef>
          </c:xVal>
          <c:yVal>
            <c:numRef>
              <c:f>SVD_Przykład!$D$44:$D$52</c:f>
              <c:numCache>
                <c:formatCode>General</c:formatCode>
                <c:ptCount val="9"/>
                <c:pt idx="0">
                  <c:v>-0.2108033655153454</c:v>
                </c:pt>
                <c:pt idx="1">
                  <c:v>-1.0779864405164221</c:v>
                </c:pt>
                <c:pt idx="2">
                  <c:v>-1.7499743352319257</c:v>
                </c:pt>
                <c:pt idx="3">
                  <c:v>1.0730923981067271</c:v>
                </c:pt>
                <c:pt idx="4">
                  <c:v>1.275282354558555</c:v>
                </c:pt>
                <c:pt idx="5">
                  <c:v>4.289039629771297E-2</c:v>
                </c:pt>
                <c:pt idx="6">
                  <c:v>1.1604905560154659</c:v>
                </c:pt>
                <c:pt idx="7">
                  <c:v>-1.5232070873321581</c:v>
                </c:pt>
                <c:pt idx="8">
                  <c:v>-0.77602414603526948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SVD_Przykład!$B$44:$B$52</c15:f>
                <c15:dlblRangeCache>
                  <c:ptCount val="9"/>
                  <c:pt idx="0">
                    <c:v>Ach</c:v>
                  </c:pt>
                  <c:pt idx="1">
                    <c:v>Alb</c:v>
                  </c:pt>
                  <c:pt idx="2">
                    <c:v>Bdr</c:v>
                  </c:pt>
                  <c:pt idx="3">
                    <c:v>Crr</c:v>
                  </c:pt>
                  <c:pt idx="4">
                    <c:v>Gnt</c:v>
                  </c:pt>
                  <c:pt idx="5">
                    <c:v>Hyp</c:v>
                  </c:pt>
                  <c:pt idx="6">
                    <c:v>inn</c:v>
                  </c:pt>
                  <c:pt idx="7">
                    <c:v>LdP</c:v>
                  </c:pt>
                  <c:pt idx="8">
                    <c:v>Rel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9-B850-417F-BF95-891AEA7DC26E}"/>
            </c:ext>
          </c:extLst>
        </c:ser>
        <c:ser>
          <c:idx val="1"/>
          <c:order val="1"/>
          <c:tx>
            <c:strRef>
              <c:f>SVD_Przykład!$G$43</c:f>
              <c:strCache>
                <c:ptCount val="1"/>
                <c:pt idx="0">
                  <c:v>Powody\{C}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1FBF0F4-5109-4723-9DB6-2FC9FDD3FAF0}" type="CELLRANGE">
                      <a:rPr lang="en-US"/>
                      <a:pPr/>
                      <a:t>[ZAKRES KOMÓREK]</a:t>
                    </a:fld>
                    <a:endParaRPr lang="pl-PL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B850-417F-BF95-891AEA7DC26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07F957C-3B3F-42AE-BDC5-F60CCD7D2124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B850-417F-BF95-891AEA7DC26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48D3A85-04BA-46E9-B1D9-A633628F1DE4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B850-417F-BF95-891AEA7DC26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A00A0FA-4C79-42B1-979C-4876B2B80834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B850-417F-BF95-891AEA7DC26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76A6019-3D0F-4D98-8228-5A25D6E1252F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B850-417F-BF95-891AEA7DC26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3127B03-33CF-4B3D-8C2E-5E8C078FBAF0}" type="CELLRANGE">
                      <a:rPr lang="pl-PL"/>
                      <a:pPr/>
                      <a:t>[ZAKRES KOMÓREK]</a:t>
                    </a:fld>
                    <a:endParaRPr lang="pl-PL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B850-417F-BF95-891AEA7DC2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SVD_Przykład!$G$44:$G$49</c:f>
              <c:numCache>
                <c:formatCode>General</c:formatCode>
                <c:ptCount val="6"/>
                <c:pt idx="0">
                  <c:v>1.3628037338262309</c:v>
                </c:pt>
                <c:pt idx="1">
                  <c:v>-0.34934982645155366</c:v>
                </c:pt>
                <c:pt idx="2">
                  <c:v>0.74773282619912873</c:v>
                </c:pt>
                <c:pt idx="3">
                  <c:v>-0.40958606666220326</c:v>
                </c:pt>
                <c:pt idx="4">
                  <c:v>-0.49272207583582417</c:v>
                </c:pt>
                <c:pt idx="5">
                  <c:v>-1.0714122047305452</c:v>
                </c:pt>
              </c:numCache>
            </c:numRef>
          </c:xVal>
          <c:yVal>
            <c:numRef>
              <c:f>SVD_Przykład!$H$44:$H$49</c:f>
              <c:numCache>
                <c:formatCode>General</c:formatCode>
                <c:ptCount val="6"/>
                <c:pt idx="0">
                  <c:v>-0.52892121889149657</c:v>
                </c:pt>
                <c:pt idx="1">
                  <c:v>2.5740860394016662</c:v>
                </c:pt>
                <c:pt idx="2">
                  <c:v>1.1661831886717644</c:v>
                </c:pt>
                <c:pt idx="3">
                  <c:v>1.5996927265361105</c:v>
                </c:pt>
                <c:pt idx="4">
                  <c:v>-0.6690416811003721</c:v>
                </c:pt>
                <c:pt idx="5">
                  <c:v>-0.43165971853054769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SVD_Przykład!$F$44:$F$49</c15:f>
                <c15:dlblRangeCache>
                  <c:ptCount val="6"/>
                  <c:pt idx="0">
                    <c:v>Blisko</c:v>
                  </c:pt>
                  <c:pt idx="1">
                    <c:v>Dojazd</c:v>
                  </c:pt>
                  <c:pt idx="2">
                    <c:v>Godziny</c:v>
                  </c:pt>
                  <c:pt idx="3">
                    <c:v>Jakosc</c:v>
                  </c:pt>
                  <c:pt idx="4">
                    <c:v>Promocje</c:v>
                  </c:pt>
                  <c:pt idx="5">
                    <c:v>Wybor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1-B850-417F-BF95-891AEA7DC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1515599"/>
        <c:axId val="1109780751"/>
      </c:scatterChart>
      <c:valAx>
        <c:axId val="1111515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09780751"/>
        <c:crosses val="autoZero"/>
        <c:crossBetween val="midCat"/>
      </c:valAx>
      <c:valAx>
        <c:axId val="110978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11515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133350</xdr:colOff>
      <xdr:row>11</xdr:row>
      <xdr:rowOff>104775</xdr:rowOff>
    </xdr:from>
    <xdr:to>
      <xdr:col>25</xdr:col>
      <xdr:colOff>400050</xdr:colOff>
      <xdr:row>28</xdr:row>
      <xdr:rowOff>23813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1BED3106-67CD-456E-9F83-79976AA82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133350</xdr:colOff>
      <xdr:row>29</xdr:row>
      <xdr:rowOff>28575</xdr:rowOff>
    </xdr:from>
    <xdr:to>
      <xdr:col>25</xdr:col>
      <xdr:colOff>400050</xdr:colOff>
      <xdr:row>45</xdr:row>
      <xdr:rowOff>109538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2D19C2F3-E9EC-4528-9B82-4C131EDC10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3966.704866782406" createdVersion="6" refreshedVersion="6" minRefreshableVersion="3" recordCount="162" xr:uid="{00000000-000A-0000-FFFF-FFFF05000000}">
  <cacheSource type="worksheet">
    <worksheetSource ref="B1:C163" sheet="Test_niez"/>
  </cacheSource>
  <cacheFields count="2">
    <cacheField name="sklep" numFmtId="0">
      <sharedItems count="9">
        <s v="Rel"/>
        <s v="Ach"/>
        <s v="Gnt"/>
        <s v="Crr"/>
        <s v="Bdr"/>
        <s v="inn"/>
        <s v="LdP"/>
        <s v="Hyp"/>
        <s v="Alb"/>
      </sharedItems>
    </cacheField>
    <cacheField name="powod" numFmtId="0">
      <sharedItems count="7">
        <s v="Blisko"/>
        <s v="Promocje"/>
        <s v="Godziny"/>
        <s v="Wybor"/>
        <s v="Dojazd"/>
        <s v="Ceny"/>
        <s v="Jakos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2">
  <r>
    <x v="0"/>
    <x v="0"/>
  </r>
  <r>
    <x v="1"/>
    <x v="1"/>
  </r>
  <r>
    <x v="2"/>
    <x v="0"/>
  </r>
  <r>
    <x v="2"/>
    <x v="1"/>
  </r>
  <r>
    <x v="1"/>
    <x v="2"/>
  </r>
  <r>
    <x v="0"/>
    <x v="1"/>
  </r>
  <r>
    <x v="2"/>
    <x v="0"/>
  </r>
  <r>
    <x v="0"/>
    <x v="0"/>
  </r>
  <r>
    <x v="3"/>
    <x v="3"/>
  </r>
  <r>
    <x v="0"/>
    <x v="3"/>
  </r>
  <r>
    <x v="1"/>
    <x v="3"/>
  </r>
  <r>
    <x v="1"/>
    <x v="3"/>
  </r>
  <r>
    <x v="4"/>
    <x v="0"/>
  </r>
  <r>
    <x v="3"/>
    <x v="1"/>
  </r>
  <r>
    <x v="3"/>
    <x v="3"/>
  </r>
  <r>
    <x v="2"/>
    <x v="4"/>
  </r>
  <r>
    <x v="2"/>
    <x v="2"/>
  </r>
  <r>
    <x v="0"/>
    <x v="5"/>
  </r>
  <r>
    <x v="0"/>
    <x v="1"/>
  </r>
  <r>
    <x v="0"/>
    <x v="0"/>
  </r>
  <r>
    <x v="4"/>
    <x v="0"/>
  </r>
  <r>
    <x v="0"/>
    <x v="3"/>
  </r>
  <r>
    <x v="0"/>
    <x v="3"/>
  </r>
  <r>
    <x v="3"/>
    <x v="3"/>
  </r>
  <r>
    <x v="1"/>
    <x v="3"/>
  </r>
  <r>
    <x v="0"/>
    <x v="3"/>
  </r>
  <r>
    <x v="0"/>
    <x v="5"/>
  </r>
  <r>
    <x v="0"/>
    <x v="3"/>
  </r>
  <r>
    <x v="4"/>
    <x v="5"/>
  </r>
  <r>
    <x v="4"/>
    <x v="5"/>
  </r>
  <r>
    <x v="4"/>
    <x v="5"/>
  </r>
  <r>
    <x v="4"/>
    <x v="5"/>
  </r>
  <r>
    <x v="0"/>
    <x v="2"/>
  </r>
  <r>
    <x v="1"/>
    <x v="6"/>
  </r>
  <r>
    <x v="0"/>
    <x v="0"/>
  </r>
  <r>
    <x v="1"/>
    <x v="1"/>
  </r>
  <r>
    <x v="0"/>
    <x v="0"/>
  </r>
  <r>
    <x v="0"/>
    <x v="0"/>
  </r>
  <r>
    <x v="2"/>
    <x v="2"/>
  </r>
  <r>
    <x v="0"/>
    <x v="1"/>
  </r>
  <r>
    <x v="4"/>
    <x v="5"/>
  </r>
  <r>
    <x v="2"/>
    <x v="0"/>
  </r>
  <r>
    <x v="4"/>
    <x v="5"/>
  </r>
  <r>
    <x v="0"/>
    <x v="3"/>
  </r>
  <r>
    <x v="4"/>
    <x v="5"/>
  </r>
  <r>
    <x v="1"/>
    <x v="5"/>
  </r>
  <r>
    <x v="1"/>
    <x v="3"/>
  </r>
  <r>
    <x v="1"/>
    <x v="5"/>
  </r>
  <r>
    <x v="0"/>
    <x v="2"/>
  </r>
  <r>
    <x v="3"/>
    <x v="1"/>
  </r>
  <r>
    <x v="0"/>
    <x v="1"/>
  </r>
  <r>
    <x v="4"/>
    <x v="0"/>
  </r>
  <r>
    <x v="1"/>
    <x v="0"/>
  </r>
  <r>
    <x v="1"/>
    <x v="4"/>
  </r>
  <r>
    <x v="4"/>
    <x v="5"/>
  </r>
  <r>
    <x v="1"/>
    <x v="5"/>
  </r>
  <r>
    <x v="1"/>
    <x v="3"/>
  </r>
  <r>
    <x v="2"/>
    <x v="2"/>
  </r>
  <r>
    <x v="2"/>
    <x v="4"/>
  </r>
  <r>
    <x v="0"/>
    <x v="0"/>
  </r>
  <r>
    <x v="0"/>
    <x v="2"/>
  </r>
  <r>
    <x v="5"/>
    <x v="0"/>
  </r>
  <r>
    <x v="5"/>
    <x v="5"/>
  </r>
  <r>
    <x v="5"/>
    <x v="0"/>
  </r>
  <r>
    <x v="5"/>
    <x v="3"/>
  </r>
  <r>
    <x v="5"/>
    <x v="4"/>
  </r>
  <r>
    <x v="2"/>
    <x v="6"/>
  </r>
  <r>
    <x v="1"/>
    <x v="3"/>
  </r>
  <r>
    <x v="2"/>
    <x v="1"/>
  </r>
  <r>
    <x v="1"/>
    <x v="3"/>
  </r>
  <r>
    <x v="0"/>
    <x v="3"/>
  </r>
  <r>
    <x v="4"/>
    <x v="5"/>
  </r>
  <r>
    <x v="4"/>
    <x v="0"/>
  </r>
  <r>
    <x v="4"/>
    <x v="3"/>
  </r>
  <r>
    <x v="4"/>
    <x v="5"/>
  </r>
  <r>
    <x v="1"/>
    <x v="3"/>
  </r>
  <r>
    <x v="4"/>
    <x v="1"/>
  </r>
  <r>
    <x v="3"/>
    <x v="2"/>
  </r>
  <r>
    <x v="4"/>
    <x v="0"/>
  </r>
  <r>
    <x v="0"/>
    <x v="3"/>
  </r>
  <r>
    <x v="1"/>
    <x v="3"/>
  </r>
  <r>
    <x v="1"/>
    <x v="0"/>
  </r>
  <r>
    <x v="0"/>
    <x v="3"/>
  </r>
  <r>
    <x v="1"/>
    <x v="3"/>
  </r>
  <r>
    <x v="0"/>
    <x v="0"/>
  </r>
  <r>
    <x v="0"/>
    <x v="3"/>
  </r>
  <r>
    <x v="1"/>
    <x v="3"/>
  </r>
  <r>
    <x v="4"/>
    <x v="5"/>
  </r>
  <r>
    <x v="5"/>
    <x v="0"/>
  </r>
  <r>
    <x v="4"/>
    <x v="5"/>
  </r>
  <r>
    <x v="2"/>
    <x v="5"/>
  </r>
  <r>
    <x v="4"/>
    <x v="1"/>
  </r>
  <r>
    <x v="5"/>
    <x v="0"/>
  </r>
  <r>
    <x v="0"/>
    <x v="6"/>
  </r>
  <r>
    <x v="4"/>
    <x v="5"/>
  </r>
  <r>
    <x v="2"/>
    <x v="3"/>
  </r>
  <r>
    <x v="3"/>
    <x v="4"/>
  </r>
  <r>
    <x v="6"/>
    <x v="5"/>
  </r>
  <r>
    <x v="6"/>
    <x v="3"/>
  </r>
  <r>
    <x v="6"/>
    <x v="0"/>
  </r>
  <r>
    <x v="6"/>
    <x v="5"/>
  </r>
  <r>
    <x v="6"/>
    <x v="5"/>
  </r>
  <r>
    <x v="6"/>
    <x v="5"/>
  </r>
  <r>
    <x v="1"/>
    <x v="1"/>
  </r>
  <r>
    <x v="1"/>
    <x v="0"/>
  </r>
  <r>
    <x v="2"/>
    <x v="3"/>
  </r>
  <r>
    <x v="2"/>
    <x v="4"/>
  </r>
  <r>
    <x v="7"/>
    <x v="3"/>
  </r>
  <r>
    <x v="7"/>
    <x v="3"/>
  </r>
  <r>
    <x v="7"/>
    <x v="0"/>
  </r>
  <r>
    <x v="8"/>
    <x v="3"/>
  </r>
  <r>
    <x v="0"/>
    <x v="2"/>
  </r>
  <r>
    <x v="8"/>
    <x v="1"/>
  </r>
  <r>
    <x v="7"/>
    <x v="4"/>
  </r>
  <r>
    <x v="4"/>
    <x v="5"/>
  </r>
  <r>
    <x v="2"/>
    <x v="0"/>
  </r>
  <r>
    <x v="1"/>
    <x v="5"/>
  </r>
  <r>
    <x v="1"/>
    <x v="3"/>
  </r>
  <r>
    <x v="0"/>
    <x v="3"/>
  </r>
  <r>
    <x v="2"/>
    <x v="4"/>
  </r>
  <r>
    <x v="0"/>
    <x v="3"/>
  </r>
  <r>
    <x v="1"/>
    <x v="4"/>
  </r>
  <r>
    <x v="2"/>
    <x v="3"/>
  </r>
  <r>
    <x v="7"/>
    <x v="5"/>
  </r>
  <r>
    <x v="1"/>
    <x v="1"/>
  </r>
  <r>
    <x v="5"/>
    <x v="0"/>
  </r>
  <r>
    <x v="7"/>
    <x v="3"/>
  </r>
  <r>
    <x v="7"/>
    <x v="1"/>
  </r>
  <r>
    <x v="4"/>
    <x v="5"/>
  </r>
  <r>
    <x v="4"/>
    <x v="5"/>
  </r>
  <r>
    <x v="8"/>
    <x v="0"/>
  </r>
  <r>
    <x v="5"/>
    <x v="2"/>
  </r>
  <r>
    <x v="5"/>
    <x v="0"/>
  </r>
  <r>
    <x v="6"/>
    <x v="5"/>
  </r>
  <r>
    <x v="2"/>
    <x v="3"/>
  </r>
  <r>
    <x v="3"/>
    <x v="6"/>
  </r>
  <r>
    <x v="5"/>
    <x v="4"/>
  </r>
  <r>
    <x v="4"/>
    <x v="5"/>
  </r>
  <r>
    <x v="2"/>
    <x v="3"/>
  </r>
  <r>
    <x v="4"/>
    <x v="5"/>
  </r>
  <r>
    <x v="5"/>
    <x v="0"/>
  </r>
  <r>
    <x v="6"/>
    <x v="5"/>
  </r>
  <r>
    <x v="8"/>
    <x v="0"/>
  </r>
  <r>
    <x v="5"/>
    <x v="2"/>
  </r>
  <r>
    <x v="0"/>
    <x v="1"/>
  </r>
  <r>
    <x v="8"/>
    <x v="0"/>
  </r>
  <r>
    <x v="5"/>
    <x v="6"/>
  </r>
  <r>
    <x v="0"/>
    <x v="1"/>
  </r>
  <r>
    <x v="4"/>
    <x v="5"/>
  </r>
  <r>
    <x v="8"/>
    <x v="2"/>
  </r>
  <r>
    <x v="8"/>
    <x v="0"/>
  </r>
  <r>
    <x v="4"/>
    <x v="5"/>
  </r>
  <r>
    <x v="5"/>
    <x v="2"/>
  </r>
  <r>
    <x v="2"/>
    <x v="1"/>
  </r>
  <r>
    <x v="0"/>
    <x v="1"/>
  </r>
  <r>
    <x v="5"/>
    <x v="0"/>
  </r>
  <r>
    <x v="6"/>
    <x v="5"/>
  </r>
  <r>
    <x v="5"/>
    <x v="2"/>
  </r>
  <r>
    <x v="4"/>
    <x v="5"/>
  </r>
  <r>
    <x v="2"/>
    <x v="1"/>
  </r>
  <r>
    <x v="5"/>
    <x v="0"/>
  </r>
  <r>
    <x v="8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ela przestawna1" cacheId="0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H1:P12" firstHeaderRow="1" firstDataRow="2" firstDataCol="1"/>
  <pivotFields count="2">
    <pivotField axis="axisRow" showAll="0">
      <items count="10">
        <item x="1"/>
        <item x="8"/>
        <item x="4"/>
        <item x="3"/>
        <item x="2"/>
        <item x="7"/>
        <item x="5"/>
        <item x="6"/>
        <item x="0"/>
        <item t="default"/>
      </items>
    </pivotField>
    <pivotField axis="axisCol" dataField="1" showAll="0">
      <items count="8">
        <item x="0"/>
        <item x="5"/>
        <item x="4"/>
        <item x="2"/>
        <item x="6"/>
        <item x="1"/>
        <item x="3"/>
        <item t="default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Liczba z powod" fld="1" subtotal="count" baseField="0" baseItem="0"/>
  </dataFields>
  <formats count="41">
    <format dxfId="40">
      <pivotArea collapsedLevelsAreSubtotals="1" fieldPosition="0">
        <references count="2">
          <reference field="0" count="0"/>
          <reference field="1" count="0" selected="0"/>
        </references>
      </pivotArea>
    </format>
    <format dxfId="39">
      <pivotArea collapsedLevelsAreSubtotals="1" fieldPosition="0">
        <references count="2">
          <reference field="0" count="0"/>
          <reference field="1" count="0" selected="0"/>
        </references>
      </pivotArea>
    </format>
    <format dxfId="38">
      <pivotArea field="0" grandCol="1" collapsedLevelsAreSubtotals="1" axis="axisRow" fieldPosition="0">
        <references count="1">
          <reference field="0" count="0"/>
        </references>
      </pivotArea>
    </format>
    <format dxfId="37">
      <pivotArea grandRow="1" outline="0" collapsedLevelsAreSubtotals="1" fieldPosition="0"/>
    </format>
    <format dxfId="36">
      <pivotArea field="0" grandCol="1" collapsedLevelsAreSubtotals="1" axis="axisRow" fieldPosition="0">
        <references count="1">
          <reference field="0" count="0"/>
        </references>
      </pivotArea>
    </format>
    <format dxfId="35">
      <pivotArea grandRow="1" grandCol="1" outline="0" collapsedLevelsAreSubtotals="1" fieldPosition="0"/>
    </format>
    <format dxfId="34">
      <pivotArea collapsedLevelsAreSubtotals="1" fieldPosition="0">
        <references count="2">
          <reference field="0" count="0"/>
          <reference field="1" count="0" selected="0"/>
        </references>
      </pivotArea>
    </format>
    <format dxfId="33">
      <pivotArea type="origin" dataOnly="0" labelOnly="1" outline="0" fieldPosition="0"/>
    </format>
    <format dxfId="32">
      <pivotArea field="1" type="button" dataOnly="0" labelOnly="1" outline="0" axis="axisCol" fieldPosition="0"/>
    </format>
    <format dxfId="31">
      <pivotArea field="0" type="button" dataOnly="0" labelOnly="1" outline="0" axis="axisRow" fieldPosition="0"/>
    </format>
    <format dxfId="30">
      <pivotArea dataOnly="0" labelOnly="1" fieldPosition="0">
        <references count="1">
          <reference field="1" count="0"/>
        </references>
      </pivotArea>
    </format>
    <format dxfId="29">
      <pivotArea dataOnly="0" labelOnly="1" grandCol="1" outline="0" fieldPosition="0"/>
    </format>
    <format dxfId="28">
      <pivotArea grandRow="1" outline="0" collapsedLevelsAreSubtotals="1" fieldPosition="0"/>
    </format>
    <format dxfId="27">
      <pivotArea dataOnly="0" labelOnly="1" grandRow="1" outline="0" fieldPosition="0"/>
    </format>
    <format dxfId="26">
      <pivotArea field="0" grandCol="1" collapsedLevelsAreSubtotals="1" axis="axisRow" fieldPosition="0">
        <references count="1">
          <reference field="0" count="0"/>
        </references>
      </pivotArea>
    </format>
    <format dxfId="25">
      <pivotArea field="0" grandCol="1" collapsedLevelsAreSubtotals="1" axis="axisRow" fieldPosition="0">
        <references count="1">
          <reference field="0" count="0"/>
        </references>
      </pivotArea>
    </format>
    <format dxfId="24">
      <pivotArea field="0" grandCol="1" collapsedLevelsAreSubtotals="1" axis="axisRow" fieldPosition="0">
        <references count="1">
          <reference field="0" count="0"/>
        </references>
      </pivotArea>
    </format>
    <format dxfId="23">
      <pivotArea grandRow="1" outline="0" collapsedLevelsAreSubtotals="1" fieldPosition="0"/>
    </format>
    <format dxfId="22">
      <pivotArea dataOnly="0" labelOnly="1" grandRow="1" outline="0" fieldPosition="0"/>
    </format>
    <format dxfId="21">
      <pivotArea type="origin" dataOnly="0" labelOnly="1" outline="0" fieldPosition="0"/>
    </format>
    <format dxfId="20">
      <pivotArea field="1" type="button" dataOnly="0" labelOnly="1" outline="0" axis="axisCol" fieldPosition="0"/>
    </format>
    <format dxfId="19">
      <pivotArea field="0" type="button" dataOnly="0" labelOnly="1" outline="0" axis="axisRow" fieldPosition="0"/>
    </format>
    <format dxfId="18">
      <pivotArea dataOnly="0" labelOnly="1" fieldPosition="0">
        <references count="1">
          <reference field="1" count="0"/>
        </references>
      </pivotArea>
    </format>
    <format dxfId="17">
      <pivotArea dataOnly="0" labelOnly="1" grandCol="1" outline="0" fieldPosition="0"/>
    </format>
    <format dxfId="16">
      <pivotArea dataOnly="0" labelOnly="1" fieldPosition="0">
        <references count="1">
          <reference field="0" count="0"/>
        </references>
      </pivotArea>
    </format>
    <format dxfId="15">
      <pivotArea type="topRight" dataOnly="0" labelOnly="1" outline="0" fieldPosition="0"/>
    </format>
    <format dxfId="14">
      <pivotArea type="topRight" dataOnly="0" labelOnly="1" outline="0" fieldPosition="0"/>
    </format>
    <format dxfId="13">
      <pivotArea type="topRight" dataOnly="0" labelOnly="1" outline="0" fieldPosition="0"/>
    </format>
    <format dxfId="12">
      <pivotArea type="topRight" dataOnly="0" labelOnly="1" outline="0" fieldPosition="0"/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type="origin" dataOnly="0" labelOnly="1" outline="0" fieldPosition="0"/>
    </format>
    <format dxfId="8">
      <pivotArea field="1" type="button" dataOnly="0" labelOnly="1" outline="0" axis="axisCol" fieldPosition="0"/>
    </format>
    <format dxfId="7">
      <pivotArea type="topRight" dataOnly="0" labelOnly="1" outline="0" fieldPosition="0"/>
    </format>
    <format dxfId="6">
      <pivotArea field="0" type="button" dataOnly="0" labelOnly="1" outline="0" axis="axisRow" fieldPosition="0"/>
    </format>
    <format dxfId="5">
      <pivotArea dataOnly="0" labelOnly="1" fieldPosition="0">
        <references count="1">
          <reference field="0" count="0"/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1">
          <reference field="1" count="0"/>
        </references>
      </pivotArea>
    </format>
    <format dxfId="2">
      <pivotArea dataOnly="0" labelOnly="1" grandCol="1" outline="0" fieldPosition="0"/>
    </format>
    <format dxfId="1">
      <pivotArea dataOnly="0" labelOnly="1" fieldPosition="0">
        <references count="1">
          <reference field="0" count="0"/>
        </references>
      </pivotArea>
    </format>
    <format dxfId="0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Pakiet 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Pakiet 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Pakiet 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Pakiet 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3"/>
  <sheetViews>
    <sheetView topLeftCell="A25" workbookViewId="0">
      <selection activeCell="K38" sqref="K38"/>
    </sheetView>
  </sheetViews>
  <sheetFormatPr defaultRowHeight="15" x14ac:dyDescent="0.25"/>
  <cols>
    <col min="4" max="5" width="0" hidden="1" customWidth="1"/>
    <col min="7" max="7" width="12.85546875" customWidth="1"/>
    <col min="8" max="8" width="20" bestFit="1" customWidth="1"/>
    <col min="9" max="9" width="14.140625" customWidth="1"/>
    <col min="10" max="10" width="8" customWidth="1"/>
    <col min="11" max="11" width="8.85546875" customWidth="1"/>
    <col min="12" max="12" width="10.5703125" bestFit="1" customWidth="1"/>
    <col min="13" max="13" width="9.42578125" customWidth="1"/>
    <col min="14" max="14" width="10.5703125" bestFit="1" customWidth="1"/>
    <col min="15" max="15" width="15" customWidth="1"/>
    <col min="16" max="16" width="14.28515625" bestFit="1" customWidth="1"/>
    <col min="17" max="17" width="16.7109375" customWidth="1"/>
    <col min="19" max="25" width="8.5703125" customWidth="1"/>
  </cols>
  <sheetData>
    <row r="1" spans="1:25" x14ac:dyDescent="0.25">
      <c r="A1" s="40" t="s">
        <v>39</v>
      </c>
      <c r="B1" s="41" t="s">
        <v>41</v>
      </c>
      <c r="C1" s="41" t="s">
        <v>40</v>
      </c>
      <c r="D1" s="42" t="s">
        <v>42</v>
      </c>
      <c r="E1" s="43" t="s">
        <v>43</v>
      </c>
      <c r="G1" s="44"/>
      <c r="H1" s="47" t="s">
        <v>27</v>
      </c>
      <c r="I1" s="47" t="s">
        <v>26</v>
      </c>
      <c r="J1" s="48"/>
      <c r="K1" s="49"/>
      <c r="L1" s="49"/>
      <c r="M1" s="49"/>
      <c r="N1" s="49"/>
      <c r="O1" s="49"/>
      <c r="P1" s="49"/>
      <c r="Q1" s="50"/>
      <c r="R1" s="44"/>
      <c r="S1" s="44"/>
      <c r="T1" s="44"/>
      <c r="U1" s="44"/>
      <c r="V1" s="44"/>
      <c r="W1" s="44"/>
      <c r="X1" s="44"/>
      <c r="Y1" s="44"/>
    </row>
    <row r="2" spans="1:25" ht="15.75" thickBot="1" x14ac:dyDescent="0.3">
      <c r="A2" s="38">
        <v>1</v>
      </c>
      <c r="B2" s="7" t="s">
        <v>0</v>
      </c>
      <c r="C2" s="7" t="s">
        <v>1</v>
      </c>
      <c r="D2" s="39" t="s">
        <v>2</v>
      </c>
      <c r="E2" s="10" t="s">
        <v>3</v>
      </c>
      <c r="G2" s="44"/>
      <c r="H2" s="47" t="s">
        <v>24</v>
      </c>
      <c r="I2" s="51" t="s">
        <v>1</v>
      </c>
      <c r="J2" s="51" t="s">
        <v>17</v>
      </c>
      <c r="K2" s="51" t="s">
        <v>15</v>
      </c>
      <c r="L2" s="51" t="s">
        <v>10</v>
      </c>
      <c r="M2" s="51" t="s">
        <v>18</v>
      </c>
      <c r="N2" s="51" t="s">
        <v>5</v>
      </c>
      <c r="O2" s="51" t="s">
        <v>13</v>
      </c>
      <c r="P2" s="51" t="s">
        <v>25</v>
      </c>
      <c r="Q2" s="44"/>
      <c r="R2" s="44"/>
      <c r="S2" s="8" t="str">
        <f>I2</f>
        <v>Blisko</v>
      </c>
      <c r="T2" s="8" t="str">
        <f t="shared" ref="T2:Y2" si="0">J2</f>
        <v>Ceny</v>
      </c>
      <c r="U2" s="8" t="str">
        <f t="shared" si="0"/>
        <v>Dojazd</v>
      </c>
      <c r="V2" s="8" t="str">
        <f t="shared" si="0"/>
        <v>Godziny</v>
      </c>
      <c r="W2" s="8" t="str">
        <f t="shared" si="0"/>
        <v>Jakosc</v>
      </c>
      <c r="X2" s="8" t="str">
        <f t="shared" si="0"/>
        <v>Promocje</v>
      </c>
      <c r="Y2" s="8" t="str">
        <f t="shared" si="0"/>
        <v>Wybor</v>
      </c>
    </row>
    <row r="3" spans="1:25" ht="16.5" thickTop="1" thickBot="1" x14ac:dyDescent="0.3">
      <c r="A3" s="38">
        <v>2</v>
      </c>
      <c r="B3" s="7" t="s">
        <v>4</v>
      </c>
      <c r="C3" s="7" t="s">
        <v>5</v>
      </c>
      <c r="D3" s="39" t="s">
        <v>2</v>
      </c>
      <c r="E3" s="10" t="s">
        <v>6</v>
      </c>
      <c r="G3" s="76" t="s">
        <v>29</v>
      </c>
      <c r="H3" s="77" t="s">
        <v>4</v>
      </c>
      <c r="I3" s="1">
        <v>3</v>
      </c>
      <c r="J3" s="1">
        <v>4</v>
      </c>
      <c r="K3" s="1">
        <v>2</v>
      </c>
      <c r="L3" s="1">
        <v>1</v>
      </c>
      <c r="M3" s="1">
        <v>1</v>
      </c>
      <c r="N3" s="1">
        <v>4</v>
      </c>
      <c r="O3" s="1">
        <v>12</v>
      </c>
      <c r="P3" s="36">
        <v>27</v>
      </c>
      <c r="Q3" s="44"/>
      <c r="R3" s="9" t="str">
        <f>H3</f>
        <v>Ach</v>
      </c>
      <c r="S3" s="11">
        <f>I3</f>
        <v>3</v>
      </c>
      <c r="T3" s="12">
        <f t="shared" ref="T3:Y3" si="1">J3</f>
        <v>4</v>
      </c>
      <c r="U3" s="12">
        <f t="shared" si="1"/>
        <v>2</v>
      </c>
      <c r="V3" s="12">
        <f t="shared" si="1"/>
        <v>1</v>
      </c>
      <c r="W3" s="12">
        <f t="shared" si="1"/>
        <v>1</v>
      </c>
      <c r="X3" s="12">
        <f t="shared" si="1"/>
        <v>4</v>
      </c>
      <c r="Y3" s="13">
        <f t="shared" si="1"/>
        <v>12</v>
      </c>
    </row>
    <row r="4" spans="1:25" ht="15.75" thickTop="1" x14ac:dyDescent="0.25">
      <c r="A4" s="38">
        <v>3</v>
      </c>
      <c r="B4" s="7" t="s">
        <v>7</v>
      </c>
      <c r="C4" s="7" t="s">
        <v>1</v>
      </c>
      <c r="D4" s="39" t="s">
        <v>2</v>
      </c>
      <c r="E4" s="10" t="s">
        <v>8</v>
      </c>
      <c r="G4" s="22"/>
      <c r="H4" s="78" t="s">
        <v>23</v>
      </c>
      <c r="I4" s="1">
        <v>4</v>
      </c>
      <c r="J4" s="1"/>
      <c r="K4" s="1"/>
      <c r="L4" s="1">
        <v>1</v>
      </c>
      <c r="M4" s="1"/>
      <c r="N4" s="1">
        <v>2</v>
      </c>
      <c r="O4" s="1">
        <v>1</v>
      </c>
      <c r="P4" s="20">
        <v>8</v>
      </c>
      <c r="Q4" s="44"/>
      <c r="R4" s="9" t="str">
        <f t="shared" ref="R4:R11" si="2">H4</f>
        <v>Alb</v>
      </c>
      <c r="S4" s="14">
        <f t="shared" ref="S4:S11" si="3">I4</f>
        <v>4</v>
      </c>
      <c r="T4" s="10">
        <f t="shared" ref="T4:T11" si="4">J4</f>
        <v>0</v>
      </c>
      <c r="U4" s="10">
        <f t="shared" ref="U4:U11" si="5">K4</f>
        <v>0</v>
      </c>
      <c r="V4" s="10">
        <f t="shared" ref="V4:V11" si="6">L4</f>
        <v>1</v>
      </c>
      <c r="W4" s="10">
        <f t="shared" ref="W4:W11" si="7">M4</f>
        <v>0</v>
      </c>
      <c r="X4" s="10">
        <f t="shared" ref="X4:X11" si="8">N4</f>
        <v>2</v>
      </c>
      <c r="Y4" s="15">
        <f t="shared" ref="Y4:Y11" si="9">O4</f>
        <v>1</v>
      </c>
    </row>
    <row r="5" spans="1:25" x14ac:dyDescent="0.25">
      <c r="A5" s="38">
        <v>4</v>
      </c>
      <c r="B5" s="7" t="s">
        <v>7</v>
      </c>
      <c r="C5" s="7" t="s">
        <v>5</v>
      </c>
      <c r="D5" s="39" t="s">
        <v>2</v>
      </c>
      <c r="E5" s="10" t="s">
        <v>9</v>
      </c>
      <c r="G5" s="22"/>
      <c r="H5" s="78" t="s">
        <v>14</v>
      </c>
      <c r="I5" s="1">
        <v>5</v>
      </c>
      <c r="J5" s="1">
        <v>21</v>
      </c>
      <c r="K5" s="1"/>
      <c r="L5" s="1"/>
      <c r="M5" s="1"/>
      <c r="N5" s="1">
        <v>2</v>
      </c>
      <c r="O5" s="1">
        <v>1</v>
      </c>
      <c r="P5" s="20">
        <v>29</v>
      </c>
      <c r="Q5" s="44"/>
      <c r="R5" s="9" t="str">
        <f t="shared" si="2"/>
        <v>Bdr</v>
      </c>
      <c r="S5" s="14">
        <f t="shared" si="3"/>
        <v>5</v>
      </c>
      <c r="T5" s="10">
        <f t="shared" si="4"/>
        <v>21</v>
      </c>
      <c r="U5" s="10">
        <f t="shared" si="5"/>
        <v>0</v>
      </c>
      <c r="V5" s="10">
        <f t="shared" si="6"/>
        <v>0</v>
      </c>
      <c r="W5" s="10">
        <f t="shared" si="7"/>
        <v>0</v>
      </c>
      <c r="X5" s="10">
        <f t="shared" si="8"/>
        <v>2</v>
      </c>
      <c r="Y5" s="15">
        <f t="shared" si="9"/>
        <v>1</v>
      </c>
    </row>
    <row r="6" spans="1:25" x14ac:dyDescent="0.25">
      <c r="A6" s="38">
        <v>5</v>
      </c>
      <c r="B6" s="7" t="s">
        <v>4</v>
      </c>
      <c r="C6" s="7" t="s">
        <v>10</v>
      </c>
      <c r="D6" s="39" t="s">
        <v>2</v>
      </c>
      <c r="E6" s="10" t="s">
        <v>3</v>
      </c>
      <c r="G6" s="22"/>
      <c r="H6" s="78" t="s">
        <v>12</v>
      </c>
      <c r="I6" s="1"/>
      <c r="J6" s="1"/>
      <c r="K6" s="1">
        <v>1</v>
      </c>
      <c r="L6" s="1">
        <v>1</v>
      </c>
      <c r="M6" s="1">
        <v>1</v>
      </c>
      <c r="N6" s="1">
        <v>2</v>
      </c>
      <c r="O6" s="1">
        <v>3</v>
      </c>
      <c r="P6" s="20">
        <v>8</v>
      </c>
      <c r="Q6" s="44"/>
      <c r="R6" s="9" t="str">
        <f t="shared" si="2"/>
        <v>Crr</v>
      </c>
      <c r="S6" s="14">
        <f t="shared" si="3"/>
        <v>0</v>
      </c>
      <c r="T6" s="10">
        <f t="shared" si="4"/>
        <v>0</v>
      </c>
      <c r="U6" s="10">
        <f t="shared" si="5"/>
        <v>1</v>
      </c>
      <c r="V6" s="10">
        <f t="shared" si="6"/>
        <v>1</v>
      </c>
      <c r="W6" s="10">
        <f t="shared" si="7"/>
        <v>1</v>
      </c>
      <c r="X6" s="10">
        <f t="shared" si="8"/>
        <v>2</v>
      </c>
      <c r="Y6" s="15">
        <f t="shared" si="9"/>
        <v>3</v>
      </c>
    </row>
    <row r="7" spans="1:25" x14ac:dyDescent="0.25">
      <c r="A7" s="38">
        <v>6</v>
      </c>
      <c r="B7" s="7" t="s">
        <v>0</v>
      </c>
      <c r="C7" s="7" t="s">
        <v>5</v>
      </c>
      <c r="D7" s="39" t="s">
        <v>2</v>
      </c>
      <c r="E7" s="10" t="s">
        <v>6</v>
      </c>
      <c r="G7" s="22"/>
      <c r="H7" s="78" t="s">
        <v>7</v>
      </c>
      <c r="I7" s="1">
        <v>4</v>
      </c>
      <c r="J7" s="1">
        <v>1</v>
      </c>
      <c r="K7" s="1">
        <v>4</v>
      </c>
      <c r="L7" s="1">
        <v>3</v>
      </c>
      <c r="M7" s="1">
        <v>1</v>
      </c>
      <c r="N7" s="1">
        <v>4</v>
      </c>
      <c r="O7" s="1">
        <v>5</v>
      </c>
      <c r="P7" s="20">
        <v>22</v>
      </c>
      <c r="Q7" s="44"/>
      <c r="R7" s="9" t="str">
        <f t="shared" si="2"/>
        <v>Gnt</v>
      </c>
      <c r="S7" s="14">
        <f t="shared" si="3"/>
        <v>4</v>
      </c>
      <c r="T7" s="10">
        <f t="shared" si="4"/>
        <v>1</v>
      </c>
      <c r="U7" s="10">
        <f t="shared" si="5"/>
        <v>4</v>
      </c>
      <c r="V7" s="10">
        <f t="shared" si="6"/>
        <v>3</v>
      </c>
      <c r="W7" s="10">
        <f t="shared" si="7"/>
        <v>1</v>
      </c>
      <c r="X7" s="10">
        <f t="shared" si="8"/>
        <v>4</v>
      </c>
      <c r="Y7" s="15">
        <f t="shared" si="9"/>
        <v>5</v>
      </c>
    </row>
    <row r="8" spans="1:25" x14ac:dyDescent="0.25">
      <c r="A8" s="38">
        <v>7</v>
      </c>
      <c r="B8" s="7" t="s">
        <v>7</v>
      </c>
      <c r="C8" s="7" t="s">
        <v>1</v>
      </c>
      <c r="D8" s="39" t="s">
        <v>2</v>
      </c>
      <c r="E8" s="10" t="s">
        <v>6</v>
      </c>
      <c r="G8" s="22"/>
      <c r="H8" s="78" t="s">
        <v>22</v>
      </c>
      <c r="I8" s="1">
        <v>1</v>
      </c>
      <c r="J8" s="1">
        <v>1</v>
      </c>
      <c r="K8" s="1">
        <v>1</v>
      </c>
      <c r="L8" s="1"/>
      <c r="M8" s="1"/>
      <c r="N8" s="1">
        <v>1</v>
      </c>
      <c r="O8" s="1">
        <v>3</v>
      </c>
      <c r="P8" s="20">
        <v>7</v>
      </c>
      <c r="Q8" s="44"/>
      <c r="R8" s="9" t="str">
        <f t="shared" si="2"/>
        <v>Hyp</v>
      </c>
      <c r="S8" s="14">
        <f t="shared" si="3"/>
        <v>1</v>
      </c>
      <c r="T8" s="10">
        <f t="shared" si="4"/>
        <v>1</v>
      </c>
      <c r="U8" s="10">
        <f t="shared" si="5"/>
        <v>1</v>
      </c>
      <c r="V8" s="10">
        <f t="shared" si="6"/>
        <v>0</v>
      </c>
      <c r="W8" s="10">
        <f t="shared" si="7"/>
        <v>0</v>
      </c>
      <c r="X8" s="10">
        <f t="shared" si="8"/>
        <v>1</v>
      </c>
      <c r="Y8" s="15">
        <f t="shared" si="9"/>
        <v>3</v>
      </c>
    </row>
    <row r="9" spans="1:25" x14ac:dyDescent="0.25">
      <c r="A9" s="38">
        <v>8</v>
      </c>
      <c r="B9" s="7" t="s">
        <v>0</v>
      </c>
      <c r="C9" s="7" t="s">
        <v>1</v>
      </c>
      <c r="D9" s="39" t="s">
        <v>11</v>
      </c>
      <c r="E9" s="10" t="s">
        <v>3</v>
      </c>
      <c r="G9" s="22"/>
      <c r="H9" s="78" t="s">
        <v>20</v>
      </c>
      <c r="I9" s="1">
        <v>9</v>
      </c>
      <c r="J9" s="1">
        <v>1</v>
      </c>
      <c r="K9" s="1">
        <v>2</v>
      </c>
      <c r="L9" s="1">
        <v>4</v>
      </c>
      <c r="M9" s="1">
        <v>1</v>
      </c>
      <c r="N9" s="1"/>
      <c r="O9" s="1">
        <v>1</v>
      </c>
      <c r="P9" s="20">
        <v>18</v>
      </c>
      <c r="Q9" s="44" t="s">
        <v>31</v>
      </c>
      <c r="R9" s="9" t="str">
        <f t="shared" si="2"/>
        <v>inn</v>
      </c>
      <c r="S9" s="14">
        <f t="shared" si="3"/>
        <v>9</v>
      </c>
      <c r="T9" s="10">
        <f t="shared" si="4"/>
        <v>1</v>
      </c>
      <c r="U9" s="10">
        <f t="shared" si="5"/>
        <v>2</v>
      </c>
      <c r="V9" s="10">
        <f t="shared" si="6"/>
        <v>4</v>
      </c>
      <c r="W9" s="10">
        <f t="shared" si="7"/>
        <v>1</v>
      </c>
      <c r="X9" s="10">
        <f t="shared" si="8"/>
        <v>0</v>
      </c>
      <c r="Y9" s="15">
        <f t="shared" si="9"/>
        <v>1</v>
      </c>
    </row>
    <row r="10" spans="1:25" x14ac:dyDescent="0.25">
      <c r="A10" s="38">
        <v>9</v>
      </c>
      <c r="B10" s="7" t="s">
        <v>12</v>
      </c>
      <c r="C10" s="7" t="s">
        <v>13</v>
      </c>
      <c r="D10" s="39" t="s">
        <v>2</v>
      </c>
      <c r="E10" s="10" t="s">
        <v>3</v>
      </c>
      <c r="G10" s="22"/>
      <c r="H10" s="78" t="s">
        <v>21</v>
      </c>
      <c r="I10" s="1">
        <v>1</v>
      </c>
      <c r="J10" s="1">
        <v>7</v>
      </c>
      <c r="K10" s="1"/>
      <c r="L10" s="1"/>
      <c r="M10" s="1"/>
      <c r="N10" s="1"/>
      <c r="O10" s="1">
        <v>1</v>
      </c>
      <c r="P10" s="20">
        <v>9</v>
      </c>
      <c r="Q10" s="44"/>
      <c r="R10" s="9" t="str">
        <f t="shared" si="2"/>
        <v>LdP</v>
      </c>
      <c r="S10" s="14">
        <f t="shared" si="3"/>
        <v>1</v>
      </c>
      <c r="T10" s="10">
        <f t="shared" si="4"/>
        <v>7</v>
      </c>
      <c r="U10" s="10">
        <f t="shared" si="5"/>
        <v>0</v>
      </c>
      <c r="V10" s="10">
        <f t="shared" si="6"/>
        <v>0</v>
      </c>
      <c r="W10" s="10">
        <f t="shared" si="7"/>
        <v>0</v>
      </c>
      <c r="X10" s="10">
        <f t="shared" si="8"/>
        <v>0</v>
      </c>
      <c r="Y10" s="15">
        <f t="shared" si="9"/>
        <v>1</v>
      </c>
    </row>
    <row r="11" spans="1:25" x14ac:dyDescent="0.25">
      <c r="A11" s="38">
        <v>10</v>
      </c>
      <c r="B11" s="7" t="s">
        <v>0</v>
      </c>
      <c r="C11" s="7" t="s">
        <v>13</v>
      </c>
      <c r="D11" s="39" t="s">
        <v>2</v>
      </c>
      <c r="E11" s="10" t="s">
        <v>6</v>
      </c>
      <c r="G11" s="22"/>
      <c r="H11" s="79" t="s">
        <v>0</v>
      </c>
      <c r="I11" s="1">
        <v>8</v>
      </c>
      <c r="J11" s="1">
        <v>2</v>
      </c>
      <c r="K11" s="1"/>
      <c r="L11" s="1">
        <v>4</v>
      </c>
      <c r="M11" s="1">
        <v>1</v>
      </c>
      <c r="N11" s="1">
        <v>7</v>
      </c>
      <c r="O11" s="1">
        <v>12</v>
      </c>
      <c r="P11" s="37">
        <v>34</v>
      </c>
      <c r="Q11" s="44"/>
      <c r="R11" s="9" t="str">
        <f t="shared" si="2"/>
        <v>Rel</v>
      </c>
      <c r="S11" s="16">
        <f t="shared" si="3"/>
        <v>8</v>
      </c>
      <c r="T11" s="17">
        <f t="shared" si="4"/>
        <v>2</v>
      </c>
      <c r="U11" s="17">
        <f t="shared" si="5"/>
        <v>0</v>
      </c>
      <c r="V11" s="17">
        <f t="shared" si="6"/>
        <v>4</v>
      </c>
      <c r="W11" s="17">
        <f t="shared" si="7"/>
        <v>1</v>
      </c>
      <c r="X11" s="17">
        <f t="shared" si="8"/>
        <v>7</v>
      </c>
      <c r="Y11" s="18">
        <f t="shared" si="9"/>
        <v>12</v>
      </c>
    </row>
    <row r="12" spans="1:25" x14ac:dyDescent="0.25">
      <c r="A12" s="38">
        <v>11</v>
      </c>
      <c r="B12" s="7" t="s">
        <v>4</v>
      </c>
      <c r="C12" s="7" t="s">
        <v>13</v>
      </c>
      <c r="D12" s="39" t="s">
        <v>2</v>
      </c>
      <c r="E12" s="10" t="s">
        <v>8</v>
      </c>
      <c r="G12" s="22"/>
      <c r="H12" s="51" t="s">
        <v>25</v>
      </c>
      <c r="I12" s="21">
        <v>35</v>
      </c>
      <c r="J12" s="21">
        <v>37</v>
      </c>
      <c r="K12" s="21">
        <v>10</v>
      </c>
      <c r="L12" s="21">
        <v>14</v>
      </c>
      <c r="M12" s="21">
        <v>5</v>
      </c>
      <c r="N12" s="21">
        <v>22</v>
      </c>
      <c r="O12" s="21">
        <v>39</v>
      </c>
      <c r="P12" s="21">
        <v>162</v>
      </c>
      <c r="Q12" s="44"/>
      <c r="R12" s="44"/>
      <c r="S12" s="44"/>
      <c r="T12" s="44"/>
      <c r="U12" s="44"/>
      <c r="V12" s="44"/>
      <c r="W12" s="44"/>
      <c r="X12" s="44"/>
      <c r="Y12" s="44"/>
    </row>
    <row r="13" spans="1:25" x14ac:dyDescent="0.25">
      <c r="A13" s="38">
        <v>12</v>
      </c>
      <c r="B13" s="7" t="s">
        <v>4</v>
      </c>
      <c r="C13" s="7" t="s">
        <v>13</v>
      </c>
      <c r="D13" s="39" t="s">
        <v>2</v>
      </c>
      <c r="E13" s="10" t="s">
        <v>9</v>
      </c>
      <c r="G13" s="22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</row>
    <row r="14" spans="1:25" ht="15.75" thickBot="1" x14ac:dyDescent="0.3">
      <c r="A14" s="38">
        <v>13</v>
      </c>
      <c r="B14" s="7" t="s">
        <v>14</v>
      </c>
      <c r="C14" s="7" t="s">
        <v>1</v>
      </c>
      <c r="D14" s="39" t="s">
        <v>2</v>
      </c>
      <c r="E14" s="10" t="s">
        <v>6</v>
      </c>
      <c r="G14" s="44"/>
      <c r="H14" s="44"/>
      <c r="I14" s="8" t="str">
        <f>I2</f>
        <v>Blisko</v>
      </c>
      <c r="J14" s="8" t="str">
        <f t="shared" ref="J14:O14" si="10">J2</f>
        <v>Ceny</v>
      </c>
      <c r="K14" s="8" t="str">
        <f t="shared" si="10"/>
        <v>Dojazd</v>
      </c>
      <c r="L14" s="8" t="str">
        <f t="shared" si="10"/>
        <v>Godziny</v>
      </c>
      <c r="M14" s="8" t="str">
        <f t="shared" si="10"/>
        <v>Jakosc</v>
      </c>
      <c r="N14" s="8" t="str">
        <f t="shared" si="10"/>
        <v>Promocje</v>
      </c>
      <c r="O14" s="8" t="str">
        <f t="shared" si="10"/>
        <v>Wybor</v>
      </c>
      <c r="P14" s="7" t="s">
        <v>30</v>
      </c>
      <c r="Q14" s="44"/>
      <c r="R14" s="44"/>
      <c r="S14" s="8" t="str">
        <f>I2</f>
        <v>Blisko</v>
      </c>
      <c r="T14" s="8" t="str">
        <f t="shared" ref="T14:Y14" si="11">J2</f>
        <v>Ceny</v>
      </c>
      <c r="U14" s="8" t="str">
        <f t="shared" si="11"/>
        <v>Dojazd</v>
      </c>
      <c r="V14" s="8" t="str">
        <f t="shared" si="11"/>
        <v>Godziny</v>
      </c>
      <c r="W14" s="8" t="str">
        <f t="shared" si="11"/>
        <v>Jakosc</v>
      </c>
      <c r="X14" s="8" t="str">
        <f t="shared" si="11"/>
        <v>Promocje</v>
      </c>
      <c r="Y14" s="8" t="str">
        <f t="shared" si="11"/>
        <v>Wybor</v>
      </c>
    </row>
    <row r="15" spans="1:25" ht="16.5" thickTop="1" thickBot="1" x14ac:dyDescent="0.3">
      <c r="A15" s="38">
        <v>14</v>
      </c>
      <c r="B15" s="7" t="s">
        <v>12</v>
      </c>
      <c r="C15" s="7" t="s">
        <v>5</v>
      </c>
      <c r="D15" s="39" t="s">
        <v>2</v>
      </c>
      <c r="E15" s="10" t="s">
        <v>9</v>
      </c>
      <c r="G15" s="23" t="s">
        <v>28</v>
      </c>
      <c r="H15" s="9" t="str">
        <f>H3</f>
        <v>Ach</v>
      </c>
      <c r="I15" s="19">
        <f>I3/GETPIVOTDATA("powod",$H$1)</f>
        <v>1.8518518518518517E-2</v>
      </c>
      <c r="J15" s="19">
        <f t="shared" ref="J15:O15" si="12">J3/GETPIVOTDATA("powod",$H$1)</f>
        <v>2.4691358024691357E-2</v>
      </c>
      <c r="K15" s="19">
        <f t="shared" si="12"/>
        <v>1.2345679012345678E-2</v>
      </c>
      <c r="L15" s="19">
        <f t="shared" si="12"/>
        <v>6.1728395061728392E-3</v>
      </c>
      <c r="M15" s="19">
        <f t="shared" si="12"/>
        <v>6.1728395061728392E-3</v>
      </c>
      <c r="N15" s="19">
        <f t="shared" si="12"/>
        <v>2.4691358024691357E-2</v>
      </c>
      <c r="O15" s="19">
        <f t="shared" si="12"/>
        <v>7.407407407407407E-2</v>
      </c>
      <c r="P15" s="4">
        <f>SUM(I15:O15)</f>
        <v>0.16666666666666666</v>
      </c>
      <c r="Q15" s="44"/>
      <c r="R15" s="9" t="str">
        <f>H15</f>
        <v>Ach</v>
      </c>
      <c r="S15" s="24">
        <f>I15</f>
        <v>1.8518518518518517E-2</v>
      </c>
      <c r="T15" s="25">
        <f t="shared" ref="T15:T23" si="13">J15</f>
        <v>2.4691358024691357E-2</v>
      </c>
      <c r="U15" s="25">
        <f t="shared" ref="U15:U23" si="14">K15</f>
        <v>1.2345679012345678E-2</v>
      </c>
      <c r="V15" s="25">
        <f t="shared" ref="V15:V23" si="15">L15</f>
        <v>6.1728395061728392E-3</v>
      </c>
      <c r="W15" s="25">
        <f t="shared" ref="W15:W23" si="16">M15</f>
        <v>6.1728395061728392E-3</v>
      </c>
      <c r="X15" s="25">
        <f t="shared" ref="X15:X23" si="17">N15</f>
        <v>2.4691358024691357E-2</v>
      </c>
      <c r="Y15" s="26">
        <f t="shared" ref="Y15:Y23" si="18">O15</f>
        <v>7.407407407407407E-2</v>
      </c>
    </row>
    <row r="16" spans="1:25" ht="15.75" thickTop="1" x14ac:dyDescent="0.25">
      <c r="A16" s="38">
        <v>15</v>
      </c>
      <c r="B16" s="7" t="s">
        <v>12</v>
      </c>
      <c r="C16" s="7" t="s">
        <v>13</v>
      </c>
      <c r="D16" s="39" t="s">
        <v>2</v>
      </c>
      <c r="E16" s="10" t="s">
        <v>6</v>
      </c>
      <c r="G16" s="22"/>
      <c r="H16" s="9" t="str">
        <f t="shared" ref="H16:H23" si="19">H4</f>
        <v>Alb</v>
      </c>
      <c r="I16" s="19">
        <f t="shared" ref="I16:O16" si="20">I4/GETPIVOTDATA("powod",$H$1)</f>
        <v>2.4691358024691357E-2</v>
      </c>
      <c r="J16" s="19">
        <f t="shared" si="20"/>
        <v>0</v>
      </c>
      <c r="K16" s="19">
        <f t="shared" si="20"/>
        <v>0</v>
      </c>
      <c r="L16" s="19">
        <f t="shared" si="20"/>
        <v>6.1728395061728392E-3</v>
      </c>
      <c r="M16" s="19">
        <f t="shared" si="20"/>
        <v>0</v>
      </c>
      <c r="N16" s="19">
        <f t="shared" si="20"/>
        <v>1.2345679012345678E-2</v>
      </c>
      <c r="O16" s="19">
        <f t="shared" si="20"/>
        <v>6.1728395061728392E-3</v>
      </c>
      <c r="P16" s="4">
        <f t="shared" ref="P16:P24" si="21">SUM(I16:O16)</f>
        <v>4.9382716049382713E-2</v>
      </c>
      <c r="Q16" s="44"/>
      <c r="R16" s="9" t="str">
        <f t="shared" ref="R16:R23" si="22">H16</f>
        <v>Alb</v>
      </c>
      <c r="S16" s="27">
        <f t="shared" ref="S16:S23" si="23">I16</f>
        <v>2.4691358024691357E-2</v>
      </c>
      <c r="T16" s="28">
        <f t="shared" si="13"/>
        <v>0</v>
      </c>
      <c r="U16" s="28">
        <f t="shared" si="14"/>
        <v>0</v>
      </c>
      <c r="V16" s="28">
        <f t="shared" si="15"/>
        <v>6.1728395061728392E-3</v>
      </c>
      <c r="W16" s="28">
        <f t="shared" si="16"/>
        <v>0</v>
      </c>
      <c r="X16" s="28">
        <f t="shared" si="17"/>
        <v>1.2345679012345678E-2</v>
      </c>
      <c r="Y16" s="29">
        <f t="shared" si="18"/>
        <v>6.1728395061728392E-3</v>
      </c>
    </row>
    <row r="17" spans="1:25" x14ac:dyDescent="0.25">
      <c r="A17" s="38">
        <v>16</v>
      </c>
      <c r="B17" s="7" t="s">
        <v>7</v>
      </c>
      <c r="C17" s="7" t="s">
        <v>15</v>
      </c>
      <c r="D17" s="39" t="s">
        <v>11</v>
      </c>
      <c r="E17" s="10" t="s">
        <v>6</v>
      </c>
      <c r="G17" s="22"/>
      <c r="H17" s="9" t="str">
        <f t="shared" si="19"/>
        <v>Bdr</v>
      </c>
      <c r="I17" s="19">
        <f t="shared" ref="I17:O17" si="24">I5/GETPIVOTDATA("powod",$H$1)</f>
        <v>3.0864197530864196E-2</v>
      </c>
      <c r="J17" s="19">
        <f t="shared" si="24"/>
        <v>0.12962962962962962</v>
      </c>
      <c r="K17" s="19">
        <f t="shared" si="24"/>
        <v>0</v>
      </c>
      <c r="L17" s="19">
        <f t="shared" si="24"/>
        <v>0</v>
      </c>
      <c r="M17" s="19">
        <f t="shared" si="24"/>
        <v>0</v>
      </c>
      <c r="N17" s="19">
        <f t="shared" si="24"/>
        <v>1.2345679012345678E-2</v>
      </c>
      <c r="O17" s="19">
        <f t="shared" si="24"/>
        <v>6.1728395061728392E-3</v>
      </c>
      <c r="P17" s="4">
        <f t="shared" si="21"/>
        <v>0.17901234567901234</v>
      </c>
      <c r="Q17" s="44"/>
      <c r="R17" s="9" t="str">
        <f t="shared" si="22"/>
        <v>Bdr</v>
      </c>
      <c r="S17" s="27">
        <f t="shared" si="23"/>
        <v>3.0864197530864196E-2</v>
      </c>
      <c r="T17" s="28">
        <f t="shared" si="13"/>
        <v>0.12962962962962962</v>
      </c>
      <c r="U17" s="28">
        <f t="shared" si="14"/>
        <v>0</v>
      </c>
      <c r="V17" s="28">
        <f t="shared" si="15"/>
        <v>0</v>
      </c>
      <c r="W17" s="28">
        <f t="shared" si="16"/>
        <v>0</v>
      </c>
      <c r="X17" s="28">
        <f t="shared" si="17"/>
        <v>1.2345679012345678E-2</v>
      </c>
      <c r="Y17" s="29">
        <f t="shared" si="18"/>
        <v>6.1728395061728392E-3</v>
      </c>
    </row>
    <row r="18" spans="1:25" x14ac:dyDescent="0.25">
      <c r="A18" s="38">
        <v>17</v>
      </c>
      <c r="B18" s="7" t="s">
        <v>7</v>
      </c>
      <c r="C18" s="7" t="s">
        <v>10</v>
      </c>
      <c r="D18" s="39" t="s">
        <v>2</v>
      </c>
      <c r="E18" s="10" t="s">
        <v>16</v>
      </c>
      <c r="G18" s="22"/>
      <c r="H18" s="9" t="str">
        <f t="shared" si="19"/>
        <v>Crr</v>
      </c>
      <c r="I18" s="19">
        <f t="shared" ref="I18:O18" si="25">I6/GETPIVOTDATA("powod",$H$1)</f>
        <v>0</v>
      </c>
      <c r="J18" s="19">
        <f t="shared" si="25"/>
        <v>0</v>
      </c>
      <c r="K18" s="19">
        <f t="shared" si="25"/>
        <v>6.1728395061728392E-3</v>
      </c>
      <c r="L18" s="19">
        <f t="shared" si="25"/>
        <v>6.1728395061728392E-3</v>
      </c>
      <c r="M18" s="19">
        <f t="shared" si="25"/>
        <v>6.1728395061728392E-3</v>
      </c>
      <c r="N18" s="19">
        <f t="shared" si="25"/>
        <v>1.2345679012345678E-2</v>
      </c>
      <c r="O18" s="19">
        <f t="shared" si="25"/>
        <v>1.8518518518518517E-2</v>
      </c>
      <c r="P18" s="4">
        <f t="shared" si="21"/>
        <v>4.9382716049382713E-2</v>
      </c>
      <c r="Q18" s="44"/>
      <c r="R18" s="9" t="str">
        <f t="shared" si="22"/>
        <v>Crr</v>
      </c>
      <c r="S18" s="27">
        <f t="shared" si="23"/>
        <v>0</v>
      </c>
      <c r="T18" s="28">
        <f t="shared" si="13"/>
        <v>0</v>
      </c>
      <c r="U18" s="28">
        <f t="shared" si="14"/>
        <v>6.1728395061728392E-3</v>
      </c>
      <c r="V18" s="28">
        <f t="shared" si="15"/>
        <v>6.1728395061728392E-3</v>
      </c>
      <c r="W18" s="28">
        <f t="shared" si="16"/>
        <v>6.1728395061728392E-3</v>
      </c>
      <c r="X18" s="28">
        <f t="shared" si="17"/>
        <v>1.2345679012345678E-2</v>
      </c>
      <c r="Y18" s="29">
        <f t="shared" si="18"/>
        <v>1.8518518518518517E-2</v>
      </c>
    </row>
    <row r="19" spans="1:25" x14ac:dyDescent="0.25">
      <c r="A19" s="38">
        <v>18</v>
      </c>
      <c r="B19" s="7" t="s">
        <v>0</v>
      </c>
      <c r="C19" s="7" t="s">
        <v>17</v>
      </c>
      <c r="D19" s="39" t="s">
        <v>2</v>
      </c>
      <c r="E19" s="10" t="s">
        <v>8</v>
      </c>
      <c r="G19" s="22"/>
      <c r="H19" s="9" t="str">
        <f t="shared" si="19"/>
        <v>Gnt</v>
      </c>
      <c r="I19" s="19">
        <f t="shared" ref="I19:O19" si="26">I7/GETPIVOTDATA("powod",$H$1)</f>
        <v>2.4691358024691357E-2</v>
      </c>
      <c r="J19" s="19">
        <f t="shared" si="26"/>
        <v>6.1728395061728392E-3</v>
      </c>
      <c r="K19" s="19">
        <f t="shared" si="26"/>
        <v>2.4691358024691357E-2</v>
      </c>
      <c r="L19" s="19">
        <f t="shared" si="26"/>
        <v>1.8518518518518517E-2</v>
      </c>
      <c r="M19" s="19">
        <f t="shared" si="26"/>
        <v>6.1728395061728392E-3</v>
      </c>
      <c r="N19" s="19">
        <f t="shared" si="26"/>
        <v>2.4691358024691357E-2</v>
      </c>
      <c r="O19" s="19">
        <f t="shared" si="26"/>
        <v>3.0864197530864196E-2</v>
      </c>
      <c r="P19" s="4">
        <f t="shared" si="21"/>
        <v>0.13580246913580246</v>
      </c>
      <c r="Q19" s="44"/>
      <c r="R19" s="9" t="str">
        <f t="shared" si="22"/>
        <v>Gnt</v>
      </c>
      <c r="S19" s="27">
        <f t="shared" si="23"/>
        <v>2.4691358024691357E-2</v>
      </c>
      <c r="T19" s="28">
        <f t="shared" si="13"/>
        <v>6.1728395061728392E-3</v>
      </c>
      <c r="U19" s="28">
        <f t="shared" si="14"/>
        <v>2.4691358024691357E-2</v>
      </c>
      <c r="V19" s="28">
        <f t="shared" si="15"/>
        <v>1.8518518518518517E-2</v>
      </c>
      <c r="W19" s="28">
        <f t="shared" si="16"/>
        <v>6.1728395061728392E-3</v>
      </c>
      <c r="X19" s="28">
        <f t="shared" si="17"/>
        <v>2.4691358024691357E-2</v>
      </c>
      <c r="Y19" s="29">
        <f t="shared" si="18"/>
        <v>3.0864197530864196E-2</v>
      </c>
    </row>
    <row r="20" spans="1:25" x14ac:dyDescent="0.25">
      <c r="A20" s="38">
        <v>19</v>
      </c>
      <c r="B20" s="7" t="s">
        <v>0</v>
      </c>
      <c r="C20" s="7" t="s">
        <v>5</v>
      </c>
      <c r="D20" s="39" t="s">
        <v>11</v>
      </c>
      <c r="E20" s="10" t="s">
        <v>8</v>
      </c>
      <c r="G20" s="22"/>
      <c r="H20" s="9" t="str">
        <f t="shared" si="19"/>
        <v>Hyp</v>
      </c>
      <c r="I20" s="19">
        <f t="shared" ref="I20:O20" si="27">I8/GETPIVOTDATA("powod",$H$1)</f>
        <v>6.1728395061728392E-3</v>
      </c>
      <c r="J20" s="19">
        <f t="shared" si="27"/>
        <v>6.1728395061728392E-3</v>
      </c>
      <c r="K20" s="19">
        <f t="shared" si="27"/>
        <v>6.1728395061728392E-3</v>
      </c>
      <c r="L20" s="19">
        <f t="shared" si="27"/>
        <v>0</v>
      </c>
      <c r="M20" s="19">
        <f t="shared" si="27"/>
        <v>0</v>
      </c>
      <c r="N20" s="19">
        <f t="shared" si="27"/>
        <v>6.1728395061728392E-3</v>
      </c>
      <c r="O20" s="19">
        <f t="shared" si="27"/>
        <v>1.8518518518518517E-2</v>
      </c>
      <c r="P20" s="4">
        <f t="shared" si="21"/>
        <v>4.3209876543209874E-2</v>
      </c>
      <c r="Q20" s="44"/>
      <c r="R20" s="9" t="str">
        <f t="shared" si="22"/>
        <v>Hyp</v>
      </c>
      <c r="S20" s="27">
        <f t="shared" si="23"/>
        <v>6.1728395061728392E-3</v>
      </c>
      <c r="T20" s="28">
        <f t="shared" si="13"/>
        <v>6.1728395061728392E-3</v>
      </c>
      <c r="U20" s="28">
        <f t="shared" si="14"/>
        <v>6.1728395061728392E-3</v>
      </c>
      <c r="V20" s="28">
        <f t="shared" si="15"/>
        <v>0</v>
      </c>
      <c r="W20" s="28">
        <f t="shared" si="16"/>
        <v>0</v>
      </c>
      <c r="X20" s="28">
        <f t="shared" si="17"/>
        <v>6.1728395061728392E-3</v>
      </c>
      <c r="Y20" s="29">
        <f t="shared" si="18"/>
        <v>1.8518518518518517E-2</v>
      </c>
    </row>
    <row r="21" spans="1:25" x14ac:dyDescent="0.25">
      <c r="A21" s="38">
        <v>20</v>
      </c>
      <c r="B21" s="7" t="s">
        <v>0</v>
      </c>
      <c r="C21" s="7" t="s">
        <v>1</v>
      </c>
      <c r="D21" s="39" t="s">
        <v>2</v>
      </c>
      <c r="E21" s="10" t="s">
        <v>8</v>
      </c>
      <c r="G21" s="22"/>
      <c r="H21" s="9" t="str">
        <f t="shared" si="19"/>
        <v>inn</v>
      </c>
      <c r="I21" s="19">
        <f t="shared" ref="I21:O21" si="28">I9/GETPIVOTDATA("powod",$H$1)</f>
        <v>5.5555555555555552E-2</v>
      </c>
      <c r="J21" s="19">
        <f t="shared" si="28"/>
        <v>6.1728395061728392E-3</v>
      </c>
      <c r="K21" s="19">
        <f t="shared" si="28"/>
        <v>1.2345679012345678E-2</v>
      </c>
      <c r="L21" s="19">
        <f t="shared" si="28"/>
        <v>2.4691358024691357E-2</v>
      </c>
      <c r="M21" s="19">
        <f t="shared" si="28"/>
        <v>6.1728395061728392E-3</v>
      </c>
      <c r="N21" s="19">
        <f t="shared" si="28"/>
        <v>0</v>
      </c>
      <c r="O21" s="19">
        <f t="shared" si="28"/>
        <v>6.1728395061728392E-3</v>
      </c>
      <c r="P21" s="4">
        <f t="shared" si="21"/>
        <v>0.1111111111111111</v>
      </c>
      <c r="Q21" s="44"/>
      <c r="R21" s="9" t="str">
        <f t="shared" si="22"/>
        <v>inn</v>
      </c>
      <c r="S21" s="27">
        <f t="shared" si="23"/>
        <v>5.5555555555555552E-2</v>
      </c>
      <c r="T21" s="28">
        <f t="shared" si="13"/>
        <v>6.1728395061728392E-3</v>
      </c>
      <c r="U21" s="28">
        <f t="shared" si="14"/>
        <v>1.2345679012345678E-2</v>
      </c>
      <c r="V21" s="28">
        <f t="shared" si="15"/>
        <v>2.4691358024691357E-2</v>
      </c>
      <c r="W21" s="28">
        <f t="shared" si="16"/>
        <v>6.1728395061728392E-3</v>
      </c>
      <c r="X21" s="28">
        <f t="shared" si="17"/>
        <v>0</v>
      </c>
      <c r="Y21" s="29">
        <f t="shared" si="18"/>
        <v>6.1728395061728392E-3</v>
      </c>
    </row>
    <row r="22" spans="1:25" x14ac:dyDescent="0.25">
      <c r="A22" s="38">
        <v>21</v>
      </c>
      <c r="B22" s="7" t="s">
        <v>14</v>
      </c>
      <c r="C22" s="7" t="s">
        <v>1</v>
      </c>
      <c r="D22" s="39" t="s">
        <v>2</v>
      </c>
      <c r="E22" s="10" t="s">
        <v>3</v>
      </c>
      <c r="G22" s="22"/>
      <c r="H22" s="9" t="str">
        <f t="shared" si="19"/>
        <v>LdP</v>
      </c>
      <c r="I22" s="19">
        <f t="shared" ref="I22:O22" si="29">I10/GETPIVOTDATA("powod",$H$1)</f>
        <v>6.1728395061728392E-3</v>
      </c>
      <c r="J22" s="19">
        <f t="shared" si="29"/>
        <v>4.3209876543209874E-2</v>
      </c>
      <c r="K22" s="19">
        <f t="shared" si="29"/>
        <v>0</v>
      </c>
      <c r="L22" s="19">
        <f t="shared" si="29"/>
        <v>0</v>
      </c>
      <c r="M22" s="19">
        <f t="shared" si="29"/>
        <v>0</v>
      </c>
      <c r="N22" s="19">
        <f t="shared" si="29"/>
        <v>0</v>
      </c>
      <c r="O22" s="19">
        <f t="shared" si="29"/>
        <v>6.1728395061728392E-3</v>
      </c>
      <c r="P22" s="4">
        <f t="shared" si="21"/>
        <v>5.5555555555555552E-2</v>
      </c>
      <c r="Q22" s="44"/>
      <c r="R22" s="9" t="str">
        <f t="shared" si="22"/>
        <v>LdP</v>
      </c>
      <c r="S22" s="27">
        <f t="shared" si="23"/>
        <v>6.1728395061728392E-3</v>
      </c>
      <c r="T22" s="28">
        <f t="shared" si="13"/>
        <v>4.3209876543209874E-2</v>
      </c>
      <c r="U22" s="28">
        <f t="shared" si="14"/>
        <v>0</v>
      </c>
      <c r="V22" s="28">
        <f t="shared" si="15"/>
        <v>0</v>
      </c>
      <c r="W22" s="28">
        <f t="shared" si="16"/>
        <v>0</v>
      </c>
      <c r="X22" s="28">
        <f t="shared" si="17"/>
        <v>0</v>
      </c>
      <c r="Y22" s="29">
        <f t="shared" si="18"/>
        <v>6.1728395061728392E-3</v>
      </c>
    </row>
    <row r="23" spans="1:25" x14ac:dyDescent="0.25">
      <c r="A23" s="38">
        <v>22</v>
      </c>
      <c r="B23" s="7" t="s">
        <v>0</v>
      </c>
      <c r="C23" s="7" t="s">
        <v>13</v>
      </c>
      <c r="D23" s="39" t="s">
        <v>11</v>
      </c>
      <c r="E23" s="10" t="s">
        <v>16</v>
      </c>
      <c r="G23" s="22"/>
      <c r="H23" s="9" t="str">
        <f t="shared" si="19"/>
        <v>Rel</v>
      </c>
      <c r="I23" s="19">
        <f t="shared" ref="I23:O23" si="30">I11/GETPIVOTDATA("powod",$H$1)</f>
        <v>4.9382716049382713E-2</v>
      </c>
      <c r="J23" s="19">
        <f t="shared" si="30"/>
        <v>1.2345679012345678E-2</v>
      </c>
      <c r="K23" s="19">
        <f t="shared" si="30"/>
        <v>0</v>
      </c>
      <c r="L23" s="19">
        <f t="shared" si="30"/>
        <v>2.4691358024691357E-2</v>
      </c>
      <c r="M23" s="19">
        <f t="shared" si="30"/>
        <v>6.1728395061728392E-3</v>
      </c>
      <c r="N23" s="19">
        <f t="shared" si="30"/>
        <v>4.3209876543209874E-2</v>
      </c>
      <c r="O23" s="19">
        <f t="shared" si="30"/>
        <v>7.407407407407407E-2</v>
      </c>
      <c r="P23" s="4">
        <f t="shared" si="21"/>
        <v>0.20987654320987653</v>
      </c>
      <c r="Q23" s="44"/>
      <c r="R23" s="9" t="str">
        <f t="shared" si="22"/>
        <v>Rel</v>
      </c>
      <c r="S23" s="30">
        <f t="shared" si="23"/>
        <v>4.9382716049382713E-2</v>
      </c>
      <c r="T23" s="31">
        <f t="shared" si="13"/>
        <v>1.2345679012345678E-2</v>
      </c>
      <c r="U23" s="31">
        <f t="shared" si="14"/>
        <v>0</v>
      </c>
      <c r="V23" s="31">
        <f t="shared" si="15"/>
        <v>2.4691358024691357E-2</v>
      </c>
      <c r="W23" s="31">
        <f t="shared" si="16"/>
        <v>6.1728395061728392E-3</v>
      </c>
      <c r="X23" s="31">
        <f t="shared" si="17"/>
        <v>4.3209876543209874E-2</v>
      </c>
      <c r="Y23" s="32">
        <f t="shared" si="18"/>
        <v>7.407407407407407E-2</v>
      </c>
    </row>
    <row r="24" spans="1:25" x14ac:dyDescent="0.25">
      <c r="A24" s="38">
        <v>23</v>
      </c>
      <c r="B24" s="7" t="s">
        <v>0</v>
      </c>
      <c r="C24" s="7" t="s">
        <v>13</v>
      </c>
      <c r="D24" s="39" t="s">
        <v>2</v>
      </c>
      <c r="E24" s="10" t="s">
        <v>8</v>
      </c>
      <c r="G24" s="22"/>
      <c r="H24" s="7" t="s">
        <v>30</v>
      </c>
      <c r="I24" s="5">
        <f>SUM(I15:I23)</f>
        <v>0.21604938271604937</v>
      </c>
      <c r="J24" s="6">
        <f t="shared" ref="J24:O24" si="31">SUM(J15:J23)</f>
        <v>0.22839506172839505</v>
      </c>
      <c r="K24" s="6">
        <f t="shared" si="31"/>
        <v>6.1728395061728392E-2</v>
      </c>
      <c r="L24" s="6">
        <f t="shared" si="31"/>
        <v>8.6419753086419748E-2</v>
      </c>
      <c r="M24" s="6">
        <f t="shared" si="31"/>
        <v>3.0864197530864196E-2</v>
      </c>
      <c r="N24" s="6">
        <f t="shared" si="31"/>
        <v>0.13580246913580246</v>
      </c>
      <c r="O24" s="6">
        <f t="shared" si="31"/>
        <v>0.24074074074074073</v>
      </c>
      <c r="P24" s="7">
        <f t="shared" si="21"/>
        <v>1</v>
      </c>
      <c r="Q24" s="44"/>
      <c r="R24" s="44"/>
      <c r="S24" s="44"/>
      <c r="T24" s="44"/>
      <c r="U24" s="44"/>
      <c r="V24" s="44"/>
      <c r="W24" s="44"/>
      <c r="X24" s="44"/>
      <c r="Y24" s="44"/>
    </row>
    <row r="25" spans="1:25" x14ac:dyDescent="0.25">
      <c r="A25" s="38">
        <v>24</v>
      </c>
      <c r="B25" s="7" t="s">
        <v>12</v>
      </c>
      <c r="C25" s="7" t="s">
        <v>13</v>
      </c>
      <c r="D25" s="39" t="s">
        <v>2</v>
      </c>
      <c r="E25" s="10" t="s">
        <v>8</v>
      </c>
      <c r="G25" s="22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</row>
    <row r="26" spans="1:25" ht="15.75" thickBot="1" x14ac:dyDescent="0.3">
      <c r="A26" s="38">
        <v>25</v>
      </c>
      <c r="B26" s="7" t="s">
        <v>4</v>
      </c>
      <c r="C26" s="7" t="s">
        <v>13</v>
      </c>
      <c r="D26" s="39" t="s">
        <v>2</v>
      </c>
      <c r="E26" s="10" t="s">
        <v>16</v>
      </c>
      <c r="G26" s="44"/>
      <c r="H26" s="44"/>
      <c r="I26" s="8" t="str">
        <f t="shared" ref="I26:O26" si="32">I2</f>
        <v>Blisko</v>
      </c>
      <c r="J26" s="8" t="str">
        <f t="shared" si="32"/>
        <v>Ceny</v>
      </c>
      <c r="K26" s="8" t="str">
        <f t="shared" si="32"/>
        <v>Dojazd</v>
      </c>
      <c r="L26" s="8" t="str">
        <f t="shared" si="32"/>
        <v>Godziny</v>
      </c>
      <c r="M26" s="8" t="str">
        <f t="shared" si="32"/>
        <v>Jakosc</v>
      </c>
      <c r="N26" s="8" t="str">
        <f t="shared" si="32"/>
        <v>Promocje</v>
      </c>
      <c r="O26" s="8" t="str">
        <f t="shared" si="32"/>
        <v>Wybor</v>
      </c>
      <c r="P26" s="44"/>
      <c r="Q26" s="44"/>
      <c r="R26" s="44"/>
      <c r="S26" s="8" t="str">
        <f t="shared" ref="S26:Y26" si="33">I2</f>
        <v>Blisko</v>
      </c>
      <c r="T26" s="8" t="str">
        <f t="shared" si="33"/>
        <v>Ceny</v>
      </c>
      <c r="U26" s="8" t="str">
        <f t="shared" si="33"/>
        <v>Dojazd</v>
      </c>
      <c r="V26" s="8" t="str">
        <f t="shared" si="33"/>
        <v>Godziny</v>
      </c>
      <c r="W26" s="8" t="str">
        <f t="shared" si="33"/>
        <v>Jakosc</v>
      </c>
      <c r="X26" s="8" t="str">
        <f t="shared" si="33"/>
        <v>Promocje</v>
      </c>
      <c r="Y26" s="8" t="str">
        <f t="shared" si="33"/>
        <v>Wybor</v>
      </c>
    </row>
    <row r="27" spans="1:25" ht="16.5" thickTop="1" thickBot="1" x14ac:dyDescent="0.3">
      <c r="A27" s="38">
        <v>26</v>
      </c>
      <c r="B27" s="7" t="s">
        <v>0</v>
      </c>
      <c r="C27" s="7" t="s">
        <v>13</v>
      </c>
      <c r="D27" s="39" t="s">
        <v>11</v>
      </c>
      <c r="E27" s="10" t="s">
        <v>3</v>
      </c>
      <c r="G27" s="23" t="s">
        <v>32</v>
      </c>
      <c r="H27" s="9" t="str">
        <f t="shared" ref="H27:H35" si="34">H15</f>
        <v>Ach</v>
      </c>
      <c r="I27" s="19">
        <f>((I15-$P15*I$24)/SQRT($P15*I$24))</f>
        <v>-9.216834022291702E-2</v>
      </c>
      <c r="J27" s="19">
        <f t="shared" ref="I27:O35" si="35">((J15-$P15*J$24)/SQRT($P15*J$24))</f>
        <v>-6.8550299693236019E-2</v>
      </c>
      <c r="K27" s="19">
        <f t="shared" si="35"/>
        <v>2.0286020648339499E-2</v>
      </c>
      <c r="L27" s="19">
        <f t="shared" si="35"/>
        <v>-6.8579266649818615E-2</v>
      </c>
      <c r="M27" s="19">
        <f t="shared" si="35"/>
        <v>1.4344382763731182E-2</v>
      </c>
      <c r="N27" s="19">
        <f t="shared" si="35"/>
        <v>1.3676832331036977E-2</v>
      </c>
      <c r="O27" s="85">
        <f>((O15-$P15*O$24)/SQRT($P15*O$24))</f>
        <v>0.16949172662437556</v>
      </c>
      <c r="P27" s="2"/>
      <c r="Q27" s="44"/>
      <c r="R27" s="9" t="str">
        <f t="shared" ref="R27:R35" si="36">H27</f>
        <v>Ach</v>
      </c>
      <c r="S27" s="24">
        <f t="shared" ref="S27:S35" si="37">I27</f>
        <v>-9.216834022291702E-2</v>
      </c>
      <c r="T27" s="25">
        <f t="shared" ref="T27:T35" si="38">J27</f>
        <v>-6.8550299693236019E-2</v>
      </c>
      <c r="U27" s="25">
        <f t="shared" ref="U27:U35" si="39">K27</f>
        <v>2.0286020648339499E-2</v>
      </c>
      <c r="V27" s="25">
        <f t="shared" ref="V27:V35" si="40">L27</f>
        <v>-6.8579266649818615E-2</v>
      </c>
      <c r="W27" s="25">
        <f t="shared" ref="W27:W35" si="41">M27</f>
        <v>1.4344382763731182E-2</v>
      </c>
      <c r="X27" s="25">
        <f t="shared" ref="X27:X35" si="42">N27</f>
        <v>1.3676832331036977E-2</v>
      </c>
      <c r="Y27" s="26">
        <f t="shared" ref="Y27:Y35" si="43">O27</f>
        <v>0.16949172662437556</v>
      </c>
    </row>
    <row r="28" spans="1:25" ht="15.75" thickTop="1" x14ac:dyDescent="0.25">
      <c r="A28" s="38">
        <v>27</v>
      </c>
      <c r="B28" s="7" t="s">
        <v>0</v>
      </c>
      <c r="C28" s="7" t="s">
        <v>17</v>
      </c>
      <c r="D28" s="39" t="s">
        <v>11</v>
      </c>
      <c r="E28" s="10" t="s">
        <v>3</v>
      </c>
      <c r="G28" s="44"/>
      <c r="H28" s="9" t="str">
        <f t="shared" si="34"/>
        <v>Alb</v>
      </c>
      <c r="I28" s="19">
        <f t="shared" si="35"/>
        <v>0.13575436056637558</v>
      </c>
      <c r="J28" s="19">
        <f t="shared" si="35"/>
        <v>-0.10620154650669908</v>
      </c>
      <c r="K28" s="19">
        <f t="shared" si="35"/>
        <v>-5.5211554999994798E-2</v>
      </c>
      <c r="L28" s="19">
        <f t="shared" si="35"/>
        <v>2.9163925386514446E-2</v>
      </c>
      <c r="M28" s="19">
        <f t="shared" si="35"/>
        <v>-3.9040464940350364E-2</v>
      </c>
      <c r="N28" s="19">
        <f t="shared" si="35"/>
        <v>6.886370215664972E-2</v>
      </c>
      <c r="O28" s="85">
        <f t="shared" si="35"/>
        <v>-5.2420233062249806E-2</v>
      </c>
      <c r="P28" s="2"/>
      <c r="Q28" s="44"/>
      <c r="R28" s="9" t="str">
        <f t="shared" si="36"/>
        <v>Alb</v>
      </c>
      <c r="S28" s="27">
        <f t="shared" si="37"/>
        <v>0.13575436056637558</v>
      </c>
      <c r="T28" s="28">
        <f t="shared" si="38"/>
        <v>-0.10620154650669908</v>
      </c>
      <c r="U28" s="28">
        <f t="shared" si="39"/>
        <v>-5.5211554999994798E-2</v>
      </c>
      <c r="V28" s="28">
        <f t="shared" si="40"/>
        <v>2.9163925386514446E-2</v>
      </c>
      <c r="W28" s="28">
        <f t="shared" si="41"/>
        <v>-3.9040464940350364E-2</v>
      </c>
      <c r="X28" s="28">
        <f t="shared" si="42"/>
        <v>6.886370215664972E-2</v>
      </c>
      <c r="Y28" s="29">
        <f t="shared" si="43"/>
        <v>-5.2420233062249806E-2</v>
      </c>
    </row>
    <row r="29" spans="1:25" x14ac:dyDescent="0.25">
      <c r="A29" s="38">
        <v>28</v>
      </c>
      <c r="B29" s="7" t="s">
        <v>0</v>
      </c>
      <c r="C29" s="7" t="s">
        <v>13</v>
      </c>
      <c r="D29" s="39" t="s">
        <v>11</v>
      </c>
      <c r="E29" s="10" t="s">
        <v>8</v>
      </c>
      <c r="G29" s="44"/>
      <c r="H29" s="9" t="str">
        <f t="shared" si="34"/>
        <v>Bdr</v>
      </c>
      <c r="I29" s="19">
        <f t="shared" si="35"/>
        <v>-3.9719687721524885E-2</v>
      </c>
      <c r="J29" s="19">
        <f t="shared" si="35"/>
        <v>0.43888891599457819</v>
      </c>
      <c r="K29" s="19">
        <f t="shared" si="35"/>
        <v>-0.10511966892547162</v>
      </c>
      <c r="L29" s="19">
        <f t="shared" si="35"/>
        <v>-0.12437926962722151</v>
      </c>
      <c r="M29" s="19">
        <f t="shared" si="35"/>
        <v>-7.433083073328578E-2</v>
      </c>
      <c r="N29" s="19">
        <f t="shared" si="35"/>
        <v>-7.6736907683326319E-2</v>
      </c>
      <c r="O29" s="85">
        <f t="shared" si="35"/>
        <v>-0.17785966092996941</v>
      </c>
      <c r="P29" s="2"/>
      <c r="Q29" s="44"/>
      <c r="R29" s="9" t="str">
        <f t="shared" si="36"/>
        <v>Bdr</v>
      </c>
      <c r="S29" s="27">
        <f t="shared" si="37"/>
        <v>-3.9719687721524885E-2</v>
      </c>
      <c r="T29" s="28">
        <f t="shared" si="38"/>
        <v>0.43888891599457819</v>
      </c>
      <c r="U29" s="28">
        <f t="shared" si="39"/>
        <v>-0.10511966892547162</v>
      </c>
      <c r="V29" s="28">
        <f t="shared" si="40"/>
        <v>-0.12437926962722151</v>
      </c>
      <c r="W29" s="28">
        <f t="shared" si="41"/>
        <v>-7.433083073328578E-2</v>
      </c>
      <c r="X29" s="28">
        <f t="shared" si="42"/>
        <v>-7.6736907683326319E-2</v>
      </c>
      <c r="Y29" s="29">
        <f t="shared" si="43"/>
        <v>-0.17785966092996941</v>
      </c>
    </row>
    <row r="30" spans="1:25" x14ac:dyDescent="0.25">
      <c r="A30" s="38">
        <v>29</v>
      </c>
      <c r="B30" s="7" t="s">
        <v>14</v>
      </c>
      <c r="C30" s="7" t="s">
        <v>17</v>
      </c>
      <c r="D30" s="39" t="s">
        <v>11</v>
      </c>
      <c r="E30" s="10" t="s">
        <v>6</v>
      </c>
      <c r="G30" s="44"/>
      <c r="H30" s="9" t="str">
        <f t="shared" si="34"/>
        <v>Crr</v>
      </c>
      <c r="I30" s="19">
        <f t="shared" si="35"/>
        <v>-0.10329136130050315</v>
      </c>
      <c r="J30" s="19">
        <f t="shared" si="35"/>
        <v>-0.10620154650669908</v>
      </c>
      <c r="K30" s="19">
        <f t="shared" si="35"/>
        <v>5.6591843874994684E-2</v>
      </c>
      <c r="L30" s="19">
        <f t="shared" si="35"/>
        <v>2.9163925386514446E-2</v>
      </c>
      <c r="M30" s="19">
        <f t="shared" si="35"/>
        <v>0.11907341806806862</v>
      </c>
      <c r="N30" s="19">
        <f t="shared" si="35"/>
        <v>6.886370215664972E-2</v>
      </c>
      <c r="O30" s="85">
        <f t="shared" si="35"/>
        <v>6.0807470352209778E-2</v>
      </c>
      <c r="P30" s="2"/>
      <c r="Q30" s="44"/>
      <c r="R30" s="9" t="str">
        <f t="shared" si="36"/>
        <v>Crr</v>
      </c>
      <c r="S30" s="27">
        <f t="shared" si="37"/>
        <v>-0.10329136130050315</v>
      </c>
      <c r="T30" s="28">
        <f t="shared" si="38"/>
        <v>-0.10620154650669908</v>
      </c>
      <c r="U30" s="28">
        <f t="shared" si="39"/>
        <v>5.6591843874994684E-2</v>
      </c>
      <c r="V30" s="28">
        <f t="shared" si="40"/>
        <v>2.9163925386514446E-2</v>
      </c>
      <c r="W30" s="28">
        <f t="shared" si="41"/>
        <v>0.11907341806806862</v>
      </c>
      <c r="X30" s="28">
        <f t="shared" si="42"/>
        <v>6.886370215664972E-2</v>
      </c>
      <c r="Y30" s="29">
        <f t="shared" si="43"/>
        <v>6.0807470352209778E-2</v>
      </c>
    </row>
    <row r="31" spans="1:25" x14ac:dyDescent="0.25">
      <c r="A31" s="38">
        <v>30</v>
      </c>
      <c r="B31" s="7" t="s">
        <v>14</v>
      </c>
      <c r="C31" s="7" t="s">
        <v>17</v>
      </c>
      <c r="D31" s="39" t="s">
        <v>2</v>
      </c>
      <c r="E31" s="10" t="s">
        <v>9</v>
      </c>
      <c r="G31" s="44"/>
      <c r="H31" s="9" t="str">
        <f t="shared" si="34"/>
        <v>Gnt</v>
      </c>
      <c r="I31" s="19">
        <f t="shared" si="35"/>
        <v>-2.7139350728113128E-2</v>
      </c>
      <c r="J31" s="19">
        <f t="shared" si="35"/>
        <v>-0.14106535909746099</v>
      </c>
      <c r="K31" s="19">
        <f t="shared" si="35"/>
        <v>0.17812193897177014</v>
      </c>
      <c r="L31" s="19">
        <f t="shared" si="35"/>
        <v>6.2607971017949252E-2</v>
      </c>
      <c r="M31" s="19">
        <f t="shared" si="35"/>
        <v>3.0604972000475815E-2</v>
      </c>
      <c r="N31" s="19">
        <f t="shared" si="35"/>
        <v>4.6015712682379362E-2</v>
      </c>
      <c r="O31" s="85">
        <f t="shared" si="35"/>
        <v>-1.0115388770354354E-2</v>
      </c>
      <c r="P31" s="2"/>
      <c r="Q31" s="44"/>
      <c r="R31" s="9" t="str">
        <f t="shared" si="36"/>
        <v>Gnt</v>
      </c>
      <c r="S31" s="27">
        <f t="shared" si="37"/>
        <v>-2.7139350728113128E-2</v>
      </c>
      <c r="T31" s="28">
        <f t="shared" si="38"/>
        <v>-0.14106535909746099</v>
      </c>
      <c r="U31" s="28">
        <f t="shared" si="39"/>
        <v>0.17812193897177014</v>
      </c>
      <c r="V31" s="28">
        <f t="shared" si="40"/>
        <v>6.2607971017949252E-2</v>
      </c>
      <c r="W31" s="28">
        <f t="shared" si="41"/>
        <v>3.0604972000475815E-2</v>
      </c>
      <c r="X31" s="28">
        <f t="shared" si="42"/>
        <v>4.6015712682379362E-2</v>
      </c>
      <c r="Y31" s="29">
        <f t="shared" si="43"/>
        <v>-1.0115388770354354E-2</v>
      </c>
    </row>
    <row r="32" spans="1:25" x14ac:dyDescent="0.25">
      <c r="A32" s="38">
        <v>31</v>
      </c>
      <c r="B32" s="7" t="s">
        <v>14</v>
      </c>
      <c r="C32" s="7" t="s">
        <v>17</v>
      </c>
      <c r="D32" s="39" t="s">
        <v>11</v>
      </c>
      <c r="E32" s="10" t="s">
        <v>9</v>
      </c>
      <c r="G32" s="44"/>
      <c r="H32" s="9" t="str">
        <f t="shared" si="34"/>
        <v>Hyp</v>
      </c>
      <c r="I32" s="19">
        <f t="shared" si="35"/>
        <v>-3.2732564749996917E-2</v>
      </c>
      <c r="J32" s="19">
        <f t="shared" si="35"/>
        <v>-3.7205473643281729E-2</v>
      </c>
      <c r="K32" s="19">
        <f t="shared" si="35"/>
        <v>6.7877180283187788E-2</v>
      </c>
      <c r="L32" s="19">
        <f t="shared" si="35"/>
        <v>-6.1107993435874475E-2</v>
      </c>
      <c r="M32" s="19">
        <f t="shared" si="35"/>
        <v>-3.6519011006787755E-2</v>
      </c>
      <c r="N32" s="19">
        <f t="shared" si="35"/>
        <v>3.9793726618537377E-3</v>
      </c>
      <c r="O32" s="85">
        <f t="shared" si="35"/>
        <v>7.9576212628675883E-2</v>
      </c>
      <c r="P32" s="2"/>
      <c r="Q32" s="44"/>
      <c r="R32" s="9" t="str">
        <f t="shared" si="36"/>
        <v>Hyp</v>
      </c>
      <c r="S32" s="27">
        <f t="shared" si="37"/>
        <v>-3.2732564749996917E-2</v>
      </c>
      <c r="T32" s="28">
        <f t="shared" si="38"/>
        <v>-3.7205473643281729E-2</v>
      </c>
      <c r="U32" s="28">
        <f t="shared" si="39"/>
        <v>6.7877180283187788E-2</v>
      </c>
      <c r="V32" s="28">
        <f t="shared" si="40"/>
        <v>-6.1107993435874475E-2</v>
      </c>
      <c r="W32" s="28">
        <f t="shared" si="41"/>
        <v>-3.6519011006787755E-2</v>
      </c>
      <c r="X32" s="28">
        <f t="shared" si="42"/>
        <v>3.9793726618537377E-3</v>
      </c>
      <c r="Y32" s="29">
        <f t="shared" si="43"/>
        <v>7.9576212628675883E-2</v>
      </c>
    </row>
    <row r="33" spans="1:25" x14ac:dyDescent="0.25">
      <c r="A33" s="38">
        <v>32</v>
      </c>
      <c r="B33" s="7" t="s">
        <v>14</v>
      </c>
      <c r="C33" s="7" t="s">
        <v>17</v>
      </c>
      <c r="D33" s="39" t="s">
        <v>11</v>
      </c>
      <c r="E33" s="10" t="s">
        <v>8</v>
      </c>
      <c r="G33" s="44"/>
      <c r="H33" s="9" t="str">
        <f t="shared" si="34"/>
        <v>inn</v>
      </c>
      <c r="I33" s="19">
        <f t="shared" si="35"/>
        <v>0.20363154084956339</v>
      </c>
      <c r="J33" s="19">
        <f t="shared" si="35"/>
        <v>-0.12055310684544221</v>
      </c>
      <c r="K33" s="19">
        <f t="shared" si="35"/>
        <v>6.6253865999993777E-2</v>
      </c>
      <c r="L33" s="19">
        <f t="shared" si="35"/>
        <v>0.15398552604079627</v>
      </c>
      <c r="M33" s="19">
        <f t="shared" si="35"/>
        <v>4.6848557928420444E-2</v>
      </c>
      <c r="N33" s="19">
        <f t="shared" si="35"/>
        <v>-0.12283795519834814</v>
      </c>
      <c r="O33" s="85">
        <f t="shared" si="35"/>
        <v>-0.12580855934939952</v>
      </c>
      <c r="P33" s="2"/>
      <c r="Q33" s="44"/>
      <c r="R33" s="9" t="str">
        <f t="shared" si="36"/>
        <v>inn</v>
      </c>
      <c r="S33" s="27">
        <f t="shared" si="37"/>
        <v>0.20363154084956339</v>
      </c>
      <c r="T33" s="28">
        <f t="shared" si="38"/>
        <v>-0.12055310684544221</v>
      </c>
      <c r="U33" s="28">
        <f t="shared" si="39"/>
        <v>6.6253865999993777E-2</v>
      </c>
      <c r="V33" s="28">
        <f t="shared" si="40"/>
        <v>0.15398552604079627</v>
      </c>
      <c r="W33" s="28">
        <f t="shared" si="41"/>
        <v>4.6848557928420444E-2</v>
      </c>
      <c r="X33" s="28">
        <f t="shared" si="42"/>
        <v>-0.12283795519834814</v>
      </c>
      <c r="Y33" s="29">
        <f t="shared" si="43"/>
        <v>-0.12580855934939952</v>
      </c>
    </row>
    <row r="34" spans="1:25" x14ac:dyDescent="0.25">
      <c r="A34" s="38">
        <v>33</v>
      </c>
      <c r="B34" s="7" t="s">
        <v>0</v>
      </c>
      <c r="C34" s="7" t="s">
        <v>10</v>
      </c>
      <c r="D34" s="39" t="s">
        <v>2</v>
      </c>
      <c r="E34" s="10" t="s">
        <v>8</v>
      </c>
      <c r="G34" s="44"/>
      <c r="H34" s="9" t="str">
        <f t="shared" si="34"/>
        <v>LdP</v>
      </c>
      <c r="I34" s="19">
        <f t="shared" si="35"/>
        <v>-5.3213416038462143E-2</v>
      </c>
      <c r="J34" s="19">
        <f t="shared" si="35"/>
        <v>0.27095388648475549</v>
      </c>
      <c r="K34" s="19">
        <f t="shared" si="35"/>
        <v>-5.8560697410525539E-2</v>
      </c>
      <c r="L34" s="19">
        <f t="shared" si="35"/>
        <v>-6.9289951606924846E-2</v>
      </c>
      <c r="M34" s="19">
        <f t="shared" si="35"/>
        <v>-4.1408666249996097E-2</v>
      </c>
      <c r="N34" s="19">
        <f t="shared" si="35"/>
        <v>-8.6859551107841285E-2</v>
      </c>
      <c r="O34" s="85">
        <f t="shared" si="35"/>
        <v>-6.2272059813089427E-2</v>
      </c>
      <c r="P34" s="2"/>
      <c r="Q34" s="44"/>
      <c r="R34" s="9" t="str">
        <f t="shared" si="36"/>
        <v>LdP</v>
      </c>
      <c r="S34" s="27">
        <f t="shared" si="37"/>
        <v>-5.3213416038462143E-2</v>
      </c>
      <c r="T34" s="28">
        <f t="shared" si="38"/>
        <v>0.27095388648475549</v>
      </c>
      <c r="U34" s="28">
        <f t="shared" si="39"/>
        <v>-5.8560697410525539E-2</v>
      </c>
      <c r="V34" s="28">
        <f t="shared" si="40"/>
        <v>-6.9289951606924846E-2</v>
      </c>
      <c r="W34" s="28">
        <f t="shared" si="41"/>
        <v>-4.1408666249996097E-2</v>
      </c>
      <c r="X34" s="28">
        <f t="shared" si="42"/>
        <v>-8.6859551107841285E-2</v>
      </c>
      <c r="Y34" s="29">
        <f t="shared" si="43"/>
        <v>-6.2272059813089427E-2</v>
      </c>
    </row>
    <row r="35" spans="1:25" x14ac:dyDescent="0.25">
      <c r="A35" s="38">
        <v>34</v>
      </c>
      <c r="B35" s="7" t="s">
        <v>4</v>
      </c>
      <c r="C35" s="7" t="s">
        <v>18</v>
      </c>
      <c r="D35" s="39" t="s">
        <v>11</v>
      </c>
      <c r="E35" s="10" t="s">
        <v>8</v>
      </c>
      <c r="G35" s="44"/>
      <c r="H35" s="9" t="str">
        <f t="shared" si="34"/>
        <v>Rel</v>
      </c>
      <c r="I35" s="84">
        <f t="shared" si="35"/>
        <v>1.8967817833073934E-2</v>
      </c>
      <c r="J35" s="84">
        <f t="shared" si="35"/>
        <v>-0.16255170948207323</v>
      </c>
      <c r="K35" s="84">
        <f t="shared" si="35"/>
        <v>-0.11382153650978873</v>
      </c>
      <c r="L35" s="84">
        <f t="shared" si="35"/>
        <v>4.8664241200263074E-2</v>
      </c>
      <c r="M35" s="84">
        <f t="shared" si="35"/>
        <v>-3.7874814264067646E-3</v>
      </c>
      <c r="N35" s="84">
        <f t="shared" si="35"/>
        <v>8.7120727071935924E-2</v>
      </c>
      <c r="O35" s="86">
        <f t="shared" si="35"/>
        <v>0.10476149768009678</v>
      </c>
      <c r="P35" s="2"/>
      <c r="Q35" s="44"/>
      <c r="R35" s="9" t="str">
        <f t="shared" si="36"/>
        <v>Rel</v>
      </c>
      <c r="S35" s="30">
        <f t="shared" si="37"/>
        <v>1.8967817833073934E-2</v>
      </c>
      <c r="T35" s="31">
        <f t="shared" si="38"/>
        <v>-0.16255170948207323</v>
      </c>
      <c r="U35" s="31">
        <f t="shared" si="39"/>
        <v>-0.11382153650978873</v>
      </c>
      <c r="V35" s="31">
        <f t="shared" si="40"/>
        <v>4.8664241200263074E-2</v>
      </c>
      <c r="W35" s="31">
        <f t="shared" si="41"/>
        <v>-3.7874814264067646E-3</v>
      </c>
      <c r="X35" s="31">
        <f t="shared" si="42"/>
        <v>8.7120727071935924E-2</v>
      </c>
      <c r="Y35" s="32">
        <f t="shared" si="43"/>
        <v>0.10476149768009678</v>
      </c>
    </row>
    <row r="36" spans="1:25" x14ac:dyDescent="0.25">
      <c r="A36" s="38">
        <v>35</v>
      </c>
      <c r="B36" s="7" t="s">
        <v>0</v>
      </c>
      <c r="C36" s="7" t="s">
        <v>1</v>
      </c>
      <c r="D36" s="39" t="s">
        <v>11</v>
      </c>
      <c r="E36" s="10" t="s">
        <v>6</v>
      </c>
      <c r="H36" s="87"/>
      <c r="I36" s="87"/>
      <c r="J36" s="87"/>
      <c r="K36" s="87"/>
      <c r="L36" s="87"/>
      <c r="M36" s="87"/>
      <c r="N36" s="87"/>
      <c r="O36" s="87"/>
      <c r="P36" s="3"/>
      <c r="Q36" s="44"/>
    </row>
    <row r="37" spans="1:25" ht="15.75" thickBot="1" x14ac:dyDescent="0.3">
      <c r="A37" s="38">
        <v>36</v>
      </c>
      <c r="B37" s="7" t="s">
        <v>4</v>
      </c>
      <c r="C37" s="7" t="s">
        <v>5</v>
      </c>
      <c r="D37" s="39" t="s">
        <v>2</v>
      </c>
      <c r="E37" s="10" t="s">
        <v>3</v>
      </c>
      <c r="G37" s="44"/>
      <c r="H37" s="3"/>
      <c r="I37" s="3"/>
      <c r="J37" s="3"/>
      <c r="K37" s="3"/>
      <c r="L37" s="3"/>
      <c r="M37" s="98" t="s">
        <v>68</v>
      </c>
      <c r="N37" s="3"/>
      <c r="O37" s="3"/>
      <c r="P37" s="3"/>
      <c r="Q37" s="44"/>
      <c r="R37" s="44"/>
      <c r="S37" s="99" t="s">
        <v>74</v>
      </c>
      <c r="T37" s="44"/>
      <c r="U37" s="44"/>
      <c r="V37" s="44"/>
      <c r="W37" s="44"/>
      <c r="X37" s="44"/>
      <c r="Y37" s="44"/>
    </row>
    <row r="38" spans="1:25" ht="16.5" thickTop="1" thickBot="1" x14ac:dyDescent="0.3">
      <c r="A38" s="38">
        <v>37</v>
      </c>
      <c r="B38" s="7" t="s">
        <v>0</v>
      </c>
      <c r="C38" s="7" t="s">
        <v>1</v>
      </c>
      <c r="D38" s="39" t="s">
        <v>11</v>
      </c>
      <c r="E38" s="10" t="s">
        <v>6</v>
      </c>
      <c r="G38" s="106" t="s">
        <v>33</v>
      </c>
      <c r="H38" s="7" t="s">
        <v>34</v>
      </c>
      <c r="I38" s="33">
        <f>SUMPRODUCT(I27:O35,I27:O35)*GETPIVOTDATA("powod",$H$1)</f>
        <v>122.45091669588587</v>
      </c>
      <c r="J38" s="44"/>
      <c r="K38" s="44"/>
      <c r="L38" s="44"/>
      <c r="M38" s="99" t="s">
        <v>69</v>
      </c>
      <c r="N38" s="44"/>
      <c r="O38" s="44"/>
      <c r="P38" s="44"/>
      <c r="Q38" s="44"/>
      <c r="R38" s="44"/>
      <c r="S38" s="8" t="str">
        <f>I2</f>
        <v>Blisko</v>
      </c>
      <c r="T38" s="8" t="str">
        <f t="shared" ref="T38:Y38" si="44">J2</f>
        <v>Ceny</v>
      </c>
      <c r="U38" s="8" t="str">
        <f t="shared" si="44"/>
        <v>Dojazd</v>
      </c>
      <c r="V38" s="8" t="str">
        <f t="shared" si="44"/>
        <v>Godziny</v>
      </c>
      <c r="W38" s="8" t="str">
        <f t="shared" si="44"/>
        <v>Jakosc</v>
      </c>
      <c r="X38" s="8" t="str">
        <f t="shared" si="44"/>
        <v>Promocje</v>
      </c>
      <c r="Y38" s="8" t="str">
        <f t="shared" si="44"/>
        <v>Wybor</v>
      </c>
    </row>
    <row r="39" spans="1:25" ht="16.5" thickTop="1" thickBot="1" x14ac:dyDescent="0.3">
      <c r="A39" s="38">
        <v>38</v>
      </c>
      <c r="B39" s="7" t="s">
        <v>0</v>
      </c>
      <c r="C39" s="7" t="s">
        <v>1</v>
      </c>
      <c r="D39" s="39" t="s">
        <v>11</v>
      </c>
      <c r="E39" s="10" t="s">
        <v>6</v>
      </c>
      <c r="G39" s="106"/>
      <c r="H39" s="7" t="s">
        <v>35</v>
      </c>
      <c r="I39" s="34">
        <f>1-_xlfn.CHISQ.DIST(I38,(COUNT(I27:O27)-1)*(COUNT(I27:I35)-1),TRUE)</f>
        <v>1.9740213019758812E-8</v>
      </c>
      <c r="J39" s="44"/>
      <c r="K39" s="44"/>
      <c r="L39" s="44"/>
      <c r="M39" s="99" t="s">
        <v>70</v>
      </c>
      <c r="N39" s="44"/>
      <c r="O39" s="44"/>
      <c r="P39" s="44"/>
      <c r="Q39" s="44"/>
      <c r="R39" s="9" t="s">
        <v>4</v>
      </c>
      <c r="S39" s="24">
        <f t="shared" ref="S39:Y47" si="45">S27^2</f>
        <v>8.4950029394473825E-3</v>
      </c>
      <c r="T39" s="24">
        <f t="shared" si="45"/>
        <v>4.6991435880324745E-3</v>
      </c>
      <c r="U39" s="24">
        <f t="shared" si="45"/>
        <v>4.115226337448565E-4</v>
      </c>
      <c r="V39" s="24">
        <f t="shared" si="45"/>
        <v>4.7031158142269236E-3</v>
      </c>
      <c r="W39" s="24">
        <f t="shared" si="45"/>
        <v>2.0576131687242822E-4</v>
      </c>
      <c r="X39" s="24">
        <f t="shared" si="45"/>
        <v>1.8705574261129835E-4</v>
      </c>
      <c r="Y39" s="24">
        <f t="shared" si="45"/>
        <v>2.872744539411206E-2</v>
      </c>
    </row>
    <row r="40" spans="1:25" ht="15.75" thickTop="1" x14ac:dyDescent="0.25">
      <c r="A40" s="38">
        <v>39</v>
      </c>
      <c r="B40" s="7" t="s">
        <v>7</v>
      </c>
      <c r="C40" s="7" t="s">
        <v>10</v>
      </c>
      <c r="D40" s="39" t="s">
        <v>11</v>
      </c>
      <c r="E40" s="10" t="s">
        <v>9</v>
      </c>
      <c r="G40" s="44"/>
      <c r="H40" s="7" t="s">
        <v>38</v>
      </c>
      <c r="I40" s="34">
        <f>_xlfn.CHISQ.DIST.RT(I38,(COUNT(I27:O27)-1)*(COUNT(I27:I35)-1))</f>
        <v>1.974021309813627E-8</v>
      </c>
      <c r="J40" s="44"/>
      <c r="K40" s="44"/>
      <c r="L40" s="44"/>
      <c r="M40" s="103" t="s">
        <v>76</v>
      </c>
      <c r="N40" s="44"/>
      <c r="O40" s="44"/>
      <c r="P40" s="44"/>
      <c r="Q40" s="44"/>
      <c r="R40" s="9" t="s">
        <v>23</v>
      </c>
      <c r="S40" s="24">
        <f t="shared" si="45"/>
        <v>1.8429246412785507E-2</v>
      </c>
      <c r="T40" s="24">
        <f t="shared" si="45"/>
        <v>1.1278768480414567E-2</v>
      </c>
      <c r="U40" s="24">
        <f t="shared" si="45"/>
        <v>3.0483158055174507E-3</v>
      </c>
      <c r="V40" s="24">
        <f t="shared" si="45"/>
        <v>8.5053454395018178E-4</v>
      </c>
      <c r="W40" s="24">
        <f t="shared" si="45"/>
        <v>1.524157902758726E-3</v>
      </c>
      <c r="X40" s="24">
        <f t="shared" si="45"/>
        <v>4.7422094747197633E-3</v>
      </c>
      <c r="Y40" s="24">
        <f t="shared" si="45"/>
        <v>2.7478808343005877E-3</v>
      </c>
    </row>
    <row r="41" spans="1:25" x14ac:dyDescent="0.25">
      <c r="A41" s="38">
        <v>40</v>
      </c>
      <c r="B41" s="7" t="s">
        <v>0</v>
      </c>
      <c r="C41" s="7" t="s">
        <v>5</v>
      </c>
      <c r="D41" s="39" t="s">
        <v>2</v>
      </c>
      <c r="E41" s="10" t="s">
        <v>6</v>
      </c>
      <c r="G41" s="44"/>
      <c r="H41" s="7" t="s">
        <v>37</v>
      </c>
      <c r="I41" s="35">
        <v>0.05</v>
      </c>
      <c r="J41" s="44"/>
      <c r="K41" s="44"/>
      <c r="L41" s="44"/>
      <c r="M41" s="99" t="s">
        <v>71</v>
      </c>
      <c r="N41" s="44"/>
      <c r="O41" s="44"/>
      <c r="P41" s="44"/>
      <c r="Q41" s="44"/>
      <c r="R41" s="9" t="s">
        <v>14</v>
      </c>
      <c r="S41" s="24">
        <f t="shared" si="45"/>
        <v>1.5776535926954546E-3</v>
      </c>
      <c r="T41" s="24">
        <f t="shared" si="45"/>
        <v>0.19262348058289591</v>
      </c>
      <c r="U41" s="24">
        <f t="shared" si="45"/>
        <v>1.1050144795000763E-2</v>
      </c>
      <c r="V41" s="24">
        <f t="shared" si="45"/>
        <v>1.5470202713001067E-2</v>
      </c>
      <c r="W41" s="24">
        <f t="shared" si="45"/>
        <v>5.5250723975003822E-3</v>
      </c>
      <c r="X41" s="24">
        <f t="shared" si="45"/>
        <v>5.8885530007993462E-3</v>
      </c>
      <c r="Y41" s="24">
        <f t="shared" si="45"/>
        <v>3.1634058986123689E-2</v>
      </c>
    </row>
    <row r="42" spans="1:25" x14ac:dyDescent="0.25">
      <c r="A42" s="38">
        <v>41</v>
      </c>
      <c r="B42" s="7" t="s">
        <v>14</v>
      </c>
      <c r="C42" s="7" t="s">
        <v>17</v>
      </c>
      <c r="D42" s="39" t="s">
        <v>11</v>
      </c>
      <c r="E42" s="10" t="s">
        <v>6</v>
      </c>
      <c r="G42" s="44"/>
      <c r="H42" s="7" t="s">
        <v>36</v>
      </c>
      <c r="I42" s="52" t="str">
        <f>IF(I39&lt;I41,"Odrzucam hipotezę o niezależności","Nie mam podstaw, aby odrzucić hipotezę o niezależności")</f>
        <v>Odrzucam hipotezę o niezależności</v>
      </c>
      <c r="J42" s="44"/>
      <c r="K42" s="44"/>
      <c r="L42" s="44"/>
      <c r="M42" s="99" t="s">
        <v>72</v>
      </c>
      <c r="N42" s="44"/>
      <c r="O42" s="44"/>
      <c r="P42" s="44"/>
      <c r="Q42" s="44"/>
      <c r="R42" s="9" t="s">
        <v>12</v>
      </c>
      <c r="S42" s="24">
        <f t="shared" si="45"/>
        <v>1.0669105319311079E-2</v>
      </c>
      <c r="T42" s="24">
        <f t="shared" si="45"/>
        <v>1.1278768480414567E-2</v>
      </c>
      <c r="U42" s="24">
        <f t="shared" si="45"/>
        <v>3.2026367931717731E-3</v>
      </c>
      <c r="V42" s="24">
        <f t="shared" si="45"/>
        <v>8.5053454395018178E-4</v>
      </c>
      <c r="W42" s="24">
        <f t="shared" si="45"/>
        <v>1.417847889041305E-2</v>
      </c>
      <c r="X42" s="24">
        <f t="shared" si="45"/>
        <v>4.7422094747197633E-3</v>
      </c>
      <c r="Y42" s="24">
        <f t="shared" si="45"/>
        <v>3.6975484506348712E-3</v>
      </c>
    </row>
    <row r="43" spans="1:25" x14ac:dyDescent="0.25">
      <c r="A43" s="38">
        <v>42</v>
      </c>
      <c r="B43" s="7" t="s">
        <v>7</v>
      </c>
      <c r="C43" s="7" t="s">
        <v>1</v>
      </c>
      <c r="D43" s="39" t="s">
        <v>11</v>
      </c>
      <c r="E43" s="10" t="s">
        <v>3</v>
      </c>
      <c r="G43" s="44"/>
      <c r="H43" s="44"/>
      <c r="I43" s="44"/>
      <c r="J43" s="44"/>
      <c r="K43" s="44"/>
      <c r="L43" s="44"/>
      <c r="M43" s="99" t="s">
        <v>73</v>
      </c>
      <c r="N43" s="44"/>
      <c r="O43" s="44"/>
      <c r="P43" s="44"/>
      <c r="Q43" s="44"/>
      <c r="R43" s="9" t="s">
        <v>7</v>
      </c>
      <c r="S43" s="24">
        <f t="shared" si="45"/>
        <v>7.3654435794353462E-4</v>
      </c>
      <c r="T43" s="24">
        <f t="shared" si="45"/>
        <v>1.9899435537295618E-2</v>
      </c>
      <c r="U43" s="24">
        <f t="shared" si="45"/>
        <v>3.1727425143063009E-2</v>
      </c>
      <c r="V43" s="24">
        <f t="shared" si="45"/>
        <v>3.9197580349843737E-3</v>
      </c>
      <c r="W43" s="24">
        <f t="shared" si="45"/>
        <v>9.366643111499086E-4</v>
      </c>
      <c r="X43" s="24">
        <f t="shared" si="45"/>
        <v>2.1174458136672888E-3</v>
      </c>
      <c r="Y43" s="24">
        <f t="shared" si="45"/>
        <v>1.0232108997541098E-4</v>
      </c>
    </row>
    <row r="44" spans="1:25" x14ac:dyDescent="0.25">
      <c r="A44" s="38">
        <v>43</v>
      </c>
      <c r="B44" s="7" t="s">
        <v>14</v>
      </c>
      <c r="C44" s="7" t="s">
        <v>17</v>
      </c>
      <c r="D44" s="39" t="s">
        <v>11</v>
      </c>
      <c r="E44" s="10" t="s">
        <v>6</v>
      </c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9" t="s">
        <v>22</v>
      </c>
      <c r="S44" s="24">
        <f t="shared" si="45"/>
        <v>1.0714207951127409E-3</v>
      </c>
      <c r="T44" s="24">
        <f t="shared" si="45"/>
        <v>1.3842472690209315E-3</v>
      </c>
      <c r="U44" s="24">
        <f t="shared" si="45"/>
        <v>4.6073116031963767E-3</v>
      </c>
      <c r="V44" s="24">
        <f t="shared" si="45"/>
        <v>3.7341868617588778E-3</v>
      </c>
      <c r="W44" s="24">
        <f t="shared" si="45"/>
        <v>1.3336381649138851E-3</v>
      </c>
      <c r="X44" s="24">
        <f t="shared" si="45"/>
        <v>1.5835406781908901E-5</v>
      </c>
      <c r="Y44" s="24">
        <f t="shared" si="45"/>
        <v>6.3323736163242352E-3</v>
      </c>
    </row>
    <row r="45" spans="1:25" ht="15" customHeight="1" x14ac:dyDescent="0.25">
      <c r="A45" s="38">
        <v>44</v>
      </c>
      <c r="B45" s="7" t="s">
        <v>0</v>
      </c>
      <c r="C45" s="7" t="s">
        <v>13</v>
      </c>
      <c r="D45" s="39" t="s">
        <v>2</v>
      </c>
      <c r="E45" s="10" t="s">
        <v>3</v>
      </c>
      <c r="G45" s="44"/>
      <c r="H45" s="107" t="s">
        <v>67</v>
      </c>
      <c r="I45" s="107"/>
      <c r="J45" s="107"/>
      <c r="K45" s="107"/>
      <c r="L45" s="107"/>
      <c r="M45" s="107"/>
      <c r="N45" s="107"/>
      <c r="O45" s="107"/>
      <c r="P45" s="44"/>
      <c r="Q45" s="44"/>
      <c r="R45" s="9" t="s">
        <v>20</v>
      </c>
      <c r="S45" s="24">
        <f t="shared" si="45"/>
        <v>4.1465804428767405E-2</v>
      </c>
      <c r="T45" s="24">
        <f t="shared" si="45"/>
        <v>1.4533051570088605E-2</v>
      </c>
      <c r="U45" s="24">
        <f t="shared" si="45"/>
        <v>4.3895747599451314E-3</v>
      </c>
      <c r="V45" s="24">
        <f t="shared" si="45"/>
        <v>2.3711542230060747E-2</v>
      </c>
      <c r="W45" s="24">
        <f t="shared" si="45"/>
        <v>2.1947873799725661E-3</v>
      </c>
      <c r="X45" s="24">
        <f t="shared" si="45"/>
        <v>1.5089163237311385E-2</v>
      </c>
      <c r="Y45" s="24">
        <f t="shared" si="45"/>
        <v>1.5827793605571381E-2</v>
      </c>
    </row>
    <row r="46" spans="1:25" x14ac:dyDescent="0.25">
      <c r="A46" s="38">
        <v>45</v>
      </c>
      <c r="B46" s="7" t="s">
        <v>14</v>
      </c>
      <c r="C46" s="7" t="s">
        <v>17</v>
      </c>
      <c r="D46" s="39" t="s">
        <v>11</v>
      </c>
      <c r="E46" s="10" t="s">
        <v>8</v>
      </c>
      <c r="G46" s="44"/>
      <c r="H46" s="107"/>
      <c r="I46" s="107"/>
      <c r="J46" s="107"/>
      <c r="K46" s="107"/>
      <c r="L46" s="107"/>
      <c r="M46" s="107"/>
      <c r="N46" s="107"/>
      <c r="O46" s="107"/>
      <c r="P46" s="44"/>
      <c r="Q46" s="44"/>
      <c r="R46" s="9" t="s">
        <v>21</v>
      </c>
      <c r="S46" s="24">
        <f t="shared" si="45"/>
        <v>2.83166764648246E-3</v>
      </c>
      <c r="T46" s="24">
        <f t="shared" si="45"/>
        <v>7.3416008601193766E-2</v>
      </c>
      <c r="U46" s="24">
        <f t="shared" si="45"/>
        <v>3.4293552812071325E-3</v>
      </c>
      <c r="V46" s="24">
        <f t="shared" si="45"/>
        <v>4.8010973936899867E-3</v>
      </c>
      <c r="W46" s="24">
        <f t="shared" si="45"/>
        <v>1.7146776406035658E-3</v>
      </c>
      <c r="X46" s="24">
        <f t="shared" si="45"/>
        <v>7.5445816186556925E-3</v>
      </c>
      <c r="Y46" s="24">
        <f t="shared" si="45"/>
        <v>3.877809433364987E-3</v>
      </c>
    </row>
    <row r="47" spans="1:25" x14ac:dyDescent="0.25">
      <c r="A47" s="38">
        <v>46</v>
      </c>
      <c r="B47" s="7" t="s">
        <v>4</v>
      </c>
      <c r="C47" s="7" t="s">
        <v>17</v>
      </c>
      <c r="D47" s="39" t="s">
        <v>2</v>
      </c>
      <c r="E47" s="10" t="s">
        <v>8</v>
      </c>
      <c r="G47" s="44"/>
      <c r="H47" s="108" t="s">
        <v>66</v>
      </c>
      <c r="I47" s="108"/>
      <c r="J47" s="108"/>
      <c r="K47" s="108"/>
      <c r="L47" s="108"/>
      <c r="M47" s="108"/>
      <c r="N47" s="108"/>
      <c r="O47" s="108"/>
      <c r="P47" s="44"/>
      <c r="Q47" s="44"/>
      <c r="R47" s="9" t="s">
        <v>0</v>
      </c>
      <c r="S47" s="24">
        <f t="shared" si="45"/>
        <v>3.5977811334867755E-4</v>
      </c>
      <c r="T47" s="24">
        <f t="shared" si="45"/>
        <v>2.6423058255544335E-2</v>
      </c>
      <c r="U47" s="24">
        <f t="shared" si="45"/>
        <v>1.2955342173449168E-2</v>
      </c>
      <c r="V47" s="24">
        <f t="shared" si="45"/>
        <v>2.3682083715973819E-3</v>
      </c>
      <c r="W47" s="24">
        <f t="shared" si="45"/>
        <v>1.434501555537622E-5</v>
      </c>
      <c r="X47" s="24">
        <f t="shared" si="45"/>
        <v>7.5900210855427488E-3</v>
      </c>
      <c r="Y47" s="24">
        <f t="shared" si="45"/>
        <v>1.0974971396176923E-2</v>
      </c>
    </row>
    <row r="48" spans="1:25" x14ac:dyDescent="0.25">
      <c r="A48" s="38">
        <v>47</v>
      </c>
      <c r="B48" s="7" t="s">
        <v>4</v>
      </c>
      <c r="C48" s="7" t="s">
        <v>13</v>
      </c>
      <c r="D48" s="39" t="s">
        <v>11</v>
      </c>
      <c r="E48" s="10" t="s">
        <v>19</v>
      </c>
      <c r="G48" s="44"/>
      <c r="H48" s="108"/>
      <c r="I48" s="108"/>
      <c r="J48" s="108"/>
      <c r="K48" s="108"/>
      <c r="L48" s="108"/>
      <c r="M48" s="108"/>
      <c r="N48" s="108"/>
      <c r="O48" s="108"/>
      <c r="P48" s="44"/>
      <c r="Q48" s="44"/>
      <c r="R48" s="44"/>
      <c r="S48" s="102" t="s">
        <v>75</v>
      </c>
      <c r="T48" s="44"/>
      <c r="U48" s="44"/>
      <c r="V48" s="44"/>
      <c r="W48" s="44"/>
      <c r="X48" s="44"/>
      <c r="Y48" s="44"/>
    </row>
    <row r="49" spans="1:25" x14ac:dyDescent="0.25">
      <c r="A49" s="38">
        <v>48</v>
      </c>
      <c r="B49" s="7" t="s">
        <v>4</v>
      </c>
      <c r="C49" s="7" t="s">
        <v>17</v>
      </c>
      <c r="D49" s="39" t="s">
        <v>2</v>
      </c>
      <c r="E49" s="10" t="s">
        <v>19</v>
      </c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</row>
    <row r="50" spans="1:25" ht="15.75" thickBot="1" x14ac:dyDescent="0.3">
      <c r="A50" s="38">
        <v>49</v>
      </c>
      <c r="B50" s="7" t="s">
        <v>0</v>
      </c>
      <c r="C50" s="7" t="s">
        <v>10</v>
      </c>
      <c r="D50" s="39" t="s">
        <v>2</v>
      </c>
      <c r="E50" s="10" t="s">
        <v>6</v>
      </c>
      <c r="G50" s="44"/>
      <c r="H50" s="80" t="s">
        <v>24</v>
      </c>
      <c r="I50" s="80" t="s">
        <v>1</v>
      </c>
      <c r="J50" s="80" t="s">
        <v>15</v>
      </c>
      <c r="K50" s="80" t="s">
        <v>10</v>
      </c>
      <c r="L50" s="80" t="s">
        <v>18</v>
      </c>
      <c r="M50" s="80" t="s">
        <v>5</v>
      </c>
      <c r="N50" s="80" t="s">
        <v>13</v>
      </c>
      <c r="O50" s="80" t="s">
        <v>25</v>
      </c>
      <c r="P50" s="44"/>
      <c r="Q50" s="44"/>
      <c r="R50" s="44"/>
      <c r="S50" s="8" t="str">
        <f>I50</f>
        <v>Blisko</v>
      </c>
      <c r="T50" s="8" t="str">
        <f t="shared" ref="T50:T59" si="46">J50</f>
        <v>Dojazd</v>
      </c>
      <c r="U50" s="8" t="str">
        <f t="shared" ref="U50:U59" si="47">K50</f>
        <v>Godziny</v>
      </c>
      <c r="V50" s="8" t="str">
        <f t="shared" ref="V50:V59" si="48">L50</f>
        <v>Jakosc</v>
      </c>
      <c r="W50" s="8" t="str">
        <f t="shared" ref="W50:W59" si="49">M50</f>
        <v>Promocje</v>
      </c>
      <c r="X50" s="88" t="str">
        <f t="shared" ref="X50:X59" si="50">N50</f>
        <v>Wybor</v>
      </c>
      <c r="Y50" s="91"/>
    </row>
    <row r="51" spans="1:25" ht="16.5" thickTop="1" thickBot="1" x14ac:dyDescent="0.3">
      <c r="A51" s="38">
        <v>50</v>
      </c>
      <c r="B51" s="7" t="s">
        <v>12</v>
      </c>
      <c r="C51" s="7" t="s">
        <v>5</v>
      </c>
      <c r="D51" s="39" t="s">
        <v>11</v>
      </c>
      <c r="E51" s="10" t="s">
        <v>9</v>
      </c>
      <c r="G51" s="76" t="s">
        <v>53</v>
      </c>
      <c r="H51" s="77" t="s">
        <v>4</v>
      </c>
      <c r="I51" s="1">
        <v>3</v>
      </c>
      <c r="J51" s="1">
        <v>2</v>
      </c>
      <c r="K51" s="1">
        <v>1</v>
      </c>
      <c r="L51" s="1">
        <v>1</v>
      </c>
      <c r="M51" s="1">
        <v>4</v>
      </c>
      <c r="N51" s="1">
        <v>12</v>
      </c>
      <c r="O51" s="36">
        <v>23</v>
      </c>
      <c r="P51" s="44"/>
      <c r="Q51" s="44"/>
      <c r="R51" s="9" t="str">
        <f>H51</f>
        <v>Ach</v>
      </c>
      <c r="S51" s="11">
        <f>I51</f>
        <v>3</v>
      </c>
      <c r="T51" s="12">
        <f t="shared" si="46"/>
        <v>2</v>
      </c>
      <c r="U51" s="12">
        <f t="shared" si="47"/>
        <v>1</v>
      </c>
      <c r="V51" s="12">
        <f t="shared" si="48"/>
        <v>1</v>
      </c>
      <c r="W51" s="12">
        <f t="shared" si="49"/>
        <v>4</v>
      </c>
      <c r="X51" s="89">
        <f t="shared" si="50"/>
        <v>12</v>
      </c>
      <c r="Y51" s="91"/>
    </row>
    <row r="52" spans="1:25" ht="15.75" thickTop="1" x14ac:dyDescent="0.25">
      <c r="A52" s="38">
        <v>51</v>
      </c>
      <c r="B52" s="7" t="s">
        <v>0</v>
      </c>
      <c r="C52" s="7" t="s">
        <v>5</v>
      </c>
      <c r="D52" s="39" t="s">
        <v>2</v>
      </c>
      <c r="E52" s="10" t="s">
        <v>8</v>
      </c>
      <c r="G52" s="44"/>
      <c r="H52" s="78" t="s">
        <v>23</v>
      </c>
      <c r="I52" s="1">
        <v>4</v>
      </c>
      <c r="J52" s="1"/>
      <c r="K52" s="1">
        <v>1</v>
      </c>
      <c r="L52" s="1"/>
      <c r="M52" s="1">
        <v>2</v>
      </c>
      <c r="N52" s="1">
        <v>1</v>
      </c>
      <c r="O52" s="20">
        <v>8</v>
      </c>
      <c r="P52" s="44"/>
      <c r="Q52" s="44"/>
      <c r="R52" s="9" t="str">
        <f t="shared" ref="R52:R59" si="51">H52</f>
        <v>Alb</v>
      </c>
      <c r="S52" s="14">
        <f t="shared" ref="S52:S59" si="52">I52</f>
        <v>4</v>
      </c>
      <c r="T52" s="10">
        <f t="shared" si="46"/>
        <v>0</v>
      </c>
      <c r="U52" s="10">
        <f t="shared" si="47"/>
        <v>1</v>
      </c>
      <c r="V52" s="10">
        <f t="shared" si="48"/>
        <v>0</v>
      </c>
      <c r="W52" s="10">
        <f t="shared" si="49"/>
        <v>2</v>
      </c>
      <c r="X52" s="38">
        <f t="shared" si="50"/>
        <v>1</v>
      </c>
      <c r="Y52" s="91"/>
    </row>
    <row r="53" spans="1:25" x14ac:dyDescent="0.25">
      <c r="A53" s="38">
        <v>52</v>
      </c>
      <c r="B53" s="7" t="s">
        <v>14</v>
      </c>
      <c r="C53" s="7" t="s">
        <v>1</v>
      </c>
      <c r="D53" s="39" t="s">
        <v>11</v>
      </c>
      <c r="E53" s="10" t="s">
        <v>3</v>
      </c>
      <c r="G53" s="44"/>
      <c r="H53" s="78" t="s">
        <v>14</v>
      </c>
      <c r="I53" s="1">
        <v>5</v>
      </c>
      <c r="J53" s="1"/>
      <c r="K53" s="1"/>
      <c r="L53" s="1"/>
      <c r="M53" s="1">
        <v>2</v>
      </c>
      <c r="N53" s="1">
        <v>1</v>
      </c>
      <c r="O53" s="20">
        <v>8</v>
      </c>
      <c r="P53" s="44"/>
      <c r="Q53" s="44"/>
      <c r="R53" s="9" t="str">
        <f t="shared" si="51"/>
        <v>Bdr</v>
      </c>
      <c r="S53" s="14">
        <f t="shared" si="52"/>
        <v>5</v>
      </c>
      <c r="T53" s="10">
        <f t="shared" si="46"/>
        <v>0</v>
      </c>
      <c r="U53" s="10">
        <f t="shared" si="47"/>
        <v>0</v>
      </c>
      <c r="V53" s="10">
        <f t="shared" si="48"/>
        <v>0</v>
      </c>
      <c r="W53" s="10">
        <f t="shared" si="49"/>
        <v>2</v>
      </c>
      <c r="X53" s="38">
        <f t="shared" si="50"/>
        <v>1</v>
      </c>
      <c r="Y53" s="91"/>
    </row>
    <row r="54" spans="1:25" x14ac:dyDescent="0.25">
      <c r="A54" s="38">
        <v>53</v>
      </c>
      <c r="B54" s="7" t="s">
        <v>4</v>
      </c>
      <c r="C54" s="7" t="s">
        <v>1</v>
      </c>
      <c r="D54" s="39" t="s">
        <v>11</v>
      </c>
      <c r="E54" s="10" t="s">
        <v>16</v>
      </c>
      <c r="G54" s="44"/>
      <c r="H54" s="78" t="s">
        <v>12</v>
      </c>
      <c r="I54" s="1"/>
      <c r="J54" s="1">
        <v>1</v>
      </c>
      <c r="K54" s="1">
        <v>1</v>
      </c>
      <c r="L54" s="1">
        <v>1</v>
      </c>
      <c r="M54" s="1">
        <v>2</v>
      </c>
      <c r="N54" s="1">
        <v>3</v>
      </c>
      <c r="O54" s="20">
        <v>8</v>
      </c>
      <c r="P54" s="44"/>
      <c r="Q54" s="44"/>
      <c r="R54" s="9" t="str">
        <f t="shared" si="51"/>
        <v>Crr</v>
      </c>
      <c r="S54" s="14">
        <f t="shared" si="52"/>
        <v>0</v>
      </c>
      <c r="T54" s="10">
        <f t="shared" si="46"/>
        <v>1</v>
      </c>
      <c r="U54" s="10">
        <f t="shared" si="47"/>
        <v>1</v>
      </c>
      <c r="V54" s="10">
        <f t="shared" si="48"/>
        <v>1</v>
      </c>
      <c r="W54" s="10">
        <f t="shared" si="49"/>
        <v>2</v>
      </c>
      <c r="X54" s="38">
        <f t="shared" si="50"/>
        <v>3</v>
      </c>
      <c r="Y54" s="91"/>
    </row>
    <row r="55" spans="1:25" x14ac:dyDescent="0.25">
      <c r="A55" s="38">
        <v>54</v>
      </c>
      <c r="B55" s="7" t="s">
        <v>4</v>
      </c>
      <c r="C55" s="7" t="s">
        <v>15</v>
      </c>
      <c r="D55" s="39" t="s">
        <v>2</v>
      </c>
      <c r="E55" s="10" t="s">
        <v>16</v>
      </c>
      <c r="G55" s="44"/>
      <c r="H55" s="78" t="s">
        <v>7</v>
      </c>
      <c r="I55" s="1">
        <v>4</v>
      </c>
      <c r="J55" s="1">
        <v>4</v>
      </c>
      <c r="K55" s="1">
        <v>3</v>
      </c>
      <c r="L55" s="1">
        <v>1</v>
      </c>
      <c r="M55" s="1">
        <v>4</v>
      </c>
      <c r="N55" s="1">
        <v>5</v>
      </c>
      <c r="O55" s="20">
        <v>21</v>
      </c>
      <c r="P55" s="44"/>
      <c r="Q55" s="44"/>
      <c r="R55" s="9" t="str">
        <f t="shared" si="51"/>
        <v>Gnt</v>
      </c>
      <c r="S55" s="14">
        <f t="shared" si="52"/>
        <v>4</v>
      </c>
      <c r="T55" s="10">
        <f t="shared" si="46"/>
        <v>4</v>
      </c>
      <c r="U55" s="10">
        <f t="shared" si="47"/>
        <v>3</v>
      </c>
      <c r="V55" s="10">
        <f t="shared" si="48"/>
        <v>1</v>
      </c>
      <c r="W55" s="10">
        <f t="shared" si="49"/>
        <v>4</v>
      </c>
      <c r="X55" s="38">
        <f t="shared" si="50"/>
        <v>5</v>
      </c>
      <c r="Y55" s="91"/>
    </row>
    <row r="56" spans="1:25" x14ac:dyDescent="0.25">
      <c r="A56" s="38">
        <v>55</v>
      </c>
      <c r="B56" s="7" t="s">
        <v>14</v>
      </c>
      <c r="C56" s="7" t="s">
        <v>17</v>
      </c>
      <c r="D56" s="39" t="s">
        <v>2</v>
      </c>
      <c r="E56" s="10" t="s">
        <v>9</v>
      </c>
      <c r="G56" s="44"/>
      <c r="H56" s="78" t="s">
        <v>22</v>
      </c>
      <c r="I56" s="1">
        <v>1</v>
      </c>
      <c r="J56" s="1">
        <v>1</v>
      </c>
      <c r="K56" s="1"/>
      <c r="L56" s="1"/>
      <c r="M56" s="1">
        <v>1</v>
      </c>
      <c r="N56" s="1">
        <v>3</v>
      </c>
      <c r="O56" s="20">
        <v>6</v>
      </c>
      <c r="P56" s="44"/>
      <c r="Q56" s="44"/>
      <c r="R56" s="9" t="str">
        <f t="shared" si="51"/>
        <v>Hyp</v>
      </c>
      <c r="S56" s="14">
        <f t="shared" si="52"/>
        <v>1</v>
      </c>
      <c r="T56" s="10">
        <f t="shared" si="46"/>
        <v>1</v>
      </c>
      <c r="U56" s="10">
        <f t="shared" si="47"/>
        <v>0</v>
      </c>
      <c r="V56" s="10">
        <f t="shared" si="48"/>
        <v>0</v>
      </c>
      <c r="W56" s="10">
        <f t="shared" si="49"/>
        <v>1</v>
      </c>
      <c r="X56" s="38">
        <f t="shared" si="50"/>
        <v>3</v>
      </c>
      <c r="Y56" s="91"/>
    </row>
    <row r="57" spans="1:25" x14ac:dyDescent="0.25">
      <c r="A57" s="38">
        <v>56</v>
      </c>
      <c r="B57" s="7" t="s">
        <v>4</v>
      </c>
      <c r="C57" s="7" t="s">
        <v>17</v>
      </c>
      <c r="D57" s="39" t="s">
        <v>2</v>
      </c>
      <c r="E57" s="10" t="s">
        <v>8</v>
      </c>
      <c r="G57" s="44"/>
      <c r="H57" s="78" t="s">
        <v>20</v>
      </c>
      <c r="I57" s="1">
        <v>9</v>
      </c>
      <c r="J57" s="1">
        <v>2</v>
      </c>
      <c r="K57" s="1">
        <v>4</v>
      </c>
      <c r="L57" s="1">
        <v>1</v>
      </c>
      <c r="M57" s="1"/>
      <c r="N57" s="1">
        <v>1</v>
      </c>
      <c r="O57" s="20">
        <v>17</v>
      </c>
      <c r="P57" s="44"/>
      <c r="Q57" s="44"/>
      <c r="R57" s="9" t="str">
        <f t="shared" si="51"/>
        <v>inn</v>
      </c>
      <c r="S57" s="14">
        <f t="shared" si="52"/>
        <v>9</v>
      </c>
      <c r="T57" s="10">
        <f t="shared" si="46"/>
        <v>2</v>
      </c>
      <c r="U57" s="10">
        <f t="shared" si="47"/>
        <v>4</v>
      </c>
      <c r="V57" s="10">
        <f t="shared" si="48"/>
        <v>1</v>
      </c>
      <c r="W57" s="10">
        <f t="shared" si="49"/>
        <v>0</v>
      </c>
      <c r="X57" s="38">
        <f t="shared" si="50"/>
        <v>1</v>
      </c>
      <c r="Y57" s="91"/>
    </row>
    <row r="58" spans="1:25" x14ac:dyDescent="0.25">
      <c r="A58" s="38">
        <v>57</v>
      </c>
      <c r="B58" s="7" t="s">
        <v>4</v>
      </c>
      <c r="C58" s="7" t="s">
        <v>13</v>
      </c>
      <c r="D58" s="39" t="s">
        <v>2</v>
      </c>
      <c r="E58" s="10" t="s">
        <v>6</v>
      </c>
      <c r="G58" s="44"/>
      <c r="H58" s="78" t="s">
        <v>21</v>
      </c>
      <c r="I58" s="1">
        <v>1</v>
      </c>
      <c r="J58" s="1"/>
      <c r="K58" s="1"/>
      <c r="L58" s="1"/>
      <c r="M58" s="1"/>
      <c r="N58" s="1">
        <v>1</v>
      </c>
      <c r="O58" s="20">
        <v>2</v>
      </c>
      <c r="P58" s="44"/>
      <c r="Q58" s="44"/>
      <c r="R58" s="9" t="str">
        <f t="shared" si="51"/>
        <v>LdP</v>
      </c>
      <c r="S58" s="14">
        <f t="shared" si="52"/>
        <v>1</v>
      </c>
      <c r="T58" s="10">
        <f t="shared" si="46"/>
        <v>0</v>
      </c>
      <c r="U58" s="10">
        <f t="shared" si="47"/>
        <v>0</v>
      </c>
      <c r="V58" s="10">
        <f t="shared" si="48"/>
        <v>0</v>
      </c>
      <c r="W58" s="10">
        <f t="shared" si="49"/>
        <v>0</v>
      </c>
      <c r="X58" s="38">
        <f t="shared" si="50"/>
        <v>1</v>
      </c>
      <c r="Y58" s="91"/>
    </row>
    <row r="59" spans="1:25" x14ac:dyDescent="0.25">
      <c r="A59" s="38">
        <v>58</v>
      </c>
      <c r="B59" s="7" t="s">
        <v>7</v>
      </c>
      <c r="C59" s="7" t="s">
        <v>10</v>
      </c>
      <c r="D59" s="39" t="s">
        <v>2</v>
      </c>
      <c r="E59" s="10" t="s">
        <v>3</v>
      </c>
      <c r="G59" s="44"/>
      <c r="H59" s="79" t="s">
        <v>0</v>
      </c>
      <c r="I59" s="1">
        <v>8</v>
      </c>
      <c r="J59" s="1"/>
      <c r="K59" s="1">
        <v>4</v>
      </c>
      <c r="L59" s="1">
        <v>1</v>
      </c>
      <c r="M59" s="1">
        <v>7</v>
      </c>
      <c r="N59" s="1">
        <v>12</v>
      </c>
      <c r="O59" s="37">
        <v>32</v>
      </c>
      <c r="P59" s="44"/>
      <c r="Q59" s="44"/>
      <c r="R59" s="9" t="str">
        <f t="shared" si="51"/>
        <v>Rel</v>
      </c>
      <c r="S59" s="16">
        <f t="shared" si="52"/>
        <v>8</v>
      </c>
      <c r="T59" s="17">
        <f t="shared" si="46"/>
        <v>0</v>
      </c>
      <c r="U59" s="17">
        <f t="shared" si="47"/>
        <v>4</v>
      </c>
      <c r="V59" s="17">
        <f t="shared" si="48"/>
        <v>1</v>
      </c>
      <c r="W59" s="17">
        <f t="shared" si="49"/>
        <v>7</v>
      </c>
      <c r="X59" s="90">
        <f t="shared" si="50"/>
        <v>12</v>
      </c>
      <c r="Y59" s="91"/>
    </row>
    <row r="60" spans="1:25" x14ac:dyDescent="0.25">
      <c r="A60" s="38">
        <v>59</v>
      </c>
      <c r="B60" s="7" t="s">
        <v>7</v>
      </c>
      <c r="C60" s="7" t="s">
        <v>15</v>
      </c>
      <c r="D60" s="39" t="s">
        <v>2</v>
      </c>
      <c r="E60" s="10" t="s">
        <v>6</v>
      </c>
      <c r="G60" s="44"/>
      <c r="H60" s="80" t="s">
        <v>25</v>
      </c>
      <c r="I60" s="81">
        <v>35</v>
      </c>
      <c r="J60" s="81">
        <v>10</v>
      </c>
      <c r="K60" s="81">
        <v>14</v>
      </c>
      <c r="L60" s="81">
        <v>5</v>
      </c>
      <c r="M60" s="81">
        <v>22</v>
      </c>
      <c r="N60" s="81">
        <v>39</v>
      </c>
      <c r="O60" s="81">
        <v>125</v>
      </c>
      <c r="P60" s="44"/>
      <c r="Q60" s="44"/>
      <c r="R60" s="44"/>
      <c r="S60" s="44"/>
      <c r="T60" s="44"/>
      <c r="U60" s="44"/>
      <c r="V60" s="44"/>
      <c r="W60" s="44"/>
      <c r="X60" s="44"/>
      <c r="Y60" s="44"/>
    </row>
    <row r="61" spans="1:25" x14ac:dyDescent="0.25">
      <c r="A61" s="38">
        <v>60</v>
      </c>
      <c r="B61" s="7" t="s">
        <v>0</v>
      </c>
      <c r="C61" s="7" t="s">
        <v>1</v>
      </c>
      <c r="D61" s="39" t="s">
        <v>11</v>
      </c>
      <c r="E61" s="10" t="s">
        <v>8</v>
      </c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</row>
    <row r="62" spans="1:25" ht="15.75" thickBot="1" x14ac:dyDescent="0.3">
      <c r="A62" s="38">
        <v>61</v>
      </c>
      <c r="B62" s="7" t="s">
        <v>0</v>
      </c>
      <c r="C62" s="7" t="s">
        <v>10</v>
      </c>
      <c r="D62" s="39" t="s">
        <v>2</v>
      </c>
      <c r="E62" s="10" t="s">
        <v>9</v>
      </c>
      <c r="G62" s="44"/>
      <c r="H62" s="44"/>
      <c r="I62" s="8" t="str">
        <f>I50</f>
        <v>Blisko</v>
      </c>
      <c r="J62" s="8" t="str">
        <f t="shared" ref="J62:N62" si="53">J50</f>
        <v>Dojazd</v>
      </c>
      <c r="K62" s="8" t="str">
        <f t="shared" si="53"/>
        <v>Godziny</v>
      </c>
      <c r="L62" s="8" t="str">
        <f t="shared" si="53"/>
        <v>Jakosc</v>
      </c>
      <c r="M62" s="8" t="str">
        <f t="shared" si="53"/>
        <v>Promocje</v>
      </c>
      <c r="N62" s="8" t="str">
        <f t="shared" si="53"/>
        <v>Wybor</v>
      </c>
      <c r="O62" s="7" t="s">
        <v>30</v>
      </c>
      <c r="Q62" s="44"/>
      <c r="R62" s="44"/>
      <c r="S62" s="8" t="str">
        <f>I50</f>
        <v>Blisko</v>
      </c>
      <c r="T62" s="8" t="str">
        <f t="shared" ref="T62" si="54">J50</f>
        <v>Dojazd</v>
      </c>
      <c r="U62" s="8" t="str">
        <f t="shared" ref="U62" si="55">K50</f>
        <v>Godziny</v>
      </c>
      <c r="V62" s="8" t="str">
        <f t="shared" ref="V62" si="56">L50</f>
        <v>Jakosc</v>
      </c>
      <c r="W62" s="8" t="str">
        <f t="shared" ref="W62" si="57">M50</f>
        <v>Promocje</v>
      </c>
      <c r="X62" s="88" t="str">
        <f t="shared" ref="X62" si="58">N50</f>
        <v>Wybor</v>
      </c>
      <c r="Y62" s="91"/>
    </row>
    <row r="63" spans="1:25" ht="16.5" thickTop="1" thickBot="1" x14ac:dyDescent="0.3">
      <c r="A63" s="38">
        <v>62</v>
      </c>
      <c r="B63" s="7" t="s">
        <v>20</v>
      </c>
      <c r="C63" s="7" t="s">
        <v>1</v>
      </c>
      <c r="D63" s="39" t="s">
        <v>11</v>
      </c>
      <c r="E63" s="10" t="s">
        <v>8</v>
      </c>
      <c r="G63" s="23" t="s">
        <v>58</v>
      </c>
      <c r="H63" s="9" t="str">
        <f>H51</f>
        <v>Ach</v>
      </c>
      <c r="I63" s="19">
        <f>I51/$O$60</f>
        <v>2.4E-2</v>
      </c>
      <c r="J63" s="19">
        <f t="shared" ref="J63:N63" si="59">J51/$O$60</f>
        <v>1.6E-2</v>
      </c>
      <c r="K63" s="19">
        <f t="shared" si="59"/>
        <v>8.0000000000000002E-3</v>
      </c>
      <c r="L63" s="19">
        <f t="shared" si="59"/>
        <v>8.0000000000000002E-3</v>
      </c>
      <c r="M63" s="19">
        <f t="shared" si="59"/>
        <v>3.2000000000000001E-2</v>
      </c>
      <c r="N63" s="19">
        <f t="shared" si="59"/>
        <v>9.6000000000000002E-2</v>
      </c>
      <c r="O63" s="4">
        <f t="shared" ref="O63:O72" ca="1" si="60">SUM(I63:O63)</f>
        <v>0.184</v>
      </c>
      <c r="Q63" s="44"/>
      <c r="R63" s="9" t="str">
        <f>H63</f>
        <v>Ach</v>
      </c>
      <c r="S63" s="24">
        <f>I63</f>
        <v>2.4E-2</v>
      </c>
      <c r="T63" s="25">
        <f t="shared" ref="T63:T71" si="61">J63</f>
        <v>1.6E-2</v>
      </c>
      <c r="U63" s="25">
        <f t="shared" ref="U63:U71" si="62">K63</f>
        <v>8.0000000000000002E-3</v>
      </c>
      <c r="V63" s="25">
        <f t="shared" ref="V63:V71" si="63">L63</f>
        <v>8.0000000000000002E-3</v>
      </c>
      <c r="W63" s="25">
        <f t="shared" ref="W63:W71" si="64">M63</f>
        <v>3.2000000000000001E-2</v>
      </c>
      <c r="X63" s="92">
        <f t="shared" ref="X63:X71" si="65">N63</f>
        <v>9.6000000000000002E-2</v>
      </c>
      <c r="Y63" s="91"/>
    </row>
    <row r="64" spans="1:25" ht="15.75" thickTop="1" x14ac:dyDescent="0.25">
      <c r="A64" s="38">
        <v>63</v>
      </c>
      <c r="B64" s="7" t="s">
        <v>20</v>
      </c>
      <c r="C64" s="7" t="s">
        <v>17</v>
      </c>
      <c r="D64" s="39" t="s">
        <v>11</v>
      </c>
      <c r="E64" s="10" t="s">
        <v>9</v>
      </c>
      <c r="G64" s="22"/>
      <c r="H64" s="9" t="str">
        <f t="shared" ref="H64:H71" si="66">H52</f>
        <v>Alb</v>
      </c>
      <c r="I64" s="19">
        <f t="shared" ref="I64:N71" si="67">I52/$O$60</f>
        <v>3.2000000000000001E-2</v>
      </c>
      <c r="J64" s="19">
        <f t="shared" si="67"/>
        <v>0</v>
      </c>
      <c r="K64" s="19">
        <f t="shared" si="67"/>
        <v>8.0000000000000002E-3</v>
      </c>
      <c r="L64" s="19">
        <f t="shared" si="67"/>
        <v>0</v>
      </c>
      <c r="M64" s="19">
        <f t="shared" si="67"/>
        <v>1.6E-2</v>
      </c>
      <c r="N64" s="19">
        <f t="shared" si="67"/>
        <v>8.0000000000000002E-3</v>
      </c>
      <c r="O64" s="4">
        <f t="shared" ca="1" si="60"/>
        <v>6.4000000000000001E-2</v>
      </c>
      <c r="Q64" s="44"/>
      <c r="R64" s="9" t="str">
        <f t="shared" ref="R64:R71" si="68">H64</f>
        <v>Alb</v>
      </c>
      <c r="S64" s="27">
        <f t="shared" ref="S64:S71" si="69">I64</f>
        <v>3.2000000000000001E-2</v>
      </c>
      <c r="T64" s="28">
        <f t="shared" si="61"/>
        <v>0</v>
      </c>
      <c r="U64" s="28">
        <f t="shared" si="62"/>
        <v>8.0000000000000002E-3</v>
      </c>
      <c r="V64" s="28">
        <f t="shared" si="63"/>
        <v>0</v>
      </c>
      <c r="W64" s="28">
        <f t="shared" si="64"/>
        <v>1.6E-2</v>
      </c>
      <c r="X64" s="93">
        <f t="shared" si="65"/>
        <v>8.0000000000000002E-3</v>
      </c>
      <c r="Y64" s="91"/>
    </row>
    <row r="65" spans="1:25" x14ac:dyDescent="0.25">
      <c r="A65" s="38">
        <v>64</v>
      </c>
      <c r="B65" s="7" t="s">
        <v>20</v>
      </c>
      <c r="C65" s="7" t="s">
        <v>1</v>
      </c>
      <c r="D65" s="39" t="s">
        <v>2</v>
      </c>
      <c r="E65" s="10" t="s">
        <v>9</v>
      </c>
      <c r="G65" s="22"/>
      <c r="H65" s="9" t="str">
        <f t="shared" si="66"/>
        <v>Bdr</v>
      </c>
      <c r="I65" s="19">
        <f t="shared" si="67"/>
        <v>0.04</v>
      </c>
      <c r="J65" s="19">
        <f t="shared" si="67"/>
        <v>0</v>
      </c>
      <c r="K65" s="19">
        <f t="shared" si="67"/>
        <v>0</v>
      </c>
      <c r="L65" s="19">
        <f t="shared" si="67"/>
        <v>0</v>
      </c>
      <c r="M65" s="19">
        <f t="shared" si="67"/>
        <v>1.6E-2</v>
      </c>
      <c r="N65" s="19">
        <f t="shared" si="67"/>
        <v>8.0000000000000002E-3</v>
      </c>
      <c r="O65" s="4">
        <f t="shared" ca="1" si="60"/>
        <v>6.4000000000000001E-2</v>
      </c>
      <c r="Q65" s="44"/>
      <c r="R65" s="9" t="str">
        <f t="shared" si="68"/>
        <v>Bdr</v>
      </c>
      <c r="S65" s="27">
        <f t="shared" si="69"/>
        <v>0.04</v>
      </c>
      <c r="T65" s="28">
        <f t="shared" si="61"/>
        <v>0</v>
      </c>
      <c r="U65" s="28">
        <f t="shared" si="62"/>
        <v>0</v>
      </c>
      <c r="V65" s="28">
        <f t="shared" si="63"/>
        <v>0</v>
      </c>
      <c r="W65" s="28">
        <f t="shared" si="64"/>
        <v>1.6E-2</v>
      </c>
      <c r="X65" s="93">
        <f t="shared" si="65"/>
        <v>8.0000000000000002E-3</v>
      </c>
      <c r="Y65" s="91"/>
    </row>
    <row r="66" spans="1:25" x14ac:dyDescent="0.25">
      <c r="A66" s="38">
        <v>65</v>
      </c>
      <c r="B66" s="7" t="s">
        <v>20</v>
      </c>
      <c r="C66" s="7" t="s">
        <v>13</v>
      </c>
      <c r="D66" s="39" t="s">
        <v>2</v>
      </c>
      <c r="E66" s="10" t="s">
        <v>6</v>
      </c>
      <c r="G66" s="22"/>
      <c r="H66" s="9" t="str">
        <f t="shared" si="66"/>
        <v>Crr</v>
      </c>
      <c r="I66" s="19">
        <f t="shared" si="67"/>
        <v>0</v>
      </c>
      <c r="J66" s="19">
        <f t="shared" si="67"/>
        <v>8.0000000000000002E-3</v>
      </c>
      <c r="K66" s="19">
        <f t="shared" si="67"/>
        <v>8.0000000000000002E-3</v>
      </c>
      <c r="L66" s="19">
        <f t="shared" si="67"/>
        <v>8.0000000000000002E-3</v>
      </c>
      <c r="M66" s="19">
        <f t="shared" si="67"/>
        <v>1.6E-2</v>
      </c>
      <c r="N66" s="19">
        <f t="shared" si="67"/>
        <v>2.4E-2</v>
      </c>
      <c r="O66" s="4">
        <f t="shared" ca="1" si="60"/>
        <v>6.4000000000000001E-2</v>
      </c>
      <c r="Q66" s="44"/>
      <c r="R66" s="9" t="str">
        <f t="shared" si="68"/>
        <v>Crr</v>
      </c>
      <c r="S66" s="27">
        <f t="shared" si="69"/>
        <v>0</v>
      </c>
      <c r="T66" s="28">
        <f t="shared" si="61"/>
        <v>8.0000000000000002E-3</v>
      </c>
      <c r="U66" s="28">
        <f t="shared" si="62"/>
        <v>8.0000000000000002E-3</v>
      </c>
      <c r="V66" s="28">
        <f t="shared" si="63"/>
        <v>8.0000000000000002E-3</v>
      </c>
      <c r="W66" s="28">
        <f t="shared" si="64"/>
        <v>1.6E-2</v>
      </c>
      <c r="X66" s="93">
        <f t="shared" si="65"/>
        <v>2.4E-2</v>
      </c>
      <c r="Y66" s="91"/>
    </row>
    <row r="67" spans="1:25" x14ac:dyDescent="0.25">
      <c r="A67" s="38">
        <v>66</v>
      </c>
      <c r="B67" s="7" t="s">
        <v>20</v>
      </c>
      <c r="C67" s="7" t="s">
        <v>15</v>
      </c>
      <c r="D67" s="39" t="s">
        <v>11</v>
      </c>
      <c r="E67" s="10" t="s">
        <v>8</v>
      </c>
      <c r="G67" s="22"/>
      <c r="H67" s="9" t="str">
        <f t="shared" si="66"/>
        <v>Gnt</v>
      </c>
      <c r="I67" s="19">
        <f t="shared" si="67"/>
        <v>3.2000000000000001E-2</v>
      </c>
      <c r="J67" s="19">
        <f t="shared" si="67"/>
        <v>3.2000000000000001E-2</v>
      </c>
      <c r="K67" s="19">
        <f t="shared" si="67"/>
        <v>2.4E-2</v>
      </c>
      <c r="L67" s="19">
        <f t="shared" si="67"/>
        <v>8.0000000000000002E-3</v>
      </c>
      <c r="M67" s="19">
        <f t="shared" si="67"/>
        <v>3.2000000000000001E-2</v>
      </c>
      <c r="N67" s="19">
        <f t="shared" si="67"/>
        <v>0.04</v>
      </c>
      <c r="O67" s="4">
        <f t="shared" ca="1" si="60"/>
        <v>0.16800000000000001</v>
      </c>
      <c r="Q67" s="44"/>
      <c r="R67" s="9" t="str">
        <f t="shared" si="68"/>
        <v>Gnt</v>
      </c>
      <c r="S67" s="27">
        <f t="shared" si="69"/>
        <v>3.2000000000000001E-2</v>
      </c>
      <c r="T67" s="28">
        <f t="shared" si="61"/>
        <v>3.2000000000000001E-2</v>
      </c>
      <c r="U67" s="28">
        <f t="shared" si="62"/>
        <v>2.4E-2</v>
      </c>
      <c r="V67" s="28">
        <f t="shared" si="63"/>
        <v>8.0000000000000002E-3</v>
      </c>
      <c r="W67" s="28">
        <f t="shared" si="64"/>
        <v>3.2000000000000001E-2</v>
      </c>
      <c r="X67" s="93">
        <f t="shared" si="65"/>
        <v>0.04</v>
      </c>
      <c r="Y67" s="91"/>
    </row>
    <row r="68" spans="1:25" x14ac:dyDescent="0.25">
      <c r="A68" s="38">
        <v>67</v>
      </c>
      <c r="B68" s="7" t="s">
        <v>7</v>
      </c>
      <c r="C68" s="7" t="s">
        <v>18</v>
      </c>
      <c r="D68" s="39" t="s">
        <v>2</v>
      </c>
      <c r="E68" s="10" t="s">
        <v>3</v>
      </c>
      <c r="G68" s="22"/>
      <c r="H68" s="9" t="str">
        <f t="shared" si="66"/>
        <v>Hyp</v>
      </c>
      <c r="I68" s="19">
        <f t="shared" si="67"/>
        <v>8.0000000000000002E-3</v>
      </c>
      <c r="J68" s="19">
        <f t="shared" si="67"/>
        <v>8.0000000000000002E-3</v>
      </c>
      <c r="K68" s="19">
        <f t="shared" si="67"/>
        <v>0</v>
      </c>
      <c r="L68" s="19">
        <f t="shared" si="67"/>
        <v>0</v>
      </c>
      <c r="M68" s="19">
        <f t="shared" si="67"/>
        <v>8.0000000000000002E-3</v>
      </c>
      <c r="N68" s="19">
        <f t="shared" si="67"/>
        <v>2.4E-2</v>
      </c>
      <c r="O68" s="4">
        <f t="shared" ca="1" si="60"/>
        <v>4.8000000000000001E-2</v>
      </c>
      <c r="Q68" s="44"/>
      <c r="R68" s="9" t="str">
        <f t="shared" si="68"/>
        <v>Hyp</v>
      </c>
      <c r="S68" s="27">
        <f t="shared" si="69"/>
        <v>8.0000000000000002E-3</v>
      </c>
      <c r="T68" s="28">
        <f t="shared" si="61"/>
        <v>8.0000000000000002E-3</v>
      </c>
      <c r="U68" s="28">
        <f t="shared" si="62"/>
        <v>0</v>
      </c>
      <c r="V68" s="28">
        <f t="shared" si="63"/>
        <v>0</v>
      </c>
      <c r="W68" s="28">
        <f t="shared" si="64"/>
        <v>8.0000000000000002E-3</v>
      </c>
      <c r="X68" s="93">
        <f t="shared" si="65"/>
        <v>2.4E-2</v>
      </c>
      <c r="Y68" s="91"/>
    </row>
    <row r="69" spans="1:25" x14ac:dyDescent="0.25">
      <c r="A69" s="38">
        <v>68</v>
      </c>
      <c r="B69" s="7" t="s">
        <v>4</v>
      </c>
      <c r="C69" s="7" t="s">
        <v>13</v>
      </c>
      <c r="D69" s="39" t="s">
        <v>11</v>
      </c>
      <c r="E69" s="10" t="s">
        <v>16</v>
      </c>
      <c r="G69" s="22"/>
      <c r="H69" s="9" t="str">
        <f t="shared" si="66"/>
        <v>inn</v>
      </c>
      <c r="I69" s="19">
        <f t="shared" si="67"/>
        <v>7.1999999999999995E-2</v>
      </c>
      <c r="J69" s="19">
        <f t="shared" si="67"/>
        <v>1.6E-2</v>
      </c>
      <c r="K69" s="19">
        <f t="shared" si="67"/>
        <v>3.2000000000000001E-2</v>
      </c>
      <c r="L69" s="19">
        <f t="shared" si="67"/>
        <v>8.0000000000000002E-3</v>
      </c>
      <c r="M69" s="19">
        <f t="shared" si="67"/>
        <v>0</v>
      </c>
      <c r="N69" s="19">
        <f t="shared" si="67"/>
        <v>8.0000000000000002E-3</v>
      </c>
      <c r="O69" s="4">
        <f t="shared" ca="1" si="60"/>
        <v>0.13600000000000001</v>
      </c>
      <c r="Q69" s="44"/>
      <c r="R69" s="9" t="str">
        <f t="shared" si="68"/>
        <v>inn</v>
      </c>
      <c r="S69" s="27">
        <f t="shared" si="69"/>
        <v>7.1999999999999995E-2</v>
      </c>
      <c r="T69" s="28">
        <f t="shared" si="61"/>
        <v>1.6E-2</v>
      </c>
      <c r="U69" s="28">
        <f t="shared" si="62"/>
        <v>3.2000000000000001E-2</v>
      </c>
      <c r="V69" s="28">
        <f t="shared" si="63"/>
        <v>8.0000000000000002E-3</v>
      </c>
      <c r="W69" s="28">
        <f t="shared" si="64"/>
        <v>0</v>
      </c>
      <c r="X69" s="93">
        <f t="shared" si="65"/>
        <v>8.0000000000000002E-3</v>
      </c>
      <c r="Y69" s="91"/>
    </row>
    <row r="70" spans="1:25" x14ac:dyDescent="0.25">
      <c r="A70" s="38">
        <v>69</v>
      </c>
      <c r="B70" s="7" t="s">
        <v>7</v>
      </c>
      <c r="C70" s="7" t="s">
        <v>5</v>
      </c>
      <c r="D70" s="39" t="s">
        <v>11</v>
      </c>
      <c r="E70" s="10" t="s">
        <v>16</v>
      </c>
      <c r="G70" s="22"/>
      <c r="H70" s="9" t="str">
        <f t="shared" si="66"/>
        <v>LdP</v>
      </c>
      <c r="I70" s="19">
        <f t="shared" si="67"/>
        <v>8.0000000000000002E-3</v>
      </c>
      <c r="J70" s="19">
        <f t="shared" si="67"/>
        <v>0</v>
      </c>
      <c r="K70" s="19">
        <f t="shared" si="67"/>
        <v>0</v>
      </c>
      <c r="L70" s="19">
        <f t="shared" si="67"/>
        <v>0</v>
      </c>
      <c r="M70" s="19">
        <f t="shared" si="67"/>
        <v>0</v>
      </c>
      <c r="N70" s="19">
        <f t="shared" si="67"/>
        <v>8.0000000000000002E-3</v>
      </c>
      <c r="O70" s="4">
        <f t="shared" ca="1" si="60"/>
        <v>1.6E-2</v>
      </c>
      <c r="Q70" s="44"/>
      <c r="R70" s="9" t="str">
        <f t="shared" si="68"/>
        <v>LdP</v>
      </c>
      <c r="S70" s="27">
        <f t="shared" si="69"/>
        <v>8.0000000000000002E-3</v>
      </c>
      <c r="T70" s="28">
        <f t="shared" si="61"/>
        <v>0</v>
      </c>
      <c r="U70" s="28">
        <f t="shared" si="62"/>
        <v>0</v>
      </c>
      <c r="V70" s="28">
        <f t="shared" si="63"/>
        <v>0</v>
      </c>
      <c r="W70" s="28">
        <f t="shared" si="64"/>
        <v>0</v>
      </c>
      <c r="X70" s="93">
        <f t="shared" si="65"/>
        <v>8.0000000000000002E-3</v>
      </c>
      <c r="Y70" s="91"/>
    </row>
    <row r="71" spans="1:25" x14ac:dyDescent="0.25">
      <c r="A71" s="38">
        <v>70</v>
      </c>
      <c r="B71" s="7" t="s">
        <v>4</v>
      </c>
      <c r="C71" s="7" t="s">
        <v>13</v>
      </c>
      <c r="D71" s="39" t="s">
        <v>11</v>
      </c>
      <c r="E71" s="10" t="s">
        <v>8</v>
      </c>
      <c r="G71" s="22"/>
      <c r="H71" s="9" t="str">
        <f t="shared" si="66"/>
        <v>Rel</v>
      </c>
      <c r="I71" s="19">
        <f t="shared" si="67"/>
        <v>6.4000000000000001E-2</v>
      </c>
      <c r="J71" s="19">
        <f t="shared" si="67"/>
        <v>0</v>
      </c>
      <c r="K71" s="19">
        <f t="shared" si="67"/>
        <v>3.2000000000000001E-2</v>
      </c>
      <c r="L71" s="19">
        <f t="shared" si="67"/>
        <v>8.0000000000000002E-3</v>
      </c>
      <c r="M71" s="19">
        <f t="shared" si="67"/>
        <v>5.6000000000000001E-2</v>
      </c>
      <c r="N71" s="19">
        <f t="shared" si="67"/>
        <v>9.6000000000000002E-2</v>
      </c>
      <c r="O71" s="4">
        <f t="shared" ca="1" si="60"/>
        <v>0.25600000000000001</v>
      </c>
      <c r="Q71" s="44"/>
      <c r="R71" s="9" t="str">
        <f t="shared" si="68"/>
        <v>Rel</v>
      </c>
      <c r="S71" s="30">
        <f t="shared" si="69"/>
        <v>6.4000000000000001E-2</v>
      </c>
      <c r="T71" s="31">
        <f t="shared" si="61"/>
        <v>0</v>
      </c>
      <c r="U71" s="31">
        <f t="shared" si="62"/>
        <v>3.2000000000000001E-2</v>
      </c>
      <c r="V71" s="31">
        <f t="shared" si="63"/>
        <v>8.0000000000000002E-3</v>
      </c>
      <c r="W71" s="31">
        <f t="shared" si="64"/>
        <v>5.6000000000000001E-2</v>
      </c>
      <c r="X71" s="94">
        <f t="shared" si="65"/>
        <v>9.6000000000000002E-2</v>
      </c>
      <c r="Y71" s="91"/>
    </row>
    <row r="72" spans="1:25" x14ac:dyDescent="0.25">
      <c r="A72" s="38">
        <v>71</v>
      </c>
      <c r="B72" s="7" t="s">
        <v>0</v>
      </c>
      <c r="C72" s="7" t="s">
        <v>13</v>
      </c>
      <c r="D72" s="39" t="s">
        <v>2</v>
      </c>
      <c r="E72" s="10" t="s">
        <v>3</v>
      </c>
      <c r="G72" s="22"/>
      <c r="H72" s="7" t="s">
        <v>30</v>
      </c>
      <c r="I72" s="5">
        <f>SUM(I63:I71)</f>
        <v>0.28000000000000003</v>
      </c>
      <c r="J72" s="6">
        <f t="shared" ref="J72:N72" si="70">SUM(J63:J71)</f>
        <v>0.08</v>
      </c>
      <c r="K72" s="6">
        <f t="shared" si="70"/>
        <v>0.112</v>
      </c>
      <c r="L72" s="6">
        <f t="shared" si="70"/>
        <v>0.04</v>
      </c>
      <c r="M72" s="6">
        <f t="shared" si="70"/>
        <v>0.17599999999999999</v>
      </c>
      <c r="N72" s="6">
        <f t="shared" si="70"/>
        <v>0.31200000000000006</v>
      </c>
      <c r="O72" s="7">
        <f t="shared" ca="1" si="60"/>
        <v>1</v>
      </c>
      <c r="Q72" s="44"/>
      <c r="R72" s="44"/>
      <c r="S72" s="44"/>
      <c r="T72" s="44"/>
      <c r="U72" s="44"/>
      <c r="V72" s="44"/>
      <c r="W72" s="44"/>
      <c r="X72" s="44"/>
      <c r="Y72" s="44"/>
    </row>
    <row r="73" spans="1:25" x14ac:dyDescent="0.25">
      <c r="A73" s="38">
        <v>72</v>
      </c>
      <c r="B73" s="7" t="s">
        <v>14</v>
      </c>
      <c r="C73" s="7" t="s">
        <v>17</v>
      </c>
      <c r="D73" s="39" t="s">
        <v>2</v>
      </c>
      <c r="E73" s="10" t="s">
        <v>3</v>
      </c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</row>
    <row r="74" spans="1:25" ht="15.75" thickBot="1" x14ac:dyDescent="0.3">
      <c r="A74" s="38">
        <v>73</v>
      </c>
      <c r="B74" s="7" t="s">
        <v>14</v>
      </c>
      <c r="C74" s="7" t="s">
        <v>1</v>
      </c>
      <c r="D74" s="39" t="s">
        <v>2</v>
      </c>
      <c r="E74" s="10" t="s">
        <v>16</v>
      </c>
      <c r="G74" s="44"/>
      <c r="H74" s="44"/>
      <c r="I74" s="8" t="str">
        <f>I62</f>
        <v>Blisko</v>
      </c>
      <c r="J74" s="8" t="str">
        <f t="shared" ref="J74:N74" si="71">J62</f>
        <v>Dojazd</v>
      </c>
      <c r="K74" s="8" t="str">
        <f t="shared" si="71"/>
        <v>Godziny</v>
      </c>
      <c r="L74" s="8" t="str">
        <f t="shared" si="71"/>
        <v>Jakosc</v>
      </c>
      <c r="M74" s="8" t="str">
        <f t="shared" si="71"/>
        <v>Promocje</v>
      </c>
      <c r="N74" s="8" t="str">
        <f t="shared" si="71"/>
        <v>Wybor</v>
      </c>
      <c r="O74" s="44"/>
      <c r="P74" s="44"/>
      <c r="Q74" s="44"/>
      <c r="R74" s="44"/>
      <c r="S74" s="8" t="str">
        <f t="shared" ref="S74" si="72">I50</f>
        <v>Blisko</v>
      </c>
      <c r="T74" s="8" t="str">
        <f t="shared" ref="T74" si="73">J50</f>
        <v>Dojazd</v>
      </c>
      <c r="U74" s="8" t="str">
        <f t="shared" ref="U74" si="74">K50</f>
        <v>Godziny</v>
      </c>
      <c r="V74" s="8" t="str">
        <f t="shared" ref="V74" si="75">L50</f>
        <v>Jakosc</v>
      </c>
      <c r="W74" s="8" t="str">
        <f t="shared" ref="W74" si="76">M50</f>
        <v>Promocje</v>
      </c>
      <c r="X74" s="88" t="str">
        <f t="shared" ref="X74" si="77">N50</f>
        <v>Wybor</v>
      </c>
      <c r="Y74" s="91"/>
    </row>
    <row r="75" spans="1:25" ht="16.5" thickTop="1" thickBot="1" x14ac:dyDescent="0.3">
      <c r="A75" s="38">
        <v>74</v>
      </c>
      <c r="B75" s="7" t="s">
        <v>14</v>
      </c>
      <c r="C75" s="7" t="s">
        <v>13</v>
      </c>
      <c r="D75" s="39" t="s">
        <v>11</v>
      </c>
      <c r="E75" s="10" t="s">
        <v>8</v>
      </c>
      <c r="G75" s="23" t="s">
        <v>59</v>
      </c>
      <c r="H75" s="9" t="str">
        <f>H63</f>
        <v>Ach</v>
      </c>
      <c r="I75" s="95">
        <v>-0.12124406881824153</v>
      </c>
      <c r="J75" s="95">
        <v>1.055008757433259E-2</v>
      </c>
      <c r="K75" s="95">
        <v>-8.7827046301875614E-2</v>
      </c>
      <c r="L75" s="95">
        <v>7.4600384659225093E-3</v>
      </c>
      <c r="M75" s="95">
        <v>-2.1338602774770327E-3</v>
      </c>
      <c r="N75" s="95">
        <v>0.16106867186655566</v>
      </c>
      <c r="P75" s="44"/>
      <c r="Q75" s="44"/>
      <c r="R75" s="9" t="str">
        <f t="shared" ref="R75:R83" si="78">H75</f>
        <v>Ach</v>
      </c>
      <c r="S75" s="24">
        <f t="shared" ref="S75:S83" si="79">I75</f>
        <v>-0.12124406881824153</v>
      </c>
      <c r="T75" s="25">
        <f t="shared" ref="T75:T83" si="80">J75</f>
        <v>1.055008757433259E-2</v>
      </c>
      <c r="U75" s="25">
        <f t="shared" ref="U75:U83" si="81">K75</f>
        <v>-8.7827046301875614E-2</v>
      </c>
      <c r="V75" s="25">
        <f t="shared" ref="V75:V83" si="82">L75</f>
        <v>7.4600384659225093E-3</v>
      </c>
      <c r="W75" s="25">
        <f t="shared" ref="W75:W83" si="83">M75</f>
        <v>-2.1338602774770327E-3</v>
      </c>
      <c r="X75" s="92">
        <f t="shared" ref="X75:X83" si="84">N75</f>
        <v>0.16106867186655566</v>
      </c>
      <c r="Y75" s="91"/>
    </row>
    <row r="76" spans="1:25" ht="15.75" thickTop="1" x14ac:dyDescent="0.25">
      <c r="A76" s="38">
        <v>75</v>
      </c>
      <c r="B76" s="7" t="s">
        <v>14</v>
      </c>
      <c r="C76" s="7" t="s">
        <v>17</v>
      </c>
      <c r="D76" s="39" t="s">
        <v>2</v>
      </c>
      <c r="E76" s="10" t="s">
        <v>16</v>
      </c>
      <c r="G76" s="22"/>
      <c r="H76" s="9" t="str">
        <f t="shared" ref="H76:H83" si="85">H64</f>
        <v>Alb</v>
      </c>
      <c r="I76" s="95">
        <v>0.10518011762142662</v>
      </c>
      <c r="J76" s="95">
        <v>-7.1554175279993276E-2</v>
      </c>
      <c r="K76" s="95">
        <v>9.8270762982399108E-3</v>
      </c>
      <c r="L76" s="95">
        <v>-5.059644256269407E-2</v>
      </c>
      <c r="M76" s="95">
        <v>4.462367899750902E-2</v>
      </c>
      <c r="N76" s="95">
        <v>-8.4694322154015775E-2</v>
      </c>
      <c r="P76" s="44"/>
      <c r="Q76" s="44"/>
      <c r="R76" s="9" t="str">
        <f t="shared" si="78"/>
        <v>Alb</v>
      </c>
      <c r="S76" s="27">
        <f t="shared" si="79"/>
        <v>0.10518011762142662</v>
      </c>
      <c r="T76" s="28">
        <f t="shared" si="80"/>
        <v>-7.1554175279993276E-2</v>
      </c>
      <c r="U76" s="28">
        <f t="shared" si="81"/>
        <v>9.8270762982399108E-3</v>
      </c>
      <c r="V76" s="28">
        <f t="shared" si="82"/>
        <v>-5.059644256269407E-2</v>
      </c>
      <c r="W76" s="28">
        <f t="shared" si="83"/>
        <v>4.462367899750902E-2</v>
      </c>
      <c r="X76" s="93">
        <f t="shared" si="84"/>
        <v>-8.4694322154015775E-2</v>
      </c>
      <c r="Y76" s="91"/>
    </row>
    <row r="77" spans="1:25" x14ac:dyDescent="0.25">
      <c r="A77" s="38">
        <v>76</v>
      </c>
      <c r="B77" s="7" t="s">
        <v>4</v>
      </c>
      <c r="C77" s="7" t="s">
        <v>13</v>
      </c>
      <c r="D77" s="39" t="s">
        <v>2</v>
      </c>
      <c r="E77" s="10" t="s">
        <v>3</v>
      </c>
      <c r="G77" s="22"/>
      <c r="H77" s="9" t="str">
        <f t="shared" si="85"/>
        <v>Bdr</v>
      </c>
      <c r="I77" s="95">
        <v>0.16494154808814629</v>
      </c>
      <c r="J77" s="95">
        <v>-7.1554175279993276E-2</v>
      </c>
      <c r="K77" s="95">
        <v>-8.466404195406689E-2</v>
      </c>
      <c r="L77" s="95">
        <v>-5.059644256269407E-2</v>
      </c>
      <c r="M77" s="95">
        <v>4.462367899750902E-2</v>
      </c>
      <c r="N77" s="95">
        <v>-8.4694322154015775E-2</v>
      </c>
      <c r="P77" s="44"/>
      <c r="Q77" s="44"/>
      <c r="R77" s="9" t="str">
        <f t="shared" si="78"/>
        <v>Bdr</v>
      </c>
      <c r="S77" s="27">
        <f t="shared" si="79"/>
        <v>0.16494154808814629</v>
      </c>
      <c r="T77" s="28">
        <f t="shared" si="80"/>
        <v>-7.1554175279993276E-2</v>
      </c>
      <c r="U77" s="28">
        <f t="shared" si="81"/>
        <v>-8.466404195406689E-2</v>
      </c>
      <c r="V77" s="28">
        <f t="shared" si="82"/>
        <v>-5.059644256269407E-2</v>
      </c>
      <c r="W77" s="28">
        <f t="shared" si="83"/>
        <v>4.462367899750902E-2</v>
      </c>
      <c r="X77" s="93">
        <f t="shared" si="84"/>
        <v>-8.4694322154015775E-2</v>
      </c>
      <c r="Y77" s="91"/>
    </row>
    <row r="78" spans="1:25" x14ac:dyDescent="0.25">
      <c r="A78" s="38">
        <v>77</v>
      </c>
      <c r="B78" s="7" t="s">
        <v>14</v>
      </c>
      <c r="C78" s="7" t="s">
        <v>5</v>
      </c>
      <c r="D78" s="39" t="s">
        <v>11</v>
      </c>
      <c r="E78" s="10" t="s">
        <v>3</v>
      </c>
      <c r="G78" s="22"/>
      <c r="H78" s="9" t="str">
        <f t="shared" si="85"/>
        <v>Crr</v>
      </c>
      <c r="I78" s="95">
        <v>-0.13386560424545207</v>
      </c>
      <c r="J78" s="95">
        <v>4.0249223594996206E-2</v>
      </c>
      <c r="K78" s="95">
        <v>9.8270762982399108E-3</v>
      </c>
      <c r="L78" s="95">
        <v>0.10751744044572491</v>
      </c>
      <c r="M78" s="95">
        <v>4.462367899750902E-2</v>
      </c>
      <c r="N78" s="95">
        <v>2.8533381260443792E-2</v>
      </c>
      <c r="P78" s="44"/>
      <c r="Q78" s="44"/>
      <c r="R78" s="9" t="str">
        <f t="shared" si="78"/>
        <v>Crr</v>
      </c>
      <c r="S78" s="27">
        <f t="shared" si="79"/>
        <v>-0.13386560424545207</v>
      </c>
      <c r="T78" s="28">
        <f t="shared" si="80"/>
        <v>4.0249223594996206E-2</v>
      </c>
      <c r="U78" s="28">
        <f t="shared" si="81"/>
        <v>9.8270762982399108E-3</v>
      </c>
      <c r="V78" s="28">
        <f t="shared" si="82"/>
        <v>0.10751744044572491</v>
      </c>
      <c r="W78" s="28">
        <f t="shared" si="83"/>
        <v>4.462367899750902E-2</v>
      </c>
      <c r="X78" s="93">
        <f t="shared" si="84"/>
        <v>2.8533381260443792E-2</v>
      </c>
      <c r="Y78" s="91"/>
    </row>
    <row r="79" spans="1:25" x14ac:dyDescent="0.25">
      <c r="A79" s="38">
        <v>78</v>
      </c>
      <c r="B79" s="7" t="s">
        <v>12</v>
      </c>
      <c r="C79" s="7" t="s">
        <v>10</v>
      </c>
      <c r="D79" s="39" t="s">
        <v>11</v>
      </c>
      <c r="E79" s="10" t="s">
        <v>16</v>
      </c>
      <c r="G79" s="22"/>
      <c r="H79" s="9" t="str">
        <f t="shared" si="85"/>
        <v>Gnt</v>
      </c>
      <c r="I79" s="95">
        <v>-6.9344844674951861E-2</v>
      </c>
      <c r="J79" s="95">
        <v>0.16009520976742617</v>
      </c>
      <c r="K79" s="95">
        <v>3.77921274600833E-2</v>
      </c>
      <c r="L79" s="95">
        <v>1.5614401167176528E-2</v>
      </c>
      <c r="M79" s="95">
        <v>1.4143359998056758E-2</v>
      </c>
      <c r="N79" s="95">
        <v>-5.4231268886413941E-2</v>
      </c>
      <c r="P79" s="44"/>
      <c r="Q79" s="44"/>
      <c r="R79" s="9" t="str">
        <f t="shared" si="78"/>
        <v>Gnt</v>
      </c>
      <c r="S79" s="27">
        <f t="shared" si="79"/>
        <v>-6.9344844674951861E-2</v>
      </c>
      <c r="T79" s="28">
        <f t="shared" si="80"/>
        <v>0.16009520976742617</v>
      </c>
      <c r="U79" s="28">
        <f t="shared" si="81"/>
        <v>3.77921274600833E-2</v>
      </c>
      <c r="V79" s="28">
        <f t="shared" si="82"/>
        <v>1.5614401167176528E-2</v>
      </c>
      <c r="W79" s="28">
        <f t="shared" si="83"/>
        <v>1.4143359998056758E-2</v>
      </c>
      <c r="X79" s="93">
        <f t="shared" si="84"/>
        <v>-5.4231268886413941E-2</v>
      </c>
      <c r="Y79" s="91"/>
    </row>
    <row r="80" spans="1:25" x14ac:dyDescent="0.25">
      <c r="A80" s="38">
        <v>79</v>
      </c>
      <c r="B80" s="7" t="s">
        <v>14</v>
      </c>
      <c r="C80" s="7" t="s">
        <v>1</v>
      </c>
      <c r="D80" s="39" t="s">
        <v>2</v>
      </c>
      <c r="E80" s="10" t="s">
        <v>16</v>
      </c>
      <c r="G80" s="22"/>
      <c r="H80" s="9" t="str">
        <f t="shared" si="85"/>
        <v>Hyp</v>
      </c>
      <c r="I80" s="95">
        <v>-4.6924458035280101E-2</v>
      </c>
      <c r="J80" s="95">
        <v>6.7131711334261907E-2</v>
      </c>
      <c r="K80" s="95">
        <v>-7.3321211119293447E-2</v>
      </c>
      <c r="L80" s="95">
        <v>-4.381780460041329E-2</v>
      </c>
      <c r="M80" s="95">
        <v>-4.8741743667595266E-3</v>
      </c>
      <c r="N80" s="95">
        <v>7.3739666811957164E-2</v>
      </c>
      <c r="P80" s="44"/>
      <c r="Q80" s="44"/>
      <c r="R80" s="9" t="str">
        <f t="shared" si="78"/>
        <v>Hyp</v>
      </c>
      <c r="S80" s="27">
        <f t="shared" si="79"/>
        <v>-4.6924458035280101E-2</v>
      </c>
      <c r="T80" s="28">
        <f t="shared" si="80"/>
        <v>6.7131711334261907E-2</v>
      </c>
      <c r="U80" s="28">
        <f t="shared" si="81"/>
        <v>-7.3321211119293447E-2</v>
      </c>
      <c r="V80" s="28">
        <f t="shared" si="82"/>
        <v>-4.381780460041329E-2</v>
      </c>
      <c r="W80" s="28">
        <f t="shared" si="83"/>
        <v>-4.8741743667595266E-3</v>
      </c>
      <c r="X80" s="93">
        <f t="shared" si="84"/>
        <v>7.3739666811957164E-2</v>
      </c>
      <c r="Y80" s="91"/>
    </row>
    <row r="81" spans="1:25" x14ac:dyDescent="0.25">
      <c r="A81" s="38">
        <v>80</v>
      </c>
      <c r="B81" s="7" t="s">
        <v>0</v>
      </c>
      <c r="C81" s="7" t="s">
        <v>13</v>
      </c>
      <c r="D81" s="39" t="s">
        <v>11</v>
      </c>
      <c r="E81" s="10" t="s">
        <v>3</v>
      </c>
      <c r="G81" s="22"/>
      <c r="H81" s="9" t="str">
        <f t="shared" si="85"/>
        <v>inn</v>
      </c>
      <c r="I81" s="95">
        <v>0.17382305307844689</v>
      </c>
      <c r="J81" s="95">
        <v>4.9085759286231698E-2</v>
      </c>
      <c r="K81" s="95">
        <v>0.13586350045653364</v>
      </c>
      <c r="L81" s="95">
        <v>3.4708873250984984E-2</v>
      </c>
      <c r="M81" s="95">
        <v>-0.15471263684650971</v>
      </c>
      <c r="N81" s="95">
        <v>-0.16715350916430891</v>
      </c>
      <c r="P81" s="44"/>
      <c r="Q81" s="44"/>
      <c r="R81" s="9" t="str">
        <f t="shared" si="78"/>
        <v>inn</v>
      </c>
      <c r="S81" s="27">
        <f t="shared" si="79"/>
        <v>0.17382305307844689</v>
      </c>
      <c r="T81" s="28">
        <f t="shared" si="80"/>
        <v>4.9085759286231698E-2</v>
      </c>
      <c r="U81" s="28">
        <f t="shared" si="81"/>
        <v>0.13586350045653364</v>
      </c>
      <c r="V81" s="28">
        <f t="shared" si="82"/>
        <v>3.4708873250984984E-2</v>
      </c>
      <c r="W81" s="28">
        <f t="shared" si="83"/>
        <v>-0.15471263684650971</v>
      </c>
      <c r="X81" s="93">
        <f t="shared" si="84"/>
        <v>-0.16715350916430891</v>
      </c>
      <c r="Y81" s="91"/>
    </row>
    <row r="82" spans="1:25" x14ac:dyDescent="0.25">
      <c r="A82" s="38">
        <v>81</v>
      </c>
      <c r="B82" s="7" t="s">
        <v>4</v>
      </c>
      <c r="C82" s="7" t="s">
        <v>13</v>
      </c>
      <c r="D82" s="39" t="s">
        <v>2</v>
      </c>
      <c r="E82" s="10" t="s">
        <v>16</v>
      </c>
      <c r="G82" s="22"/>
      <c r="H82" s="9" t="str">
        <f t="shared" si="85"/>
        <v>LdP</v>
      </c>
      <c r="I82" s="95">
        <v>5.2590058810713311E-2</v>
      </c>
      <c r="J82" s="95">
        <v>-3.5777087639996638E-2</v>
      </c>
      <c r="K82" s="95">
        <v>-4.2332020977033445E-2</v>
      </c>
      <c r="L82" s="95">
        <v>-2.5298221281347035E-2</v>
      </c>
      <c r="M82" s="95">
        <v>-5.3065996645686397E-2</v>
      </c>
      <c r="N82" s="95">
        <v>4.2573616483836792E-2</v>
      </c>
      <c r="P82" s="44"/>
      <c r="Q82" s="44"/>
      <c r="R82" s="9" t="str">
        <f t="shared" si="78"/>
        <v>LdP</v>
      </c>
      <c r="S82" s="27">
        <f t="shared" si="79"/>
        <v>5.2590058810713311E-2</v>
      </c>
      <c r="T82" s="28">
        <f t="shared" si="80"/>
        <v>-3.5777087639996638E-2</v>
      </c>
      <c r="U82" s="28">
        <f t="shared" si="81"/>
        <v>-4.2332020977033445E-2</v>
      </c>
      <c r="V82" s="28">
        <f t="shared" si="82"/>
        <v>-2.5298221281347035E-2</v>
      </c>
      <c r="W82" s="28">
        <f t="shared" si="83"/>
        <v>-5.3065996645686397E-2</v>
      </c>
      <c r="X82" s="93">
        <f t="shared" si="84"/>
        <v>4.2573616483836792E-2</v>
      </c>
      <c r="Y82" s="91"/>
    </row>
    <row r="83" spans="1:25" x14ac:dyDescent="0.25">
      <c r="A83" s="38">
        <v>82</v>
      </c>
      <c r="B83" s="7" t="s">
        <v>4</v>
      </c>
      <c r="C83" s="7" t="s">
        <v>1</v>
      </c>
      <c r="D83" s="39" t="s">
        <v>11</v>
      </c>
      <c r="E83" s="10" t="s">
        <v>3</v>
      </c>
      <c r="G83" s="22"/>
      <c r="H83" s="9" t="str">
        <f t="shared" si="85"/>
        <v>Rel</v>
      </c>
      <c r="I83" s="95">
        <v>-2.8685486624025466E-2</v>
      </c>
      <c r="J83" s="95">
        <v>-0.14310835055998655</v>
      </c>
      <c r="K83" s="95">
        <v>1.9654152596479822E-2</v>
      </c>
      <c r="L83" s="95">
        <v>-2.2135943621178662E-2</v>
      </c>
      <c r="M83" s="95">
        <v>5.1558439922797593E-2</v>
      </c>
      <c r="N83" s="95">
        <v>5.7066762520887583E-2</v>
      </c>
      <c r="P83" s="44"/>
      <c r="Q83" s="44"/>
      <c r="R83" s="9" t="str">
        <f t="shared" si="78"/>
        <v>Rel</v>
      </c>
      <c r="S83" s="30">
        <f t="shared" si="79"/>
        <v>-2.8685486624025466E-2</v>
      </c>
      <c r="T83" s="31">
        <f t="shared" si="80"/>
        <v>-0.14310835055998655</v>
      </c>
      <c r="U83" s="31">
        <f t="shared" si="81"/>
        <v>1.9654152596479822E-2</v>
      </c>
      <c r="V83" s="31">
        <f t="shared" si="82"/>
        <v>-2.2135943621178662E-2</v>
      </c>
      <c r="W83" s="31">
        <f t="shared" si="83"/>
        <v>5.1558439922797593E-2</v>
      </c>
      <c r="X83" s="94">
        <f t="shared" si="84"/>
        <v>5.7066762520887583E-2</v>
      </c>
      <c r="Y83" s="91"/>
    </row>
    <row r="84" spans="1:25" x14ac:dyDescent="0.25">
      <c r="A84" s="38">
        <v>83</v>
      </c>
      <c r="B84" s="7" t="s">
        <v>0</v>
      </c>
      <c r="C84" s="7" t="s">
        <v>13</v>
      </c>
      <c r="D84" s="39" t="s">
        <v>11</v>
      </c>
      <c r="E84" s="10" t="s">
        <v>3</v>
      </c>
      <c r="P84" s="44"/>
      <c r="Q84" s="44"/>
      <c r="R84" s="44"/>
      <c r="S84" s="44"/>
      <c r="T84" s="44"/>
      <c r="U84" s="44"/>
      <c r="V84" s="44"/>
      <c r="W84" s="44"/>
      <c r="X84" s="44"/>
      <c r="Y84" s="44"/>
    </row>
    <row r="85" spans="1:25" ht="15.75" thickBot="1" x14ac:dyDescent="0.3">
      <c r="A85" s="38">
        <v>84</v>
      </c>
      <c r="B85" s="7" t="s">
        <v>4</v>
      </c>
      <c r="C85" s="7" t="s">
        <v>13</v>
      </c>
      <c r="D85" s="39" t="s">
        <v>2</v>
      </c>
      <c r="E85" s="10" t="s">
        <v>3</v>
      </c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</row>
    <row r="86" spans="1:25" ht="16.5" thickTop="1" thickBot="1" x14ac:dyDescent="0.3">
      <c r="A86" s="38">
        <v>85</v>
      </c>
      <c r="B86" s="7" t="s">
        <v>0</v>
      </c>
      <c r="C86" s="7" t="s">
        <v>1</v>
      </c>
      <c r="D86" s="39" t="s">
        <v>11</v>
      </c>
      <c r="E86" s="10" t="s">
        <v>8</v>
      </c>
      <c r="G86" s="106" t="s">
        <v>33</v>
      </c>
      <c r="H86" s="7" t="s">
        <v>34</v>
      </c>
      <c r="I86" s="33">
        <f>SUMPRODUCT(I75:N83,I75:N83)*$O$60</f>
        <v>44.979308819022677</v>
      </c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</row>
    <row r="87" spans="1:25" ht="16.5" thickTop="1" thickBot="1" x14ac:dyDescent="0.3">
      <c r="A87" s="38">
        <v>86</v>
      </c>
      <c r="B87" s="7" t="s">
        <v>0</v>
      </c>
      <c r="C87" s="7" t="s">
        <v>13</v>
      </c>
      <c r="D87" s="39" t="s">
        <v>2</v>
      </c>
      <c r="E87" s="10" t="s">
        <v>3</v>
      </c>
      <c r="G87" s="106"/>
      <c r="H87" s="7" t="s">
        <v>35</v>
      </c>
      <c r="I87" s="34">
        <f>1-_xlfn.CHISQ.DIST(I86,(COUNT(I75:N75)-1)*(COUNT(I75:I83)-1),TRUE)</f>
        <v>0.2712520537105646</v>
      </c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</row>
    <row r="88" spans="1:25" ht="15.75" thickTop="1" x14ac:dyDescent="0.25">
      <c r="A88" s="38">
        <v>87</v>
      </c>
      <c r="B88" s="7" t="s">
        <v>4</v>
      </c>
      <c r="C88" s="7" t="s">
        <v>13</v>
      </c>
      <c r="D88" s="39" t="s">
        <v>2</v>
      </c>
      <c r="E88" s="10" t="s">
        <v>3</v>
      </c>
      <c r="G88" s="44"/>
      <c r="H88" s="7" t="s">
        <v>38</v>
      </c>
      <c r="I88" s="34">
        <f>_xlfn.CHISQ.DIST.RT(I86,(COUNT(I75:N75)-1)*(COUNT(I75:I83)-1))</f>
        <v>0.2712520537105646</v>
      </c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</row>
    <row r="89" spans="1:25" x14ac:dyDescent="0.25">
      <c r="A89" s="38">
        <v>88</v>
      </c>
      <c r="B89" s="7" t="s">
        <v>14</v>
      </c>
      <c r="C89" s="7" t="s">
        <v>17</v>
      </c>
      <c r="D89" s="39" t="s">
        <v>2</v>
      </c>
      <c r="E89" s="10" t="s">
        <v>6</v>
      </c>
      <c r="G89" s="44"/>
      <c r="H89" s="7" t="s">
        <v>37</v>
      </c>
      <c r="I89" s="35">
        <v>0.05</v>
      </c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</row>
    <row r="90" spans="1:25" x14ac:dyDescent="0.25">
      <c r="A90" s="38">
        <v>89</v>
      </c>
      <c r="B90" s="7" t="s">
        <v>20</v>
      </c>
      <c r="C90" s="7" t="s">
        <v>1</v>
      </c>
      <c r="D90" s="39" t="s">
        <v>2</v>
      </c>
      <c r="E90" s="10" t="s">
        <v>8</v>
      </c>
      <c r="G90" s="44"/>
      <c r="H90" s="7" t="s">
        <v>36</v>
      </c>
      <c r="I90" s="52" t="str">
        <f>IF(I87&lt;I89,"Odrzucam hipotezę o niezależności","Nie mam podstaw, aby odrzucić hipotezę o niezależności")</f>
        <v>Nie mam podstaw, aby odrzucić hipotezę o niezależności</v>
      </c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</row>
    <row r="91" spans="1:25" x14ac:dyDescent="0.25">
      <c r="A91" s="38">
        <v>90</v>
      </c>
      <c r="B91" s="7" t="s">
        <v>14</v>
      </c>
      <c r="C91" s="7" t="s">
        <v>17</v>
      </c>
      <c r="D91" s="39" t="s">
        <v>2</v>
      </c>
      <c r="E91" s="10" t="s">
        <v>8</v>
      </c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</row>
    <row r="92" spans="1:25" x14ac:dyDescent="0.25">
      <c r="A92" s="38">
        <v>91</v>
      </c>
      <c r="B92" s="7" t="s">
        <v>7</v>
      </c>
      <c r="C92" s="7" t="s">
        <v>17</v>
      </c>
      <c r="D92" s="39" t="s">
        <v>2</v>
      </c>
      <c r="E92" s="10" t="s">
        <v>3</v>
      </c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</row>
    <row r="93" spans="1:25" x14ac:dyDescent="0.25">
      <c r="A93" s="38">
        <v>92</v>
      </c>
      <c r="B93" s="7" t="s">
        <v>14</v>
      </c>
      <c r="C93" s="7" t="s">
        <v>5</v>
      </c>
      <c r="D93" s="39" t="s">
        <v>2</v>
      </c>
      <c r="E93" s="10" t="s">
        <v>16</v>
      </c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</row>
    <row r="94" spans="1:25" x14ac:dyDescent="0.25">
      <c r="A94" s="38">
        <v>93</v>
      </c>
      <c r="B94" s="7" t="s">
        <v>20</v>
      </c>
      <c r="C94" s="7" t="s">
        <v>1</v>
      </c>
      <c r="D94" s="39" t="s">
        <v>2</v>
      </c>
      <c r="E94" s="10" t="s">
        <v>3</v>
      </c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</row>
    <row r="95" spans="1:25" x14ac:dyDescent="0.25">
      <c r="A95" s="38">
        <v>94</v>
      </c>
      <c r="B95" s="7" t="s">
        <v>0</v>
      </c>
      <c r="C95" s="7" t="s">
        <v>18</v>
      </c>
      <c r="D95" s="39" t="s">
        <v>2</v>
      </c>
      <c r="E95" s="10" t="s">
        <v>8</v>
      </c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</row>
    <row r="96" spans="1:25" x14ac:dyDescent="0.25">
      <c r="A96" s="38">
        <v>95</v>
      </c>
      <c r="B96" s="7" t="s">
        <v>14</v>
      </c>
      <c r="C96" s="7" t="s">
        <v>17</v>
      </c>
      <c r="D96" s="39" t="s">
        <v>2</v>
      </c>
      <c r="E96" s="10" t="s">
        <v>9</v>
      </c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</row>
    <row r="97" spans="1:25" x14ac:dyDescent="0.25">
      <c r="A97" s="38">
        <v>96</v>
      </c>
      <c r="B97" s="7" t="s">
        <v>7</v>
      </c>
      <c r="C97" s="7" t="s">
        <v>13</v>
      </c>
      <c r="D97" s="39" t="s">
        <v>2</v>
      </c>
      <c r="E97" s="10" t="s">
        <v>6</v>
      </c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</row>
    <row r="98" spans="1:25" x14ac:dyDescent="0.25">
      <c r="A98" s="38">
        <v>97</v>
      </c>
      <c r="B98" s="7" t="s">
        <v>12</v>
      </c>
      <c r="C98" s="7" t="s">
        <v>15</v>
      </c>
      <c r="D98" s="39" t="s">
        <v>2</v>
      </c>
      <c r="E98" s="10" t="s">
        <v>6</v>
      </c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</row>
    <row r="99" spans="1:25" x14ac:dyDescent="0.25">
      <c r="A99" s="38">
        <v>98</v>
      </c>
      <c r="B99" s="7" t="s">
        <v>21</v>
      </c>
      <c r="C99" s="7" t="s">
        <v>17</v>
      </c>
      <c r="D99" s="39" t="s">
        <v>2</v>
      </c>
      <c r="E99" s="10" t="s">
        <v>6</v>
      </c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</row>
    <row r="100" spans="1:25" x14ac:dyDescent="0.25">
      <c r="A100" s="38">
        <v>99</v>
      </c>
      <c r="B100" s="7" t="s">
        <v>21</v>
      </c>
      <c r="C100" s="7" t="s">
        <v>13</v>
      </c>
      <c r="D100" s="39" t="s">
        <v>2</v>
      </c>
      <c r="E100" s="10" t="s">
        <v>8</v>
      </c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</row>
    <row r="101" spans="1:25" x14ac:dyDescent="0.25">
      <c r="A101" s="38">
        <v>100</v>
      </c>
      <c r="B101" s="7" t="s">
        <v>21</v>
      </c>
      <c r="C101" s="7" t="s">
        <v>1</v>
      </c>
      <c r="D101" s="39" t="s">
        <v>2</v>
      </c>
      <c r="E101" s="10" t="s">
        <v>6</v>
      </c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spans="1:25" x14ac:dyDescent="0.25">
      <c r="A102" s="38">
        <v>101</v>
      </c>
      <c r="B102" s="7" t="s">
        <v>21</v>
      </c>
      <c r="C102" s="7" t="s">
        <v>17</v>
      </c>
      <c r="D102" s="39" t="s">
        <v>2</v>
      </c>
      <c r="E102" s="10" t="s">
        <v>9</v>
      </c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</row>
    <row r="103" spans="1:25" x14ac:dyDescent="0.25">
      <c r="A103" s="38">
        <v>102</v>
      </c>
      <c r="B103" s="7" t="s">
        <v>21</v>
      </c>
      <c r="C103" s="7" t="s">
        <v>17</v>
      </c>
      <c r="D103" s="39" t="s">
        <v>2</v>
      </c>
      <c r="E103" s="10" t="s">
        <v>3</v>
      </c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</row>
    <row r="104" spans="1:25" x14ac:dyDescent="0.25">
      <c r="A104" s="38">
        <v>103</v>
      </c>
      <c r="B104" s="7" t="s">
        <v>21</v>
      </c>
      <c r="C104" s="7" t="s">
        <v>17</v>
      </c>
      <c r="D104" s="39" t="s">
        <v>11</v>
      </c>
      <c r="E104" s="10" t="s">
        <v>3</v>
      </c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spans="1:25" x14ac:dyDescent="0.25">
      <c r="A105" s="38">
        <v>104</v>
      </c>
      <c r="B105" s="7" t="s">
        <v>4</v>
      </c>
      <c r="C105" s="7" t="s">
        <v>5</v>
      </c>
      <c r="D105" s="39" t="s">
        <v>2</v>
      </c>
      <c r="E105" s="10" t="s">
        <v>8</v>
      </c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</row>
    <row r="106" spans="1:25" x14ac:dyDescent="0.25">
      <c r="A106" s="38">
        <v>105</v>
      </c>
      <c r="B106" s="7" t="s">
        <v>4</v>
      </c>
      <c r="C106" s="7" t="s">
        <v>1</v>
      </c>
      <c r="D106" s="39" t="s">
        <v>2</v>
      </c>
      <c r="E106" s="10" t="s">
        <v>8</v>
      </c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</row>
    <row r="107" spans="1:25" x14ac:dyDescent="0.25">
      <c r="A107" s="38">
        <v>106</v>
      </c>
      <c r="B107" s="7" t="s">
        <v>7</v>
      </c>
      <c r="C107" s="7" t="s">
        <v>13</v>
      </c>
      <c r="D107" s="39" t="s">
        <v>2</v>
      </c>
      <c r="E107" s="10" t="s">
        <v>9</v>
      </c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</row>
    <row r="108" spans="1:25" x14ac:dyDescent="0.25">
      <c r="A108" s="38">
        <v>107</v>
      </c>
      <c r="B108" s="7" t="s">
        <v>7</v>
      </c>
      <c r="C108" s="7" t="s">
        <v>15</v>
      </c>
      <c r="D108" s="39" t="s">
        <v>11</v>
      </c>
      <c r="E108" s="10" t="s">
        <v>9</v>
      </c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</row>
    <row r="109" spans="1:25" x14ac:dyDescent="0.25">
      <c r="A109" s="38">
        <v>108</v>
      </c>
      <c r="B109" s="7" t="s">
        <v>22</v>
      </c>
      <c r="C109" s="7" t="s">
        <v>13</v>
      </c>
      <c r="D109" s="39" t="s">
        <v>2</v>
      </c>
      <c r="E109" s="10" t="s">
        <v>6</v>
      </c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</row>
    <row r="110" spans="1:25" x14ac:dyDescent="0.25">
      <c r="A110" s="38">
        <v>109</v>
      </c>
      <c r="B110" s="7" t="s">
        <v>22</v>
      </c>
      <c r="C110" s="7" t="s">
        <v>13</v>
      </c>
      <c r="D110" s="39" t="s">
        <v>2</v>
      </c>
      <c r="E110" s="10" t="s">
        <v>3</v>
      </c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</row>
    <row r="111" spans="1:25" x14ac:dyDescent="0.25">
      <c r="A111" s="38">
        <v>110</v>
      </c>
      <c r="B111" s="7" t="s">
        <v>22</v>
      </c>
      <c r="C111" s="7" t="s">
        <v>1</v>
      </c>
      <c r="D111" s="39" t="s">
        <v>11</v>
      </c>
      <c r="E111" s="10" t="s">
        <v>3</v>
      </c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</row>
    <row r="112" spans="1:25" x14ac:dyDescent="0.25">
      <c r="A112" s="38">
        <v>111</v>
      </c>
      <c r="B112" s="7" t="s">
        <v>23</v>
      </c>
      <c r="C112" s="7" t="s">
        <v>13</v>
      </c>
      <c r="D112" s="39" t="s">
        <v>2</v>
      </c>
      <c r="E112" s="10" t="s">
        <v>3</v>
      </c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</row>
    <row r="113" spans="1:25" x14ac:dyDescent="0.25">
      <c r="A113" s="38">
        <v>112</v>
      </c>
      <c r="B113" s="7" t="s">
        <v>0</v>
      </c>
      <c r="C113" s="7" t="s">
        <v>10</v>
      </c>
      <c r="D113" s="39" t="s">
        <v>2</v>
      </c>
      <c r="E113" s="10" t="s">
        <v>6</v>
      </c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</row>
    <row r="114" spans="1:25" x14ac:dyDescent="0.25">
      <c r="A114" s="38">
        <v>113</v>
      </c>
      <c r="B114" s="7" t="s">
        <v>23</v>
      </c>
      <c r="C114" s="7" t="s">
        <v>5</v>
      </c>
      <c r="D114" s="39" t="s">
        <v>11</v>
      </c>
      <c r="E114" s="10" t="s">
        <v>3</v>
      </c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</row>
    <row r="115" spans="1:25" x14ac:dyDescent="0.25">
      <c r="A115" s="38">
        <v>114</v>
      </c>
      <c r="B115" s="7" t="s">
        <v>22</v>
      </c>
      <c r="C115" s="7" t="s">
        <v>15</v>
      </c>
      <c r="D115" s="39" t="s">
        <v>2</v>
      </c>
      <c r="E115" s="10" t="s">
        <v>8</v>
      </c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</row>
    <row r="116" spans="1:25" x14ac:dyDescent="0.25">
      <c r="A116" s="38">
        <v>115</v>
      </c>
      <c r="B116" s="7" t="s">
        <v>14</v>
      </c>
      <c r="C116" s="7" t="s">
        <v>17</v>
      </c>
      <c r="D116" s="39" t="s">
        <v>2</v>
      </c>
      <c r="E116" s="10" t="s">
        <v>16</v>
      </c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</row>
    <row r="117" spans="1:25" x14ac:dyDescent="0.25">
      <c r="A117" s="38">
        <v>116</v>
      </c>
      <c r="B117" s="7" t="s">
        <v>7</v>
      </c>
      <c r="C117" s="7" t="s">
        <v>1</v>
      </c>
      <c r="D117" s="39" t="s">
        <v>2</v>
      </c>
      <c r="E117" s="10" t="s">
        <v>16</v>
      </c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</row>
    <row r="118" spans="1:25" x14ac:dyDescent="0.25">
      <c r="A118" s="38">
        <v>117</v>
      </c>
      <c r="B118" s="7" t="s">
        <v>4</v>
      </c>
      <c r="C118" s="7" t="s">
        <v>17</v>
      </c>
      <c r="D118" s="39" t="s">
        <v>2</v>
      </c>
      <c r="E118" s="10" t="s">
        <v>16</v>
      </c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</row>
    <row r="119" spans="1:25" x14ac:dyDescent="0.25">
      <c r="A119" s="38">
        <v>118</v>
      </c>
      <c r="B119" s="7" t="s">
        <v>4</v>
      </c>
      <c r="C119" s="7" t="s">
        <v>13</v>
      </c>
      <c r="D119" s="39" t="s">
        <v>2</v>
      </c>
      <c r="E119" s="10" t="s">
        <v>16</v>
      </c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</row>
    <row r="120" spans="1:25" x14ac:dyDescent="0.25">
      <c r="A120" s="38">
        <v>119</v>
      </c>
      <c r="B120" s="7" t="s">
        <v>0</v>
      </c>
      <c r="C120" s="7" t="s">
        <v>13</v>
      </c>
      <c r="D120" s="39" t="s">
        <v>2</v>
      </c>
      <c r="E120" s="10" t="s">
        <v>16</v>
      </c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</row>
    <row r="121" spans="1:25" x14ac:dyDescent="0.25">
      <c r="A121" s="38">
        <v>120</v>
      </c>
      <c r="B121" s="7" t="s">
        <v>7</v>
      </c>
      <c r="C121" s="7" t="s">
        <v>15</v>
      </c>
      <c r="D121" s="39" t="s">
        <v>2</v>
      </c>
      <c r="E121" s="10" t="s">
        <v>16</v>
      </c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</row>
    <row r="122" spans="1:25" x14ac:dyDescent="0.25">
      <c r="A122" s="38">
        <v>121</v>
      </c>
      <c r="B122" s="7" t="s">
        <v>0</v>
      </c>
      <c r="C122" s="7" t="s">
        <v>13</v>
      </c>
      <c r="D122" s="39" t="s">
        <v>11</v>
      </c>
      <c r="E122" s="10" t="s">
        <v>16</v>
      </c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</row>
    <row r="123" spans="1:25" x14ac:dyDescent="0.25">
      <c r="A123" s="38">
        <v>122</v>
      </c>
      <c r="B123" s="7" t="s">
        <v>4</v>
      </c>
      <c r="C123" s="7" t="s">
        <v>15</v>
      </c>
      <c r="D123" s="39" t="s">
        <v>2</v>
      </c>
      <c r="E123" s="10" t="s">
        <v>3</v>
      </c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</row>
    <row r="124" spans="1:25" x14ac:dyDescent="0.25">
      <c r="A124" s="38">
        <v>123</v>
      </c>
      <c r="B124" s="7" t="s">
        <v>7</v>
      </c>
      <c r="C124" s="7" t="s">
        <v>13</v>
      </c>
      <c r="D124" s="39" t="s">
        <v>11</v>
      </c>
      <c r="E124" s="10" t="s">
        <v>9</v>
      </c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</row>
    <row r="125" spans="1:25" x14ac:dyDescent="0.25">
      <c r="A125" s="38">
        <v>124</v>
      </c>
      <c r="B125" s="7" t="s">
        <v>22</v>
      </c>
      <c r="C125" s="7" t="s">
        <v>17</v>
      </c>
      <c r="D125" s="39" t="s">
        <v>2</v>
      </c>
      <c r="E125" s="10" t="s">
        <v>6</v>
      </c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</row>
    <row r="126" spans="1:25" x14ac:dyDescent="0.25">
      <c r="A126" s="38">
        <v>125</v>
      </c>
      <c r="B126" s="7" t="s">
        <v>4</v>
      </c>
      <c r="C126" s="7" t="s">
        <v>5</v>
      </c>
      <c r="D126" s="39" t="s">
        <v>11</v>
      </c>
      <c r="E126" s="10" t="s">
        <v>6</v>
      </c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</row>
    <row r="127" spans="1:25" x14ac:dyDescent="0.25">
      <c r="A127" s="38">
        <v>126</v>
      </c>
      <c r="B127" s="7" t="s">
        <v>20</v>
      </c>
      <c r="C127" s="7" t="s">
        <v>1</v>
      </c>
      <c r="D127" s="39" t="s">
        <v>11</v>
      </c>
      <c r="E127" s="10" t="s">
        <v>16</v>
      </c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</row>
    <row r="128" spans="1:25" x14ac:dyDescent="0.25">
      <c r="A128" s="38">
        <v>127</v>
      </c>
      <c r="B128" s="7" t="s">
        <v>22</v>
      </c>
      <c r="C128" s="7" t="s">
        <v>13</v>
      </c>
      <c r="D128" s="39" t="s">
        <v>2</v>
      </c>
      <c r="E128" s="10" t="s">
        <v>16</v>
      </c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</row>
    <row r="129" spans="1:25" x14ac:dyDescent="0.25">
      <c r="A129" s="38">
        <v>128</v>
      </c>
      <c r="B129" s="7" t="s">
        <v>22</v>
      </c>
      <c r="C129" s="7" t="s">
        <v>5</v>
      </c>
      <c r="D129" s="39" t="s">
        <v>2</v>
      </c>
      <c r="E129" s="10" t="s">
        <v>9</v>
      </c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</row>
    <row r="130" spans="1:25" x14ac:dyDescent="0.25">
      <c r="A130" s="38">
        <v>129</v>
      </c>
      <c r="B130" s="7" t="s">
        <v>14</v>
      </c>
      <c r="C130" s="7" t="s">
        <v>17</v>
      </c>
      <c r="D130" s="39" t="s">
        <v>2</v>
      </c>
      <c r="E130" s="10" t="s">
        <v>3</v>
      </c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</row>
    <row r="131" spans="1:25" x14ac:dyDescent="0.25">
      <c r="A131" s="38">
        <v>130</v>
      </c>
      <c r="B131" s="7" t="s">
        <v>14</v>
      </c>
      <c r="C131" s="7" t="s">
        <v>17</v>
      </c>
      <c r="D131" s="39" t="s">
        <v>11</v>
      </c>
      <c r="E131" s="10" t="s">
        <v>9</v>
      </c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</row>
    <row r="132" spans="1:25" x14ac:dyDescent="0.25">
      <c r="A132" s="38">
        <v>131</v>
      </c>
      <c r="B132" s="7" t="s">
        <v>23</v>
      </c>
      <c r="C132" s="7" t="s">
        <v>1</v>
      </c>
      <c r="D132" s="39" t="s">
        <v>2</v>
      </c>
      <c r="E132" s="10" t="s">
        <v>3</v>
      </c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</row>
    <row r="133" spans="1:25" x14ac:dyDescent="0.25">
      <c r="A133" s="38">
        <v>132</v>
      </c>
      <c r="B133" s="7" t="s">
        <v>20</v>
      </c>
      <c r="C133" s="7" t="s">
        <v>10</v>
      </c>
      <c r="D133" s="39" t="s">
        <v>2</v>
      </c>
      <c r="E133" s="10" t="s">
        <v>8</v>
      </c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</row>
    <row r="134" spans="1:25" x14ac:dyDescent="0.25">
      <c r="A134" s="38">
        <v>133</v>
      </c>
      <c r="B134" s="7" t="s">
        <v>20</v>
      </c>
      <c r="C134" s="7" t="s">
        <v>1</v>
      </c>
      <c r="D134" s="39" t="s">
        <v>2</v>
      </c>
      <c r="E134" s="10" t="s">
        <v>16</v>
      </c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</row>
    <row r="135" spans="1:25" x14ac:dyDescent="0.25">
      <c r="A135" s="38">
        <v>134</v>
      </c>
      <c r="B135" s="7" t="s">
        <v>21</v>
      </c>
      <c r="C135" s="7" t="s">
        <v>17</v>
      </c>
      <c r="D135" s="39" t="s">
        <v>2</v>
      </c>
      <c r="E135" s="10" t="s">
        <v>19</v>
      </c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</row>
    <row r="136" spans="1:25" x14ac:dyDescent="0.25">
      <c r="A136" s="38">
        <v>135</v>
      </c>
      <c r="B136" s="7" t="s">
        <v>7</v>
      </c>
      <c r="C136" s="7" t="s">
        <v>13</v>
      </c>
      <c r="D136" s="39" t="s">
        <v>11</v>
      </c>
      <c r="E136" s="10" t="s">
        <v>8</v>
      </c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</row>
    <row r="137" spans="1:25" x14ac:dyDescent="0.25">
      <c r="A137" s="38">
        <v>136</v>
      </c>
      <c r="B137" s="7" t="s">
        <v>12</v>
      </c>
      <c r="C137" s="7" t="s">
        <v>18</v>
      </c>
      <c r="D137" s="39" t="s">
        <v>11</v>
      </c>
      <c r="E137" s="10" t="s">
        <v>9</v>
      </c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</row>
    <row r="138" spans="1:25" x14ac:dyDescent="0.25">
      <c r="A138" s="38">
        <v>137</v>
      </c>
      <c r="B138" s="7" t="s">
        <v>20</v>
      </c>
      <c r="C138" s="7" t="s">
        <v>15</v>
      </c>
      <c r="D138" s="39" t="s">
        <v>11</v>
      </c>
      <c r="E138" s="10" t="s">
        <v>9</v>
      </c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</row>
    <row r="139" spans="1:25" x14ac:dyDescent="0.25">
      <c r="A139" s="38">
        <v>138</v>
      </c>
      <c r="B139" s="7" t="s">
        <v>14</v>
      </c>
      <c r="C139" s="7" t="s">
        <v>17</v>
      </c>
      <c r="D139" s="39" t="s">
        <v>2</v>
      </c>
      <c r="E139" s="10" t="s">
        <v>6</v>
      </c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</row>
    <row r="140" spans="1:25" x14ac:dyDescent="0.25">
      <c r="A140" s="38">
        <v>139</v>
      </c>
      <c r="B140" s="7" t="s">
        <v>7</v>
      </c>
      <c r="C140" s="7" t="s">
        <v>13</v>
      </c>
      <c r="D140" s="39" t="s">
        <v>2</v>
      </c>
      <c r="E140" s="10" t="s">
        <v>9</v>
      </c>
    </row>
    <row r="141" spans="1:25" x14ac:dyDescent="0.25">
      <c r="A141" s="38">
        <v>140</v>
      </c>
      <c r="B141" s="7" t="s">
        <v>14</v>
      </c>
      <c r="C141" s="7" t="s">
        <v>17</v>
      </c>
      <c r="D141" s="39" t="s">
        <v>11</v>
      </c>
      <c r="E141" s="10" t="s">
        <v>8</v>
      </c>
    </row>
    <row r="142" spans="1:25" x14ac:dyDescent="0.25">
      <c r="A142" s="38">
        <v>141</v>
      </c>
      <c r="B142" s="7" t="s">
        <v>20</v>
      </c>
      <c r="C142" s="7" t="s">
        <v>1</v>
      </c>
      <c r="D142" s="39" t="s">
        <v>11</v>
      </c>
      <c r="E142" s="10" t="s">
        <v>8</v>
      </c>
    </row>
    <row r="143" spans="1:25" x14ac:dyDescent="0.25">
      <c r="A143" s="38">
        <v>142</v>
      </c>
      <c r="B143" s="7" t="s">
        <v>21</v>
      </c>
      <c r="C143" s="7" t="s">
        <v>17</v>
      </c>
      <c r="D143" s="39" t="s">
        <v>2</v>
      </c>
      <c r="E143" s="10" t="s">
        <v>8</v>
      </c>
    </row>
    <row r="144" spans="1:25" x14ac:dyDescent="0.25">
      <c r="A144" s="38">
        <v>143</v>
      </c>
      <c r="B144" s="7" t="s">
        <v>23</v>
      </c>
      <c r="C144" s="7" t="s">
        <v>1</v>
      </c>
      <c r="D144" s="39" t="s">
        <v>11</v>
      </c>
      <c r="E144" s="10" t="s">
        <v>3</v>
      </c>
    </row>
    <row r="145" spans="1:5" x14ac:dyDescent="0.25">
      <c r="A145" s="38">
        <v>144</v>
      </c>
      <c r="B145" s="7" t="s">
        <v>20</v>
      </c>
      <c r="C145" s="7" t="s">
        <v>10</v>
      </c>
      <c r="D145" s="39" t="s">
        <v>2</v>
      </c>
      <c r="E145" s="10" t="s">
        <v>3</v>
      </c>
    </row>
    <row r="146" spans="1:5" x14ac:dyDescent="0.25">
      <c r="A146" s="38">
        <v>145</v>
      </c>
      <c r="B146" s="7" t="s">
        <v>0</v>
      </c>
      <c r="C146" s="7" t="s">
        <v>5</v>
      </c>
      <c r="D146" s="39" t="s">
        <v>11</v>
      </c>
      <c r="E146" s="10" t="s">
        <v>9</v>
      </c>
    </row>
    <row r="147" spans="1:5" x14ac:dyDescent="0.25">
      <c r="A147" s="38">
        <v>146</v>
      </c>
      <c r="B147" s="7" t="s">
        <v>23</v>
      </c>
      <c r="C147" s="7" t="s">
        <v>1</v>
      </c>
      <c r="D147" s="39" t="s">
        <v>11</v>
      </c>
      <c r="E147" s="10" t="s">
        <v>9</v>
      </c>
    </row>
    <row r="148" spans="1:5" x14ac:dyDescent="0.25">
      <c r="A148" s="38">
        <v>147</v>
      </c>
      <c r="B148" s="7" t="s">
        <v>20</v>
      </c>
      <c r="C148" s="7" t="s">
        <v>18</v>
      </c>
      <c r="D148" s="39" t="s">
        <v>2</v>
      </c>
      <c r="E148" s="10" t="s">
        <v>8</v>
      </c>
    </row>
    <row r="149" spans="1:5" x14ac:dyDescent="0.25">
      <c r="A149" s="38">
        <v>148</v>
      </c>
      <c r="B149" s="7" t="s">
        <v>0</v>
      </c>
      <c r="C149" s="7" t="s">
        <v>5</v>
      </c>
      <c r="D149" s="39" t="s">
        <v>2</v>
      </c>
      <c r="E149" s="10" t="s">
        <v>6</v>
      </c>
    </row>
    <row r="150" spans="1:5" x14ac:dyDescent="0.25">
      <c r="A150" s="38">
        <v>149</v>
      </c>
      <c r="B150" s="7" t="s">
        <v>14</v>
      </c>
      <c r="C150" s="7" t="s">
        <v>17</v>
      </c>
      <c r="D150" s="39" t="s">
        <v>2</v>
      </c>
      <c r="E150" s="10" t="s">
        <v>9</v>
      </c>
    </row>
    <row r="151" spans="1:5" x14ac:dyDescent="0.25">
      <c r="A151" s="38">
        <v>150</v>
      </c>
      <c r="B151" s="7" t="s">
        <v>23</v>
      </c>
      <c r="C151" s="7" t="s">
        <v>10</v>
      </c>
      <c r="D151" s="39" t="s">
        <v>2</v>
      </c>
      <c r="E151" s="10" t="s">
        <v>3</v>
      </c>
    </row>
    <row r="152" spans="1:5" x14ac:dyDescent="0.25">
      <c r="A152" s="38">
        <v>151</v>
      </c>
      <c r="B152" s="7" t="s">
        <v>23</v>
      </c>
      <c r="C152" s="7" t="s">
        <v>1</v>
      </c>
      <c r="D152" s="39" t="s">
        <v>2</v>
      </c>
      <c r="E152" s="10" t="s">
        <v>19</v>
      </c>
    </row>
    <row r="153" spans="1:5" x14ac:dyDescent="0.25">
      <c r="A153" s="38">
        <v>152</v>
      </c>
      <c r="B153" s="7" t="s">
        <v>14</v>
      </c>
      <c r="C153" s="7" t="s">
        <v>17</v>
      </c>
      <c r="D153" s="39" t="s">
        <v>2</v>
      </c>
      <c r="E153" s="10" t="s">
        <v>9</v>
      </c>
    </row>
    <row r="154" spans="1:5" x14ac:dyDescent="0.25">
      <c r="A154" s="38">
        <v>153</v>
      </c>
      <c r="B154" s="7" t="s">
        <v>20</v>
      </c>
      <c r="C154" s="7" t="s">
        <v>10</v>
      </c>
      <c r="D154" s="39" t="s">
        <v>11</v>
      </c>
      <c r="E154" s="10" t="s">
        <v>8</v>
      </c>
    </row>
    <row r="155" spans="1:5" x14ac:dyDescent="0.25">
      <c r="A155" s="38">
        <v>154</v>
      </c>
      <c r="B155" s="7" t="s">
        <v>7</v>
      </c>
      <c r="C155" s="7" t="s">
        <v>5</v>
      </c>
      <c r="D155" s="39" t="s">
        <v>11</v>
      </c>
      <c r="E155" s="10" t="s">
        <v>9</v>
      </c>
    </row>
    <row r="156" spans="1:5" x14ac:dyDescent="0.25">
      <c r="A156" s="38">
        <v>155</v>
      </c>
      <c r="B156" s="7" t="s">
        <v>0</v>
      </c>
      <c r="C156" s="7" t="s">
        <v>5</v>
      </c>
      <c r="D156" s="39" t="s">
        <v>2</v>
      </c>
      <c r="E156" s="10" t="s">
        <v>6</v>
      </c>
    </row>
    <row r="157" spans="1:5" x14ac:dyDescent="0.25">
      <c r="A157" s="38">
        <v>156</v>
      </c>
      <c r="B157" s="7" t="s">
        <v>20</v>
      </c>
      <c r="C157" s="7" t="s">
        <v>1</v>
      </c>
      <c r="D157" s="39" t="s">
        <v>2</v>
      </c>
      <c r="E157" s="10" t="s">
        <v>3</v>
      </c>
    </row>
    <row r="158" spans="1:5" x14ac:dyDescent="0.25">
      <c r="A158" s="38">
        <v>157</v>
      </c>
      <c r="B158" s="7" t="s">
        <v>21</v>
      </c>
      <c r="C158" s="7" t="s">
        <v>17</v>
      </c>
      <c r="D158" s="39" t="s">
        <v>2</v>
      </c>
      <c r="E158" s="10" t="s">
        <v>9</v>
      </c>
    </row>
    <row r="159" spans="1:5" x14ac:dyDescent="0.25">
      <c r="A159" s="38">
        <v>158</v>
      </c>
      <c r="B159" s="7" t="s">
        <v>20</v>
      </c>
      <c r="C159" s="7" t="s">
        <v>10</v>
      </c>
      <c r="D159" s="39" t="s">
        <v>2</v>
      </c>
      <c r="E159" s="10" t="s">
        <v>8</v>
      </c>
    </row>
    <row r="160" spans="1:5" x14ac:dyDescent="0.25">
      <c r="A160" s="38">
        <v>159</v>
      </c>
      <c r="B160" s="7" t="s">
        <v>14</v>
      </c>
      <c r="C160" s="7" t="s">
        <v>17</v>
      </c>
      <c r="D160" s="39" t="s">
        <v>2</v>
      </c>
      <c r="E160" s="10" t="s">
        <v>6</v>
      </c>
    </row>
    <row r="161" spans="1:5" x14ac:dyDescent="0.25">
      <c r="A161" s="38">
        <v>160</v>
      </c>
      <c r="B161" s="7" t="s">
        <v>7</v>
      </c>
      <c r="C161" s="7" t="s">
        <v>5</v>
      </c>
      <c r="D161" s="39" t="s">
        <v>11</v>
      </c>
      <c r="E161" s="10" t="s">
        <v>6</v>
      </c>
    </row>
    <row r="162" spans="1:5" x14ac:dyDescent="0.25">
      <c r="A162" s="38">
        <v>161</v>
      </c>
      <c r="B162" s="7" t="s">
        <v>20</v>
      </c>
      <c r="C162" s="7" t="s">
        <v>1</v>
      </c>
      <c r="D162" s="39" t="s">
        <v>2</v>
      </c>
      <c r="E162" s="10" t="s">
        <v>3</v>
      </c>
    </row>
    <row r="163" spans="1:5" x14ac:dyDescent="0.25">
      <c r="A163" s="38">
        <v>162</v>
      </c>
      <c r="B163" s="7" t="s">
        <v>23</v>
      </c>
      <c r="C163" s="7" t="s">
        <v>5</v>
      </c>
      <c r="D163" s="39" t="s">
        <v>2</v>
      </c>
      <c r="E163" s="10" t="s">
        <v>3</v>
      </c>
    </row>
  </sheetData>
  <mergeCells count="4">
    <mergeCell ref="G38:G39"/>
    <mergeCell ref="G86:G87"/>
    <mergeCell ref="H45:O46"/>
    <mergeCell ref="H47:O48"/>
  </mergeCells>
  <conditionalFormatting sqref="S3:Y1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5:Y2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7:Y3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9:Y4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1:Y5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3:Y7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5:Y8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3"/>
  <sheetViews>
    <sheetView tabSelected="1" workbookViewId="0">
      <selection activeCell="Q24" sqref="Q24"/>
    </sheetView>
  </sheetViews>
  <sheetFormatPr defaultRowHeight="15" x14ac:dyDescent="0.25"/>
  <cols>
    <col min="3" max="3" width="10.5703125" customWidth="1"/>
    <col min="7" max="7" width="11.42578125" customWidth="1"/>
    <col min="8" max="8" width="9.85546875" bestFit="1" customWidth="1"/>
    <col min="11" max="11" width="13.28515625" customWidth="1"/>
    <col min="12" max="12" width="13.85546875" customWidth="1"/>
    <col min="13" max="15" width="9.42578125" bestFit="1" customWidth="1"/>
    <col min="16" max="16" width="14.140625" customWidth="1"/>
    <col min="17" max="17" width="13.7109375" customWidth="1"/>
    <col min="18" max="18" width="17.42578125" customWidth="1"/>
    <col min="19" max="19" width="18.140625" customWidth="1"/>
  </cols>
  <sheetData>
    <row r="1" spans="1:20" ht="15.75" thickBot="1" x14ac:dyDescent="0.3">
      <c r="A1" s="45"/>
      <c r="B1" s="45"/>
      <c r="C1" s="63" t="str">
        <f>Test_niez!I26</f>
        <v>Blisko</v>
      </c>
      <c r="D1" s="63" t="str">
        <f>Test_niez!J26</f>
        <v>Ceny</v>
      </c>
      <c r="E1" s="63" t="str">
        <f>Test_niez!K26</f>
        <v>Dojazd</v>
      </c>
      <c r="F1" s="63" t="str">
        <f>Test_niez!L26</f>
        <v>Godziny</v>
      </c>
      <c r="G1" s="63" t="str">
        <f>Test_niez!M26</f>
        <v>Jakosc</v>
      </c>
      <c r="H1" s="63" t="str">
        <f>Test_niez!N26</f>
        <v>Promocje</v>
      </c>
      <c r="I1" s="63" t="str">
        <f>Test_niez!O26</f>
        <v>Wybor</v>
      </c>
      <c r="J1" s="44"/>
      <c r="K1" s="109" t="s">
        <v>44</v>
      </c>
      <c r="L1" s="58">
        <v>1</v>
      </c>
      <c r="M1" s="59">
        <v>2</v>
      </c>
      <c r="N1" s="59">
        <v>3</v>
      </c>
      <c r="O1" s="59">
        <v>4</v>
      </c>
      <c r="P1" s="59">
        <v>5</v>
      </c>
      <c r="Q1" s="59">
        <v>6</v>
      </c>
      <c r="R1" s="60">
        <v>7</v>
      </c>
      <c r="T1" s="44"/>
    </row>
    <row r="2" spans="1:20" ht="16.5" thickTop="1" thickBot="1" x14ac:dyDescent="0.3">
      <c r="A2" s="46" t="s">
        <v>32</v>
      </c>
      <c r="B2" s="64" t="str">
        <f>Test_niez!H27</f>
        <v>Ach</v>
      </c>
      <c r="C2" s="62">
        <f>Test_niez!I27</f>
        <v>-9.216834022291702E-2</v>
      </c>
      <c r="D2" s="62">
        <f>Test_niez!J27</f>
        <v>-6.8550299693236019E-2</v>
      </c>
      <c r="E2" s="62">
        <f>Test_niez!K27</f>
        <v>2.0286020648339499E-2</v>
      </c>
      <c r="F2" s="62">
        <f>Test_niez!L27</f>
        <v>-6.8579266649818615E-2</v>
      </c>
      <c r="G2" s="62">
        <f>Test_niez!M27</f>
        <v>1.4344382763731182E-2</v>
      </c>
      <c r="H2" s="62">
        <f>Test_niez!N27</f>
        <v>1.3676832331036977E-2</v>
      </c>
      <c r="I2" s="62">
        <f>Test_niez!O27</f>
        <v>0.16949172662437556</v>
      </c>
      <c r="J2" s="44"/>
      <c r="K2" s="109"/>
      <c r="L2" s="3">
        <v>0.69178487621002827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4">
        <v>0</v>
      </c>
      <c r="S2" s="82" t="s">
        <v>54</v>
      </c>
      <c r="T2" s="44"/>
    </row>
    <row r="3" spans="1:20" ht="15.75" thickTop="1" x14ac:dyDescent="0.25">
      <c r="A3" s="45"/>
      <c r="B3" s="64" t="str">
        <f>Test_niez!H28</f>
        <v>Alb</v>
      </c>
      <c r="C3" s="62">
        <f>Test_niez!I28</f>
        <v>0.13575436056637558</v>
      </c>
      <c r="D3" s="62">
        <f>Test_niez!J28</f>
        <v>-0.10620154650669908</v>
      </c>
      <c r="E3" s="62">
        <f>Test_niez!K28</f>
        <v>-5.5211554999994798E-2</v>
      </c>
      <c r="F3" s="62">
        <f>Test_niez!L28</f>
        <v>2.9163925386514446E-2</v>
      </c>
      <c r="G3" s="62">
        <f>Test_niez!M28</f>
        <v>-3.9040464940350364E-2</v>
      </c>
      <c r="H3" s="62">
        <f>Test_niez!N28</f>
        <v>6.886370215664972E-2</v>
      </c>
      <c r="I3" s="62">
        <f>Test_niez!O28</f>
        <v>-5.2420233062249806E-2</v>
      </c>
      <c r="J3" s="44"/>
      <c r="K3" s="56">
        <v>1</v>
      </c>
      <c r="L3" s="3">
        <v>0</v>
      </c>
      <c r="M3" s="3">
        <v>0.40653443223530278</v>
      </c>
      <c r="N3" s="3">
        <v>0</v>
      </c>
      <c r="O3" s="3">
        <v>0</v>
      </c>
      <c r="P3" s="3">
        <v>0</v>
      </c>
      <c r="Q3" s="3">
        <v>0</v>
      </c>
      <c r="R3" s="4">
        <v>0</v>
      </c>
      <c r="S3" s="44"/>
      <c r="T3" s="44"/>
    </row>
    <row r="4" spans="1:20" x14ac:dyDescent="0.25">
      <c r="A4" s="45"/>
      <c r="B4" s="64" t="str">
        <f>Test_niez!H29</f>
        <v>Bdr</v>
      </c>
      <c r="C4" s="62">
        <f>Test_niez!I29</f>
        <v>-3.9719687721524885E-2</v>
      </c>
      <c r="D4" s="62">
        <f>Test_niez!J29</f>
        <v>0.43888891599457819</v>
      </c>
      <c r="E4" s="62">
        <f>Test_niez!K29</f>
        <v>-0.10511966892547162</v>
      </c>
      <c r="F4" s="62">
        <f>Test_niez!L29</f>
        <v>-0.12437926962722151</v>
      </c>
      <c r="G4" s="62">
        <f>Test_niez!M29</f>
        <v>-7.433083073328578E-2</v>
      </c>
      <c r="H4" s="62">
        <f>Test_niez!N29</f>
        <v>-7.6736907683326319E-2</v>
      </c>
      <c r="I4" s="62">
        <f>Test_niez!O29</f>
        <v>-0.17785966092996941</v>
      </c>
      <c r="J4" s="44"/>
      <c r="K4" s="56">
        <v>2</v>
      </c>
      <c r="L4" s="3">
        <v>0</v>
      </c>
      <c r="M4" s="3">
        <v>0</v>
      </c>
      <c r="N4" s="3">
        <v>0.26537930170662544</v>
      </c>
      <c r="O4" s="3">
        <v>0</v>
      </c>
      <c r="P4" s="3">
        <v>0</v>
      </c>
      <c r="Q4" s="3">
        <v>0</v>
      </c>
      <c r="R4" s="4">
        <v>0</v>
      </c>
      <c r="S4" s="44"/>
      <c r="T4" s="44"/>
    </row>
    <row r="5" spans="1:20" x14ac:dyDescent="0.25">
      <c r="A5" s="45"/>
      <c r="B5" s="64" t="str">
        <f>Test_niez!H30</f>
        <v>Crr</v>
      </c>
      <c r="C5" s="62">
        <f>Test_niez!I30</f>
        <v>-0.10329136130050315</v>
      </c>
      <c r="D5" s="62">
        <f>Test_niez!J30</f>
        <v>-0.10620154650669908</v>
      </c>
      <c r="E5" s="62">
        <f>Test_niez!K30</f>
        <v>5.6591843874994684E-2</v>
      </c>
      <c r="F5" s="62">
        <f>Test_niez!L30</f>
        <v>2.9163925386514446E-2</v>
      </c>
      <c r="G5" s="62">
        <f>Test_niez!M30</f>
        <v>0.11907341806806862</v>
      </c>
      <c r="H5" s="62">
        <f>Test_niez!N30</f>
        <v>6.886370215664972E-2</v>
      </c>
      <c r="I5" s="62">
        <f>Test_niez!O30</f>
        <v>6.0807470352209778E-2</v>
      </c>
      <c r="J5" s="44"/>
      <c r="K5" s="56">
        <v>3</v>
      </c>
      <c r="L5" s="3">
        <v>0</v>
      </c>
      <c r="M5" s="3">
        <v>0</v>
      </c>
      <c r="N5" s="3">
        <v>0</v>
      </c>
      <c r="O5" s="3">
        <v>0.14611478727281263</v>
      </c>
      <c r="P5" s="3">
        <v>0</v>
      </c>
      <c r="Q5" s="3">
        <v>0</v>
      </c>
      <c r="R5" s="4">
        <v>0</v>
      </c>
      <c r="S5" s="44"/>
      <c r="T5" s="44"/>
    </row>
    <row r="6" spans="1:20" x14ac:dyDescent="0.25">
      <c r="A6" s="45"/>
      <c r="B6" s="64" t="str">
        <f>Test_niez!H31</f>
        <v>Gnt</v>
      </c>
      <c r="C6" s="62">
        <f>Test_niez!I31</f>
        <v>-2.7139350728113128E-2</v>
      </c>
      <c r="D6" s="62">
        <f>Test_niez!J31</f>
        <v>-0.14106535909746099</v>
      </c>
      <c r="E6" s="62">
        <f>Test_niez!K31</f>
        <v>0.17812193897177014</v>
      </c>
      <c r="F6" s="62">
        <f>Test_niez!L31</f>
        <v>6.2607971017949252E-2</v>
      </c>
      <c r="G6" s="62">
        <f>Test_niez!M31</f>
        <v>3.0604972000475815E-2</v>
      </c>
      <c r="H6" s="62">
        <f>Test_niez!N31</f>
        <v>4.6015712682379362E-2</v>
      </c>
      <c r="I6" s="62">
        <f>Test_niez!O31</f>
        <v>-1.0115388770354354E-2</v>
      </c>
      <c r="J6" s="44"/>
      <c r="K6" s="56">
        <v>4</v>
      </c>
      <c r="L6" s="3">
        <v>0</v>
      </c>
      <c r="M6" s="3">
        <v>0</v>
      </c>
      <c r="N6" s="3">
        <v>0</v>
      </c>
      <c r="O6" s="3">
        <v>0</v>
      </c>
      <c r="P6" s="3">
        <v>0.1338175205601104</v>
      </c>
      <c r="Q6" s="3">
        <v>0</v>
      </c>
      <c r="R6" s="4">
        <v>0</v>
      </c>
      <c r="S6" s="44"/>
      <c r="T6" s="44"/>
    </row>
    <row r="7" spans="1:20" x14ac:dyDescent="0.25">
      <c r="A7" s="45"/>
      <c r="B7" s="64" t="str">
        <f>Test_niez!H32</f>
        <v>Hyp</v>
      </c>
      <c r="C7" s="62">
        <f>Test_niez!I32</f>
        <v>-3.2732564749996917E-2</v>
      </c>
      <c r="D7" s="62">
        <f>Test_niez!J32</f>
        <v>-3.7205473643281729E-2</v>
      </c>
      <c r="E7" s="62">
        <f>Test_niez!K32</f>
        <v>6.7877180283187788E-2</v>
      </c>
      <c r="F7" s="62">
        <f>Test_niez!L32</f>
        <v>-6.1107993435874475E-2</v>
      </c>
      <c r="G7" s="62">
        <f>Test_niez!M32</f>
        <v>-3.6519011006787755E-2</v>
      </c>
      <c r="H7" s="62">
        <f>Test_niez!N32</f>
        <v>3.9793726618537377E-3</v>
      </c>
      <c r="I7" s="62">
        <f>Test_niez!O32</f>
        <v>7.9576212628675883E-2</v>
      </c>
      <c r="J7" s="44"/>
      <c r="K7" s="56">
        <v>5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4.8481573393493904E-2</v>
      </c>
      <c r="R7" s="4">
        <v>0</v>
      </c>
      <c r="S7" s="44"/>
      <c r="T7" s="44"/>
    </row>
    <row r="8" spans="1:20" x14ac:dyDescent="0.25">
      <c r="A8" s="45"/>
      <c r="B8" s="64" t="str">
        <f>Test_niez!H33</f>
        <v>inn</v>
      </c>
      <c r="C8" s="62">
        <f>Test_niez!I33</f>
        <v>0.20363154084956339</v>
      </c>
      <c r="D8" s="62">
        <f>Test_niez!J33</f>
        <v>-0.12055310684544221</v>
      </c>
      <c r="E8" s="62">
        <f>Test_niez!K33</f>
        <v>6.6253865999993777E-2</v>
      </c>
      <c r="F8" s="62">
        <f>Test_niez!L33</f>
        <v>0.15398552604079627</v>
      </c>
      <c r="G8" s="62">
        <f>Test_niez!M33</f>
        <v>4.6848557928420444E-2</v>
      </c>
      <c r="H8" s="62">
        <f>Test_niez!N33</f>
        <v>-0.12283795519834814</v>
      </c>
      <c r="I8" s="62">
        <f>Test_niez!O33</f>
        <v>-0.12580855934939952</v>
      </c>
      <c r="J8" s="44"/>
      <c r="K8" s="57">
        <v>6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55">
        <v>2.0629444241068105E-9</v>
      </c>
      <c r="S8" s="44"/>
      <c r="T8" s="44"/>
    </row>
    <row r="9" spans="1:20" ht="15" customHeight="1" x14ac:dyDescent="0.25">
      <c r="A9" s="45"/>
      <c r="B9" s="64" t="str">
        <f>Test_niez!H34</f>
        <v>LdP</v>
      </c>
      <c r="C9" s="62">
        <f>Test_niez!I34</f>
        <v>-5.3213416038462143E-2</v>
      </c>
      <c r="D9" s="62">
        <f>Test_niez!J34</f>
        <v>0.27095388648475549</v>
      </c>
      <c r="E9" s="62">
        <f>Test_niez!K34</f>
        <v>-5.8560697410525539E-2</v>
      </c>
      <c r="F9" s="62">
        <f>Test_niez!L34</f>
        <v>-6.9289951606924846E-2</v>
      </c>
      <c r="G9" s="62">
        <f>Test_niez!M34</f>
        <v>-4.1408666249996097E-2</v>
      </c>
      <c r="H9" s="62">
        <f>Test_niez!N34</f>
        <v>-8.6859551107841285E-2</v>
      </c>
      <c r="I9" s="62">
        <f>Test_niez!O34</f>
        <v>-6.2272059813089427E-2</v>
      </c>
      <c r="J9" s="44"/>
      <c r="K9" s="110" t="s">
        <v>45</v>
      </c>
      <c r="L9" s="9">
        <f ca="1">OFFSET(L1,L1,0)^2</f>
        <v>0.47856631495292412</v>
      </c>
      <c r="M9" s="53">
        <f t="shared" ref="M9:R9" ca="1" si="0">OFFSET(M1,M1,0)^2</f>
        <v>0.16527024459287998</v>
      </c>
      <c r="N9" s="53">
        <f t="shared" ca="1" si="0"/>
        <v>7.0426173774296136E-2</v>
      </c>
      <c r="O9" s="53">
        <f t="shared" ca="1" si="0"/>
        <v>2.1349531059779287E-2</v>
      </c>
      <c r="P9" s="53">
        <f t="shared" ca="1" si="0"/>
        <v>1.7907128808855571E-2</v>
      </c>
      <c r="Q9" s="53">
        <f t="shared" ca="1" si="0"/>
        <v>2.3504629587087359E-3</v>
      </c>
      <c r="R9" s="54">
        <f t="shared" ca="1" si="0"/>
        <v>4.2557396969533796E-18</v>
      </c>
      <c r="S9" s="112" t="s">
        <v>55</v>
      </c>
      <c r="T9" s="44"/>
    </row>
    <row r="10" spans="1:20" x14ac:dyDescent="0.25">
      <c r="A10" s="45"/>
      <c r="B10" s="64" t="str">
        <f>Test_niez!H35</f>
        <v>Rel</v>
      </c>
      <c r="C10" s="62">
        <f>Test_niez!I35</f>
        <v>1.8967817833073934E-2</v>
      </c>
      <c r="D10" s="62">
        <f>Test_niez!J35</f>
        <v>-0.16255170948207323</v>
      </c>
      <c r="E10" s="62">
        <f>Test_niez!K35</f>
        <v>-0.11382153650978873</v>
      </c>
      <c r="F10" s="62">
        <f>Test_niez!L35</f>
        <v>4.8664241200263074E-2</v>
      </c>
      <c r="G10" s="62">
        <f>Test_niez!M35</f>
        <v>-3.7874814264067646E-3</v>
      </c>
      <c r="H10" s="62">
        <f>Test_niez!N35</f>
        <v>8.7120727071935924E-2</v>
      </c>
      <c r="I10" s="62">
        <f>Test_niez!O35</f>
        <v>0.10476149768009678</v>
      </c>
      <c r="J10" s="44"/>
      <c r="K10" s="110"/>
      <c r="L10" s="9">
        <v>0.47856631495292751</v>
      </c>
      <c r="M10" s="53">
        <v>0.16527024459288125</v>
      </c>
      <c r="N10" s="53">
        <v>7.0426173774294443E-2</v>
      </c>
      <c r="O10" s="53">
        <v>2.1346456817330217E-2</v>
      </c>
      <c r="P10" s="53">
        <v>1.7910068607661533E-2</v>
      </c>
      <c r="Q10" s="53">
        <v>1.7981967862919501E-3</v>
      </c>
      <c r="R10" s="54">
        <v>2.8070130494367573E-4</v>
      </c>
      <c r="S10" s="112"/>
      <c r="T10" s="44"/>
    </row>
    <row r="11" spans="1:20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111"/>
      <c r="L11" s="65">
        <f ca="1">L9/SUM($L9:$R9)</f>
        <v>0.63313321871585848</v>
      </c>
      <c r="M11" s="66">
        <f t="shared" ref="M11:R12" ca="1" si="1">M9/SUM($L9:$R9)</f>
        <v>0.21864907463731625</v>
      </c>
      <c r="N11" s="66">
        <f t="shared" ca="1" si="1"/>
        <v>9.317235394628362E-2</v>
      </c>
      <c r="O11" s="66">
        <f t="shared" ca="1" si="1"/>
        <v>2.8244982765412378E-2</v>
      </c>
      <c r="P11" s="66">
        <f t="shared" ca="1" si="1"/>
        <v>2.3690756633854324E-2</v>
      </c>
      <c r="Q11" s="66">
        <f t="shared" ca="1" si="1"/>
        <v>3.1096133012747662E-3</v>
      </c>
      <c r="R11" s="67">
        <f t="shared" ca="1" si="1"/>
        <v>5.6302545502267421E-18</v>
      </c>
      <c r="S11" s="112"/>
      <c r="T11" s="44"/>
    </row>
    <row r="12" spans="1:20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111"/>
      <c r="L12" s="65">
        <f>L10/SUM($L10:$R10)</f>
        <v>0.63336088186963269</v>
      </c>
      <c r="M12" s="66">
        <f t="shared" si="1"/>
        <v>0.2187276968552482</v>
      </c>
      <c r="N12" s="66">
        <f t="shared" si="1"/>
        <v>9.3205857024806604E-2</v>
      </c>
      <c r="O12" s="66">
        <f t="shared" si="1"/>
        <v>2.8251070524982828E-2</v>
      </c>
      <c r="P12" s="66">
        <f t="shared" si="1"/>
        <v>2.3703166088507296E-2</v>
      </c>
      <c r="Q12" s="66">
        <f t="shared" si="1"/>
        <v>2.379832150227777E-3</v>
      </c>
      <c r="R12" s="67">
        <f t="shared" si="1"/>
        <v>3.7149548659430901E-4</v>
      </c>
      <c r="S12" s="44"/>
      <c r="T12" s="44"/>
    </row>
    <row r="13" spans="1:20" ht="15.75" thickBot="1" x14ac:dyDescent="0.3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</row>
    <row r="14" spans="1:20" ht="16.5" thickTop="1" thickBot="1" x14ac:dyDescent="0.3">
      <c r="D14" s="23"/>
      <c r="E14" s="23" t="s">
        <v>48</v>
      </c>
      <c r="F14" s="23"/>
      <c r="G14" s="44"/>
      <c r="H14" s="44"/>
      <c r="I14" s="44"/>
      <c r="J14" s="44"/>
      <c r="K14" s="69" t="s">
        <v>46</v>
      </c>
      <c r="L14" s="83" t="s">
        <v>56</v>
      </c>
      <c r="M14" s="45"/>
      <c r="N14" s="44"/>
      <c r="O14" s="44"/>
      <c r="P14" s="72" t="s">
        <v>47</v>
      </c>
      <c r="Q14" s="82" t="s">
        <v>57</v>
      </c>
      <c r="R14" s="44"/>
      <c r="S14" s="44"/>
      <c r="T14" s="44"/>
    </row>
    <row r="15" spans="1:20" ht="15.75" thickTop="1" x14ac:dyDescent="0.25">
      <c r="A15" s="44"/>
      <c r="B15" s="44"/>
      <c r="C15" s="68" t="s">
        <v>49</v>
      </c>
      <c r="D15" s="44"/>
      <c r="E15" s="44"/>
      <c r="F15" s="44"/>
      <c r="G15" s="68" t="s">
        <v>50</v>
      </c>
      <c r="H15" s="44"/>
      <c r="I15" s="44"/>
      <c r="J15" s="44">
        <f>Test_niez!P15</f>
        <v>0.16666666666666666</v>
      </c>
      <c r="K15" s="70" t="str">
        <f>B2</f>
        <v>Ach</v>
      </c>
      <c r="L15" s="71">
        <v>0.12795218009472731</v>
      </c>
      <c r="M15" s="71">
        <v>-0.45846618516057874</v>
      </c>
      <c r="N15" s="44"/>
      <c r="O15" s="44">
        <f t="array" ref="O15:O21">TRANSPOSE(Test_niez!I24:O24)</f>
        <v>0.21604938271604937</v>
      </c>
      <c r="P15" s="73" t="str">
        <f t="array" ref="P15:P21">TRANSPOSE(C1:I1)</f>
        <v>Blisko</v>
      </c>
      <c r="Q15" s="74">
        <v>0.10134137623588774</v>
      </c>
      <c r="R15" s="74">
        <v>0.65514333546687631</v>
      </c>
      <c r="S15" s="44"/>
      <c r="T15" s="44"/>
    </row>
    <row r="16" spans="1:20" x14ac:dyDescent="0.25">
      <c r="A16" s="44"/>
      <c r="B16" s="7" t="str">
        <f>K15</f>
        <v>Ach</v>
      </c>
      <c r="C16" s="75">
        <f>L15/SQRT($J15)</f>
        <v>0.31341755270878047</v>
      </c>
      <c r="D16" s="75">
        <f>M15/SQRT($J15)</f>
        <v>-1.1230082179637708</v>
      </c>
      <c r="E16" s="44"/>
      <c r="F16" s="7" t="str">
        <f>P15</f>
        <v>Blisko</v>
      </c>
      <c r="G16" s="75">
        <f t="shared" ref="G16:H22" si="2">Q15/SQRT($O15)</f>
        <v>0.21802700193561661</v>
      </c>
      <c r="H16" s="75">
        <f t="shared" si="2"/>
        <v>1.4094829039765873</v>
      </c>
      <c r="I16" s="44"/>
      <c r="J16" s="44">
        <f>Test_niez!P16</f>
        <v>4.9382716049382713E-2</v>
      </c>
      <c r="K16" s="70" t="str">
        <f t="shared" ref="K16:K23" si="3">B3</f>
        <v>Alb</v>
      </c>
      <c r="L16" s="71">
        <v>0.13501593854513969</v>
      </c>
      <c r="M16" s="71">
        <v>0.29203373196219318</v>
      </c>
      <c r="N16" s="44"/>
      <c r="O16" s="44">
        <v>0.22839506172839505</v>
      </c>
      <c r="P16" s="73" t="str">
        <v>Ceny</v>
      </c>
      <c r="Q16" s="74">
        <v>-0.85975281608952148</v>
      </c>
      <c r="R16" s="74">
        <v>-6.0281016671009588E-2</v>
      </c>
      <c r="S16" s="44"/>
      <c r="T16" s="44"/>
    </row>
    <row r="17" spans="1:20" x14ac:dyDescent="0.25">
      <c r="A17" s="44"/>
      <c r="B17" s="7" t="str">
        <f t="shared" ref="B17:B23" si="4">K16</f>
        <v>Alb</v>
      </c>
      <c r="C17" s="75">
        <f t="shared" ref="C17:D24" si="5">L16/SQRT($J16)</f>
        <v>0.6075717234531286</v>
      </c>
      <c r="D17" s="75">
        <f t="shared" si="5"/>
        <v>1.3141517938298695</v>
      </c>
      <c r="E17" s="44"/>
      <c r="F17" s="7" t="str">
        <f t="shared" ref="F17:F22" si="6">P16</f>
        <v>Ceny</v>
      </c>
      <c r="G17" s="75">
        <f t="shared" si="2"/>
        <v>-1.7989962259276078</v>
      </c>
      <c r="H17" s="75">
        <f t="shared" si="2"/>
        <v>-0.12613546528347006</v>
      </c>
      <c r="I17" s="44"/>
      <c r="J17" s="44">
        <f>Test_niez!P17</f>
        <v>0.17901234567901234</v>
      </c>
      <c r="K17" s="70" t="str">
        <f t="shared" si="3"/>
        <v>Bdr</v>
      </c>
      <c r="L17" s="71">
        <v>-0.73964805284048196</v>
      </c>
      <c r="M17" s="71">
        <v>6.2868302857649036E-2</v>
      </c>
      <c r="N17" s="44"/>
      <c r="O17" s="44">
        <v>6.1728395061728392E-2</v>
      </c>
      <c r="P17" s="73" t="str">
        <v>Dojazd</v>
      </c>
      <c r="Q17" s="74">
        <v>0.21103484340958262</v>
      </c>
      <c r="R17" s="74">
        <v>2.3638647293854165E-2</v>
      </c>
      <c r="S17" s="44"/>
      <c r="T17" s="44"/>
    </row>
    <row r="18" spans="1:20" x14ac:dyDescent="0.25">
      <c r="A18" s="44"/>
      <c r="B18" s="7" t="str">
        <f t="shared" si="4"/>
        <v>Bdr</v>
      </c>
      <c r="C18" s="75">
        <f t="shared" si="5"/>
        <v>-1.7481698530222187</v>
      </c>
      <c r="D18" s="75">
        <f t="shared" si="5"/>
        <v>0.14859022658728674</v>
      </c>
      <c r="E18" s="44"/>
      <c r="F18" s="7" t="str">
        <f t="shared" si="6"/>
        <v>Dojazd</v>
      </c>
      <c r="G18" s="75">
        <f t="shared" si="2"/>
        <v>0.84939885987273045</v>
      </c>
      <c r="H18" s="75">
        <f t="shared" si="2"/>
        <v>9.5143720041358848E-2</v>
      </c>
      <c r="I18" s="44"/>
      <c r="J18" s="44">
        <f>Test_niez!P18</f>
        <v>4.9382716049382713E-2</v>
      </c>
      <c r="K18" s="70" t="str">
        <f t="shared" si="3"/>
        <v>Crr</v>
      </c>
      <c r="L18" s="71">
        <v>0.2158565049745135</v>
      </c>
      <c r="M18" s="71">
        <v>-0.25922076622540774</v>
      </c>
      <c r="N18" s="44"/>
      <c r="O18" s="44">
        <v>8.6419753086419748E-2</v>
      </c>
      <c r="P18" s="73" t="str">
        <v>Godziny</v>
      </c>
      <c r="Q18" s="74">
        <v>0.25662147030585164</v>
      </c>
      <c r="R18" s="74">
        <v>0.37711289846178331</v>
      </c>
      <c r="S18" s="44"/>
      <c r="T18" s="44"/>
    </row>
    <row r="19" spans="1:20" x14ac:dyDescent="0.25">
      <c r="A19" s="44"/>
      <c r="B19" s="7" t="str">
        <f t="shared" si="4"/>
        <v>Crr</v>
      </c>
      <c r="C19" s="75">
        <f t="shared" si="5"/>
        <v>0.9713542723853108</v>
      </c>
      <c r="D19" s="75">
        <f t="shared" si="5"/>
        <v>-1.166493448014335</v>
      </c>
      <c r="E19" s="44"/>
      <c r="F19" s="7" t="str">
        <f t="shared" si="6"/>
        <v>Godziny</v>
      </c>
      <c r="G19" s="75">
        <f t="shared" si="2"/>
        <v>0.87294418908303839</v>
      </c>
      <c r="H19" s="75">
        <f t="shared" si="2"/>
        <v>1.2828175013888112</v>
      </c>
      <c r="I19" s="44"/>
      <c r="J19" s="44">
        <f>Test_niez!P19</f>
        <v>0.13580246913580246</v>
      </c>
      <c r="K19" s="70" t="str">
        <f t="shared" si="3"/>
        <v>Gnt</v>
      </c>
      <c r="L19" s="71">
        <v>0.26464390836602514</v>
      </c>
      <c r="M19" s="71">
        <v>2.9221310468451177E-2</v>
      </c>
      <c r="N19" s="44"/>
      <c r="O19" s="44">
        <v>3.0864197530864196E-2</v>
      </c>
      <c r="P19" s="73" t="str">
        <v>Jakosc</v>
      </c>
      <c r="Q19" s="74">
        <v>0.15769750474195243</v>
      </c>
      <c r="R19" s="74">
        <v>-1.7333989159170074E-2</v>
      </c>
      <c r="S19" s="44"/>
      <c r="T19" s="44"/>
    </row>
    <row r="20" spans="1:20" x14ac:dyDescent="0.25">
      <c r="A20" s="44"/>
      <c r="B20" s="7" t="str">
        <f t="shared" si="4"/>
        <v>Gnt</v>
      </c>
      <c r="C20" s="75">
        <f t="shared" si="5"/>
        <v>0.71813826581179241</v>
      </c>
      <c r="D20" s="75">
        <f t="shared" si="5"/>
        <v>7.9295009487002951E-2</v>
      </c>
      <c r="E20" s="44"/>
      <c r="F20" s="7" t="str">
        <f t="shared" si="6"/>
        <v>Jakosc</v>
      </c>
      <c r="G20" s="75">
        <f t="shared" si="2"/>
        <v>0.89762993335759178</v>
      </c>
      <c r="H20" s="75">
        <f t="shared" si="2"/>
        <v>-9.8666796023359912E-2</v>
      </c>
      <c r="I20" s="44"/>
      <c r="J20" s="44">
        <f>Test_niez!P20</f>
        <v>4.3209876543209874E-2</v>
      </c>
      <c r="K20" s="70" t="str">
        <f t="shared" si="3"/>
        <v>Hyp</v>
      </c>
      <c r="L20" s="71">
        <v>6.4392768771620548E-2</v>
      </c>
      <c r="M20" s="71">
        <v>-0.21751259548898585</v>
      </c>
      <c r="N20" s="44"/>
      <c r="O20" s="44">
        <v>0.13580246913580246</v>
      </c>
      <c r="P20" s="73" t="str">
        <v>Promocje</v>
      </c>
      <c r="Q20" s="74">
        <v>0.19314596069835299</v>
      </c>
      <c r="R20" s="74">
        <v>-0.26415479552419135</v>
      </c>
      <c r="S20" s="44"/>
      <c r="T20" s="44"/>
    </row>
    <row r="21" spans="1:20" x14ac:dyDescent="0.25">
      <c r="A21" s="44"/>
      <c r="B21" s="7" t="str">
        <f t="shared" si="4"/>
        <v>Hyp</v>
      </c>
      <c r="C21" s="75">
        <f t="shared" si="5"/>
        <v>0.30977444433749196</v>
      </c>
      <c r="D21" s="75">
        <f t="shared" si="5"/>
        <v>-1.0463883552356608</v>
      </c>
      <c r="E21" s="44"/>
      <c r="F21" s="7" t="str">
        <f t="shared" si="6"/>
        <v>Promocje</v>
      </c>
      <c r="G21" s="75">
        <f t="shared" si="2"/>
        <v>0.52412128478931874</v>
      </c>
      <c r="H21" s="75">
        <f t="shared" si="2"/>
        <v>-0.71681100817646837</v>
      </c>
      <c r="I21" s="44"/>
      <c r="J21" s="44">
        <f>Test_niez!P21</f>
        <v>0.1111111111111111</v>
      </c>
      <c r="K21" s="70" t="str">
        <f t="shared" si="3"/>
        <v>inn</v>
      </c>
      <c r="L21" s="71">
        <v>0.18258266098540646</v>
      </c>
      <c r="M21" s="71">
        <v>0.75475169721786772</v>
      </c>
      <c r="N21" s="44"/>
      <c r="O21" s="44">
        <v>0.24074074074074073</v>
      </c>
      <c r="P21" s="73" t="str">
        <v>Wybor</v>
      </c>
      <c r="Q21" s="74">
        <v>0.27926845757797469</v>
      </c>
      <c r="R21" s="74">
        <v>-0.59523294768663348</v>
      </c>
      <c r="S21" s="44"/>
      <c r="T21" s="44"/>
    </row>
    <row r="22" spans="1:20" x14ac:dyDescent="0.25">
      <c r="A22" s="44"/>
      <c r="B22" s="7" t="str">
        <f t="shared" si="4"/>
        <v>inn</v>
      </c>
      <c r="C22" s="75">
        <f t="shared" si="5"/>
        <v>0.5477479829562194</v>
      </c>
      <c r="D22" s="75">
        <f t="shared" si="5"/>
        <v>2.2642550916536033</v>
      </c>
      <c r="E22" s="44"/>
      <c r="F22" s="7" t="str">
        <f t="shared" si="6"/>
        <v>Wybor</v>
      </c>
      <c r="G22" s="75">
        <f t="shared" si="2"/>
        <v>0.56917666957774515</v>
      </c>
      <c r="H22" s="75">
        <f t="shared" si="2"/>
        <v>-1.21314347393718</v>
      </c>
      <c r="I22" s="44"/>
      <c r="J22" s="44">
        <f>Test_niez!P22</f>
        <v>5.5555555555555552E-2</v>
      </c>
      <c r="K22" s="70" t="str">
        <f>B9</f>
        <v>LdP</v>
      </c>
      <c r="L22" s="71">
        <v>-0.44693512699054794</v>
      </c>
      <c r="M22" s="71">
        <v>-4.4231664770430362E-2</v>
      </c>
      <c r="N22" s="44"/>
      <c r="O22" s="44"/>
      <c r="P22" s="44"/>
      <c r="Q22" s="44"/>
      <c r="R22" s="44"/>
      <c r="S22" s="44"/>
      <c r="T22" s="44"/>
    </row>
    <row r="23" spans="1:20" x14ac:dyDescent="0.25">
      <c r="A23" s="44"/>
      <c r="B23" s="7" t="str">
        <f t="shared" si="4"/>
        <v>LdP</v>
      </c>
      <c r="C23" s="75">
        <f t="shared" si="5"/>
        <v>-1.8961851542729233</v>
      </c>
      <c r="D23" s="75">
        <f t="shared" si="5"/>
        <v>-0.18765906061404855</v>
      </c>
      <c r="E23" s="44"/>
      <c r="F23" s="44"/>
      <c r="G23" s="61" t="s">
        <v>51</v>
      </c>
      <c r="H23" s="61" t="s">
        <v>52</v>
      </c>
      <c r="I23" s="44"/>
      <c r="J23" s="44">
        <f>Test_niez!P23</f>
        <v>0.20987654320987653</v>
      </c>
      <c r="K23" s="70" t="str">
        <f t="shared" si="3"/>
        <v>Rel</v>
      </c>
      <c r="L23" s="71">
        <v>0.25388068142606607</v>
      </c>
      <c r="M23" s="71">
        <v>-0.11664068119822026</v>
      </c>
      <c r="N23" s="44"/>
      <c r="O23" s="44"/>
      <c r="P23" s="44"/>
      <c r="Q23" s="44"/>
      <c r="R23" s="44"/>
      <c r="S23" s="44"/>
      <c r="T23" s="44"/>
    </row>
    <row r="24" spans="1:20" x14ac:dyDescent="0.25">
      <c r="A24" s="44"/>
      <c r="B24" s="7" t="str">
        <f>K23</f>
        <v>Rel</v>
      </c>
      <c r="C24" s="75">
        <f t="shared" si="5"/>
        <v>0.55417598778888955</v>
      </c>
      <c r="D24" s="75">
        <f t="shared" si="5"/>
        <v>-0.254605684671666</v>
      </c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</row>
    <row r="25" spans="1:20" x14ac:dyDescent="0.25">
      <c r="A25" s="44"/>
      <c r="B25" s="44"/>
      <c r="C25" s="61" t="s">
        <v>51</v>
      </c>
      <c r="D25" s="61" t="s">
        <v>52</v>
      </c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</row>
    <row r="26" spans="1:20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</row>
    <row r="27" spans="1:20" x14ac:dyDescent="0.25">
      <c r="A27" s="44"/>
      <c r="B27" s="104" t="s">
        <v>77</v>
      </c>
      <c r="C27" s="105" t="s">
        <v>78</v>
      </c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</row>
    <row r="28" spans="1:20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</row>
    <row r="29" spans="1:20" ht="15.75" thickBot="1" x14ac:dyDescent="0.3">
      <c r="A29" s="45"/>
      <c r="B29" s="45"/>
      <c r="C29" s="63" t="str">
        <f>Test_niez!I74</f>
        <v>Blisko</v>
      </c>
      <c r="D29" s="63" t="str">
        <f>Test_niez!J74</f>
        <v>Dojazd</v>
      </c>
      <c r="E29" s="63" t="str">
        <f>Test_niez!K74</f>
        <v>Godziny</v>
      </c>
      <c r="F29" s="63" t="str">
        <f>Test_niez!L74</f>
        <v>Jakosc</v>
      </c>
      <c r="G29" s="63" t="str">
        <f>Test_niez!M74</f>
        <v>Promocje</v>
      </c>
      <c r="H29" s="96" t="str">
        <f>Test_niez!N74</f>
        <v>Wybor</v>
      </c>
      <c r="I29" s="91"/>
      <c r="J29" s="44"/>
      <c r="K29" s="109" t="s">
        <v>44</v>
      </c>
      <c r="L29" s="58">
        <v>1</v>
      </c>
      <c r="M29" s="59">
        <v>2</v>
      </c>
      <c r="N29" s="59">
        <v>3</v>
      </c>
      <c r="O29" s="59">
        <v>4</v>
      </c>
      <c r="P29" s="59">
        <v>5</v>
      </c>
      <c r="Q29" s="59">
        <v>6</v>
      </c>
      <c r="R29" s="91"/>
      <c r="T29" s="44"/>
    </row>
    <row r="30" spans="1:20" ht="16.5" thickTop="1" thickBot="1" x14ac:dyDescent="0.3">
      <c r="A30" s="46" t="s">
        <v>59</v>
      </c>
      <c r="B30" s="64" t="str">
        <f>Test_niez!H75</f>
        <v>Ach</v>
      </c>
      <c r="C30" s="62">
        <f>Test_niez!I75</f>
        <v>-0.12124406881824153</v>
      </c>
      <c r="D30" s="62">
        <f>Test_niez!J75</f>
        <v>1.055008757433259E-2</v>
      </c>
      <c r="E30" s="62">
        <f>Test_niez!K75</f>
        <v>-8.7827046301875614E-2</v>
      </c>
      <c r="F30" s="62">
        <f>Test_niez!L75</f>
        <v>7.4600384659225093E-3</v>
      </c>
      <c r="G30" s="62">
        <f>Test_niez!M75</f>
        <v>-2.1338602774770327E-3</v>
      </c>
      <c r="H30" s="62">
        <f>Test_niez!N75</f>
        <v>0.16106867186655566</v>
      </c>
      <c r="I30" s="91"/>
      <c r="K30" s="109"/>
      <c r="L30" s="3">
        <v>0.44004200743160093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97" t="s">
        <v>60</v>
      </c>
    </row>
    <row r="31" spans="1:20" ht="15.75" thickTop="1" x14ac:dyDescent="0.25">
      <c r="A31" s="45"/>
      <c r="B31" s="64" t="str">
        <f>Test_niez!H76</f>
        <v>Alb</v>
      </c>
      <c r="C31" s="62">
        <f>Test_niez!I76</f>
        <v>0.10518011762142662</v>
      </c>
      <c r="D31" s="62">
        <f>Test_niez!J76</f>
        <v>-7.1554175279993276E-2</v>
      </c>
      <c r="E31" s="62">
        <f>Test_niez!K76</f>
        <v>9.8270762982399108E-3</v>
      </c>
      <c r="F31" s="62">
        <f>Test_niez!L76</f>
        <v>-5.059644256269407E-2</v>
      </c>
      <c r="G31" s="62">
        <f>Test_niez!M76</f>
        <v>4.462367899750902E-2</v>
      </c>
      <c r="H31" s="62">
        <f>Test_niez!N76</f>
        <v>-8.4694322154015775E-2</v>
      </c>
      <c r="I31" s="91"/>
      <c r="K31" s="56">
        <v>1</v>
      </c>
      <c r="L31" s="3">
        <v>0</v>
      </c>
      <c r="M31" s="3">
        <v>0.31531527965263961</v>
      </c>
      <c r="N31" s="3">
        <v>0</v>
      </c>
      <c r="O31" s="3">
        <v>0</v>
      </c>
      <c r="P31" s="3">
        <v>0</v>
      </c>
      <c r="Q31" s="3">
        <v>0</v>
      </c>
      <c r="R31" s="91"/>
      <c r="S31" s="44"/>
    </row>
    <row r="32" spans="1:20" x14ac:dyDescent="0.25">
      <c r="A32" s="45"/>
      <c r="B32" s="64" t="str">
        <f>Test_niez!H77</f>
        <v>Bdr</v>
      </c>
      <c r="C32" s="62">
        <f>Test_niez!I77</f>
        <v>0.16494154808814629</v>
      </c>
      <c r="D32" s="62">
        <f>Test_niez!J77</f>
        <v>-7.1554175279993276E-2</v>
      </c>
      <c r="E32" s="62">
        <f>Test_niez!K77</f>
        <v>-8.466404195406689E-2</v>
      </c>
      <c r="F32" s="62">
        <f>Test_niez!L77</f>
        <v>-5.059644256269407E-2</v>
      </c>
      <c r="G32" s="62">
        <f>Test_niez!M77</f>
        <v>4.462367899750902E-2</v>
      </c>
      <c r="H32" s="62">
        <f>Test_niez!N77</f>
        <v>-8.4694322154015775E-2</v>
      </c>
      <c r="I32" s="91"/>
      <c r="K32" s="56">
        <v>2</v>
      </c>
      <c r="L32" s="3">
        <v>0</v>
      </c>
      <c r="M32" s="3">
        <v>0</v>
      </c>
      <c r="N32" s="3">
        <v>0.18097310663791735</v>
      </c>
      <c r="O32" s="3">
        <v>0</v>
      </c>
      <c r="P32" s="3">
        <v>0</v>
      </c>
      <c r="Q32" s="3">
        <v>0</v>
      </c>
      <c r="R32" s="91"/>
      <c r="S32" s="44"/>
    </row>
    <row r="33" spans="1:19" x14ac:dyDescent="0.25">
      <c r="A33" s="45"/>
      <c r="B33" s="64" t="str">
        <f>Test_niez!H78</f>
        <v>Crr</v>
      </c>
      <c r="C33" s="62">
        <f>Test_niez!I78</f>
        <v>-0.13386560424545207</v>
      </c>
      <c r="D33" s="62">
        <f>Test_niez!J78</f>
        <v>4.0249223594996206E-2</v>
      </c>
      <c r="E33" s="62">
        <f>Test_niez!K78</f>
        <v>9.8270762982399108E-3</v>
      </c>
      <c r="F33" s="62">
        <f>Test_niez!L78</f>
        <v>0.10751744044572491</v>
      </c>
      <c r="G33" s="62">
        <f>Test_niez!M78</f>
        <v>4.462367899750902E-2</v>
      </c>
      <c r="H33" s="62">
        <f>Test_niez!N78</f>
        <v>2.8533381260443792E-2</v>
      </c>
      <c r="I33" s="91"/>
      <c r="K33" s="56">
        <v>3</v>
      </c>
      <c r="L33" s="3">
        <v>0</v>
      </c>
      <c r="M33" s="3">
        <v>0</v>
      </c>
      <c r="N33" s="3">
        <v>0</v>
      </c>
      <c r="O33" s="3">
        <v>0.16378756520087928</v>
      </c>
      <c r="P33" s="3">
        <v>0</v>
      </c>
      <c r="Q33" s="3">
        <v>0</v>
      </c>
      <c r="R33" s="91"/>
      <c r="S33" s="44"/>
    </row>
    <row r="34" spans="1:19" x14ac:dyDescent="0.25">
      <c r="A34" s="45"/>
      <c r="B34" s="64" t="str">
        <f>Test_niez!H79</f>
        <v>Gnt</v>
      </c>
      <c r="C34" s="62">
        <f>Test_niez!I79</f>
        <v>-6.9344844674951861E-2</v>
      </c>
      <c r="D34" s="62">
        <f>Test_niez!J79</f>
        <v>0.16009520976742617</v>
      </c>
      <c r="E34" s="62">
        <f>Test_niez!K79</f>
        <v>3.77921274600833E-2</v>
      </c>
      <c r="F34" s="62">
        <f>Test_niez!L79</f>
        <v>1.5614401167176528E-2</v>
      </c>
      <c r="G34" s="62">
        <f>Test_niez!M79</f>
        <v>1.4143359998056758E-2</v>
      </c>
      <c r="H34" s="62">
        <f>Test_niez!N79</f>
        <v>-5.4231268886413941E-2</v>
      </c>
      <c r="I34" s="91"/>
      <c r="K34" s="56">
        <v>4</v>
      </c>
      <c r="L34" s="3">
        <v>0</v>
      </c>
      <c r="M34" s="3">
        <v>0</v>
      </c>
      <c r="N34" s="3">
        <v>0</v>
      </c>
      <c r="O34" s="3">
        <v>0</v>
      </c>
      <c r="P34" s="3">
        <v>8.483009386246966E-2</v>
      </c>
      <c r="Q34" s="3">
        <v>0</v>
      </c>
      <c r="R34" s="91"/>
      <c r="S34" s="44"/>
    </row>
    <row r="35" spans="1:19" x14ac:dyDescent="0.25">
      <c r="A35" s="45"/>
      <c r="B35" s="64" t="str">
        <f>Test_niez!H80</f>
        <v>Hyp</v>
      </c>
      <c r="C35" s="62">
        <f>Test_niez!I80</f>
        <v>-4.6924458035280101E-2</v>
      </c>
      <c r="D35" s="62">
        <f>Test_niez!J80</f>
        <v>6.7131711334261907E-2</v>
      </c>
      <c r="E35" s="62">
        <f>Test_niez!K80</f>
        <v>-7.3321211119293447E-2</v>
      </c>
      <c r="F35" s="62">
        <f>Test_niez!L80</f>
        <v>-4.381780460041329E-2</v>
      </c>
      <c r="G35" s="62">
        <f>Test_niez!M80</f>
        <v>-4.8741743667595266E-3</v>
      </c>
      <c r="H35" s="62">
        <f>Test_niez!N80</f>
        <v>7.3739666811957164E-2</v>
      </c>
      <c r="I35" s="91"/>
      <c r="K35" s="56">
        <v>5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2.4111787172966526E-9</v>
      </c>
      <c r="R35" s="91"/>
      <c r="S35" s="44"/>
    </row>
    <row r="36" spans="1:19" ht="15" customHeight="1" x14ac:dyDescent="0.25">
      <c r="A36" s="45"/>
      <c r="B36" s="64" t="str">
        <f>Test_niez!H81</f>
        <v>inn</v>
      </c>
      <c r="C36" s="62">
        <f>Test_niez!I81</f>
        <v>0.17382305307844689</v>
      </c>
      <c r="D36" s="62">
        <f>Test_niez!J81</f>
        <v>4.9085759286231698E-2</v>
      </c>
      <c r="E36" s="62">
        <f>Test_niez!K81</f>
        <v>0.13586350045653364</v>
      </c>
      <c r="F36" s="62">
        <f>Test_niez!L81</f>
        <v>3.4708873250984984E-2</v>
      </c>
      <c r="G36" s="62">
        <f>Test_niez!M81</f>
        <v>-0.15471263684650971</v>
      </c>
      <c r="H36" s="62">
        <f>Test_niez!N81</f>
        <v>-0.16715350916430891</v>
      </c>
      <c r="I36" s="91"/>
      <c r="K36" s="113" t="s">
        <v>45</v>
      </c>
      <c r="L36" s="9">
        <f t="shared" ref="L36:Q36" ca="1" si="7">OFFSET(L29,L29,0)^2</f>
        <v>0.19363696830443314</v>
      </c>
      <c r="M36" s="53">
        <f t="shared" ca="1" si="7"/>
        <v>9.9423725582422323E-2</v>
      </c>
      <c r="N36" s="53">
        <f t="shared" ca="1" si="7"/>
        <v>3.2751265326179009E-2</v>
      </c>
      <c r="O36" s="53">
        <f t="shared" ca="1" si="7"/>
        <v>2.6826366514432282E-2</v>
      </c>
      <c r="P36" s="53">
        <f t="shared" ca="1" si="7"/>
        <v>7.196144824715413E-3</v>
      </c>
      <c r="Q36" s="53">
        <f t="shared" ca="1" si="7"/>
        <v>5.8137828067443312E-18</v>
      </c>
      <c r="R36" s="112" t="s">
        <v>61</v>
      </c>
      <c r="S36" s="44"/>
    </row>
    <row r="37" spans="1:19" ht="15" customHeight="1" x14ac:dyDescent="0.25">
      <c r="A37" s="45"/>
      <c r="B37" s="64" t="str">
        <f>Test_niez!H82</f>
        <v>LdP</v>
      </c>
      <c r="C37" s="62">
        <f>Test_niez!I82</f>
        <v>5.2590058810713311E-2</v>
      </c>
      <c r="D37" s="62">
        <f>Test_niez!J82</f>
        <v>-3.5777087639996638E-2</v>
      </c>
      <c r="E37" s="62">
        <f>Test_niez!K82</f>
        <v>-4.2332020977033445E-2</v>
      </c>
      <c r="F37" s="62">
        <f>Test_niez!L82</f>
        <v>-2.5298221281347035E-2</v>
      </c>
      <c r="G37" s="62">
        <f>Test_niez!M82</f>
        <v>-5.3065996645686397E-2</v>
      </c>
      <c r="H37" s="62">
        <f>Test_niez!N82</f>
        <v>4.2573616483836792E-2</v>
      </c>
      <c r="I37" s="91"/>
      <c r="K37" s="114"/>
      <c r="L37" s="9">
        <v>0.19363696830443292</v>
      </c>
      <c r="M37" s="53">
        <v>9.9423725582421879E-2</v>
      </c>
      <c r="N37" s="53">
        <v>3.2751265326178954E-2</v>
      </c>
      <c r="O37" s="53">
        <v>2.68263665144323E-2</v>
      </c>
      <c r="P37" s="53">
        <v>7.1961448247153999E-3</v>
      </c>
      <c r="Q37" s="53">
        <v>7.0629004270523651E-18</v>
      </c>
      <c r="R37" s="112"/>
    </row>
    <row r="38" spans="1:19" x14ac:dyDescent="0.25">
      <c r="A38" s="45"/>
      <c r="B38" s="64" t="str">
        <f>Test_niez!H83</f>
        <v>Rel</v>
      </c>
      <c r="C38" s="62">
        <f>Test_niez!I83</f>
        <v>-2.8685486624025466E-2</v>
      </c>
      <c r="D38" s="62">
        <f>Test_niez!J83</f>
        <v>-0.14310835055998655</v>
      </c>
      <c r="E38" s="62">
        <f>Test_niez!K83</f>
        <v>1.9654152596479822E-2</v>
      </c>
      <c r="F38" s="62">
        <f>Test_niez!L83</f>
        <v>-2.2135943621178662E-2</v>
      </c>
      <c r="G38" s="62">
        <f>Test_niez!M83</f>
        <v>5.1558439922797593E-2</v>
      </c>
      <c r="H38" s="62">
        <f>Test_niez!N83</f>
        <v>5.7066762520887583E-2</v>
      </c>
      <c r="I38" s="91"/>
      <c r="K38" s="114"/>
      <c r="L38" s="100">
        <f t="shared" ref="L38:Q38" ca="1" si="8">L36/SUM($L37:$R37)</f>
        <v>0.53812790088534002</v>
      </c>
      <c r="M38" s="101">
        <f t="shared" ca="1" si="8"/>
        <v>0.2763040612252971</v>
      </c>
      <c r="N38" s="101">
        <f t="shared" ca="1" si="8"/>
        <v>9.1017587269837663E-2</v>
      </c>
      <c r="O38" s="101">
        <f t="shared" ca="1" si="8"/>
        <v>7.4551964055211459E-2</v>
      </c>
      <c r="P38" s="101">
        <f t="shared" ca="1" si="8"/>
        <v>1.9998486564315583E-2</v>
      </c>
      <c r="Q38" s="101">
        <f t="shared" ca="1" si="8"/>
        <v>1.6156825658817042E-17</v>
      </c>
      <c r="R38" s="112"/>
    </row>
    <row r="39" spans="1:19" x14ac:dyDescent="0.25">
      <c r="K39" s="115"/>
      <c r="L39" s="65">
        <f>L37/SUM($L37:$Q37)</f>
        <v>0.53812790088533946</v>
      </c>
      <c r="M39" s="66">
        <f t="shared" ref="M39:Q39" si="9">M37/SUM($L37:$Q37)</f>
        <v>0.27630406122529588</v>
      </c>
      <c r="N39" s="66">
        <f t="shared" si="9"/>
        <v>9.101758726983751E-2</v>
      </c>
      <c r="O39" s="66">
        <f t="shared" si="9"/>
        <v>7.4551964055211514E-2</v>
      </c>
      <c r="P39" s="66">
        <f t="shared" si="9"/>
        <v>1.9998486564315548E-2</v>
      </c>
      <c r="Q39" s="67">
        <f t="shared" si="9"/>
        <v>1.9628192974992198E-17</v>
      </c>
      <c r="R39" s="116"/>
    </row>
    <row r="40" spans="1:19" x14ac:dyDescent="0.25">
      <c r="S40" s="44"/>
    </row>
    <row r="41" spans="1:19" ht="15.75" thickBot="1" x14ac:dyDescent="0.3"/>
    <row r="42" spans="1:19" ht="16.5" thickTop="1" thickBot="1" x14ac:dyDescent="0.3">
      <c r="D42" s="23"/>
      <c r="E42" s="23" t="s">
        <v>48</v>
      </c>
      <c r="F42" s="23"/>
      <c r="G42" s="44"/>
      <c r="H42" s="44"/>
      <c r="I42" s="44"/>
      <c r="J42" s="44"/>
      <c r="K42" s="69" t="s">
        <v>64</v>
      </c>
      <c r="L42" s="83" t="s">
        <v>56</v>
      </c>
      <c r="M42" s="45"/>
      <c r="N42" s="44"/>
      <c r="O42" s="44"/>
      <c r="P42" s="72" t="s">
        <v>65</v>
      </c>
      <c r="Q42" s="82" t="s">
        <v>57</v>
      </c>
      <c r="R42" s="44"/>
    </row>
    <row r="43" spans="1:19" ht="15.75" thickTop="1" x14ac:dyDescent="0.25">
      <c r="B43" s="44"/>
      <c r="C43" s="68" t="s">
        <v>63</v>
      </c>
      <c r="D43" s="44"/>
      <c r="E43" s="44"/>
      <c r="F43" s="44"/>
      <c r="G43" s="68" t="s">
        <v>62</v>
      </c>
      <c r="H43" s="44"/>
      <c r="I43" s="44"/>
      <c r="J43" s="4">
        <v>0.184</v>
      </c>
      <c r="K43" s="70" t="str">
        <f>B30</f>
        <v>Ach</v>
      </c>
      <c r="L43" s="71">
        <v>-0.47044515014629174</v>
      </c>
      <c r="M43" s="71">
        <v>-9.042456989069797E-2</v>
      </c>
      <c r="N43" s="44"/>
      <c r="O43" s="44">
        <v>0.28000000000000003</v>
      </c>
      <c r="P43" s="73" t="s">
        <v>1</v>
      </c>
      <c r="Q43" s="74">
        <v>0.72112795309889399</v>
      </c>
      <c r="R43" s="74">
        <v>-0.27987880166641171</v>
      </c>
    </row>
    <row r="44" spans="1:19" x14ac:dyDescent="0.25">
      <c r="B44" s="7" t="str">
        <f>K43</f>
        <v>Ach</v>
      </c>
      <c r="C44" s="75">
        <f>L43/SQRT($J43)</f>
        <v>-1.0967309113118835</v>
      </c>
      <c r="D44" s="75">
        <f>M43/SQRT($J43)</f>
        <v>-0.2108033655153454</v>
      </c>
      <c r="E44" s="44"/>
      <c r="F44" s="7" t="str">
        <f>P43</f>
        <v>Blisko</v>
      </c>
      <c r="G44" s="75">
        <f t="shared" ref="G44:G49" si="10">Q43/SQRT($O43)</f>
        <v>1.3628037338262309</v>
      </c>
      <c r="H44" s="75">
        <f t="shared" ref="H44:H49" si="11">R43/SQRT($O43)</f>
        <v>-0.52892121889149657</v>
      </c>
      <c r="I44" s="44"/>
      <c r="J44" s="4">
        <v>6.4000000000000001E-2</v>
      </c>
      <c r="K44" s="70" t="str">
        <f t="shared" ref="K44:K49" si="12">B31</f>
        <v>Alb</v>
      </c>
      <c r="L44" s="71">
        <v>0.29766347065774318</v>
      </c>
      <c r="M44" s="71">
        <v>-0.27271139510476089</v>
      </c>
      <c r="N44" s="44"/>
      <c r="O44" s="44">
        <v>0.08</v>
      </c>
      <c r="P44" s="73" t="s">
        <v>15</v>
      </c>
      <c r="Q44" s="74">
        <v>-9.8811052516094844E-2</v>
      </c>
      <c r="R44" s="74">
        <v>0.72806147752741635</v>
      </c>
    </row>
    <row r="45" spans="1:19" x14ac:dyDescent="0.25">
      <c r="B45" s="7" t="str">
        <f t="shared" ref="B45:B51" si="13">K44</f>
        <v>Alb</v>
      </c>
      <c r="C45" s="75">
        <f t="shared" ref="C45:C52" si="14">L44/SQRT($J44)</f>
        <v>1.176618179386459</v>
      </c>
      <c r="D45" s="75">
        <f t="shared" ref="D45:D52" si="15">M44/SQRT($J44)</f>
        <v>-1.0779864405164221</v>
      </c>
      <c r="E45" s="44"/>
      <c r="F45" s="7" t="str">
        <f t="shared" ref="F45:F49" si="16">P44</f>
        <v>Dojazd</v>
      </c>
      <c r="G45" s="75">
        <f t="shared" si="10"/>
        <v>-0.34934982645155366</v>
      </c>
      <c r="H45" s="75">
        <f t="shared" si="11"/>
        <v>2.5740860394016662</v>
      </c>
      <c r="I45" s="44"/>
      <c r="J45" s="4">
        <v>6.4000000000000001E-2</v>
      </c>
      <c r="K45" s="70" t="str">
        <f t="shared" si="12"/>
        <v>Bdr</v>
      </c>
      <c r="L45" s="71">
        <v>0.3418643641579166</v>
      </c>
      <c r="M45" s="71">
        <v>-0.44271237969375432</v>
      </c>
      <c r="N45" s="44"/>
      <c r="O45" s="44">
        <v>0.112</v>
      </c>
      <c r="P45" s="73" t="s">
        <v>10</v>
      </c>
      <c r="Q45" s="74">
        <v>0.25023926648326494</v>
      </c>
      <c r="R45" s="74">
        <v>0.39027954303108447</v>
      </c>
    </row>
    <row r="46" spans="1:19" x14ac:dyDescent="0.25">
      <c r="B46" s="7" t="str">
        <f t="shared" si="13"/>
        <v>Bdr</v>
      </c>
      <c r="C46" s="75">
        <f t="shared" si="14"/>
        <v>1.3513375519803092</v>
      </c>
      <c r="D46" s="75">
        <f t="shared" si="15"/>
        <v>-1.7499743352319257</v>
      </c>
      <c r="E46" s="44"/>
      <c r="F46" s="7" t="str">
        <f t="shared" si="16"/>
        <v>Godziny</v>
      </c>
      <c r="G46" s="75">
        <f t="shared" si="10"/>
        <v>0.74773282619912873</v>
      </c>
      <c r="H46" s="75">
        <f t="shared" si="11"/>
        <v>1.1661831886717644</v>
      </c>
      <c r="I46" s="44"/>
      <c r="J46" s="4">
        <v>6.4000000000000001E-2</v>
      </c>
      <c r="K46" s="70" t="str">
        <f t="shared" si="12"/>
        <v>Crr</v>
      </c>
      <c r="L46" s="71">
        <v>-0.30260710680053837</v>
      </c>
      <c r="M46" s="71">
        <v>0.27147328942635324</v>
      </c>
      <c r="N46" s="44"/>
      <c r="O46" s="44">
        <v>0.04</v>
      </c>
      <c r="P46" s="73" t="s">
        <v>18</v>
      </c>
      <c r="Q46" s="74">
        <v>-8.1917213332440661E-2</v>
      </c>
      <c r="R46" s="74">
        <v>0.3199385453072221</v>
      </c>
    </row>
    <row r="47" spans="1:19" x14ac:dyDescent="0.25">
      <c r="B47" s="7" t="str">
        <f t="shared" si="13"/>
        <v>Crr</v>
      </c>
      <c r="C47" s="75">
        <f t="shared" si="14"/>
        <v>-1.1961596170544118</v>
      </c>
      <c r="D47" s="75">
        <f t="shared" si="15"/>
        <v>1.0730923981067271</v>
      </c>
      <c r="E47" s="44"/>
      <c r="F47" s="7" t="str">
        <f t="shared" si="16"/>
        <v>Jakosc</v>
      </c>
      <c r="G47" s="75">
        <f t="shared" si="10"/>
        <v>-0.40958606666220326</v>
      </c>
      <c r="H47" s="75">
        <f t="shared" si="11"/>
        <v>1.5996927265361105</v>
      </c>
      <c r="I47" s="44"/>
      <c r="J47" s="4">
        <v>0.16800000000000001</v>
      </c>
      <c r="K47" s="70" t="str">
        <f t="shared" si="12"/>
        <v>Gnt</v>
      </c>
      <c r="L47" s="71">
        <v>-6.3894119375978109E-2</v>
      </c>
      <c r="M47" s="71">
        <v>0.52271021999434186</v>
      </c>
      <c r="N47" s="44"/>
      <c r="O47" s="44">
        <v>0.17599999999999999</v>
      </c>
      <c r="P47" s="73" t="s">
        <v>5</v>
      </c>
      <c r="Q47" s="74">
        <v>-0.20670850913015074</v>
      </c>
      <c r="R47" s="74">
        <v>-0.28067873397308124</v>
      </c>
    </row>
    <row r="48" spans="1:19" x14ac:dyDescent="0.25">
      <c r="B48" s="7" t="str">
        <f t="shared" si="13"/>
        <v>Gnt</v>
      </c>
      <c r="C48" s="75">
        <f t="shared" si="14"/>
        <v>-0.15588568939999831</v>
      </c>
      <c r="D48" s="75">
        <f t="shared" si="15"/>
        <v>1.275282354558555</v>
      </c>
      <c r="E48" s="44"/>
      <c r="F48" s="7" t="str">
        <f t="shared" si="16"/>
        <v>Promocje</v>
      </c>
      <c r="G48" s="75">
        <f t="shared" si="10"/>
        <v>-0.49272207583582417</v>
      </c>
      <c r="H48" s="75">
        <f t="shared" si="11"/>
        <v>-0.6690416811003721</v>
      </c>
      <c r="I48" s="44"/>
      <c r="J48" s="4">
        <v>4.8000000000000001E-2</v>
      </c>
      <c r="K48" s="70" t="str">
        <f t="shared" si="12"/>
        <v>Hyp</v>
      </c>
      <c r="L48" s="71">
        <v>-0.22350795352741298</v>
      </c>
      <c r="M48" s="71">
        <v>9.396815021037383E-3</v>
      </c>
      <c r="N48" s="44"/>
      <c r="O48" s="44">
        <v>0.31200000000000006</v>
      </c>
      <c r="P48" s="73" t="s">
        <v>13</v>
      </c>
      <c r="Q48" s="74">
        <v>-0.59845828850724181</v>
      </c>
      <c r="R48" s="74">
        <v>-0.24111199707145217</v>
      </c>
    </row>
    <row r="49" spans="2:18" x14ac:dyDescent="0.25">
      <c r="B49" s="7" t="str">
        <f t="shared" si="13"/>
        <v>Hyp</v>
      </c>
      <c r="C49" s="75">
        <f t="shared" si="14"/>
        <v>-1.0201695660731704</v>
      </c>
      <c r="D49" s="75">
        <f t="shared" si="15"/>
        <v>4.289039629771297E-2</v>
      </c>
      <c r="E49" s="44"/>
      <c r="F49" s="7" t="str">
        <f t="shared" si="16"/>
        <v>Wybor</v>
      </c>
      <c r="G49" s="75">
        <f t="shared" si="10"/>
        <v>-1.0714122047305452</v>
      </c>
      <c r="H49" s="75">
        <f t="shared" si="11"/>
        <v>-0.43165971853054769</v>
      </c>
      <c r="I49" s="44"/>
      <c r="J49" s="4">
        <v>0.13600000000000001</v>
      </c>
      <c r="K49" s="70" t="str">
        <f t="shared" si="12"/>
        <v>inn</v>
      </c>
      <c r="L49" s="71">
        <v>0.64463935755810708</v>
      </c>
      <c r="M49" s="71">
        <v>0.42796777093812521</v>
      </c>
      <c r="N49" s="44"/>
    </row>
    <row r="50" spans="2:18" x14ac:dyDescent="0.25">
      <c r="B50" s="7" t="str">
        <f t="shared" si="13"/>
        <v>inn</v>
      </c>
      <c r="C50" s="75">
        <f t="shared" si="14"/>
        <v>1.7480238870375571</v>
      </c>
      <c r="D50" s="75">
        <f t="shared" si="15"/>
        <v>1.1604905560154659</v>
      </c>
      <c r="E50" s="44"/>
      <c r="G50" s="61" t="s">
        <v>51</v>
      </c>
      <c r="H50" s="61" t="s">
        <v>52</v>
      </c>
      <c r="I50" s="44"/>
      <c r="J50" s="4">
        <v>1.6E-2</v>
      </c>
      <c r="K50" s="70" t="str">
        <f>B37</f>
        <v>LdP</v>
      </c>
      <c r="L50" s="71">
        <v>4.1880589001031879E-2</v>
      </c>
      <c r="M50" s="71">
        <v>-0.19267214976322516</v>
      </c>
      <c r="N50" s="44"/>
      <c r="O50" s="44"/>
      <c r="P50" s="44"/>
      <c r="Q50" s="44"/>
      <c r="R50" s="44"/>
    </row>
    <row r="51" spans="2:18" x14ac:dyDescent="0.25">
      <c r="B51" s="7" t="str">
        <f t="shared" si="13"/>
        <v>LdP</v>
      </c>
      <c r="C51" s="75">
        <f t="shared" si="14"/>
        <v>0.33109512748164166</v>
      </c>
      <c r="D51" s="75">
        <f t="shared" si="15"/>
        <v>-1.5232070873321581</v>
      </c>
      <c r="E51" s="44"/>
      <c r="F51" s="44"/>
      <c r="I51" s="44"/>
      <c r="J51" s="4">
        <v>0.25600000000000001</v>
      </c>
      <c r="K51" s="70" t="str">
        <f t="shared" ref="K51" si="17">B38</f>
        <v>Rel</v>
      </c>
      <c r="L51" s="71">
        <v>-0.1014069304519389</v>
      </c>
      <c r="M51" s="71">
        <v>-0.39264061132137223</v>
      </c>
      <c r="N51" s="44"/>
      <c r="O51" s="44"/>
      <c r="P51" s="44"/>
      <c r="Q51" s="44"/>
      <c r="R51" s="44"/>
    </row>
    <row r="52" spans="2:18" x14ac:dyDescent="0.25">
      <c r="B52" s="7" t="str">
        <f>K51</f>
        <v>Rel</v>
      </c>
      <c r="C52" s="75">
        <f t="shared" si="14"/>
        <v>-0.20042304422150933</v>
      </c>
      <c r="D52" s="75">
        <f t="shared" si="15"/>
        <v>-0.77602414603526948</v>
      </c>
      <c r="E52" s="44"/>
      <c r="F52" s="44"/>
      <c r="G52" s="44"/>
      <c r="H52" s="44"/>
      <c r="I52" s="44"/>
      <c r="J52" s="44"/>
      <c r="K52" s="44"/>
      <c r="L52" s="44"/>
      <c r="M52" s="44"/>
      <c r="N52" s="44"/>
    </row>
    <row r="53" spans="2:18" x14ac:dyDescent="0.25">
      <c r="B53" s="44"/>
      <c r="C53" s="61" t="s">
        <v>51</v>
      </c>
      <c r="D53" s="61" t="s">
        <v>52</v>
      </c>
      <c r="E53" s="44"/>
      <c r="F53" s="44"/>
      <c r="G53" s="44"/>
      <c r="H53" s="44"/>
      <c r="I53" s="44"/>
      <c r="J53" s="44"/>
      <c r="K53" s="44"/>
      <c r="L53" s="44"/>
      <c r="M53" s="44"/>
      <c r="N53" s="44"/>
    </row>
  </sheetData>
  <mergeCells count="6">
    <mergeCell ref="K1:K2"/>
    <mergeCell ref="K9:K12"/>
    <mergeCell ref="S9:S11"/>
    <mergeCell ref="K29:K30"/>
    <mergeCell ref="K36:K39"/>
    <mergeCell ref="R36:R39"/>
  </mergeCells>
  <conditionalFormatting sqref="L2:R8">
    <cfRule type="colorScale" priority="9">
      <colorScale>
        <cfvo type="min"/>
        <cfvo type="max"/>
        <color rgb="FFFCFCFF"/>
        <color rgb="FF63BE7B"/>
      </colorScale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9:R10">
    <cfRule type="colorScale" priority="8">
      <colorScale>
        <cfvo type="min"/>
        <cfvo type="max"/>
        <color rgb="FFFCFCFF"/>
        <color rgb="FF63BE7B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1:R12">
    <cfRule type="colorScale" priority="7">
      <colorScale>
        <cfvo type="min"/>
        <cfvo type="max"/>
        <color rgb="FFFCFCFF"/>
        <color rgb="FF63BE7B"/>
      </colorScale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8:Q39 R40">
    <cfRule type="colorScale" priority="1">
      <colorScale>
        <cfvo type="min"/>
        <cfvo type="max"/>
        <color rgb="FFFCFCFF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1:R35 L30:Q30">
    <cfRule type="colorScale" priority="16">
      <colorScale>
        <cfvo type="min"/>
        <cfvo type="max"/>
        <color rgb="FFFCFCFF"/>
        <color rgb="FF63BE7B"/>
      </colorScale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6:Q37">
    <cfRule type="colorScale" priority="18">
      <colorScale>
        <cfvo type="min"/>
        <cfvo type="max"/>
        <color rgb="FFFCFCFF"/>
        <color rgb="FF63BE7B"/>
      </colorScale>
    </cfRule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Test_niez</vt:lpstr>
      <vt:lpstr>SVD_Przykład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2020-05-15T16:18:15Z</dcterms:created>
  <dcterms:modified xsi:type="dcterms:W3CDTF">2020-07-01T23:35:27Z</dcterms:modified>
</cp:coreProperties>
</file>