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Heinrich\Desktop\weiteres\Studium\WS23-24\Nautilus\"/>
    </mc:Choice>
  </mc:AlternateContent>
  <xr:revisionPtr revIDLastSave="0" documentId="13_ncr:1_{95E04B89-926D-4CE0-A085-4DD468753606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1" l="1"/>
  <c r="J19" i="1"/>
  <c r="C35" i="1"/>
  <c r="C36" i="1" s="1"/>
  <c r="C37" i="1" s="1"/>
  <c r="C14" i="1"/>
  <c r="C15" i="1"/>
  <c r="C16" i="1" s="1"/>
  <c r="C23" i="1"/>
  <c r="C24" i="1" s="1"/>
  <c r="J21" i="1" l="1"/>
  <c r="J22" i="1" s="1"/>
</calcChain>
</file>

<file path=xl/sharedStrings.xml><?xml version="1.0" encoding="utf-8"?>
<sst xmlns="http://schemas.openxmlformats.org/spreadsheetml/2006/main" count="49" uniqueCount="48">
  <si>
    <t>Initial Parameters</t>
  </si>
  <si>
    <t>Pump</t>
  </si>
  <si>
    <t xml:space="preserve"> </t>
  </si>
  <si>
    <t>BUCHER HYDRAULICS</t>
  </si>
  <si>
    <t>APRO7/0.5</t>
  </si>
  <si>
    <t>VIVOIL VIVOLO</t>
  </si>
  <si>
    <t>XV 0R/0.45</t>
  </si>
  <si>
    <t>BRAND</t>
  </si>
  <si>
    <t>MODEL</t>
  </si>
  <si>
    <t>DISPLACEMENT [CC/REV]</t>
  </si>
  <si>
    <t>DRIVING TORQUE (at 150 bar pressure difference) [Nm]</t>
  </si>
  <si>
    <t>Power consumption [J]</t>
  </si>
  <si>
    <t xml:space="preserve">Tube </t>
  </si>
  <si>
    <t>length [m]</t>
  </si>
  <si>
    <t>diameter [m]</t>
  </si>
  <si>
    <t>radius [m]</t>
  </si>
  <si>
    <t>Liquid</t>
  </si>
  <si>
    <t>Viscosity of Hydraulic Oil (webtec.com)</t>
  </si>
  <si>
    <t>(Iso32 at 273K)</t>
  </si>
  <si>
    <t>density [kg/l]</t>
  </si>
  <si>
    <t>(Iso32 at 40C)</t>
  </si>
  <si>
    <t>(link seems to be good)</t>
  </si>
  <si>
    <t>In a closed flow circuit at a fixed temperature, a change in pressure of 40 MPa (400 bar) can lead to a change of up to 8% in viscosity. However there are problems in calculating this variation.</t>
  </si>
  <si>
    <t>Notes and comments</t>
  </si>
  <si>
    <t>Viscosity varies strongly with Temperature</t>
  </si>
  <si>
    <t>Tank</t>
  </si>
  <si>
    <t>Container</t>
  </si>
  <si>
    <t>p_initial [bar]</t>
  </si>
  <si>
    <t>base area [cm^2]</t>
  </si>
  <si>
    <t>Calculations</t>
  </si>
  <si>
    <t>12.4: Viscosity and Laminar Flow; Poiseuille’s Law - Physics LibreTexts</t>
  </si>
  <si>
    <t>We assume everything necessary for Poiseuille law</t>
  </si>
  <si>
    <t>ν kinematic viscosity [mm^2 / s]</t>
  </si>
  <si>
    <t>μ dynamic viscosity [10^-3 kg/(ms)]</t>
  </si>
  <si>
    <t>μ dynamic viscosity [Pa.s.]</t>
  </si>
  <si>
    <t>R Resistence  [kg/(s m^4)]</t>
  </si>
  <si>
    <t>Q [l / s]</t>
  </si>
  <si>
    <t>Q Flow Rate = ΔP / R [10^5 m^3 / s]</t>
  </si>
  <si>
    <t>(used for calc)</t>
  </si>
  <si>
    <t>(other link on dynamic viscosity)</t>
  </si>
  <si>
    <t>Motor Oils - Dynamic Viscosities (engineeringtoolbox.com)</t>
  </si>
  <si>
    <t>appears a bit too high, but typing in the values of website, i get the same result as they do</t>
  </si>
  <si>
    <t>Q[l/min]</t>
  </si>
  <si>
    <t>filling_initial [cm]</t>
  </si>
  <si>
    <t>p_initial [10 N/ m^2]</t>
  </si>
  <si>
    <t>https://www.youtube.com/watch?v=SAOfi1qU9gI</t>
  </si>
  <si>
    <t>video that shows how to increase pressure</t>
  </si>
  <si>
    <t>sanity check for numerical simulation: within first second, for same initial conditions, I also get 0.08 l that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</si>
</sst>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0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ngineeringtoolbox.com/dynamic-viscosity-motor-oils-d_1759.html" TargetMode="External"/><Relationship Id="rId2" Type="http://schemas.openxmlformats.org/officeDocument/2006/relationships/hyperlink" Target="https://phys.libretexts.org/Bookshelves/College_Physics/College_Physics_1e_(OpenStax)/12%3A_Fluid_Dynamics_and_Its_Biological_and_Medical_Applications/12.04%3A_Viscosity_and_Laminar_Flow_Poiseuilles_Law" TargetMode="External"/><Relationship Id="rId1" Type="http://schemas.openxmlformats.org/officeDocument/2006/relationships/hyperlink" Target="https://en.webtec.com/education/viscosity-of-hydraulic-oil/" TargetMode="External"/><Relationship Id="rId4" Type="http://schemas.openxmlformats.org/officeDocument/2006/relationships/hyperlink" Target="https://www.youtube.com/watch?v=SAOfi1qU9g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37"/>
  <sheetViews>
    <sheetView tabSelected="1" topLeftCell="E11" workbookViewId="0">
      <selection activeCell="C22" sqref="C22"/>
    </sheetView>
  </sheetViews>
  <sheetFormatPr defaultRowHeight="14.5" x14ac:dyDescent="0.35"/>
  <cols>
    <col min="2" max="2" width="29.81640625" customWidth="1"/>
    <col min="3" max="3" width="19" customWidth="1"/>
    <col min="4" max="4" width="22.90625" customWidth="1"/>
    <col min="5" max="5" width="48.90625" customWidth="1"/>
    <col min="6" max="6" width="20.36328125" customWidth="1"/>
    <col min="9" max="9" width="29.90625" customWidth="1"/>
    <col min="10" max="10" width="11.81640625" bestFit="1" customWidth="1"/>
  </cols>
  <sheetData>
    <row r="2" spans="2:10" x14ac:dyDescent="0.35">
      <c r="B2" t="s">
        <v>0</v>
      </c>
      <c r="I2" t="s">
        <v>23</v>
      </c>
    </row>
    <row r="4" spans="2:10" x14ac:dyDescent="0.35">
      <c r="B4" t="s">
        <v>1</v>
      </c>
      <c r="I4" t="s">
        <v>22</v>
      </c>
    </row>
    <row r="5" spans="2:10" x14ac:dyDescent="0.35">
      <c r="B5" t="s">
        <v>2</v>
      </c>
    </row>
    <row r="6" spans="2:10" x14ac:dyDescent="0.35">
      <c r="B6" s="3" t="s">
        <v>7</v>
      </c>
      <c r="C6" s="2" t="s">
        <v>8</v>
      </c>
      <c r="D6" s="2" t="s">
        <v>9</v>
      </c>
      <c r="E6" s="4" t="s">
        <v>10</v>
      </c>
      <c r="F6" s="4" t="s">
        <v>11</v>
      </c>
      <c r="I6" t="s">
        <v>24</v>
      </c>
    </row>
    <row r="7" spans="2:10" x14ac:dyDescent="0.35">
      <c r="B7" s="1" t="s">
        <v>3</v>
      </c>
      <c r="C7" s="2" t="s">
        <v>4</v>
      </c>
      <c r="D7" s="2">
        <v>0.5</v>
      </c>
      <c r="E7" s="2">
        <v>1.4906250000000001</v>
      </c>
      <c r="F7" s="2"/>
    </row>
    <row r="8" spans="2:10" x14ac:dyDescent="0.35">
      <c r="B8" s="1" t="s">
        <v>5</v>
      </c>
      <c r="C8" s="2" t="s">
        <v>6</v>
      </c>
      <c r="D8" s="2">
        <v>0.45</v>
      </c>
      <c r="E8" s="2">
        <v>1.3428698320000001</v>
      </c>
      <c r="F8" s="2"/>
      <c r="I8" t="s">
        <v>31</v>
      </c>
    </row>
    <row r="9" spans="2:10" x14ac:dyDescent="0.35">
      <c r="B9" s="1"/>
      <c r="C9" s="2"/>
      <c r="D9" s="2"/>
      <c r="E9" s="2"/>
      <c r="F9" s="2"/>
    </row>
    <row r="10" spans="2:10" x14ac:dyDescent="0.35">
      <c r="B10" s="2"/>
      <c r="C10" s="2"/>
      <c r="D10" s="2"/>
      <c r="E10" s="2"/>
      <c r="F10" s="2"/>
      <c r="I10" s="6" t="s">
        <v>30</v>
      </c>
      <c r="J10" t="s">
        <v>38</v>
      </c>
    </row>
    <row r="11" spans="2:10" x14ac:dyDescent="0.35">
      <c r="B11" s="5"/>
    </row>
    <row r="12" spans="2:10" x14ac:dyDescent="0.35">
      <c r="B12" t="s">
        <v>12</v>
      </c>
      <c r="I12" s="6" t="s">
        <v>40</v>
      </c>
      <c r="J12" t="s">
        <v>39</v>
      </c>
    </row>
    <row r="14" spans="2:10" x14ac:dyDescent="0.35">
      <c r="B14" t="s">
        <v>13</v>
      </c>
      <c r="C14">
        <f>0.025*10</f>
        <v>0.25</v>
      </c>
    </row>
    <row r="15" spans="2:10" x14ac:dyDescent="0.35">
      <c r="B15" t="s">
        <v>14</v>
      </c>
      <c r="C15">
        <f>0.0254*0.25</f>
        <v>6.3499999999999997E-3</v>
      </c>
    </row>
    <row r="16" spans="2:10" x14ac:dyDescent="0.35">
      <c r="B16" t="s">
        <v>15</v>
      </c>
      <c r="C16">
        <f>C15/2</f>
        <v>3.1749999999999999E-3</v>
      </c>
    </row>
    <row r="17" spans="2:11" x14ac:dyDescent="0.35">
      <c r="I17" t="s">
        <v>29</v>
      </c>
    </row>
    <row r="19" spans="2:11" x14ac:dyDescent="0.35">
      <c r="B19" t="s">
        <v>16</v>
      </c>
      <c r="C19" s="6" t="s">
        <v>17</v>
      </c>
      <c r="D19" t="s">
        <v>21</v>
      </c>
      <c r="I19" t="s">
        <v>35</v>
      </c>
      <c r="J19">
        <f xml:space="preserve"> 8 * C24 *C14 / (PI() * C16^4)</f>
        <v>4848932797.1973114</v>
      </c>
    </row>
    <row r="20" spans="2:11" x14ac:dyDescent="0.35">
      <c r="I20" t="s">
        <v>37</v>
      </c>
      <c r="J20">
        <f>(C37-C28)/J19</f>
        <v>8.3770185520983474E-10</v>
      </c>
    </row>
    <row r="21" spans="2:11" x14ac:dyDescent="0.35">
      <c r="B21" t="s">
        <v>32</v>
      </c>
      <c r="C21">
        <v>900</v>
      </c>
      <c r="D21" t="s">
        <v>18</v>
      </c>
      <c r="I21" t="s">
        <v>36</v>
      </c>
      <c r="J21">
        <f>J20* 10^8</f>
        <v>8.3770185520983476E-2</v>
      </c>
      <c r="K21" t="s">
        <v>41</v>
      </c>
    </row>
    <row r="22" spans="2:11" x14ac:dyDescent="0.35">
      <c r="B22" t="s">
        <v>19</v>
      </c>
      <c r="C22">
        <v>0.86</v>
      </c>
      <c r="D22" t="s">
        <v>20</v>
      </c>
      <c r="I22" t="s">
        <v>42</v>
      </c>
      <c r="J22">
        <f>J21*60</f>
        <v>5.026211131259009</v>
      </c>
    </row>
    <row r="23" spans="2:11" x14ac:dyDescent="0.35">
      <c r="B23" t="s">
        <v>33</v>
      </c>
      <c r="C23">
        <f>C22*C21</f>
        <v>774</v>
      </c>
      <c r="J23" t="s">
        <v>47</v>
      </c>
    </row>
    <row r="24" spans="2:11" x14ac:dyDescent="0.35">
      <c r="B24" t="s">
        <v>34</v>
      </c>
      <c r="C24">
        <f>C23*10^(-3)</f>
        <v>0.77400000000000002</v>
      </c>
    </row>
    <row r="27" spans="2:11" x14ac:dyDescent="0.35">
      <c r="B27" t="s">
        <v>25</v>
      </c>
    </row>
    <row r="28" spans="2:11" x14ac:dyDescent="0.35">
      <c r="B28" t="s">
        <v>27</v>
      </c>
      <c r="C28">
        <v>1</v>
      </c>
    </row>
    <row r="33" spans="2:5" x14ac:dyDescent="0.35">
      <c r="B33" t="s">
        <v>26</v>
      </c>
    </row>
    <row r="34" spans="2:5" x14ac:dyDescent="0.35">
      <c r="B34" t="s">
        <v>28</v>
      </c>
      <c r="C34">
        <v>400</v>
      </c>
    </row>
    <row r="35" spans="2:5" x14ac:dyDescent="0.35">
      <c r="B35" t="s">
        <v>43</v>
      </c>
      <c r="C35">
        <f>60*10^2</f>
        <v>6000</v>
      </c>
    </row>
    <row r="36" spans="2:5" x14ac:dyDescent="0.35">
      <c r="B36" t="s">
        <v>44</v>
      </c>
      <c r="C36">
        <f>C35*C22*9.81</f>
        <v>50619.600000000006</v>
      </c>
    </row>
    <row r="37" spans="2:5" x14ac:dyDescent="0.35">
      <c r="B37" t="s">
        <v>27</v>
      </c>
      <c r="C37">
        <f>C36*10^(-4)</f>
        <v>5.0619600000000009</v>
      </c>
      <c r="D37" s="6" t="s">
        <v>45</v>
      </c>
      <c r="E37" t="s">
        <v>46</v>
      </c>
    </row>
  </sheetData>
  <hyperlinks>
    <hyperlink ref="C19" r:id="rId1" display="https://en.webtec.com/education/viscosity-of-hydraulic-oil/" xr:uid="{D340792B-2A38-4435-8595-2ABEF6562769}"/>
    <hyperlink ref="I10" r:id="rId2" display="https://phys.libretexts.org/Bookshelves/College_Physics/College_Physics_1e_(OpenStax)/12%3A_Fluid_Dynamics_and_Its_Biological_and_Medical_Applications/12.04%3A_Viscosity_and_Laminar_Flow_Poiseuilles_Law" xr:uid="{12F084AF-8398-4CF4-91BE-8022B09CC265}"/>
    <hyperlink ref="I12" r:id="rId3" display="https://www.engineeringtoolbox.com/dynamic-viscosity-motor-oils-d_1759.html" xr:uid="{0C7C644F-45CF-425D-A764-CA7F0A0E92F9}"/>
    <hyperlink ref="D37" r:id="rId4" xr:uid="{EC3D9E69-575D-4002-B381-548CACF6397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Heinrich</dc:creator>
  <cp:lastModifiedBy>Jaeger  Heinrich</cp:lastModifiedBy>
  <dcterms:created xsi:type="dcterms:W3CDTF">2015-06-05T18:19:34Z</dcterms:created>
  <dcterms:modified xsi:type="dcterms:W3CDTF">2024-04-29T07:47:28Z</dcterms:modified>
</cp:coreProperties>
</file>