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excel-challenge\"/>
    </mc:Choice>
  </mc:AlternateContent>
  <xr:revisionPtr revIDLastSave="0" documentId="13_ncr:1_{671F3EEE-9207-41DC-A029-BF4EFB8A6E41}" xr6:coauthVersionLast="47" xr6:coauthVersionMax="47" xr10:uidLastSave="{00000000-0000-0000-0000-000000000000}"/>
  <bookViews>
    <workbookView xWindow="-110" yWindow="-110" windowWidth="19420" windowHeight="11500" firstSheet="3" activeTab="5" xr2:uid="{00000000-000D-0000-FFFF-FFFF00000000}"/>
  </bookViews>
  <sheets>
    <sheet name="Sheet1" sheetId="3" r:id="rId1"/>
    <sheet name="Sheet2" sheetId="4" r:id="rId2"/>
    <sheet name="Sheet3" sheetId="5" r:id="rId3"/>
    <sheet name="crowdfunding" sheetId="1" r:id="rId4"/>
    <sheet name=" Goals analysis" sheetId="6" r:id="rId5"/>
    <sheet name="statistical analysis" sheetId="7" r:id="rId6"/>
  </sheets>
  <definedNames>
    <definedName name="_xlnm._FilterDatabase" localSheetId="4" hidden="1">' Goals analysis'!$A$1:$H$1</definedName>
    <definedName name="_xlnm._FilterDatabase" localSheetId="3" hidden="1">crowdfunding!$A$1:$T$1001</definedName>
    <definedName name="_xlnm._FilterDatabase" localSheetId="5" hidden="1">'statistical analysis'!$A$4:$B$4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D13" i="6"/>
  <c r="C13" i="6"/>
  <c r="B13" i="6"/>
  <c r="E13" i="6" s="1"/>
  <c r="D12" i="6"/>
  <c r="C12" i="6"/>
  <c r="B12" i="6"/>
  <c r="E12" i="6" s="1"/>
  <c r="G12" i="6" s="1"/>
  <c r="D11" i="6"/>
  <c r="C11" i="6"/>
  <c r="B11" i="6"/>
  <c r="D10" i="6"/>
  <c r="C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E5" i="6" s="1"/>
  <c r="D4" i="6"/>
  <c r="C4" i="6"/>
  <c r="B4" i="6"/>
  <c r="D3" i="6"/>
  <c r="C3" i="6"/>
  <c r="B3" i="6"/>
  <c r="E3" i="6" s="1"/>
  <c r="D2" i="6"/>
  <c r="C2" i="6"/>
  <c r="B2" i="6"/>
  <c r="E2" i="6" s="1"/>
  <c r="F2" i="6" s="1"/>
  <c r="M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9" i="1"/>
  <c r="M10" i="1"/>
  <c r="M4" i="1"/>
  <c r="M5" i="1"/>
  <c r="M6" i="1"/>
  <c r="M7" i="1"/>
  <c r="M8" i="1"/>
  <c r="M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6" l="1"/>
  <c r="E11" i="6"/>
  <c r="H11" i="6" s="1"/>
  <c r="H6" i="6"/>
  <c r="G6" i="6"/>
  <c r="E4" i="6"/>
  <c r="H4" i="6" s="1"/>
  <c r="E9" i="6"/>
  <c r="H9" i="6" s="1"/>
  <c r="E10" i="6"/>
  <c r="H10" i="6" s="1"/>
  <c r="G5" i="6"/>
  <c r="H5" i="6"/>
  <c r="G2" i="6"/>
  <c r="H2" i="6"/>
  <c r="G7" i="6"/>
  <c r="H7" i="6"/>
  <c r="H12" i="6"/>
  <c r="G3" i="6"/>
  <c r="H3" i="6"/>
  <c r="G13" i="6"/>
  <c r="H13" i="6"/>
  <c r="G4" i="6"/>
  <c r="E8" i="6"/>
  <c r="F8" i="6" s="1"/>
  <c r="F6" i="6"/>
  <c r="E7" i="6"/>
  <c r="F7" i="6" s="1"/>
  <c r="F5" i="6"/>
  <c r="F3" i="6"/>
  <c r="F13" i="6"/>
  <c r="F12" i="6"/>
  <c r="H8" i="6" l="1"/>
  <c r="G8" i="6"/>
  <c r="F11" i="6"/>
  <c r="G11" i="6"/>
  <c r="F9" i="6"/>
  <c r="F10" i="6"/>
  <c r="F4" i="6"/>
  <c r="G9" i="6"/>
  <c r="G10" i="6"/>
</calcChain>
</file>

<file path=xl/sharedStrings.xml><?xml version="1.0" encoding="utf-8"?>
<sst xmlns="http://schemas.openxmlformats.org/spreadsheetml/2006/main" count="9059" uniqueCount="2111">
  <si>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</si>
  <si>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</si>
  <si>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</si>
  <si>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</si>
  <si>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</si>
  <si>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</si>
  <si>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</si>
  <si>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</si>
  <si>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</si>
  <si>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</si>
  <si>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</si>
  <si>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</si>
  <si>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</si>
  <si>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</si>
  <si>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</si>
  <si>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</si>
  <si>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</si>
  <si>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</si>
  <si>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</si>
  <si>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</si>
  <si>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</si>
  <si>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</si>
  <si>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</si>
  <si>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</si>
  <si>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</si>
  <si>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</si>
  <si>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</si>
  <si>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</si>
  <si>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</si>
  <si>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</si>
  <si>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</si>
  <si>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</si>
  <si>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</si>
  <si>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</si>
  <si>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</si>
  <si>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</si>
  <si>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</si>
  <si>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</si>
  <si>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</si>
  <si>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</si>
  <si>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</si>
  <si>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</si>
  <si>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</si>
  <si>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</si>
  <si>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</si>
  <si>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</si>
  <si>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</si>
  <si>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</si>
  <si>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</si>
  <si>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</si>
  <si>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</si>
  <si>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</si>
  <si>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</si>
  <si>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</si>
  <si>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</si>
  <si>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</si>
  <si>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</si>
  <si>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</si>
  <si>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</si>
  <si>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</si>
  <si>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</si>
  <si>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</si>
  <si>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</si>
  <si>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</si>
  <si>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</si>
  <si>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</si>
  <si>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</si>
  <si>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</si>
  <si>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</si>
  <si>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</si>
  <si>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</si>
  <si>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</si>
  <si>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</si>
  <si>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</si>
  <si>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</si>
  <si>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</si>
  <si>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</si>
  <si>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</si>
  <si>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</si>
  <si>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</si>
  <si>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</si>
  <si>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</si>
  <si>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</si>
  <si>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</si>
  <si>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</si>
  <si>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</si>
  <si>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</si>
  <si>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</si>
  <si>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</si>
  <si>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</si>
  <si>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</si>
  <si>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</si>
  <si>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</si>
  <si>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</si>
  <si>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</si>
  <si>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</si>
  <si>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</si>
  <si>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</si>
  <si>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</si>
  <si>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</si>
  <si>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</si>
  <si>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</si>
  <si>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</si>
  <si>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</si>
  <si>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</si>
  <si>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</si>
  <si>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</si>
  <si>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</si>
  <si>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</si>
  <si>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</si>
  <si>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</si>
  <si>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</si>
  <si>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</si>
  <si>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</si>
  <si>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</si>
  <si>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</si>
  <si>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</si>
  <si>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</si>
  <si>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</si>
  <si>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</si>
  <si>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</si>
  <si>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</si>
  <si>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</si>
  <si>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</si>
  <si>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</si>
  <si>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</si>
  <si>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</si>
  <si>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</si>
  <si>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</si>
  <si>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</si>
  <si>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</si>
  <si>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</si>
  <si>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</si>
  <si>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</si>
  <si>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</si>
  <si>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</si>
  <si>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</si>
  <si>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</si>
  <si>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</si>
  <si>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</si>
  <si>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</si>
  <si>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</si>
  <si>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</si>
  <si>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</si>
  <si>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</si>
  <si>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</si>
  <si>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</si>
  <si>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</si>
  <si>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</si>
  <si>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</si>
  <si>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</si>
  <si>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</si>
  <si>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</si>
  <si>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</si>
  <si>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</si>
  <si>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</si>
  <si>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</si>
  <si>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</si>
  <si>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</si>
  <si>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</si>
  <si>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</si>
  <si>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</si>
  <si>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</si>
  <si>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</si>
  <si>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</si>
  <si>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</si>
  <si>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</si>
  <si>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</si>
  <si>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</si>
  <si>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</si>
  <si>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</si>
  <si>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</si>
  <si>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</si>
  <si>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</si>
  <si>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</si>
  <si>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</si>
  <si>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</si>
  <si>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</si>
  <si>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</si>
  <si>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</si>
  <si>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</si>
  <si>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</si>
  <si>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</si>
  <si>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</si>
  <si>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</si>
  <si>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</si>
  <si>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</si>
  <si>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</si>
  <si>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</si>
  <si>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</si>
  <si>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</si>
  <si>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</si>
  <si>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</si>
  <si>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</si>
  <si>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</si>
  <si>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</si>
  <si>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</si>
  <si>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</si>
  <si>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</si>
  <si>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</si>
  <si>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</si>
  <si>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</si>
  <si>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</si>
  <si>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</si>
  <si>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</si>
  <si>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</si>
  <si>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</si>
  <si>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</si>
  <si>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</si>
  <si>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</si>
  <si>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</si>
  <si>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</si>
  <si>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</si>
  <si>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</si>
  <si>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</si>
  <si>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</si>
  <si>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</si>
  <si>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</si>
  <si>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</si>
  <si>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</si>
  <si>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</si>
  <si>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</si>
  <si>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</si>
  <si>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</si>
  <si>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</si>
  <si>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</si>
  <si>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</si>
  <si>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</si>
  <si>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</si>
  <si>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</si>
  <si>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</si>
  <si>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</si>
  <si>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</si>
  <si>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</si>
  <si>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</si>
  <si>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</si>
  <si>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</si>
  <si>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</si>
  <si>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</si>
  <si>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</si>
  <si>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</si>
  <si>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</si>
  <si>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</si>
  <si>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</si>
  <si>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</si>
  <si>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</si>
  <si>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</si>
  <si>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</si>
  <si>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</si>
  <si>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</si>
  <si>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</si>
  <si>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</si>
  <si>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</si>
  <si>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</si>
  <si>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</si>
  <si>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</si>
  <si>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</si>
  <si>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</si>
  <si>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</si>
  <si>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</si>
  <si>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</si>
  <si>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</si>
  <si>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</si>
  <si>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</si>
  <si>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</si>
  <si>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</si>
  <si>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</si>
  <si>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</si>
  <si>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</si>
  <si>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</si>
  <si>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</si>
  <si>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</si>
  <si>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</si>
  <si>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</si>
  <si>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</si>
  <si>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</si>
  <si>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</si>
  <si>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</si>
  <si>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</si>
  <si>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</si>
  <si>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</si>
  <si>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</si>
  <si>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</si>
  <si>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</si>
  <si>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</si>
  <si>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</si>
  <si>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</si>
  <si>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</si>
  <si>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</si>
  <si>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</si>
  <si>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</si>
  <si>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</si>
  <si>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</si>
  <si>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</si>
  <si>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</si>
  <si>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</si>
  <si>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</si>
  <si>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</si>
  <si>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</si>
  <si>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</si>
  <si>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</si>
  <si>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</si>
  <si>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</si>
  <si>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</si>
  <si>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</si>
  <si>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</si>
  <si>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</si>
  <si>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</si>
  <si>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</si>
  <si>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</si>
  <si>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</si>
  <si>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</si>
  <si>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</si>
  <si>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</si>
  <si>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</si>
  <si>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</si>
  <si>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</si>
  <si>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</si>
  <si>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</si>
  <si>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</si>
  <si>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</si>
  <si>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</si>
  <si>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</si>
  <si>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</si>
  <si>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</si>
  <si>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</si>
  <si>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</si>
  <si>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</si>
  <si>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</si>
  <si>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</si>
  <si>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</si>
  <si>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</si>
  <si>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</si>
  <si>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</si>
  <si>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</si>
  <si>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</si>
  <si>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</si>
  <si>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</si>
  <si>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</si>
  <si>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</si>
  <si>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</si>
  <si>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</si>
  <si>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</si>
  <si>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</si>
  <si>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</si>
  <si>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</si>
  <si>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</si>
  <si>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</si>
  <si>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</si>
  <si>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</si>
  <si>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</si>
  <si>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</si>
  <si>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</si>
  <si>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</si>
  <si>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</si>
  <si>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</si>
  <si>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</si>
  <si>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</si>
  <si>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</si>
  <si>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</si>
  <si>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</si>
  <si>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</si>
  <si>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</si>
  <si>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</si>
  <si>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</si>
  <si>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</si>
  <si>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</si>
  <si>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</si>
  <si>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</si>
  <si>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</si>
  <si>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</si>
  <si>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</si>
  <si>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</si>
  <si>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</si>
  <si>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</si>
  <si>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</si>
  <si>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</si>
  <si>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</si>
  <si>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</si>
  <si>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</si>
  <si>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</si>
  <si>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</si>
  <si>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</si>
  <si>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</si>
  <si>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</si>
  <si>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</si>
  <si>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</si>
  <si>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</si>
  <si>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</si>
  <si>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</si>
  <si>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</si>
  <si>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</si>
  <si>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</si>
  <si>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</si>
  <si>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</si>
  <si>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</si>
  <si>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</si>
  <si>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</si>
  <si>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</si>
  <si>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</si>
  <si>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</si>
  <si>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</si>
  <si>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</si>
  <si>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</si>
  <si>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</si>
  <si>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</si>
  <si>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</si>
  <si>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</si>
  <si>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</si>
  <si>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</si>
  <si>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</si>
  <si>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</si>
  <si>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</si>
  <si>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</si>
  <si>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</si>
  <si>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</si>
  <si>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</si>
  <si>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</si>
  <si>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</si>
  <si>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</si>
  <si>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</si>
  <si>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</si>
  <si>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</si>
  <si>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</si>
  <si>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</si>
  <si>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</si>
  <si>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</si>
  <si>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</si>
  <si>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</si>
  <si>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</si>
  <si>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</si>
  <si>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</si>
  <si>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</si>
  <si>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</si>
  <si>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</si>
  <si>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</si>
  <si>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</si>
  <si>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</si>
  <si>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</si>
  <si>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</si>
  <si>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</si>
  <si>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</si>
  <si>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</si>
  <si>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</si>
  <si>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</si>
  <si>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</si>
  <si>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</si>
  <si>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</si>
  <si>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</si>
  <si>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</si>
  <si>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</si>
  <si>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</si>
  <si>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</si>
  <si>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</si>
  <si>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</si>
  <si>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</si>
  <si>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</si>
  <si>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</si>
  <si>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</si>
  <si>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</si>
  <si>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</si>
  <si>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</si>
  <si>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</si>
  <si>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</si>
  <si>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</si>
  <si>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</si>
  <si>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</si>
  <si>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</si>
  <si>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</si>
  <si>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</si>
  <si>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</si>
  <si>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</si>
  <si>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</si>
  <si>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</si>
  <si>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</si>
  <si>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</si>
  <si>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</si>
  <si>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</si>
  <si>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</si>
  <si>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</si>
  <si>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</si>
  <si>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</si>
  <si>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</si>
  <si>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</si>
  <si>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</si>
  <si>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</si>
  <si>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</si>
  <si>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</si>
  <si>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</si>
  <si>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</si>
  <si>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</si>
  <si>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</si>
  <si>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</si>
  <si>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</si>
  <si>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</si>
  <si>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</si>
  <si>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</si>
  <si>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</si>
  <si>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</si>
  <si>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</si>
  <si>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</si>
  <si>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</si>
  <si>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</si>
  <si>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</si>
  <si>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</si>
  <si>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</si>
  <si>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</si>
  <si>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</si>
  <si>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</si>
  <si>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</si>
  <si>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</si>
  <si>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</si>
  <si>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</si>
  <si>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</si>
  <si>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</si>
  <si>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</si>
  <si>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</si>
  <si>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</si>
  <si>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</si>
  <si>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</si>
  <si>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</si>
  <si>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</si>
  <si>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</si>
  <si>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</si>
  <si>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</si>
  <si>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</si>
  <si>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</si>
  <si>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</si>
  <si>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</si>
  <si>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</si>
  <si>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</si>
  <si>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</si>
  <si>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</si>
  <si>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</si>
  <si>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</si>
  <si>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</si>
  <si>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</si>
  <si>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</si>
  <si>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</si>
  <si>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</si>
  <si>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</si>
  <si>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</si>
  <si>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</si>
  <si>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</si>
  <si>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</si>
  <si>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</si>
  <si>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</si>
  <si>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</si>
  <si>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</si>
  <si>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</si>
  <si>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</si>
  <si>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</si>
  <si>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</si>
  <si>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</si>
  <si>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</si>
  <si>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</si>
  <si>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</si>
  <si>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</si>
  <si>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</si>
  <si>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</si>
  <si>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</si>
  <si>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</si>
  <si>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</si>
  <si>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</si>
  <si>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</si>
  <si>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</si>
  <si>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</si>
  <si>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</si>
  <si>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</si>
  <si>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</si>
  <si>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</si>
  <si>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</si>
  <si>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</si>
  <si>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</si>
  <si>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</si>
  <si>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</si>
  <si>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</si>
  <si>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</si>
  <si>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</si>
  <si>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</si>
  <si>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</si>
  <si>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</si>
  <si>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</si>
  <si>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</si>
  <si>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</si>
  <si>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</si>
  <si>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</si>
  <si>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</si>
  <si>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</si>
  <si>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</si>
  <si>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</si>
  <si>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</si>
  <si>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</si>
  <si>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</si>
  <si>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</si>
  <si>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</si>
  <si>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</si>
  <si>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</si>
  <si>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</si>
  <si>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</si>
  <si>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</si>
  <si>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</si>
  <si>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</si>
  <si>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</si>
  <si>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</si>
  <si>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</si>
  <si>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</si>
  <si>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</si>
  <si>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</si>
  <si>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</si>
  <si>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</si>
  <si>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</si>
  <si>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</si>
  <si>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</si>
  <si>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</si>
  <si>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</si>
  <si>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</si>
  <si>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</si>
  <si>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</si>
  <si>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</si>
  <si>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</si>
  <si>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</si>
  <si>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</si>
  <si>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</si>
  <si>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</si>
  <si>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</si>
  <si>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</si>
  <si>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</si>
  <si>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</si>
  <si>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</si>
  <si>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</si>
  <si>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</si>
  <si>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</si>
  <si>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</si>
  <si>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</si>
  <si>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</si>
  <si>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</si>
  <si>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</si>
  <si>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</si>
  <si>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</si>
  <si>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</si>
  <si>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</si>
  <si>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</si>
  <si>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</si>
  <si>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</si>
  <si>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</si>
  <si>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</si>
  <si>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</si>
  <si>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</si>
  <si>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</si>
  <si>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</si>
  <si>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</si>
  <si>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</si>
  <si>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</si>
  <si>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</si>
  <si>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</si>
  <si>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</si>
  <si>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</si>
  <si>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</si>
  <si>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</si>
  <si>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</si>
  <si>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</si>
  <si>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</si>
  <si>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</si>
  <si>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</si>
  <si>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</si>
  <si>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</si>
  <si>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</si>
  <si>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</si>
  <si>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</si>
  <si>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</si>
  <si>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</si>
  <si>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</si>
  <si>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</si>
  <si>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</si>
  <si>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</si>
  <si>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</si>
  <si>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</si>
  <si>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</si>
  <si>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</si>
  <si>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</si>
  <si>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</si>
  <si>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</si>
  <si>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</si>
  <si>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</si>
  <si>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</si>
  <si>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</si>
  <si>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</si>
  <si>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</si>
  <si>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</si>
  <si>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</si>
  <si>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</si>
  <si>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</si>
  <si>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</si>
  <si>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</si>
  <si>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</si>
  <si>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</si>
  <si>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</si>
  <si>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</si>
  <si>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</si>
  <si>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</si>
  <si>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</si>
  <si>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</si>
  <si>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</si>
  <si>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</si>
  <si>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</si>
  <si>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</si>
  <si>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</si>
  <si>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</si>
  <si>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</si>
  <si>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</si>
  <si>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</si>
  <si>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</si>
  <si>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</si>
  <si>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</si>
  <si>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</si>
  <si>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</si>
  <si>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</si>
  <si>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</si>
  <si>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</si>
  <si>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</si>
  <si>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</si>
  <si>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</si>
  <si>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</si>
  <si>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</si>
  <si>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</si>
  <si>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</si>
  <si>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</si>
  <si>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</si>
  <si>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</si>
  <si>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</si>
  <si>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</si>
  <si>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</si>
  <si>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</si>
  <si>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</si>
  <si>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</si>
  <si>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</si>
  <si>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</si>
  <si>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</si>
  <si>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</si>
  <si>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</si>
  <si>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</si>
  <si>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</si>
  <si>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</si>
  <si>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</si>
  <si>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</si>
  <si>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</si>
  <si>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</si>
  <si>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</si>
  <si>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</si>
  <si>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</si>
  <si>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</si>
  <si>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</si>
  <si>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</si>
  <si>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</si>
  <si>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</si>
  <si>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</si>
  <si>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</si>
  <si>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</si>
  <si>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</si>
  <si>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</si>
  <si>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</si>
  <si>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</si>
  <si>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</si>
  <si>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</si>
  <si>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</si>
  <si>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</si>
  <si>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</si>
  <si>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</si>
  <si>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</si>
  <si>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</si>
  <si>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</si>
  <si>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</si>
  <si>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</si>
  <si>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</si>
  <si>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</si>
  <si>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</si>
  <si>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</si>
  <si>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</si>
  <si>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</si>
  <si>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</si>
  <si>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</si>
  <si>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</si>
  <si>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</si>
  <si>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</si>
  <si>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</si>
  <si>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</si>
  <si>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</si>
  <si>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</si>
  <si>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</si>
  <si>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</si>
  <si>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</si>
  <si>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</si>
  <si>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</si>
  <si>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</si>
  <si>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</si>
  <si>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</si>
  <si>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</si>
  <si>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</si>
  <si>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</si>
  <si>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</si>
  <si>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</si>
  <si>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</si>
  <si>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</si>
  <si>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</si>
  <si>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</si>
  <si>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</si>
  <si>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</si>
  <si>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</si>
  <si>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</si>
  <si>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</si>
  <si>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</si>
  <si>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</si>
  <si>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</si>
  <si>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</si>
  <si>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</si>
  <si>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</si>
  <si>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</si>
  <si>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</si>
  <si>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</si>
  <si>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</si>
  <si>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</si>
  <si>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</si>
  <si>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</si>
  <si>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</si>
  <si>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</si>
  <si>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</si>
  <si>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</si>
  <si>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</si>
  <si>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</si>
  <si>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</si>
  <si>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</si>
  <si>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</si>
  <si>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</si>
  <si>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</si>
  <si>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</si>
  <si>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</si>
  <si>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</si>
  <si>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</si>
  <si>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</si>
  <si>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</si>
  <si>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</si>
  <si>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</si>
  <si>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</si>
  <si>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</si>
  <si>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</si>
  <si>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</si>
  <si>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</si>
  <si>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</si>
  <si>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</si>
  <si>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</si>
  <si>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</si>
  <si>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</si>
  <si>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</si>
  <si>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</si>
  <si>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</si>
  <si>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</si>
  <si>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</si>
  <si>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</si>
  <si>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</si>
  <si>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</si>
  <si>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</si>
  <si>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</si>
  <si>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</si>
  <si>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</si>
  <si>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</si>
  <si>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</si>
  <si>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</si>
  <si>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</si>
  <si>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</si>
  <si>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</si>
  <si>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</si>
  <si>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</si>
  <si>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</si>
  <si>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</si>
  <si>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</si>
  <si>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</si>
  <si>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</si>
  <si>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</si>
  <si>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</si>
  <si>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</si>
  <si>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</si>
  <si>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</si>
  <si>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</si>
  <si>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</si>
  <si>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</si>
  <si>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</si>
  <si>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</si>
  <si>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</si>
  <si>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</si>
  <si>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</si>
  <si>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</si>
  <si>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</si>
  <si>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</si>
  <si>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</si>
  <si>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</si>
  <si>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</si>
  <si>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</si>
  <si>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</si>
  <si>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</si>
  <si>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</si>
  <si>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</si>
  <si>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</si>
  <si>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</si>
  <si>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</si>
  <si>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</si>
  <si>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</si>
  <si>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</si>
  <si>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</si>
  <si>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</si>
  <si>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</si>
  <si>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</si>
  <si>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</si>
  <si>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</si>
  <si>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</si>
  <si>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</si>
  <si>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</si>
  <si>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</si>
  <si>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</si>
  <si>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</si>
  <si>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</si>
  <si>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</si>
  <si>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</si>
  <si>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</si>
  <si>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</si>
  <si>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</si>
  <si>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</si>
  <si>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</si>
  <si>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</si>
  <si>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</si>
  <si>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</si>
  <si>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</si>
  <si>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</si>
  <si>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</si>
  <si>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</si>
  <si>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</si>
  <si>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</si>
  <si>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</si>
  <si>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</si>
  <si>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</si>
  <si>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</si>
  <si>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</si>
  <si>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</si>
  <si>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</si>
  <si>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</si>
  <si>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</si>
  <si>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</si>
  <si>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</si>
  <si>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</si>
  <si>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</si>
  <si>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</si>
  <si>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</si>
  <si>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</si>
  <si>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</si>
  <si>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</si>
  <si>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</si>
  <si>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</si>
  <si>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</si>
  <si>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</si>
  <si>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</si>
  <si>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</si>
  <si>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</si>
  <si>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</si>
  <si>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</si>
  <si>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</si>
  <si>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</si>
  <si>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</si>
  <si>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</si>
  <si>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</si>
  <si>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</si>
  <si>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</si>
  <si>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</si>
  <si>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</si>
  <si>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</si>
  <si>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</si>
  <si>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</si>
  <si>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</si>
  <si>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</si>
  <si>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</si>
  <si>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</si>
  <si>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</si>
  <si>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</si>
  <si>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</si>
  <si>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</si>
  <si>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</si>
  <si>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</si>
  <si>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</si>
  <si>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</si>
  <si>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</si>
  <si>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</si>
  <si>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</si>
  <si>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</si>
  <si>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</si>
  <si>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</si>
  <si>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</si>
  <si>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</si>
  <si>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</si>
  <si>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</si>
  <si>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</si>
  <si>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</si>
  <si>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</si>
  <si>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</si>
  <si>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</si>
  <si>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</si>
  <si>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</si>
  <si>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</si>
  <si>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</si>
  <si>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</si>
  <si>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</si>
  <si>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</si>
  <si>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</si>
  <si>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</si>
  <si>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</si>
  <si>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</si>
  <si>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</si>
  <si>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</si>
  <si>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</si>
  <si>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</si>
  <si>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</si>
  <si>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</si>
  <si>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</si>
  <si>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</si>
  <si>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</si>
  <si>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</si>
  <si>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</si>
  <si>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</si>
  <si>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</si>
  <si>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</si>
  <si>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</si>
  <si>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</si>
  <si>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</si>
  <si>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</si>
  <si>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</si>
  <si>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</si>
  <si>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</si>
  <si>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</si>
  <si>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</si>
  <si>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</si>
  <si>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</si>
  <si>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</si>
  <si>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</si>
  <si>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</si>
  <si>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</si>
  <si>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</si>
  <si>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</si>
  <si>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</si>
  <si>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</si>
  <si>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</si>
  <si>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</si>
  <si>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</si>
  <si>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</si>
  <si>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</si>
  <si>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</si>
  <si>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</si>
  <si>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</si>
  <si>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</si>
  <si>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</si>
  <si>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</si>
  <si>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</si>
  <si>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</si>
  <si>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</si>
  <si>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</si>
  <si>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</si>
  <si>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</si>
  <si>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</si>
  <si>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</si>
  <si>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</si>
  <si>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</si>
  <si>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</si>
  <si>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</si>
  <si>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</si>
  <si>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</si>
  <si>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</si>
  <si>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</si>
  <si>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</si>
  <si>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</si>
  <si>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</si>
  <si>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</si>
  <si>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</si>
  <si>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</si>
  <si>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</si>
  <si>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</si>
  <si>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</si>
  <si>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</si>
  <si>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</si>
  <si>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</si>
  <si>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</si>
  <si>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</si>
  <si>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</si>
  <si>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</si>
  <si>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</si>
  <si>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</si>
  <si>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</si>
  <si>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</si>
  <si>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</si>
  <si>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</si>
  <si>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</si>
  <si>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</si>
  <si>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</si>
  <si>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</si>
  <si>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</si>
  <si>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</si>
  <si>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</si>
  <si>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</si>
  <si>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</si>
  <si>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</si>
  <si>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</si>
  <si>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</si>
  <si>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</si>
  <si>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</si>
  <si>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</si>
  <si>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</si>
  <si>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</si>
  <si>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</si>
  <si>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</si>
  <si>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</si>
  <si>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</si>
  <si>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</si>
  <si>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</si>
  <si>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</si>
  <si>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</si>
  <si>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</si>
  <si>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</si>
  <si>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</si>
  <si>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</si>
  <si>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</si>
  <si>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</si>
  <si>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</si>
  <si>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</si>
  <si>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</si>
  <si>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</si>
  <si>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</si>
  <si>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</si>
  <si>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</si>
  <si>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</si>
  <si>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</si>
  <si>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</si>
  <si>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</si>
  <si>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</si>
  <si>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</si>
  <si>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</si>
  <si>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</si>
  <si>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</si>
  <si>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</si>
  <si>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</si>
  <si>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</si>
  <si>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</si>
  <si>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</si>
  <si>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</si>
  <si>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</si>
  <si>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</si>
  <si>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</si>
  <si>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</si>
  <si>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</si>
  <si>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</si>
  <si>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</si>
  <si>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</si>
  <si>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</si>
  <si>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</si>
  <si>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</si>
  <si>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</si>
  <si>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</si>
  <si>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</si>
  <si>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</si>
  <si>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</si>
  <si>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</si>
  <si>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</si>
  <si>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</si>
  <si>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</si>
  <si>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</si>
  <si>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</si>
  <si>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</si>
  <si>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</si>
  <si>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</si>
  <si>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</si>
  <si>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</si>
  <si>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</si>
  <si>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</si>
  <si>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</si>
  <si>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</si>
  <si>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</si>
  <si>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</si>
  <si>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</si>
  <si>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</si>
  <si>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</si>
  <si>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</si>
  <si>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</si>
  <si>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</si>
  <si>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</si>
  <si>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</si>
  <si>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</si>
  <si>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</si>
  <si>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</si>
  <si>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</si>
  <si>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</si>
  <si>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</si>
  <si>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</si>
  <si>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</si>
  <si>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</si>
  <si>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</si>
  <si>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</si>
  <si>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</si>
  <si>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</si>
  <si>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</si>
  <si>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</si>
  <si>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</si>
  <si>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</si>
  <si>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</si>
  <si>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</si>
  <si>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</si>
  <si>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</si>
  <si>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</si>
  <si>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</si>
  <si>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</si>
  <si>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</si>
  <si>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</si>
  <si>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</si>
  <si>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</si>
  <si>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</si>
  <si>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</si>
  <si>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</si>
  <si>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</si>
  <si>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</si>
  <si>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</si>
  <si>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</si>
  <si>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</si>
  <si>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</si>
  <si>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</si>
  <si>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</si>
  <si>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</si>
  <si>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</si>
  <si>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</si>
  <si>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</si>
  <si>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</si>
  <si>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</si>
  <si>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</si>
  <si>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</si>
  <si>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</si>
  <si>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</si>
  <si>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</si>
  <si>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</si>
  <si>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</si>
  <si>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</si>
  <si>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</si>
  <si>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</si>
  <si>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</si>
  <si>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</si>
  <si>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</si>
  <si>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</si>
  <si>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</si>
  <si>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</si>
  <si>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</si>
  <si>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</si>
  <si>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</si>
  <si>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</si>
  <si>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</si>
  <si>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</si>
  <si>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</si>
  <si>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</si>
  <si>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</si>
  <si>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</si>
  <si>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</si>
  <si>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</si>
  <si>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</si>
  <si>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</si>
  <si>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</si>
  <si>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</si>
  <si>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</si>
  <si>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</si>
  <si>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</si>
  <si>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</si>
  <si>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</si>
  <si>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</si>
  <si>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</si>
  <si>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</si>
  <si>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</si>
  <si>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</si>
  <si>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</si>
  <si>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</si>
  <si>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</si>
  <si>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</si>
  <si>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</si>
  <si>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</si>
  <si>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</si>
  <si>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</si>
  <si>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</si>
  <si>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</si>
  <si>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</si>
  <si>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</si>
  <si>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</si>
  <si>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</si>
  <si>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</si>
  <si>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</si>
  <si>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</si>
  <si>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</si>
  <si>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</si>
  <si>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</si>
  <si>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</si>
  <si>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</si>
  <si>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</si>
  <si>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</si>
  <si>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</si>
  <si>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</si>
  <si>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</si>
  <si>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</si>
  <si>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</si>
  <si>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</si>
  <si>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</si>
  <si>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</si>
  <si>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</si>
  <si>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</si>
  <si>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</si>
  <si>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</si>
  <si>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</si>
  <si>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</si>
  <si>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</si>
  <si>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</si>
  <si>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</si>
  <si>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</si>
  <si>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</si>
  <si>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</si>
  <si>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</si>
  <si>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</si>
  <si>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</si>
  <si>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</si>
  <si>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</si>
  <si>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</si>
  <si>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</si>
  <si>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</si>
  <si>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</si>
  <si>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</si>
  <si>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</si>
  <si>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</si>
  <si>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</si>
  <si>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</si>
  <si>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</si>
  <si>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</si>
  <si>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</si>
  <si>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</si>
  <si>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</si>
  <si>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</si>
  <si>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</si>
  <si>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</si>
  <si>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</si>
  <si>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</si>
  <si>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</si>
  <si>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</si>
  <si>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</si>
  <si>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</si>
  <si>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</si>
  <si>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</si>
  <si>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</si>
  <si>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</si>
  <si>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</si>
  <si>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</si>
  <si>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</si>
  <si>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</si>
  <si>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</si>
  <si>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</si>
  <si>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</si>
  <si>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</si>
  <si>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</si>
  <si>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</si>
  <si>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</si>
  <si>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</si>
  <si>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</si>
  <si>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</si>
  <si>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</si>
  <si>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</si>
  <si>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</si>
  <si>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</si>
  <si>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</si>
  <si>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</si>
  <si>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</si>
  <si>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</si>
  <si>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</si>
  <si>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</si>
  <si>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</si>
  <si>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</si>
  <si>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</si>
  <si>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</si>
  <si>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</si>
  <si>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</si>
  <si>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</si>
  <si>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</si>
  <si>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</si>
  <si>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</si>
  <si>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</si>
  <si>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</si>
  <si>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</si>
  <si>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</si>
  <si>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</si>
  <si>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</si>
  <si>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</si>
  <si>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</si>
  <si>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</si>
  <si>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</si>
  <si>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</si>
  <si>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</si>
  <si>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</si>
  <si>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</si>
  <si>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</si>
  <si>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</si>
  <si>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</si>
  <si>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</si>
  <si>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</si>
  <si>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</si>
  <si>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</si>
  <si>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</si>
  <si>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</si>
  <si>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</si>
  <si>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</si>
  <si>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</si>
  <si>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</si>
  <si>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</si>
  <si>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</si>
  <si>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</si>
  <si>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</si>
  <si>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</si>
  <si>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</si>
  <si>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</si>
  <si>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</si>
  <si>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</si>
  <si>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</si>
  <si>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</si>
  <si>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</si>
  <si>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</si>
  <si>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</si>
  <si>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</si>
  <si>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</si>
  <si>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</si>
  <si>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</si>
  <si>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</si>
  <si>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</si>
  <si>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</si>
  <si>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</si>
  <si>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</si>
  <si>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</si>
  <si>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</si>
  <si>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</si>
  <si>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</si>
  <si>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</si>
  <si>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</si>
  <si>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</si>
  <si>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</si>
  <si>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</si>
  <si>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</si>
  <si>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</si>
  <si>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</si>
  <si>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</si>
  <si>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</si>
  <si>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</si>
  <si>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</si>
  <si>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</si>
  <si>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</si>
  <si>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</si>
  <si>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</si>
  <si>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</si>
  <si>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</si>
  <si>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</si>
  <si>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</si>
  <si>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</si>
  <si>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</si>
  <si>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</si>
  <si>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</si>
  <si>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</si>
  <si>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</si>
  <si>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</si>
  <si>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</si>
  <si>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</si>
  <si>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</si>
  <si>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</si>
  <si>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</si>
  <si>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</si>
  <si>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</si>
  <si>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</si>
  <si>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</si>
  <si>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</si>
  <si>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</si>
  <si>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</si>
  <si>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</si>
  <si>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</si>
  <si>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</si>
  <si>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</si>
  <si>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</si>
  <si>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</si>
  <si>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</si>
  <si>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</si>
  <si>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</si>
  <si>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</si>
  <si>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</si>
  <si>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</si>
  <si>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</si>
  <si>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</si>
  <si>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</si>
  <si>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</si>
  <si>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</si>
  <si>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</si>
  <si>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</si>
  <si>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</si>
  <si>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</si>
  <si>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</si>
  <si>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</si>
  <si>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</si>
  <si>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</si>
  <si>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</si>
  <si>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</si>
  <si>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</si>
  <si>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</si>
  <si>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</si>
  <si>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</si>
  <si>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</si>
  <si>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</si>
  <si>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</si>
  <si>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</si>
  <si>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</si>
  <si>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</si>
  <si>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</si>
  <si>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</si>
  <si>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</si>
  <si>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</si>
  <si>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</si>
  <si>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</si>
  <si>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</si>
  <si>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</si>
  <si>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</si>
  <si>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</si>
  <si>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</si>
  <si>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</si>
  <si>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</si>
  <si>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</si>
  <si>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</si>
  <si>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</si>
  <si>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</si>
  <si>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</si>
  <si>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</si>
  <si>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</si>
  <si>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</si>
  <si>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</si>
  <si>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</si>
  <si>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</si>
  <si>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</si>
  <si>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</si>
  <si>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</si>
  <si>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</si>
  <si>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</si>
  <si>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</si>
  <si>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</si>
  <si>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</si>
  <si>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</si>
  <si>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</si>
  <si>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</si>
  <si>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</si>
  <si>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</si>
  <si>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</si>
  <si>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</si>
  <si>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</si>
  <si>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</si>
  <si>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</si>
  <si>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</si>
  <si>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</si>
  <si>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</si>
  <si>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</si>
  <si>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</si>
  <si>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</si>
  <si>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</si>
  <si>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</si>
  <si>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</si>
  <si>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</si>
  <si>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</si>
  <si>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</si>
  <si>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</si>
  <si>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</si>
  <si>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</si>
  <si>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</si>
  <si>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</si>
  <si>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</si>
  <si>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</si>
  <si>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</si>
  <si>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</si>
  <si>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</si>
  <si>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</si>
  <si>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</si>
  <si>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</si>
  <si>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</si>
  <si>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</si>
  <si>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</si>
  <si>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</si>
  <si>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</si>
  <si>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</si>
  <si>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</si>
  <si>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</si>
  <si>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</si>
  <si>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</si>
  <si>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</si>
  <si>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</si>
  <si>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</si>
  <si>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</si>
  <si>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</si>
  <si>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</si>
  <si>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</si>
  <si>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</si>
  <si>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</si>
  <si>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</si>
  <si>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</si>
  <si>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</si>
  <si>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</si>
  <si>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</si>
  <si>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</si>
  <si>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</si>
  <si>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</si>
  <si>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</si>
  <si>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</si>
  <si>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</si>
  <si>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</si>
  <si>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</si>
  <si>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</si>
  <si>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</si>
  <si>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</si>
  <si>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</si>
  <si>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</si>
  <si>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</si>
  <si>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</si>
  <si>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</si>
  <si>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</si>
  <si>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</si>
  <si>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</si>
  <si>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</si>
  <si>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</si>
  <si>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</si>
  <si>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</si>
  <si>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</si>
  <si>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</si>
  <si>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</si>
  <si>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</si>
  <si>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</si>
  <si>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</si>
  <si>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</si>
  <si>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</si>
  <si>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</si>
  <si>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</si>
  <si>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</si>
  <si>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</si>
  <si>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</si>
  <si>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</si>
  <si>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</si>
  <si>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</si>
  <si>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</si>
  <si>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</si>
  <si>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</si>
  <si>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</si>
  <si>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</si>
  <si>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</si>
  <si>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</si>
  <si>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</si>
  <si>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</si>
  <si>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</si>
  <si>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</si>
  <si>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</si>
  <si>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</si>
  <si>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</si>
  <si>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</si>
  <si>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</si>
  <si>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</si>
  <si>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</si>
  <si>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</si>
  <si>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</si>
  <si>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</si>
  <si>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</si>
  <si>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</si>
  <si>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</si>
  <si>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</si>
  <si>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</si>
  <si>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</si>
  <si>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</si>
  <si>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</si>
  <si>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</si>
  <si>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</si>
  <si>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</si>
  <si>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</si>
  <si>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</si>
  <si>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</si>
  <si>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</si>
  <si>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</si>
  <si>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</si>
  <si>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</si>
  <si>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</si>
  <si>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</si>
  <si>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</si>
  <si>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</si>
  <si>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</si>
  <si>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</si>
  <si>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</si>
  <si>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</si>
  <si>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</si>
  <si>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</si>
  <si>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</si>
  <si>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</si>
  <si>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</si>
  <si>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</si>
  <si>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</si>
  <si>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</si>
  <si>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</si>
  <si>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</si>
  <si>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</si>
  <si>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</si>
  <si>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</si>
  <si>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</si>
  <si>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</si>
  <si>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</si>
  <si>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</si>
  <si>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</si>
  <si>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</si>
  <si>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</si>
  <si>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</si>
  <si>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</si>
  <si>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</si>
  <si>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</si>
  <si>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</si>
  <si>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</si>
  <si>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</si>
  <si>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</si>
  <si>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</si>
  <si>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</si>
  <si>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</si>
  <si>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</si>
  <si>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</si>
  <si>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</si>
  <si>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</si>
  <si>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</si>
  <si>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</si>
  <si>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</si>
  <si>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</si>
  <si>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</si>
  <si>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</si>
  <si>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</si>
  <si>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</si>
  <si>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</si>
  <si>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</si>
  <si>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</si>
  <si>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</si>
  <si>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</si>
  <si>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</si>
  <si>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</si>
  <si>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</si>
  <si>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</si>
  <si>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</si>
  <si>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</si>
  <si>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</si>
  <si>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</si>
  <si>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</si>
  <si>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</si>
  <si>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</si>
  <si>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</si>
  <si>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</si>
  <si>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</si>
  <si>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</si>
  <si>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</si>
  <si>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</si>
  <si>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</si>
  <si>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</si>
  <si>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</si>
  <si>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</si>
  <si>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</si>
  <si>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</si>
  <si>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</si>
  <si>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</si>
  <si>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</si>
  <si>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</si>
  <si>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</si>
  <si>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</si>
  <si>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</si>
  <si>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</si>
  <si>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</si>
  <si>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</si>
  <si>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</si>
  <si>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</si>
  <si>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</si>
  <si>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</si>
  <si>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</si>
  <si>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</si>
  <si>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</si>
  <si>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</si>
  <si>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</si>
  <si>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</si>
  <si>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</si>
  <si>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</si>
  <si>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</si>
  <si>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</si>
  <si>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</si>
  <si>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</si>
  <si>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</si>
  <si>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</si>
  <si>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</si>
  <si>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</si>
  <si>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</si>
  <si>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</si>
  <si>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</si>
  <si>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</si>
  <si>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</si>
  <si>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</si>
  <si>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</si>
  <si>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</si>
  <si>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</si>
  <si>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</si>
  <si>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</si>
  <si>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</si>
  <si>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</si>
  <si>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</si>
  <si>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</si>
  <si>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</si>
  <si>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</si>
  <si>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</si>
  <si>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</si>
  <si>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</si>
  <si>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</si>
  <si>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</si>
  <si>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</si>
  <si>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</si>
  <si>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</si>
  <si>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</si>
  <si>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</si>
  <si>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</si>
  <si>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</si>
  <si>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</si>
  <si>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</si>
  <si>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</si>
  <si>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</si>
  <si>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</si>
  <si>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</si>
  <si>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</si>
  <si>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</si>
  <si>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</si>
  <si>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</si>
  <si>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</si>
  <si>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</si>
  <si>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</si>
  <si>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</si>
  <si>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</si>
  <si>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</si>
  <si>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</si>
  <si>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</si>
  <si>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</si>
  <si>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</si>
  <si>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</si>
  <si>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</si>
  <si>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</si>
  <si>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</si>
  <si>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</si>
  <si>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</si>
  <si>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</si>
  <si>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</si>
  <si>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</si>
  <si>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</si>
  <si>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</si>
  <si>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</si>
  <si>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</si>
  <si>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</si>
  <si>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</si>
  <si>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</si>
  <si>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</si>
  <si>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</si>
  <si>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</si>
  <si>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</si>
  <si>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</si>
  <si>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</si>
  <si>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</si>
  <si>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</si>
  <si>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</si>
  <si>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</si>
  <si>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</si>
  <si>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</si>
  <si>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</si>
  <si>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</si>
  <si>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</si>
  <si>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</si>
  <si>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</si>
  <si>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</si>
  <si>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</si>
  <si>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</si>
  <si>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</si>
  <si>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</si>
  <si>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</si>
  <si>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</si>
  <si>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</si>
  <si>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</si>
  <si>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</si>
  <si>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</si>
  <si>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</si>
  <si>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</si>
  <si>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</si>
  <si>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</si>
  <si>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</si>
  <si>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</si>
  <si>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</si>
  <si>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</si>
  <si>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</si>
  <si>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</si>
  <si>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</si>
  <si>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</si>
  <si>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</si>
  <si>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</si>
  <si>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</si>
  <si>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</si>
  <si>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</si>
  <si>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</si>
  <si>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</si>
  <si>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</si>
  <si>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</si>
  <si>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</si>
  <si>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</si>
  <si>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</si>
  <si>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</si>
  <si>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</si>
  <si>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</si>
  <si>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</si>
  <si>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</si>
  <si>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</si>
  <si>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</si>
  <si>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</si>
  <si>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</si>
  <si>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</si>
  <si>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</si>
  <si>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</si>
  <si>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</si>
  <si>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</si>
  <si>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</si>
  <si>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</si>
  <si>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</si>
  <si>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</si>
  <si>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</si>
  <si>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</si>
  <si>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</si>
  <si>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</si>
  <si>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</si>
  <si>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</si>
  <si>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</si>
  <si>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</si>
  <si>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</si>
  <si>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</si>
  <si>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</si>
  <si>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</si>
  <si>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</si>
  <si>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</si>
  <si>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</si>
  <si>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</si>
  <si>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</si>
  <si>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</si>
  <si>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</si>
  <si>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</si>
  <si>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</si>
  <si>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</si>
  <si>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</si>
  <si>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</si>
  <si>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</si>
  <si>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</si>
  <si>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</si>
  <si>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</si>
  <si>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</si>
  <si>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</si>
  <si>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</si>
  <si>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</si>
  <si>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</si>
  <si>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</si>
  <si>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</si>
  <si>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</si>
  <si>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</si>
  <si>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</si>
  <si>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</si>
  <si>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</si>
  <si>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</si>
  <si>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</si>
  <si>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</si>
  <si>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</si>
  <si>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</si>
  <si>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</si>
  <si>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</si>
  <si>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</si>
  <si>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</si>
  <si>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</si>
  <si>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</si>
  <si>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</si>
  <si>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</si>
  <si>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</si>
  <si>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</si>
  <si>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</si>
  <si>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</si>
  <si>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</si>
  <si>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</si>
  <si>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</si>
  <si>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</si>
  <si>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</si>
  <si>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</si>
  <si>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</si>
  <si>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</si>
  <si>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</si>
  <si>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</si>
  <si>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</si>
  <si>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</si>
  <si>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</si>
  <si>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</si>
  <si>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</si>
  <si>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</si>
  <si>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</si>
  <si>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</si>
  <si>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</si>
  <si>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</si>
  <si>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</si>
  <si>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</si>
  <si>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</si>
  <si>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</si>
  <si>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</si>
  <si>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</si>
  <si>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</si>
  <si>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</si>
  <si>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</si>
  <si>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</si>
  <si>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</si>
  <si>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</si>
  <si>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</si>
  <si>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</si>
  <si>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</si>
  <si>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</si>
  <si>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</si>
  <si>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</si>
  <si>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</si>
  <si>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</si>
  <si>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</si>
  <si>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</si>
  <si>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</si>
  <si>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</si>
  <si>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</si>
  <si>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food/food tucks</t>
  </si>
  <si>
    <t>food</t>
  </si>
  <si>
    <t>food tucks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</si>
  <si>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</si>
  <si>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</si>
  <si>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</si>
  <si>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</si>
  <si>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</si>
  <si>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</si>
  <si>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</si>
  <si>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</si>
  <si>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</si>
  <si>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</si>
  <si>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</si>
  <si>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</si>
  <si>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</si>
  <si>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</si>
  <si>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</si>
  <si>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</si>
  <si>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</si>
  <si>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</si>
  <si>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</si>
  <si>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</si>
  <si>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</si>
  <si>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food trucks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</si>
  <si>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</si>
  <si>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</si>
  <si>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</si>
  <si>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</si>
  <si>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</si>
  <si>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</si>
  <si>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</si>
  <si>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</si>
  <si>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</si>
  <si>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</si>
  <si>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</si>
  <si>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</si>
  <si>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</si>
  <si>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</si>
  <si>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</si>
  <si>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Parent category</t>
  </si>
  <si>
    <t>Date created converson</t>
  </si>
  <si>
    <t>Date end conversion</t>
  </si>
  <si>
    <t>Goal</t>
  </si>
  <si>
    <t>Number failed</t>
  </si>
  <si>
    <t>Total projects</t>
  </si>
  <si>
    <t>Years (Date created converson)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</si>
  <si>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</si>
  <si>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</si>
  <si>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</si>
  <si>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</si>
  <si>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</si>
  <si>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</si>
  <si>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</si>
  <si>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</si>
  <si>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</si>
  <si>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</si>
  <si>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</si>
  <si>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</si>
  <si>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 then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</si>
  <si>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</si>
  <si>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</si>
  <si>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</si>
  <si>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</si>
  <si>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</si>
  <si>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</si>
  <si>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</si>
  <si>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</si>
  <si>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</si>
  <si>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</si>
  <si>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canceled</t>
  </si>
  <si>
    <t>Percentag successful</t>
  </si>
  <si>
    <t xml:space="preserve">Percentage faild </t>
  </si>
  <si>
    <t>Number successful</t>
  </si>
  <si>
    <t>Percentage canceled</t>
  </si>
  <si>
    <t>Greater then 50000</t>
  </si>
  <si>
    <t>successful campain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</si>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</sst>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m/dd/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7B3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5-4644-8222-F120BE5B846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5-4644-8222-F120BE5B846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5-4644-8222-F120BE5B846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5-4644-8222-F120BE5B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028608"/>
        <c:axId val="759032448"/>
      </c:barChart>
      <c:catAx>
        <c:axId val="7590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32448"/>
        <c:crosses val="autoZero"/>
        <c:auto val="1"/>
        <c:lblAlgn val="ctr"/>
        <c:lblOffset val="100"/>
        <c:noMultiLvlLbl val="0"/>
      </c:catAx>
      <c:valAx>
        <c:axId val="7590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23</c:v>
                </c:pt>
                <c:pt idx="16">
                  <c:v>6</c:v>
                </c:pt>
                <c:pt idx="18">
                  <c:v>1</c:v>
                </c:pt>
                <c:pt idx="19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3-4EEF-A67E-2150D36317A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132</c:v>
                </c:pt>
                <c:pt idx="15">
                  <c:v>4</c:v>
                </c:pt>
                <c:pt idx="16">
                  <c:v>30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3-4EEF-A67E-2150D36317A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3-4EEF-A67E-2150D36317A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food tucks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26</c:v>
                </c:pt>
                <c:pt idx="14">
                  <c:v>187</c:v>
                </c:pt>
                <c:pt idx="15">
                  <c:v>4</c:v>
                </c:pt>
                <c:pt idx="16">
                  <c:v>49</c:v>
                </c:pt>
                <c:pt idx="17">
                  <c:v>5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17</c:v>
                </c:pt>
                <c:pt idx="22">
                  <c:v>28</c:v>
                </c:pt>
                <c:pt idx="23">
                  <c:v>36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3-4EEF-A67E-2150D3631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275184"/>
        <c:axId val="676276144"/>
      </c:barChart>
      <c:catAx>
        <c:axId val="6762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6144"/>
        <c:crosses val="autoZero"/>
        <c:auto val="1"/>
        <c:lblAlgn val="ctr"/>
        <c:lblOffset val="100"/>
        <c:noMultiLvlLbl val="0"/>
      </c:catAx>
      <c:valAx>
        <c:axId val="6762761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0-4FFB-8608-B08B9B6AF70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0-4FFB-8608-B08B9B6AF70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0-4FFB-8608-B08B9B6AF70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0-4FFB-8608-B08B9B6A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03824"/>
        <c:axId val="1772801904"/>
      </c:lineChart>
      <c:catAx>
        <c:axId val="17728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1904"/>
        <c:crosses val="autoZero"/>
        <c:auto val="1"/>
        <c:lblAlgn val="ctr"/>
        <c:lblOffset val="100"/>
        <c:noMultiLvlLbl val="0"/>
      </c:catAx>
      <c:valAx>
        <c:axId val="17728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Goals analysis'!$F$1</c:f>
              <c:strCache>
                <c:ptCount val="1"/>
                <c:pt idx="0">
                  <c:v>Percentag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Goals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 Goals analysis'!$F$2:$F$13</c:f>
              <c:numCache>
                <c:formatCode>0%</c:formatCode>
                <c:ptCount val="12"/>
                <c:pt idx="0">
                  <c:v>0.5625</c:v>
                </c:pt>
                <c:pt idx="1">
                  <c:v>0.82727272727272727</c:v>
                </c:pt>
                <c:pt idx="2">
                  <c:v>0.51666666666666672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0.83333333333333337</c:v>
                </c:pt>
                <c:pt idx="7">
                  <c:v>1</c:v>
                </c:pt>
                <c:pt idx="8">
                  <c:v>0.7</c:v>
                </c:pt>
                <c:pt idx="9">
                  <c:v>0.7857142857142857</c:v>
                </c:pt>
                <c:pt idx="10">
                  <c:v>1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D-4091-A899-26ACFE28DBBC}"/>
            </c:ext>
          </c:extLst>
        </c:ser>
        <c:ser>
          <c:idx val="1"/>
          <c:order val="1"/>
          <c:tx>
            <c:strRef>
              <c:f>' Goals analysis'!$G$1</c:f>
              <c:strCache>
                <c:ptCount val="1"/>
                <c:pt idx="0">
                  <c:v>Percentage faild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Goals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 Goals analysis'!$G$2:$G$13</c:f>
              <c:numCache>
                <c:formatCode>0%</c:formatCode>
                <c:ptCount val="12"/>
                <c:pt idx="0">
                  <c:v>0.421875</c:v>
                </c:pt>
                <c:pt idx="1">
                  <c:v>0.16363636363636364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0</c:v>
                </c:pt>
                <c:pt idx="8">
                  <c:v>0.3</c:v>
                </c:pt>
                <c:pt idx="9">
                  <c:v>0.21428571428571427</c:v>
                </c:pt>
                <c:pt idx="10">
                  <c:v>0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D-4091-A899-26ACFE28DBBC}"/>
            </c:ext>
          </c:extLst>
        </c:ser>
        <c:ser>
          <c:idx val="2"/>
          <c:order val="2"/>
          <c:tx>
            <c:strRef>
              <c:f>' Goals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 Goals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 Goals analysis'!$H$2:$H$13</c:f>
              <c:numCache>
                <c:formatCode>0%</c:formatCode>
                <c:ptCount val="12"/>
                <c:pt idx="0">
                  <c:v>1.5625E-2</c:v>
                </c:pt>
                <c:pt idx="1">
                  <c:v>9.0909090909090905E-3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D-4091-A899-26ACFE28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734848"/>
        <c:axId val="1361736768"/>
      </c:lineChart>
      <c:catAx>
        <c:axId val="13617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36768"/>
        <c:crosses val="autoZero"/>
        <c:auto val="1"/>
        <c:lblAlgn val="ctr"/>
        <c:lblOffset val="100"/>
        <c:noMultiLvlLbl val="0"/>
      </c:catAx>
      <c:valAx>
        <c:axId val="13617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384175</xdr:colOff>
      <xdr:row>2</xdr:row>
      <xdr:rowOff>44450</xdr:rowOff>
    </xdr:from>
    <xdr:to>
      <xdr:col>13</xdr:col>
      <xdr:colOff>333375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9AB8-1635-75ED-8D74-0399E588B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3</xdr:row>
      <xdr:rowOff>12700</xdr:rowOff>
    </xdr:from>
    <xdr:to>
      <xdr:col>11</xdr:col>
      <xdr:colOff>657225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6CE66-23FD-1008-DA03-ACA64976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3</xdr:row>
      <xdr:rowOff>171450</xdr:rowOff>
    </xdr:from>
    <xdr:to>
      <xdr:col>10</xdr:col>
      <xdr:colOff>63500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AE2E1-F584-72B9-3620-7D2B156D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14</xdr:row>
      <xdr:rowOff>184150</xdr:rowOff>
    </xdr:from>
    <xdr:to>
      <xdr:col>4</xdr:col>
      <xdr:colOff>355600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A97FA-260B-1EDC-8EB3-A9632E6E9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6.89555833333" createdVersion="8" refreshedVersion="8" minRefreshableVersion="3" recordCount="1000" xr:uid="{4771EF78-3E80-455C-B605-741176C80DFE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8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eadline" numFmtId="0">
      <sharedItems containsSemiMixedTypes="0" containsString="0" containsNumber="1" containsInteger="1" minValue="1263016800" maxValue="1581314400"/>
    </cacheField>
    <cacheField name="Date en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5">
        <s v="food t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id" databaseField="0"/>
    <cacheField name="Months (Date created convers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m/>
    <x v="0"/>
    <s v="CAD"/>
    <n v="1448690400"/>
    <x v="0"/>
    <n v="1450159200"/>
    <d v="2015-12-15T06:00:00"/>
    <b v="0"/>
    <b v="0"/>
    <s v="food/food t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x v="3"/>
    <s v="Vision-oriented fresh-thinking conglomeration"/>
    <n v="4200"/>
    <n v="2477"/>
    <n v="58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x v="5"/>
    <s v="Open-source optimizing database"/>
    <n v="7600"/>
    <n v="13195"/>
    <n v="173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x v="6"/>
    <s v="Operative upward-trending algorithm"/>
    <n v="5200"/>
    <n v="1090"/>
    <n v="20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x v="7"/>
    <s v="Centralized cohesive challenge"/>
    <n v="4500"/>
    <n v="14741"/>
    <n v="327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x v="8"/>
    <s v="Exclusive attitude-oriented intranet"/>
    <n v="110100"/>
    <n v="21946"/>
    <n v="19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x v="9"/>
    <s v="Open-source fresh-thinking model"/>
    <n v="6200"/>
    <n v="3208"/>
    <n v="51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x v="14"/>
    <s v="Cloned directional synergy"/>
    <n v="28200"/>
    <n v="18829"/>
    <n v="66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x v="18"/>
    <s v="Exclusive needs-based adapter"/>
    <n v="9100"/>
    <n v="6089"/>
    <n v="66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x v="19"/>
    <s v="Down-sized cohesive archive"/>
    <n v="62500"/>
    <n v="30331"/>
    <n v="48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x v="21"/>
    <s v="Re-engineered intangible definition"/>
    <n v="94000"/>
    <n v="38533"/>
    <n v="40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12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x v="27"/>
    <s v="Diverse transitional migration"/>
    <n v="2000"/>
    <n v="1599"/>
    <n v="7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x v="29"/>
    <s v="Focused 6thgeneration forecast"/>
    <n v="45900"/>
    <n v="150965"/>
    <n v="328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x v="30"/>
    <s v="Down-sized analyzing challenge"/>
    <n v="9000"/>
    <n v="14455"/>
    <n v="160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x v="32"/>
    <s v="Ergonomic 6thgeneration success"/>
    <n v="101000"/>
    <n v="87676"/>
    <n v="86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x v="33"/>
    <s v="Exclusive interactive approach"/>
    <n v="50200"/>
    <n v="189666"/>
    <n v="377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x v="34"/>
    <s v="Reverse-engineered asynchronous archive"/>
    <n v="9300"/>
    <n v="14025"/>
    <n v="150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x v="37"/>
    <s v="Profound attitude-oriented functionalities"/>
    <n v="8100"/>
    <n v="11339"/>
    <n v="139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x v="39"/>
    <s v="Organized bi-directional function"/>
    <n v="9900"/>
    <n v="5027"/>
    <n v="50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x v="41"/>
    <s v="Universal 5thgeneration neural-net"/>
    <n v="5600"/>
    <n v="11924"/>
    <n v="212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x v="42"/>
    <s v="Virtual uniform frame"/>
    <n v="1800"/>
    <n v="7991"/>
    <n v="443"/>
    <x v="1"/>
    <n v="222"/>
    <n v="36"/>
    <x v="1"/>
    <s v="USD"/>
    <n v="1309755600"/>
    <x v="42"/>
    <n v="1310533200"/>
    <d v="2011-07-13T05:00:00"/>
    <b v="0"/>
    <b v="0"/>
    <s v="food/food trucks"/>
    <x v="0"/>
    <x v="15"/>
  </r>
  <r>
    <n v="43"/>
    <x v="43"/>
    <s v="Profound explicit paradigm"/>
    <n v="90200"/>
    <n v="167717"/>
    <n v="185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6"/>
  </r>
  <r>
    <n v="44"/>
    <x v="44"/>
    <s v="Visionary real-time groupware"/>
    <n v="1600"/>
    <n v="10541"/>
    <n v="658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x v="45"/>
    <s v="Networked tertiary Graphical User Interface"/>
    <n v="9500"/>
    <n v="4530"/>
    <n v="47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x v="46"/>
    <s v="Virtual grid-enabled task-force"/>
    <n v="3700"/>
    <n v="4247"/>
    <n v="114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x v="48"/>
    <s v="Optimized leadingedge concept"/>
    <n v="33300"/>
    <n v="128862"/>
    <n v="386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x v="49"/>
    <s v="Sharable holistic interface"/>
    <n v="7200"/>
    <n v="13653"/>
    <n v="189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7"/>
  </r>
  <r>
    <n v="51"/>
    <x v="51"/>
    <s v="Inverse secondary infrastructure"/>
    <n v="158100"/>
    <n v="145243"/>
    <n v="91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x v="54"/>
    <s v="Multi-channeled neutral customer loyalty"/>
    <n v="6000"/>
    <n v="5392"/>
    <n v="89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x v="55"/>
    <s v="Reverse-engineered bifurcated strategy"/>
    <n v="6600"/>
    <n v="11746"/>
    <n v="177"/>
    <x v="1"/>
    <n v="131"/>
    <n v="89.66"/>
    <x v="1"/>
    <s v="USD"/>
    <n v="1532926800"/>
    <x v="55"/>
    <n v="1533358800"/>
    <d v="2018-08-04T05:00:00"/>
    <b v="0"/>
    <b v="0"/>
    <s v="music/jazz"/>
    <x v="1"/>
    <x v="18"/>
  </r>
  <r>
    <n v="56"/>
    <x v="56"/>
    <s v="Horizontal context-sensitive knowledge user"/>
    <n v="8000"/>
    <n v="11493"/>
    <n v="143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x v="61"/>
    <s v="Open-source zero administration complexity"/>
    <n v="199200"/>
    <n v="184750"/>
    <n v="92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x v="62"/>
    <s v="Organized incremental standardization"/>
    <n v="2000"/>
    <n v="14452"/>
    <n v="722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x v="63"/>
    <s v="Assimilated didactic open system"/>
    <n v="4700"/>
    <n v="557"/>
    <n v="11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x v="64"/>
    <s v="Vision-oriented logistical intranet"/>
    <n v="2800"/>
    <n v="2734"/>
    <n v="97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x v="68"/>
    <s v="Inverse multi-tasking installation"/>
    <n v="5700"/>
    <n v="14508"/>
    <n v="254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x v="70"/>
    <s v="Re-engineered 24/7 task-force"/>
    <n v="128000"/>
    <n v="158389"/>
    <n v="123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60"/>
    <x v="1"/>
    <n v="88"/>
    <n v="105.15"/>
    <x v="1"/>
    <s v="USD"/>
    <n v="1480226400"/>
    <x v="73"/>
    <n v="1480485600"/>
    <d v="2016-11-30T06:00:00"/>
    <b v="0"/>
    <b v="0"/>
    <s v="music/jazz"/>
    <x v="1"/>
    <x v="18"/>
  </r>
  <r>
    <n v="74"/>
    <x v="74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7"/>
  </r>
  <r>
    <n v="75"/>
    <x v="75"/>
    <s v="Multi-layered dynamic protocol"/>
    <n v="9700"/>
    <n v="14606"/>
    <n v="150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x v="77"/>
    <s v="Pre-emptive impactful model"/>
    <n v="9500"/>
    <n v="4460"/>
    <n v="46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00"/>
    <x v="1"/>
    <n v="330"/>
    <n v="41.02"/>
    <x v="1"/>
    <s v="USD"/>
    <n v="1523854800"/>
    <x v="78"/>
    <n v="1523941200"/>
    <d v="2018-04-17T05:00:00"/>
    <b v="0"/>
    <b v="0"/>
    <s v="publishing/translations"/>
    <x v="5"/>
    <x v="19"/>
  </r>
  <r>
    <n v="79"/>
    <x v="79"/>
    <s v="Triple-buffered reciprocal project"/>
    <n v="57800"/>
    <n v="40228"/>
    <n v="69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x v="83"/>
    <s v="Realigned user-facing concept"/>
    <n v="106400"/>
    <n v="39996"/>
    <n v="37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x v="86"/>
    <s v="Organic motivating firmware"/>
    <n v="7400"/>
    <n v="12405"/>
    <n v="167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x v="87"/>
    <s v="Synergized 4thgeneration conglomeration"/>
    <n v="198500"/>
    <n v="123040"/>
    <n v="61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x v="88"/>
    <s v="Grass-roots fault-tolerant policy"/>
    <n v="4800"/>
    <n v="12516"/>
    <n v="260"/>
    <x v="1"/>
    <n v="113"/>
    <n v="110.76"/>
    <x v="1"/>
    <s v="USD"/>
    <n v="1429160400"/>
    <x v="88"/>
    <n v="1431061200"/>
    <d v="2015-05-08T05:00:00"/>
    <b v="0"/>
    <b v="0"/>
    <s v="publishing/translations"/>
    <x v="5"/>
    <x v="19"/>
  </r>
  <r>
    <n v="89"/>
    <x v="89"/>
    <s v="Monitored scalable knowledgebase"/>
    <n v="3400"/>
    <n v="8588"/>
    <n v="252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x v="90"/>
    <s v="Synergistic explicit parallelism"/>
    <n v="7800"/>
    <n v="6132"/>
    <n v="78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9"/>
  </r>
  <r>
    <n v="92"/>
    <x v="92"/>
    <s v="Object-based analyzing knowledge user"/>
    <n v="20000"/>
    <n v="51775"/>
    <n v="258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x v="93"/>
    <s v="Pre-emptive radical architecture"/>
    <n v="108800"/>
    <n v="65877"/>
    <n v="60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x v="94"/>
    <s v="Grass-roots web-enabled contingency"/>
    <n v="2900"/>
    <n v="8807"/>
    <n v="303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x v="97"/>
    <s v="Cloned bi-directional architecture"/>
    <n v="1300"/>
    <n v="12047"/>
    <n v="926"/>
    <x v="1"/>
    <n v="113"/>
    <n v="106.61"/>
    <x v="1"/>
    <s v="USD"/>
    <n v="1435208400"/>
    <x v="48"/>
    <n v="1439874000"/>
    <d v="2015-08-18T05:00:00"/>
    <b v="0"/>
    <b v="0"/>
    <s v="food/food trucks"/>
    <x v="0"/>
    <x v="15"/>
  </r>
  <r>
    <n v="98"/>
    <x v="98"/>
    <s v="Seamless transitional portal"/>
    <n v="97800"/>
    <n v="32951"/>
    <n v="33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x v="99"/>
    <s v="Fully-configurable motivating approach"/>
    <n v="7600"/>
    <n v="14951"/>
    <n v="196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x v="102"/>
    <s v="Front-line web-enabled model"/>
    <n v="3700"/>
    <n v="10422"/>
    <n v="281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x v="103"/>
    <s v="Polarized incremental emulation"/>
    <n v="10000"/>
    <n v="2461"/>
    <n v="24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x v="105"/>
    <s v="Total fresh-thinking system engine"/>
    <n v="6800"/>
    <n v="9829"/>
    <n v="144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20"/>
  </r>
  <r>
    <n v="110"/>
    <x v="110"/>
    <s v="Cross-platform solution-oriented process improvement"/>
    <n v="142400"/>
    <n v="21307"/>
    <n v="14"/>
    <x v="0"/>
    <n v="296"/>
    <n v="71.98"/>
    <x v="1"/>
    <s v="USD"/>
    <n v="1536642000"/>
    <x v="109"/>
    <n v="1538283600"/>
    <d v="2018-09-30T05:00:00"/>
    <b v="0"/>
    <b v="0"/>
    <s v="food/food trucks"/>
    <x v="0"/>
    <x v="15"/>
  </r>
  <r>
    <n v="111"/>
    <x v="111"/>
    <s v="Re-engineered user-facing approach"/>
    <n v="61400"/>
    <n v="73653"/>
    <n v="119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6"/>
  </r>
  <r>
    <n v="112"/>
    <x v="112"/>
    <s v="Re-engineered client-driven hub"/>
    <n v="4700"/>
    <n v="12635"/>
    <n v="268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x v="113"/>
    <s v="User-friendly tertiary array"/>
    <n v="3300"/>
    <n v="12437"/>
    <n v="376"/>
    <x v="1"/>
    <n v="131"/>
    <n v="94.94"/>
    <x v="1"/>
    <s v="USD"/>
    <n v="1505192400"/>
    <x v="112"/>
    <n v="1505797200"/>
    <d v="2017-09-19T05:00:00"/>
    <b v="0"/>
    <b v="0"/>
    <s v="food/food trucks"/>
    <x v="0"/>
    <x v="15"/>
  </r>
  <r>
    <n v="114"/>
    <x v="114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x v="117"/>
    <s v="Business-focused 24hour groupware"/>
    <n v="4900"/>
    <n v="8523"/>
    <n v="173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20"/>
  </r>
  <r>
    <n v="118"/>
    <x v="118"/>
    <s v="Organic next generation protocol"/>
    <n v="5400"/>
    <n v="6351"/>
    <n v="117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14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1"/>
  </r>
  <r>
    <n v="121"/>
    <x v="121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x v="123"/>
    <s v="Enhanced scalable concept"/>
    <n v="177700"/>
    <n v="33092"/>
    <n v="18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x v="124"/>
    <s v="Polarized uniform software"/>
    <n v="2600"/>
    <n v="9562"/>
    <n v="367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59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x v="126"/>
    <s v="Proactive methodical benchmark"/>
    <n v="180200"/>
    <n v="69617"/>
    <n v="38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15"/>
  </r>
  <r>
    <n v="130"/>
    <x v="130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00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x v="133"/>
    <s v="Secured content-based product"/>
    <n v="4500"/>
    <n v="13985"/>
    <n v="310"/>
    <x v="1"/>
    <n v="159"/>
    <n v="87.96"/>
    <x v="1"/>
    <s v="USD"/>
    <n v="1313125200"/>
    <x v="131"/>
    <n v="1315026000"/>
    <d v="2011-09-03T05:00:00"/>
    <b v="0"/>
    <b v="0"/>
    <s v="music/world music"/>
    <x v="1"/>
    <x v="22"/>
  </r>
  <r>
    <n v="134"/>
    <x v="134"/>
    <s v="Secured executive concept"/>
    <n v="99500"/>
    <n v="89288"/>
    <n v="89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x v="137"/>
    <s v="Down-sized disintermediate support"/>
    <n v="1800"/>
    <n v="4712"/>
    <n v="261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1"/>
  </r>
  <r>
    <n v="139"/>
    <x v="139"/>
    <s v="Down-sized empowering protocol"/>
    <n v="92100"/>
    <n v="19246"/>
    <n v="20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01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x v="143"/>
    <s v="Implemented discrete secured line"/>
    <n v="5400"/>
    <n v="7322"/>
    <n v="135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x v="145"/>
    <s v="Secured reciprocal array"/>
    <n v="25000"/>
    <n v="59128"/>
    <n v="236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x v="149"/>
    <s v="Managed fresh-thinking flexibility"/>
    <n v="6200"/>
    <n v="13632"/>
    <n v="219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x v="153"/>
    <s v="Multi-tiered radical definition"/>
    <n v="189400"/>
    <n v="176112"/>
    <n v="92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x v="154"/>
    <s v="Devolved foreground benchmark"/>
    <n v="171300"/>
    <n v="100650"/>
    <n v="58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x v="156"/>
    <s v="Streamlined encompassing encryption"/>
    <n v="36400"/>
    <n v="26914"/>
    <n v="73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x v="157"/>
    <s v="User-friendly reciprocal initiative"/>
    <n v="4200"/>
    <n v="2212"/>
    <n v="52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20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x v="162"/>
    <s v="Extended bottom-line open architecture"/>
    <n v="6100"/>
    <n v="9134"/>
    <n v="149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x v="165"/>
    <s v="Synergized radical product"/>
    <n v="90400"/>
    <n v="110279"/>
    <n v="121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x v="170"/>
    <s v="Mandatory mobile product"/>
    <n v="188100"/>
    <n v="5528"/>
    <n v="2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x v="171"/>
    <s v="Public-key 3rdgeneration budgetary management"/>
    <n v="4900"/>
    <n v="521"/>
    <n v="10"/>
    <x v="0"/>
    <n v="5"/>
    <n v="104.2"/>
    <x v="1"/>
    <s v="USD"/>
    <n v="1395291600"/>
    <x v="168"/>
    <n v="1397192400"/>
    <d v="2014-04-11T05:00:00"/>
    <b v="0"/>
    <b v="0"/>
    <s v="publishing/translations"/>
    <x v="5"/>
    <x v="19"/>
  </r>
  <r>
    <n v="172"/>
    <x v="172"/>
    <s v="Centralized national firmware"/>
    <n v="800"/>
    <n v="663"/>
    <n v="82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x v="174"/>
    <s v="Pre-emptive scalable access"/>
    <n v="600"/>
    <n v="5368"/>
    <n v="894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x v="176"/>
    <s v="Proactive scalable Graphical User Interface"/>
    <n v="115000"/>
    <n v="86060"/>
    <n v="74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15"/>
  </r>
  <r>
    <n v="179"/>
    <x v="179"/>
    <s v="Realigned human-resource orchestration"/>
    <n v="44500"/>
    <n v="159185"/>
    <n v="357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x v="181"/>
    <s v="Centralized global approach"/>
    <n v="8600"/>
    <n v="5315"/>
    <n v="61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x v="185"/>
    <s v="Innovative actuating conglomeration"/>
    <n v="1000"/>
    <n v="718"/>
    <n v="71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20"/>
  </r>
  <r>
    <n v="186"/>
    <x v="186"/>
    <s v="Grass-roots foreground policy"/>
    <n v="88800"/>
    <n v="28358"/>
    <n v="31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x v="187"/>
    <s v="Horizontal transitional paradigm"/>
    <n v="60200"/>
    <n v="138384"/>
    <n v="229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x v="189"/>
    <s v="Switchable contextually-based access"/>
    <n v="191300"/>
    <n v="45004"/>
    <n v="23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x v="190"/>
    <s v="Up-sized dynamic throughput"/>
    <n v="3700"/>
    <n v="2538"/>
    <n v="68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x v="191"/>
    <s v="Mandatory reciprocal superstructure"/>
    <n v="8400"/>
    <n v="3188"/>
    <n v="37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x v="192"/>
    <s v="Upgradable 4thgeneration productivity"/>
    <n v="42600"/>
    <n v="8517"/>
    <n v="19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x v="193"/>
    <s v="Progressive discrete hub"/>
    <n v="6600"/>
    <n v="3012"/>
    <n v="45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x v="194"/>
    <s v="Assimilated multi-tasking archive"/>
    <n v="7100"/>
    <n v="8716"/>
    <n v="122"/>
    <x v="1"/>
    <n v="126"/>
    <n v="69.17"/>
    <x v="1"/>
    <s v="USD"/>
    <n v="1442206800"/>
    <x v="191"/>
    <n v="1443589200"/>
    <d v="2015-09-30T05:00:00"/>
    <b v="0"/>
    <b v="0"/>
    <s v="music/metal"/>
    <x v="1"/>
    <x v="17"/>
  </r>
  <r>
    <n v="195"/>
    <x v="195"/>
    <s v="Upgradable high-level solution"/>
    <n v="15800"/>
    <n v="57157"/>
    <n v="361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x v="198"/>
    <s v="Universal multi-state capability"/>
    <n v="63200"/>
    <n v="6041"/>
    <n v="9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x v="199"/>
    <s v="Digitized reciprocal infrastructure"/>
    <n v="1800"/>
    <n v="968"/>
    <n v="53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x v="202"/>
    <s v="Upgradable scalable methodology"/>
    <n v="8300"/>
    <n v="6543"/>
    <n v="78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15"/>
  </r>
  <r>
    <n v="203"/>
    <x v="203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8"/>
  </r>
  <r>
    <n v="205"/>
    <x v="205"/>
    <s v="Focused analyzing circuit"/>
    <n v="1300"/>
    <n v="5614"/>
    <n v="431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x v="206"/>
    <s v="Fundamental grid-enabled strategy"/>
    <n v="9000"/>
    <n v="3496"/>
    <n v="38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x v="207"/>
    <s v="Digitized 5thgeneration knowledgebase"/>
    <n v="1000"/>
    <n v="4257"/>
    <n v="425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3"/>
  </r>
  <r>
    <n v="211"/>
    <x v="211"/>
    <s v="Customer-focused impactful benchmark"/>
    <n v="104400"/>
    <n v="99100"/>
    <n v="94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x v="212"/>
    <s v="Profound next generation infrastructure"/>
    <n v="8100"/>
    <n v="12300"/>
    <n v="151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x v="215"/>
    <s v="Extended 24/7 implementation"/>
    <n v="156800"/>
    <n v="6024"/>
    <n v="3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x v="217"/>
    <s v="Organic multi-tasking focus group"/>
    <n v="129400"/>
    <n v="57911"/>
    <n v="44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3"/>
  </r>
  <r>
    <n v="218"/>
    <x v="218"/>
    <s v="Adaptive logistical initiative"/>
    <n v="5700"/>
    <n v="12309"/>
    <n v="215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98"/>
    <x v="0"/>
    <n v="2179"/>
    <n v="54.99"/>
    <x v="1"/>
    <s v="USD"/>
    <n v="1340254800"/>
    <x v="216"/>
    <n v="1340427600"/>
    <d v="2012-06-23T05:00:00"/>
    <b v="1"/>
    <b v="0"/>
    <s v="food/food trucks"/>
    <x v="0"/>
    <x v="15"/>
  </r>
  <r>
    <n v="222"/>
    <x v="222"/>
    <s v="Cross-group cohesive circuit"/>
    <n v="4800"/>
    <n v="6623"/>
    <n v="137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93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x v="224"/>
    <s v="Diverse analyzing definition"/>
    <n v="46300"/>
    <n v="186885"/>
    <n v="403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3"/>
  </r>
  <r>
    <n v="225"/>
    <x v="225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x v="102"/>
    <s v="Progressive neutral middleware"/>
    <n v="3000"/>
    <n v="10999"/>
    <n v="366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68"/>
    <x v="1"/>
    <n v="943"/>
    <n v="108.96"/>
    <x v="1"/>
    <s v="USD"/>
    <n v="1431666000"/>
    <x v="222"/>
    <n v="1432184400"/>
    <d v="2015-05-21T05:00:00"/>
    <b v="0"/>
    <b v="0"/>
    <s v="games/mobile games"/>
    <x v="6"/>
    <x v="21"/>
  </r>
  <r>
    <n v="228"/>
    <x v="227"/>
    <s v="Exclusive real-time protocol"/>
    <n v="137900"/>
    <n v="165352"/>
    <n v="119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93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1"/>
  </r>
  <r>
    <n v="230"/>
    <x v="229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x v="230"/>
    <s v="Cross-platform uniform hardware"/>
    <n v="7200"/>
    <n v="5523"/>
    <n v="76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x v="232"/>
    <s v="Multi-lateral national adapter"/>
    <n v="3800"/>
    <n v="6000"/>
    <n v="157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41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x v="235"/>
    <s v="Object-based directional function"/>
    <n v="39500"/>
    <n v="4323"/>
    <n v="10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x v="238"/>
    <s v="Networked web-enabled instruction set"/>
    <n v="3200"/>
    <n v="3127"/>
    <n v="97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x v="239"/>
    <s v="Vision-oriented dynamic service-desk"/>
    <n v="29400"/>
    <n v="123124"/>
    <n v="418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x v="240"/>
    <s v="Vision-oriented actuating open system"/>
    <n v="168500"/>
    <n v="171729"/>
    <n v="101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x v="241"/>
    <s v="Sharable scalable core"/>
    <n v="8400"/>
    <n v="10729"/>
    <n v="127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x v="243"/>
    <s v="Reverse-engineered system-worthy extranet"/>
    <n v="700"/>
    <n v="3988"/>
    <n v="569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x v="245"/>
    <s v="Seamless value-added standardization"/>
    <n v="4500"/>
    <n v="14649"/>
    <n v="325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x v="246"/>
    <s v="Triple-buffered fresh-thinking frame"/>
    <n v="19800"/>
    <n v="184658"/>
    <n v="932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1"/>
  </r>
  <r>
    <n v="249"/>
    <x v="248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9"/>
  </r>
  <r>
    <n v="250"/>
    <x v="249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84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x v="258"/>
    <s v="Multi-channeled responsive implementation"/>
    <n v="1800"/>
    <n v="10755"/>
    <n v="597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x v="259"/>
    <s v="Centralized modular initiative"/>
    <n v="6300"/>
    <n v="9935"/>
    <n v="157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x v="262"/>
    <s v="Organic eco-centric success"/>
    <n v="2900"/>
    <n v="10756"/>
    <n v="370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x v="263"/>
    <s v="Virtual reciprocal policy"/>
    <n v="45600"/>
    <n v="165375"/>
    <n v="362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x v="265"/>
    <s v="Proactive responsive emulation"/>
    <n v="111900"/>
    <n v="85902"/>
    <n v="76"/>
    <x v="0"/>
    <n v="3182"/>
    <n v="27"/>
    <x v="6"/>
    <s v="EUR"/>
    <n v="1415340000"/>
    <x v="257"/>
    <n v="1418191200"/>
    <d v="2014-12-10T06:00:00"/>
    <b v="0"/>
    <b v="1"/>
    <s v="music/jazz"/>
    <x v="1"/>
    <x v="18"/>
  </r>
  <r>
    <n v="267"/>
    <x v="266"/>
    <s v="Extended eco-centric function"/>
    <n v="61600"/>
    <n v="143910"/>
    <n v="233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x v="267"/>
    <s v="Networked optimal productivity"/>
    <n v="1500"/>
    <n v="2708"/>
    <n v="180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52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20"/>
  </r>
  <r>
    <n v="270"/>
    <x v="269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x v="274"/>
    <s v="Stand-alone discrete Graphical User Interface"/>
    <n v="3900"/>
    <n v="9419"/>
    <n v="241"/>
    <x v="1"/>
    <n v="116"/>
    <n v="81.2"/>
    <x v="1"/>
    <s v="USD"/>
    <n v="1554526800"/>
    <x v="266"/>
    <n v="1555218000"/>
    <d v="2019-04-14T05:00:00"/>
    <b v="0"/>
    <b v="0"/>
    <s v="publishing/translations"/>
    <x v="5"/>
    <x v="19"/>
  </r>
  <r>
    <n v="276"/>
    <x v="275"/>
    <s v="Front-line foreground project"/>
    <n v="5500"/>
    <n v="5324"/>
    <n v="96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x v="277"/>
    <s v="Distributed multi-tasking strategy"/>
    <n v="2700"/>
    <n v="8799"/>
    <n v="325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x v="278"/>
    <s v="Vision-oriented methodical application"/>
    <n v="8000"/>
    <n v="13656"/>
    <n v="170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91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20"/>
  </r>
  <r>
    <n v="283"/>
    <x v="282"/>
    <s v="Business-focused dynamic instruction set"/>
    <n v="8100"/>
    <n v="1517"/>
    <n v="18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x v="286"/>
    <s v="Public-key intangible superstructure"/>
    <n v="6300"/>
    <n v="13213"/>
    <n v="209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x v="287"/>
    <s v="Secured global success"/>
    <n v="5600"/>
    <n v="5476"/>
    <n v="97"/>
    <x v="0"/>
    <n v="137"/>
    <n v="39.97"/>
    <x v="3"/>
    <s v="DKK"/>
    <n v="1331701200"/>
    <x v="278"/>
    <n v="1331787600"/>
    <d v="2012-03-15T05:00:00"/>
    <b v="0"/>
    <b v="1"/>
    <s v="music/metal"/>
    <x v="1"/>
    <x v="17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x v="290"/>
    <s v="Self-enabling uniform complexity"/>
    <n v="1800"/>
    <n v="8219"/>
    <n v="456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x v="291"/>
    <s v="Versatile cohesive encoding"/>
    <n v="7300"/>
    <n v="717"/>
    <n v="9"/>
    <x v="0"/>
    <n v="10"/>
    <n v="71.7"/>
    <x v="1"/>
    <s v="USD"/>
    <n v="1331874000"/>
    <x v="282"/>
    <n v="1333429200"/>
    <d v="2012-04-03T05:00:00"/>
    <b v="0"/>
    <b v="0"/>
    <s v="food/food trucks"/>
    <x v="0"/>
    <x v="15"/>
  </r>
  <r>
    <n v="293"/>
    <x v="292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x v="293"/>
    <s v="Automated local emulation"/>
    <n v="600"/>
    <n v="8038"/>
    <n v="1339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x v="294"/>
    <s v="Enterprise-wide intermediate middleware"/>
    <n v="192900"/>
    <n v="68769"/>
    <n v="35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x v="295"/>
    <s v="Grass-roots real-time Local Area Network"/>
    <n v="6100"/>
    <n v="3352"/>
    <n v="54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x v="297"/>
    <s v="Adaptive intangible database"/>
    <n v="3500"/>
    <n v="5037"/>
    <n v="143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15"/>
  </r>
  <r>
    <n v="300"/>
    <x v="299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x v="300"/>
    <s v="Multi-channeled disintermediate policy"/>
    <n v="900"/>
    <n v="12102"/>
    <n v="1344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31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x v="302"/>
    <s v="Networked optimal architecture"/>
    <n v="3400"/>
    <n v="2809"/>
    <n v="82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x v="305"/>
    <s v="Enterprise-wide 3rdgeneration knowledge user"/>
    <n v="6500"/>
    <n v="514"/>
    <n v="7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x v="313"/>
    <s v="Realigned upward-trending strategy"/>
    <n v="1400"/>
    <n v="4126"/>
    <n v="294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33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x v="315"/>
    <s v="Configurable demand-driven matrix"/>
    <n v="9600"/>
    <n v="6401"/>
    <n v="66"/>
    <x v="0"/>
    <n v="108"/>
    <n v="59.27"/>
    <x v="6"/>
    <s v="EUR"/>
    <n v="1574143200"/>
    <x v="303"/>
    <n v="1574229600"/>
    <d v="2019-11-20T06:00:00"/>
    <b v="0"/>
    <b v="1"/>
    <s v="food/food trucks"/>
    <x v="0"/>
    <x v="15"/>
  </r>
  <r>
    <n v="317"/>
    <x v="316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x v="317"/>
    <s v="Decentralized demand-driven open system"/>
    <n v="5700"/>
    <n v="903"/>
    <n v="15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x v="318"/>
    <s v="Advanced empowering matrix"/>
    <n v="8400"/>
    <n v="3251"/>
    <n v="38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x v="319"/>
    <s v="Phased holistic implementation"/>
    <n v="84400"/>
    <n v="8092"/>
    <n v="9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66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x v="324"/>
    <s v="Programmable systemic implementation"/>
    <n v="6500"/>
    <n v="5897"/>
    <n v="90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x v="326"/>
    <s v="Digitized 3rdgeneration encoding"/>
    <n v="2600"/>
    <n v="1002"/>
    <n v="38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x v="327"/>
    <s v="Innovative well-modulated functionalities"/>
    <n v="98700"/>
    <n v="131826"/>
    <n v="133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x v="328"/>
    <s v="Fundamental incremental database"/>
    <n v="93800"/>
    <n v="21477"/>
    <n v="22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x v="329"/>
    <s v="Expanded encompassing open architecture"/>
    <n v="33700"/>
    <n v="62330"/>
    <n v="184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x v="330"/>
    <s v="Intuitive static portal"/>
    <n v="3300"/>
    <n v="14643"/>
    <n v="443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15"/>
  </r>
  <r>
    <n v="332"/>
    <x v="331"/>
    <s v="Optional bandwidth-monitored definition"/>
    <n v="20700"/>
    <n v="41396"/>
    <n v="199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x v="332"/>
    <s v="Persistent well-modulated synergy"/>
    <n v="9600"/>
    <n v="11900"/>
    <n v="123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x v="333"/>
    <s v="Assimilated discrete algorithm"/>
    <n v="66200"/>
    <n v="123538"/>
    <n v="186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x v="336"/>
    <s v="Innovative didactic analyzer"/>
    <n v="94500"/>
    <n v="116064"/>
    <n v="122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x v="338"/>
    <s v="Front-line transitional algorithm"/>
    <n v="136300"/>
    <n v="108974"/>
    <n v="79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84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x v="341"/>
    <s v="Visionary foreground middleware"/>
    <n v="47900"/>
    <n v="31864"/>
    <n v="66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x v="342"/>
    <s v="Optional zero-defect task-force"/>
    <n v="9000"/>
    <n v="4853"/>
    <n v="53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x v="343"/>
    <s v="Devolved exuding emulation"/>
    <n v="197600"/>
    <n v="82959"/>
    <n v="41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x v="344"/>
    <s v="Open-source neutral task-force"/>
    <n v="157600"/>
    <n v="23159"/>
    <n v="14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x v="346"/>
    <s v="Open-source full-range portal"/>
    <n v="900"/>
    <n v="12607"/>
    <n v="1400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x v="347"/>
    <s v="Versatile cohesive open system"/>
    <n v="199000"/>
    <n v="142823"/>
    <n v="71"/>
    <x v="0"/>
    <n v="3483"/>
    <n v="41.01"/>
    <x v="1"/>
    <s v="USD"/>
    <n v="1487224800"/>
    <x v="333"/>
    <n v="1488348000"/>
    <d v="2017-03-01T06:00:00"/>
    <b v="0"/>
    <b v="0"/>
    <s v="food/food trucks"/>
    <x v="0"/>
    <x v="15"/>
  </r>
  <r>
    <n v="349"/>
    <x v="348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8"/>
  </r>
  <r>
    <n v="351"/>
    <x v="350"/>
    <s v="Universal maximized methodology"/>
    <n v="74100"/>
    <n v="94631"/>
    <n v="127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x v="351"/>
    <s v="Expanded hybrid hardware"/>
    <n v="2800"/>
    <n v="977"/>
    <n v="34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x v="352"/>
    <s v="Profit-focused multi-tasking access"/>
    <n v="33600"/>
    <n v="137961"/>
    <n v="410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x v="353"/>
    <s v="Profit-focused transitional capability"/>
    <n v="6100"/>
    <n v="7548"/>
    <n v="123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x v="354"/>
    <s v="Front-line scalable definition"/>
    <n v="3800"/>
    <n v="2241"/>
    <n v="58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x v="355"/>
    <s v="Open-source systematic protocol"/>
    <n v="9300"/>
    <n v="3431"/>
    <n v="36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x v="356"/>
    <s v="Implemented tangible algorithm"/>
    <n v="2300"/>
    <n v="4253"/>
    <n v="184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x v="357"/>
    <s v="Profit-focused 3rdgeneration circuit"/>
    <n v="9700"/>
    <n v="1146"/>
    <n v="11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98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x v="360"/>
    <s v="Quality-focused reciprocal structure"/>
    <n v="5500"/>
    <n v="9546"/>
    <n v="173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x v="361"/>
    <s v="Automated actuating conglomeration"/>
    <n v="3700"/>
    <n v="13755"/>
    <n v="371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x v="366"/>
    <s v="Triple-buffered explicit methodology"/>
    <n v="9900"/>
    <n v="1870"/>
    <n v="18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x v="367"/>
    <s v="Reactive directional capacity"/>
    <n v="5200"/>
    <n v="14394"/>
    <n v="276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20"/>
  </r>
  <r>
    <n v="370"/>
    <x v="369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x v="370"/>
    <s v="Multi-channeled logistical matrices"/>
    <n v="189200"/>
    <n v="128410"/>
    <n v="67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x v="371"/>
    <s v="Pre-emptive bifurcated artificial intelligence"/>
    <n v="900"/>
    <n v="14324"/>
    <n v="1591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54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x v="377"/>
    <s v="Managed stable function"/>
    <n v="178200"/>
    <n v="24882"/>
    <n v="13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x v="380"/>
    <s v="Cross-group global moratorium"/>
    <n v="5300"/>
    <n v="9749"/>
    <n v="183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x v="381"/>
    <s v="Visionary systemic process improvement"/>
    <n v="9100"/>
    <n v="5803"/>
    <n v="63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15"/>
  </r>
  <r>
    <n v="384"/>
    <x v="383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x v="389"/>
    <s v="Digitized eco-centric core"/>
    <n v="2400"/>
    <n v="4477"/>
    <n v="186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65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x v="392"/>
    <s v="De-engineered static orchestration"/>
    <n v="62800"/>
    <n v="143788"/>
    <n v="228"/>
    <x v="1"/>
    <n v="3059"/>
    <n v="47"/>
    <x v="0"/>
    <s v="CAD"/>
    <n v="1500267600"/>
    <x v="373"/>
    <n v="1500354000"/>
    <d v="2017-07-18T05:00:00"/>
    <b v="0"/>
    <b v="0"/>
    <s v="music/jazz"/>
    <x v="1"/>
    <x v="18"/>
  </r>
  <r>
    <n v="394"/>
    <x v="393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x v="395"/>
    <s v="Virtual systematic monitoring"/>
    <n v="8100"/>
    <n v="14083"/>
    <n v="173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x v="396"/>
    <s v="Reactive bottom-line open architecture"/>
    <n v="1700"/>
    <n v="12202"/>
    <n v="717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x v="397"/>
    <s v="Pre-emptive interactive model"/>
    <n v="97300"/>
    <n v="62127"/>
    <n v="63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x v="402"/>
    <s v="Visionary exuding Internet solution"/>
    <n v="48900"/>
    <n v="154321"/>
    <n v="315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x v="403"/>
    <s v="Synchronized secondary analyzer"/>
    <n v="29600"/>
    <n v="26527"/>
    <n v="89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5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x v="406"/>
    <s v="Cloned leadingedge utilization"/>
    <n v="9200"/>
    <n v="12129"/>
    <n v="131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1"/>
  </r>
  <r>
    <n v="411"/>
    <x v="408"/>
    <s v="Down-sized maximized function"/>
    <n v="7800"/>
    <n v="8161"/>
    <n v="104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x v="409"/>
    <s v="Realigned zero tolerance software"/>
    <n v="2100"/>
    <n v="14046"/>
    <n v="668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84"/>
    <x v="0"/>
    <n v="5497"/>
    <n v="29"/>
    <x v="1"/>
    <s v="USD"/>
    <n v="1271739600"/>
    <x v="392"/>
    <n v="1272430800"/>
    <d v="2010-04-28T05:00:00"/>
    <b v="0"/>
    <b v="1"/>
    <s v="food/food trucks"/>
    <x v="0"/>
    <x v="15"/>
  </r>
  <r>
    <n v="415"/>
    <x v="412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x v="413"/>
    <s v="Customer-focused disintermediate toolset"/>
    <n v="134600"/>
    <n v="59007"/>
    <n v="43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x v="417"/>
    <s v="User-centric fault-tolerant archive"/>
    <n v="9400"/>
    <n v="6015"/>
    <n v="63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x v="419"/>
    <s v="Self-enabling real-time definition"/>
    <n v="147800"/>
    <n v="15723"/>
    <n v="10"/>
    <x v="0"/>
    <n v="162"/>
    <n v="97.06"/>
    <x v="1"/>
    <s v="USD"/>
    <n v="1316667600"/>
    <x v="116"/>
    <n v="1316840400"/>
    <d v="2011-09-24T05:00:00"/>
    <b v="0"/>
    <b v="1"/>
    <s v="food/food trucks"/>
    <x v="0"/>
    <x v="15"/>
  </r>
  <r>
    <n v="424"/>
    <x v="420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x v="421"/>
    <s v="Vision-oriented actuating hardware"/>
    <n v="2700"/>
    <n v="7767"/>
    <n v="287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x v="422"/>
    <s v="Virtual leadingedge framework"/>
    <n v="1800"/>
    <n v="10313"/>
    <n v="572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x v="423"/>
    <s v="Managed discrete framework"/>
    <n v="174500"/>
    <n v="197018"/>
    <n v="112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90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67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x v="428"/>
    <s v="Re-contextualized dedicated hardware"/>
    <n v="7700"/>
    <n v="6369"/>
    <n v="82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x v="430"/>
    <s v="Cloned transitional hierarchy"/>
    <n v="5400"/>
    <n v="903"/>
    <n v="16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x v="431"/>
    <s v="Advanced discrete leverage"/>
    <n v="152400"/>
    <n v="178120"/>
    <n v="116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8"/>
  </r>
  <r>
    <n v="437"/>
    <x v="433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78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3"/>
  </r>
  <r>
    <n v="440"/>
    <x v="436"/>
    <s v="Networked optimal adapter"/>
    <n v="102500"/>
    <n v="165954"/>
    <n v="161"/>
    <x v="1"/>
    <n v="3131"/>
    <n v="53"/>
    <x v="1"/>
    <s v="USD"/>
    <n v="1498798800"/>
    <x v="417"/>
    <n v="1499662800"/>
    <d v="2017-07-10T05:00:00"/>
    <b v="0"/>
    <b v="0"/>
    <s v="film &amp; video/television"/>
    <x v="4"/>
    <x v="20"/>
  </r>
  <r>
    <n v="441"/>
    <x v="437"/>
    <s v="Automated optimal function"/>
    <n v="7000"/>
    <n v="1744"/>
    <n v="2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x v="438"/>
    <s v="Devolved system-worthy framework"/>
    <n v="5400"/>
    <n v="10731"/>
    <n v="198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x v="439"/>
    <s v="Stand-alone user-facing service-desk"/>
    <n v="9300"/>
    <n v="3232"/>
    <n v="34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20"/>
  </r>
  <r>
    <n v="448"/>
    <x v="443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x v="446"/>
    <s v="Innovative exuding matrix"/>
    <n v="148400"/>
    <n v="182302"/>
    <n v="122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3"/>
  </r>
  <r>
    <n v="454"/>
    <x v="449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x v="452"/>
    <s v="Cloned asymmetric functionalities"/>
    <n v="5000"/>
    <n v="1332"/>
    <n v="26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x v="455"/>
    <s v="Business-focused static ability"/>
    <n v="2400"/>
    <n v="4119"/>
    <n v="17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x v="457"/>
    <s v="Total multimedia website"/>
    <n v="188800"/>
    <n v="57734"/>
    <n v="30"/>
    <x v="0"/>
    <n v="535"/>
    <n v="107.91"/>
    <x v="1"/>
    <s v="USD"/>
    <n v="1359525600"/>
    <x v="385"/>
    <n v="1362808800"/>
    <d v="2013-03-09T06:00:00"/>
    <b v="0"/>
    <b v="0"/>
    <s v="games/mobile games"/>
    <x v="6"/>
    <x v="21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x v="460"/>
    <s v="Up-sized responsive protocol"/>
    <n v="4700"/>
    <n v="8829"/>
    <n v="187"/>
    <x v="1"/>
    <n v="80"/>
    <n v="110.36"/>
    <x v="1"/>
    <s v="USD"/>
    <n v="1517032800"/>
    <x v="439"/>
    <n v="1517810400"/>
    <d v="2018-02-05T06:00:00"/>
    <b v="0"/>
    <b v="0"/>
    <s v="publishing/translations"/>
    <x v="5"/>
    <x v="19"/>
  </r>
  <r>
    <n v="466"/>
    <x v="461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x v="463"/>
    <s v="Streamlined neutral analyzer"/>
    <n v="4000"/>
    <n v="1620"/>
    <n v="40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x v="465"/>
    <s v="Extended dedicated archive"/>
    <n v="3600"/>
    <n v="10289"/>
    <n v="285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15"/>
  </r>
  <r>
    <n v="472"/>
    <x v="466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20"/>
  </r>
  <r>
    <n v="475"/>
    <x v="469"/>
    <s v="Function-based attitude-oriented groupware"/>
    <n v="7400"/>
    <n v="8432"/>
    <n v="113"/>
    <x v="1"/>
    <n v="211"/>
    <n v="39.96"/>
    <x v="1"/>
    <s v="USD"/>
    <n v="1372136400"/>
    <x v="448"/>
    <n v="1372482000"/>
    <d v="2013-06-29T05:00:00"/>
    <b v="0"/>
    <b v="1"/>
    <s v="publishing/translations"/>
    <x v="5"/>
    <x v="19"/>
  </r>
  <r>
    <n v="476"/>
    <x v="470"/>
    <s v="Optional solution-oriented instruction set"/>
    <n v="191500"/>
    <n v="57122"/>
    <n v="29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3"/>
  </r>
  <r>
    <n v="478"/>
    <x v="472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x v="473"/>
    <s v="Future-proofed heuristic encryption"/>
    <n v="2400"/>
    <n v="12310"/>
    <n v="512"/>
    <x v="1"/>
    <n v="173"/>
    <n v="71.16"/>
    <x v="4"/>
    <s v="GBP"/>
    <n v="1501304400"/>
    <x v="451"/>
    <n v="1501477200"/>
    <d v="2017-07-31T05:00:00"/>
    <b v="0"/>
    <b v="0"/>
    <s v="food/food trucks"/>
    <x v="0"/>
    <x v="15"/>
  </r>
  <r>
    <n v="480"/>
    <x v="474"/>
    <s v="Balanced bifurcated leverage"/>
    <n v="8600"/>
    <n v="8656"/>
    <n v="100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x v="477"/>
    <s v="Down-sized actuating infrastructure"/>
    <n v="91400"/>
    <n v="48236"/>
    <n v="52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15"/>
  </r>
  <r>
    <n v="485"/>
    <x v="479"/>
    <s v="Quality-focused mission-critical structure"/>
    <n v="90600"/>
    <n v="27844"/>
    <n v="30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x v="480"/>
    <s v="Compatible exuding Graphical User Interface"/>
    <n v="5200"/>
    <n v="702"/>
    <n v="13"/>
    <x v="0"/>
    <n v="21"/>
    <n v="33.43"/>
    <x v="4"/>
    <s v="GBP"/>
    <n v="1520575200"/>
    <x v="458"/>
    <n v="1521867600"/>
    <d v="2018-03-24T05:00:00"/>
    <b v="0"/>
    <b v="1"/>
    <s v="publishing/translations"/>
    <x v="5"/>
    <x v="19"/>
  </r>
  <r>
    <n v="487"/>
    <x v="481"/>
    <s v="Monitored 24/7 time-frame"/>
    <n v="110300"/>
    <n v="197024"/>
    <n v="178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x v="483"/>
    <s v="Down-sized mobile time-frame"/>
    <n v="9200"/>
    <n v="9339"/>
    <n v="101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x v="484"/>
    <s v="Innovative disintermediate encryption"/>
    <n v="2400"/>
    <n v="4596"/>
    <n v="191"/>
    <x v="1"/>
    <n v="144"/>
    <n v="31.92"/>
    <x v="1"/>
    <s v="USD"/>
    <n v="1573970400"/>
    <x v="462"/>
    <n v="1574575200"/>
    <d v="2019-11-24T06:00:00"/>
    <b v="0"/>
    <b v="0"/>
    <s v="journalism/audio"/>
    <x v="8"/>
    <x v="24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15"/>
  </r>
  <r>
    <n v="492"/>
    <x v="486"/>
    <s v="Persevering interactive matrix"/>
    <n v="191000"/>
    <n v="45831"/>
    <n v="23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x v="487"/>
    <s v="Seamless background framework"/>
    <n v="900"/>
    <n v="6514"/>
    <n v="723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x v="489"/>
    <s v="Centralized clear-thinking solution"/>
    <n v="3200"/>
    <n v="13264"/>
    <n v="414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x v="490"/>
    <s v="Optimized bi-directional extranet"/>
    <n v="183800"/>
    <n v="1667"/>
    <n v="0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x v="492"/>
    <s v="Devolved background project"/>
    <n v="193400"/>
    <n v="46317"/>
    <n v="23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29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x v="498"/>
    <s v="Ameliorated explicit parallelism"/>
    <n v="89900"/>
    <n v="12497"/>
    <n v="13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6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x v="500"/>
    <s v="Compatible well-modulated budgetary management"/>
    <n v="2100"/>
    <n v="837"/>
    <n v="39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x v="173"/>
    <s v="Robust zero-defect project"/>
    <n v="168500"/>
    <n v="119510"/>
    <n v="70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20"/>
  </r>
  <r>
    <n v="514"/>
    <x v="506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x v="507"/>
    <s v="Phased 24hour flexibility"/>
    <n v="8600"/>
    <n v="4797"/>
    <n v="55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x v="508"/>
    <s v="Exclusive 5thgeneration structure"/>
    <n v="125400"/>
    <n v="53324"/>
    <n v="42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15"/>
  </r>
  <r>
    <n v="518"/>
    <x v="510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x v="511"/>
    <s v="Exclusive asymmetric analyzer"/>
    <n v="177700"/>
    <n v="180802"/>
    <n v="101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x v="512"/>
    <s v="Organic radical collaboration"/>
    <n v="800"/>
    <n v="3406"/>
    <n v="425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x v="513"/>
    <s v="Function-based multi-state software"/>
    <n v="7600"/>
    <n v="11061"/>
    <n v="145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x v="516"/>
    <s v="Diverse scalable superstructure"/>
    <n v="96700"/>
    <n v="81136"/>
    <n v="83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55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x v="519"/>
    <s v="Enterprise-wide intermediate portal"/>
    <n v="189200"/>
    <n v="188480"/>
    <n v="99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x v="522"/>
    <s v="Stand-alone human-resource workforce"/>
    <n v="105000"/>
    <n v="96328"/>
    <n v="91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95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x v="524"/>
    <s v="Pre-emptive grid-enabled contingency"/>
    <n v="1600"/>
    <n v="8046"/>
    <n v="502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x v="528"/>
    <s v="Enhanced methodical middleware"/>
    <n v="9800"/>
    <n v="14697"/>
    <n v="149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x v="530"/>
    <s v="Networked didactic time-frame"/>
    <n v="151300"/>
    <n v="57034"/>
    <n v="37"/>
    <x v="0"/>
    <n v="1296"/>
    <n v="44.01"/>
    <x v="1"/>
    <s v="USD"/>
    <n v="1379826000"/>
    <x v="502"/>
    <n v="1381208400"/>
    <d v="2013-10-08T05:00:00"/>
    <b v="0"/>
    <b v="0"/>
    <s v="games/mobile games"/>
    <x v="6"/>
    <x v="21"/>
  </r>
  <r>
    <n v="539"/>
    <x v="531"/>
    <s v="Assimilated exuding toolset"/>
    <n v="9800"/>
    <n v="7120"/>
    <n v="72"/>
    <x v="0"/>
    <n v="77"/>
    <n v="92.47"/>
    <x v="1"/>
    <s v="USD"/>
    <n v="1561957200"/>
    <x v="503"/>
    <n v="1562475600"/>
    <d v="2019-07-07T05:00:00"/>
    <b v="0"/>
    <b v="1"/>
    <s v="food/food trucks"/>
    <x v="0"/>
    <x v="15"/>
  </r>
  <r>
    <n v="540"/>
    <x v="532"/>
    <s v="Front-line client-server secured line"/>
    <n v="5300"/>
    <n v="14097"/>
    <n v="265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1"/>
  </r>
  <r>
    <n v="542"/>
    <x v="534"/>
    <s v="Profit-focused exuding moderator"/>
    <n v="77000"/>
    <n v="1930"/>
    <n v="2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x v="536"/>
    <s v="Public-key 3rdgeneration system engine"/>
    <n v="2800"/>
    <n v="7742"/>
    <n v="276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x v="537"/>
    <s v="Organized value-added access"/>
    <n v="184800"/>
    <n v="164109"/>
    <n v="88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x v="538"/>
    <s v="Cloned global Graphical User Interface"/>
    <n v="4200"/>
    <n v="6870"/>
    <n v="163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x v="540"/>
    <s v="Monitored discrete toolset"/>
    <n v="66100"/>
    <n v="179074"/>
    <n v="270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x v="543"/>
    <s v="Streamlined upward-trending analyzer"/>
    <n v="180100"/>
    <n v="105598"/>
    <n v="58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x v="544"/>
    <s v="Distributed human-resource policy"/>
    <n v="9000"/>
    <n v="8866"/>
    <n v="98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x v="545"/>
    <s v="De-engineered 5thgeneration contingency"/>
    <n v="170600"/>
    <n v="75022"/>
    <n v="43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x v="546"/>
    <s v="Multi-channeled upward-trending application"/>
    <n v="9500"/>
    <n v="14408"/>
    <n v="151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x v="547"/>
    <s v="Organic maximized database"/>
    <n v="6300"/>
    <n v="14089"/>
    <n v="223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x v="195"/>
    <s v="Grass-roots 24/7 attitude"/>
    <n v="5200"/>
    <n v="12467"/>
    <n v="239"/>
    <x v="1"/>
    <n v="122"/>
    <n v="102.19"/>
    <x v="1"/>
    <s v="USD"/>
    <n v="1315285200"/>
    <x v="520"/>
    <n v="1315890000"/>
    <d v="2011-09-13T05:00:00"/>
    <b v="0"/>
    <b v="1"/>
    <s v="publishing/translations"/>
    <x v="5"/>
    <x v="19"/>
  </r>
  <r>
    <n v="557"/>
    <x v="548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3"/>
  </r>
  <r>
    <n v="558"/>
    <x v="549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x v="550"/>
    <s v="Exclusive systematic productivity"/>
    <n v="105300"/>
    <n v="106321"/>
    <n v="100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x v="552"/>
    <s v="Down-sized logistical adapter"/>
    <n v="3000"/>
    <n v="11091"/>
    <n v="369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x v="553"/>
    <s v="Configurable bandwidth-monitored throughput"/>
    <n v="9900"/>
    <n v="1269"/>
    <n v="12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83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x v="556"/>
    <s v="Decentralized logistical collaboration"/>
    <n v="94900"/>
    <n v="194166"/>
    <n v="204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18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05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x v="564"/>
    <s v="Total incremental productivity"/>
    <n v="6700"/>
    <n v="7496"/>
    <n v="111"/>
    <x v="1"/>
    <n v="300"/>
    <n v="24.99"/>
    <x v="1"/>
    <s v="USD"/>
    <n v="1399006800"/>
    <x v="409"/>
    <n v="1399179600"/>
    <d v="2014-05-04T05:00:00"/>
    <b v="0"/>
    <b v="0"/>
    <s v="journalism/audio"/>
    <x v="8"/>
    <x v="24"/>
  </r>
  <r>
    <n v="574"/>
    <x v="565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15"/>
  </r>
  <r>
    <n v="575"/>
    <x v="566"/>
    <s v="Universal zero-defect concept"/>
    <n v="83300"/>
    <n v="52421"/>
    <n v="62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x v="567"/>
    <s v="Object-based bottom-line superstructure"/>
    <n v="9700"/>
    <n v="6298"/>
    <n v="64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x v="568"/>
    <s v="Adaptive 24hour projection"/>
    <n v="8200"/>
    <n v="1546"/>
    <n v="18"/>
    <x v="3"/>
    <n v="37"/>
    <n v="41.78"/>
    <x v="1"/>
    <s v="USD"/>
    <n v="1299823200"/>
    <x v="536"/>
    <n v="1302066000"/>
    <d v="2011-04-06T05:00:00"/>
    <b v="0"/>
    <b v="0"/>
    <s v="music/jazz"/>
    <x v="1"/>
    <x v="18"/>
  </r>
  <r>
    <n v="578"/>
    <x v="569"/>
    <s v="Sharable radical toolset"/>
    <n v="96500"/>
    <n v="16168"/>
    <n v="16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3"/>
  </r>
  <r>
    <n v="579"/>
    <x v="570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8"/>
  </r>
  <r>
    <n v="580"/>
    <x v="251"/>
    <s v="Seamless 6thgeneration extranet"/>
    <n v="43800"/>
    <n v="149578"/>
    <n v="341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19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x v="574"/>
    <s v="Reactive analyzing function"/>
    <n v="8900"/>
    <n v="13065"/>
    <n v="146"/>
    <x v="1"/>
    <n v="136"/>
    <n v="96.07"/>
    <x v="1"/>
    <s v="USD"/>
    <n v="1268888400"/>
    <x v="543"/>
    <n v="1269752400"/>
    <d v="2010-03-28T05:00:00"/>
    <b v="0"/>
    <b v="0"/>
    <s v="publishing/translations"/>
    <x v="5"/>
    <x v="19"/>
  </r>
  <r>
    <n v="586"/>
    <x v="575"/>
    <s v="Robust hybrid budgetary management"/>
    <n v="700"/>
    <n v="6654"/>
    <n v="950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x v="576"/>
    <s v="Open-source analyzing monitoring"/>
    <n v="9400"/>
    <n v="6852"/>
    <n v="72"/>
    <x v="0"/>
    <n v="156"/>
    <n v="43.92"/>
    <x v="0"/>
    <s v="CAD"/>
    <n v="1547877600"/>
    <x v="35"/>
    <n v="1552366800"/>
    <d v="2019-03-12T05:00:00"/>
    <b v="0"/>
    <b v="1"/>
    <s v="food/food trucks"/>
    <x v="0"/>
    <x v="15"/>
  </r>
  <r>
    <n v="588"/>
    <x v="577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x v="578"/>
    <s v="Exclusive intangible extranet"/>
    <n v="7900"/>
    <n v="5113"/>
    <n v="64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6"/>
  </r>
  <r>
    <n v="591"/>
    <x v="580"/>
    <s v="Realigned dedicated system engine"/>
    <n v="600"/>
    <n v="6226"/>
    <n v="1037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x v="581"/>
    <s v="Object-based bandwidth-monitored concept"/>
    <n v="156800"/>
    <n v="20243"/>
    <n v="12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x v="582"/>
    <s v="Ameliorated client-driven open system"/>
    <n v="121600"/>
    <n v="188288"/>
    <n v="154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x v="584"/>
    <s v="Customizable intermediate data-warehouse"/>
    <n v="70300"/>
    <n v="146595"/>
    <n v="208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x v="585"/>
    <s v="Managed optimizing archive"/>
    <n v="7900"/>
    <n v="7875"/>
    <n v="99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x v="586"/>
    <s v="Diverse systematic projection"/>
    <n v="73800"/>
    <n v="148779"/>
    <n v="201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x v="588"/>
    <s v="Persevering optimizing Graphical User Interface"/>
    <n v="140300"/>
    <n v="5112"/>
    <n v="3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15"/>
  </r>
  <r>
    <n v="601"/>
    <x v="590"/>
    <s v="Inverse neutral structure"/>
    <n v="6300"/>
    <n v="13018"/>
    <n v="206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x v="592"/>
    <s v="Vision-oriented 5thgeneration array"/>
    <n v="5300"/>
    <n v="6342"/>
    <n v="119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x v="593"/>
    <s v="Cross-platform logistical circuit"/>
    <n v="88700"/>
    <n v="151438"/>
    <n v="170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15"/>
  </r>
  <r>
    <n v="608"/>
    <x v="597"/>
    <s v="Compatible full-range leverage"/>
    <n v="3900"/>
    <n v="11075"/>
    <n v="283"/>
    <x v="1"/>
    <n v="316"/>
    <n v="35.049999999999997"/>
    <x v="1"/>
    <s v="USD"/>
    <n v="1551852000"/>
    <x v="426"/>
    <n v="1552197600"/>
    <d v="2019-03-10T06:00:00"/>
    <b v="0"/>
    <b v="1"/>
    <s v="music/jazz"/>
    <x v="1"/>
    <x v="18"/>
  </r>
  <r>
    <n v="609"/>
    <x v="598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3"/>
  </r>
  <r>
    <n v="610"/>
    <x v="599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x v="600"/>
    <s v="Multi-lateral maximized core"/>
    <n v="8200"/>
    <n v="1136"/>
    <n v="13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x v="605"/>
    <s v="Quality-focused 24/7 superstructure"/>
    <n v="6400"/>
    <n v="12129"/>
    <n v="189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x v="606"/>
    <s v="Multi-channeled local intranet"/>
    <n v="1400"/>
    <n v="3496"/>
    <n v="249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x v="607"/>
    <s v="Open-architected mobile emulation"/>
    <n v="198600"/>
    <n v="97037"/>
    <n v="48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19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x v="612"/>
    <s v="Organic actuating protocol"/>
    <n v="94300"/>
    <n v="150806"/>
    <n v="159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15"/>
  </r>
  <r>
    <n v="628"/>
    <x v="617"/>
    <s v="Intuitive object-oriented task-force"/>
    <n v="1900"/>
    <n v="2884"/>
    <n v="151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x v="618"/>
    <s v="Multi-tiered executive toolset"/>
    <n v="85900"/>
    <n v="55476"/>
    <n v="64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x v="619"/>
    <s v="Grass-roots directional workforce"/>
    <n v="9500"/>
    <n v="5973"/>
    <n v="62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x v="621"/>
    <s v="Reduced interactive matrix"/>
    <n v="72100"/>
    <n v="30902"/>
    <n v="42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x v="623"/>
    <s v="Polarized incremental portal"/>
    <n v="118200"/>
    <n v="92824"/>
    <n v="78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20"/>
  </r>
  <r>
    <n v="635"/>
    <x v="624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20"/>
  </r>
  <r>
    <n v="636"/>
    <x v="625"/>
    <s v="Stand-alone reciprocal frame"/>
    <n v="197700"/>
    <n v="127591"/>
    <n v="64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16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x v="630"/>
    <s v="Business-focused leadingedge instruction set"/>
    <n v="9400"/>
    <n v="11277"/>
    <n v="119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x v="634"/>
    <s v="Multi-lateral heuristic throughput"/>
    <n v="192100"/>
    <n v="178483"/>
    <n v="92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x v="635"/>
    <s v="Switchable reciprocal middleware"/>
    <n v="98700"/>
    <n v="87448"/>
    <n v="88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9"/>
  </r>
  <r>
    <n v="648"/>
    <x v="637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15"/>
  </r>
  <r>
    <n v="649"/>
    <x v="638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8"/>
  </r>
  <r>
    <n v="651"/>
    <x v="640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x v="641"/>
    <s v="Vision-oriented regional hub"/>
    <n v="10000"/>
    <n v="12684"/>
    <n v="126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x v="642"/>
    <s v="Monitored incremental info-mediaries"/>
    <n v="600"/>
    <n v="14033"/>
    <n v="2338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7"/>
  </r>
  <r>
    <n v="655"/>
    <x v="644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15"/>
  </r>
  <r>
    <n v="657"/>
    <x v="646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3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81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8"/>
  </r>
  <r>
    <n v="662"/>
    <x v="651"/>
    <s v="Implemented exuding software"/>
    <n v="9100"/>
    <n v="8906"/>
    <n v="97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8"/>
  </r>
  <r>
    <n v="665"/>
    <x v="653"/>
    <s v="Customer-focused impactful extranet"/>
    <n v="5100"/>
    <n v="12219"/>
    <n v="239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4"/>
  </r>
  <r>
    <n v="668"/>
    <x v="656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x v="657"/>
    <s v="Upgradable bi-directional concept"/>
    <n v="48800"/>
    <n v="175020"/>
    <n v="358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x v="635"/>
    <s v="Re-contextualized homogeneous flexibility"/>
    <n v="16200"/>
    <n v="75955"/>
    <n v="468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x v="659"/>
    <s v="Stand-alone grid-enabled leverage"/>
    <n v="197900"/>
    <n v="110689"/>
    <n v="55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x v="660"/>
    <s v="Assimilated regional groupware"/>
    <n v="5600"/>
    <n v="2445"/>
    <n v="43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x v="661"/>
    <s v="Up-sized 24hour instruction set"/>
    <n v="170700"/>
    <n v="57250"/>
    <n v="33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22"/>
    <x v="1"/>
    <n v="331"/>
    <n v="36.04"/>
    <x v="1"/>
    <s v="USD"/>
    <n v="1568178000"/>
    <x v="620"/>
    <n v="1568782800"/>
    <d v="2019-09-18T05:00:00"/>
    <b v="0"/>
    <b v="0"/>
    <s v="journalism/audio"/>
    <x v="8"/>
    <x v="24"/>
  </r>
  <r>
    <n v="676"/>
    <x v="663"/>
    <s v="Expanded needs-based orchestration"/>
    <n v="62300"/>
    <n v="118214"/>
    <n v="189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83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x v="665"/>
    <s v="Inverse static standardization"/>
    <n v="99500"/>
    <n v="17879"/>
    <n v="17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x v="307"/>
    <s v="Synchronized motivating solution"/>
    <n v="1400"/>
    <n v="14511"/>
    <n v="1036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15"/>
  </r>
  <r>
    <n v="680"/>
    <x v="666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1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x v="670"/>
    <s v="Optimized systemic algorithm"/>
    <n v="1400"/>
    <n v="7600"/>
    <n v="542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x v="671"/>
    <s v="Customizable homogeneous firmware"/>
    <n v="140000"/>
    <n v="94501"/>
    <n v="67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x v="672"/>
    <s v="Front-line cohesive extranet"/>
    <n v="7500"/>
    <n v="14381"/>
    <n v="191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20"/>
  </r>
  <r>
    <n v="689"/>
    <x v="675"/>
    <s v="Seamless directional capacity"/>
    <n v="7300"/>
    <n v="7348"/>
    <n v="100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x v="676"/>
    <s v="Polarized actuating implementation"/>
    <n v="3600"/>
    <n v="8158"/>
    <n v="226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90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x v="679"/>
    <s v="Reverse-engineered composite hierarchy"/>
    <n v="180400"/>
    <n v="115396"/>
    <n v="63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x v="681"/>
    <s v="Configurable full-range emulation"/>
    <n v="9200"/>
    <n v="12322"/>
    <n v="133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x v="683"/>
    <s v="Profound system-worthy functionalities"/>
    <n v="128900"/>
    <n v="196960"/>
    <n v="152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x v="684"/>
    <s v="Cloned hybrid focus group"/>
    <n v="42100"/>
    <n v="188057"/>
    <n v="446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x v="688"/>
    <s v="Cross-platform tertiary hub"/>
    <n v="63400"/>
    <n v="197728"/>
    <n v="311"/>
    <x v="1"/>
    <n v="2038"/>
    <n v="97.02"/>
    <x v="1"/>
    <s v="USD"/>
    <n v="1334984400"/>
    <x v="645"/>
    <n v="1336453200"/>
    <d v="2012-05-08T05:00:00"/>
    <b v="1"/>
    <b v="1"/>
    <s v="publishing/translations"/>
    <x v="5"/>
    <x v="19"/>
  </r>
  <r>
    <n v="704"/>
    <x v="689"/>
    <s v="Seamless clear-thinking artificial intelligence"/>
    <n v="8700"/>
    <n v="10682"/>
    <n v="122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27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x v="692"/>
    <s v="Visionary maximized Local Area Network"/>
    <n v="7300"/>
    <n v="11579"/>
    <n v="158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x v="695"/>
    <s v="Reduced next generation info-mediaries"/>
    <n v="4300"/>
    <n v="6358"/>
    <n v="147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x v="697"/>
    <s v="Programmable leadingedge contingency"/>
    <n v="800"/>
    <n v="14725"/>
    <n v="1840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x v="698"/>
    <s v="Multi-layered global groupware"/>
    <n v="6900"/>
    <n v="11174"/>
    <n v="161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6"/>
  </r>
  <r>
    <n v="714"/>
    <x v="699"/>
    <s v="Switchable methodical superstructure"/>
    <n v="38500"/>
    <n v="182036"/>
    <n v="472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1"/>
  </r>
  <r>
    <n v="716"/>
    <x v="701"/>
    <s v="Advanced modular moderator"/>
    <n v="2000"/>
    <n v="10353"/>
    <n v="517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x v="702"/>
    <s v="Reverse-engineered well-modulated ability"/>
    <n v="5600"/>
    <n v="13868"/>
    <n v="247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x v="707"/>
    <s v="Proactive 24hour frame"/>
    <n v="48500"/>
    <n v="75906"/>
    <n v="156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1"/>
  </r>
  <r>
    <n v="726"/>
    <x v="711"/>
    <s v="Realigned web-enabled functionalities"/>
    <n v="54300"/>
    <n v="48227"/>
    <n v="88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x v="713"/>
    <s v="Versatile mission-critical knowledgebase"/>
    <n v="4200"/>
    <n v="735"/>
    <n v="17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x v="714"/>
    <s v="Multi-lateral object-oriented open system"/>
    <n v="5600"/>
    <n v="10397"/>
    <n v="185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x v="715"/>
    <s v="Visionary system-worthy attitude"/>
    <n v="28800"/>
    <n v="118847"/>
    <n v="412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x v="717"/>
    <s v="Business-focused 24hour access"/>
    <n v="117000"/>
    <n v="107622"/>
    <n v="91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7"/>
  </r>
  <r>
    <n v="734"/>
    <x v="719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32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35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12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x v="729"/>
    <s v="Automated system-worthy structure"/>
    <n v="55800"/>
    <n v="118580"/>
    <n v="21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x v="730"/>
    <s v="Secured clear-thinking intranet"/>
    <n v="4900"/>
    <n v="11214"/>
    <n v="228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x v="731"/>
    <s v="Cloned actuating architecture"/>
    <n v="194900"/>
    <n v="68137"/>
    <n v="34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x v="736"/>
    <s v="Networked web-enabled product"/>
    <n v="4700"/>
    <n v="12065"/>
    <n v="256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x v="738"/>
    <s v="Stand-alone multi-state project"/>
    <n v="4500"/>
    <n v="7496"/>
    <n v="166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x v="740"/>
    <s v="Profit-focused motivating function"/>
    <n v="1400"/>
    <n v="5696"/>
    <n v="406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8"/>
  </r>
  <r>
    <n v="763"/>
    <x v="745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3"/>
  </r>
  <r>
    <n v="767"/>
    <x v="749"/>
    <s v="Upgradable attitude-oriented project"/>
    <n v="97200"/>
    <n v="55372"/>
    <n v="56"/>
    <x v="0"/>
    <n v="513"/>
    <n v="107.94"/>
    <x v="1"/>
    <s v="USD"/>
    <n v="1444107600"/>
    <x v="696"/>
    <n v="1447999200"/>
    <d v="2015-11-20T06:00:00"/>
    <b v="0"/>
    <b v="0"/>
    <s v="publishing/translations"/>
    <x v="5"/>
    <x v="19"/>
  </r>
  <r>
    <n v="768"/>
    <x v="750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x v="751"/>
    <s v="Devolved 24hour forecast"/>
    <n v="125600"/>
    <n v="109106"/>
    <n v="86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x v="752"/>
    <s v="User-centric attitude-oriented intranet"/>
    <n v="4300"/>
    <n v="11642"/>
    <n v="270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x v="755"/>
    <s v="Cross-platform empowering project"/>
    <n v="53100"/>
    <n v="101185"/>
    <n v="190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x v="756"/>
    <s v="Polarized user-facing interface"/>
    <n v="5000"/>
    <n v="6775"/>
    <n v="135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x v="758"/>
    <s v="Synchronized multimedia frame"/>
    <n v="110800"/>
    <n v="72623"/>
    <n v="65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x v="760"/>
    <s v="Cross-platform optimizing website"/>
    <n v="1300"/>
    <n v="10243"/>
    <n v="787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x v="763"/>
    <s v="Cross-group interactive architecture"/>
    <n v="8700"/>
    <n v="4414"/>
    <n v="50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29"/>
    <x v="1"/>
    <n v="207"/>
    <n v="52.88"/>
    <x v="6"/>
    <s v="EUR"/>
    <n v="1522126800"/>
    <x v="630"/>
    <n v="1522731600"/>
    <d v="2018-04-03T05:00:00"/>
    <b v="0"/>
    <b v="1"/>
    <s v="music/jazz"/>
    <x v="1"/>
    <x v="18"/>
  </r>
  <r>
    <n v="787"/>
    <x v="769"/>
    <s v="Progressive coherent secured line"/>
    <n v="61200"/>
    <n v="60994"/>
    <n v="99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x v="772"/>
    <s v="Operative local pricing structure"/>
    <n v="185900"/>
    <n v="56774"/>
    <n v="30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x v="773"/>
    <s v="Optional web-enabled extranet"/>
    <n v="2100"/>
    <n v="540"/>
    <n v="25"/>
    <x v="0"/>
    <n v="6"/>
    <n v="90"/>
    <x v="1"/>
    <s v="USD"/>
    <n v="1481436000"/>
    <x v="715"/>
    <n v="1482818400"/>
    <d v="2016-12-27T06:00:00"/>
    <b v="0"/>
    <b v="0"/>
    <s v="food/food trucks"/>
    <x v="0"/>
    <x v="15"/>
  </r>
  <r>
    <n v="792"/>
    <x v="774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x v="775"/>
    <s v="Networked disintermediate leverage"/>
    <n v="1100"/>
    <n v="13045"/>
    <n v="1185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x v="778"/>
    <s v="Profound full-range open system"/>
    <n v="7800"/>
    <n v="4275"/>
    <n v="54"/>
    <x v="0"/>
    <n v="78"/>
    <n v="54.81"/>
    <x v="1"/>
    <s v="USD"/>
    <n v="1407474000"/>
    <x v="719"/>
    <n v="1408078800"/>
    <d v="2014-08-15T05:00:00"/>
    <b v="0"/>
    <b v="1"/>
    <s v="games/mobile games"/>
    <x v="6"/>
    <x v="21"/>
  </r>
  <r>
    <n v="797"/>
    <x v="779"/>
    <s v="Optional tangible utilization"/>
    <n v="7600"/>
    <n v="8332"/>
    <n v="109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x v="783"/>
    <s v="User-friendly high-level initiative"/>
    <n v="2300"/>
    <n v="4667"/>
    <n v="202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x v="786"/>
    <s v="Business-focused discrete software"/>
    <n v="2600"/>
    <n v="6987"/>
    <n v="268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x v="787"/>
    <s v="Advanced intermediate Graphic Interface"/>
    <n v="9700"/>
    <n v="4932"/>
    <n v="50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15"/>
  </r>
  <r>
    <n v="809"/>
    <x v="764"/>
    <s v="Public-key bottom-line algorithm"/>
    <n v="140800"/>
    <n v="88536"/>
    <n v="62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x v="793"/>
    <s v="Expanded value-added hardware"/>
    <n v="59700"/>
    <n v="134640"/>
    <n v="225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x v="798"/>
    <s v="Front-line intermediate moderator"/>
    <n v="51300"/>
    <n v="189192"/>
    <n v="368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x v="311"/>
    <s v="Automated local secured line"/>
    <n v="700"/>
    <n v="7664"/>
    <n v="1094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x v="799"/>
    <s v="Integrated bandwidth-monitored alliance"/>
    <n v="8900"/>
    <n v="4509"/>
    <n v="50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x v="800"/>
    <s v="Cross-group heuristic forecast"/>
    <n v="1500"/>
    <n v="12009"/>
    <n v="800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49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x v="805"/>
    <s v="Open-architected 24/7 infrastructure"/>
    <n v="3600"/>
    <n v="13950"/>
    <n v="387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x v="807"/>
    <s v="Innovative actuating artificial intelligence"/>
    <n v="2300"/>
    <n v="6134"/>
    <n v="266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x v="811"/>
    <s v="Front-line bottom-line Graphic Interface"/>
    <n v="97100"/>
    <n v="105817"/>
    <n v="108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9"/>
  </r>
  <r>
    <n v="833"/>
    <x v="813"/>
    <s v="Expanded asynchronous groupware"/>
    <n v="6800"/>
    <n v="10723"/>
    <n v="157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9"/>
  </r>
  <r>
    <n v="834"/>
    <x v="814"/>
    <s v="Expanded fault-tolerant emulation"/>
    <n v="7300"/>
    <n v="11228"/>
    <n v="153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x v="815"/>
    <s v="Future-proofed 24hour model"/>
    <n v="86200"/>
    <n v="77355"/>
    <n v="89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x v="817"/>
    <s v="Right-sized dedicated standardization"/>
    <n v="17700"/>
    <n v="150960"/>
    <n v="852"/>
    <x v="1"/>
    <n v="1797"/>
    <n v="84.01"/>
    <x v="1"/>
    <s v="USD"/>
    <n v="1301202000"/>
    <x v="643"/>
    <n v="1305867600"/>
    <d v="2011-05-20T05:00:00"/>
    <b v="0"/>
    <b v="0"/>
    <s v="music/jazz"/>
    <x v="1"/>
    <x v="18"/>
  </r>
  <r>
    <n v="838"/>
    <x v="818"/>
    <s v="Vision-oriented high-level extranet"/>
    <n v="6400"/>
    <n v="8890"/>
    <n v="138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x v="821"/>
    <s v="Automated even-keeled emulation"/>
    <n v="9100"/>
    <n v="12991"/>
    <n v="142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x v="823"/>
    <s v="De-engineered next generation parallelism"/>
    <n v="8800"/>
    <n v="2703"/>
    <n v="30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x v="825"/>
    <s v="Up-sized high-level access"/>
    <n v="69900"/>
    <n v="138087"/>
    <n v="197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x v="826"/>
    <s v="Phased empowering success"/>
    <n v="1000"/>
    <n v="5085"/>
    <n v="508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x v="827"/>
    <s v="Distributed actuating project"/>
    <n v="4700"/>
    <n v="11174"/>
    <n v="237"/>
    <x v="1"/>
    <n v="110"/>
    <n v="101.58"/>
    <x v="1"/>
    <s v="USD"/>
    <n v="1515304800"/>
    <x v="759"/>
    <n v="1515564000"/>
    <d v="2018-01-10T06:00:00"/>
    <b v="0"/>
    <b v="0"/>
    <s v="food/food trucks"/>
    <x v="0"/>
    <x v="15"/>
  </r>
  <r>
    <n v="848"/>
    <x v="828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x v="831"/>
    <s v="Object-based needs-based info-mediaries"/>
    <n v="6000"/>
    <n v="12468"/>
    <n v="207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x v="834"/>
    <s v="Multi-channeled secondary middleware"/>
    <n v="171000"/>
    <n v="194309"/>
    <n v="113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x v="764"/>
    <s v="Profound composite core"/>
    <n v="2400"/>
    <n v="8558"/>
    <n v="356"/>
    <x v="1"/>
    <n v="158"/>
    <n v="54.16"/>
    <x v="1"/>
    <s v="USD"/>
    <n v="1335243600"/>
    <x v="767"/>
    <n v="1336712400"/>
    <d v="2012-05-11T05:00:00"/>
    <b v="0"/>
    <b v="0"/>
    <s v="food/food trucks"/>
    <x v="0"/>
    <x v="15"/>
  </r>
  <r>
    <n v="857"/>
    <x v="836"/>
    <s v="Programmable disintermediate matrices"/>
    <n v="5300"/>
    <n v="7413"/>
    <n v="139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15"/>
  </r>
  <r>
    <n v="859"/>
    <x v="838"/>
    <s v="Multi-layered upward-trending groupware"/>
    <n v="7300"/>
    <n v="2594"/>
    <n v="35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x v="839"/>
    <s v="Re-contextualized leadingedge firmware"/>
    <n v="2000"/>
    <n v="5033"/>
    <n v="251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x v="840"/>
    <s v="Devolved disintermediate analyzer"/>
    <n v="8800"/>
    <n v="9317"/>
    <n v="105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x v="842"/>
    <s v="Automated reciprocal protocol"/>
    <n v="1400"/>
    <n v="5415"/>
    <n v="386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20"/>
  </r>
  <r>
    <n v="864"/>
    <x v="843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85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15"/>
  </r>
  <r>
    <n v="868"/>
    <x v="847"/>
    <s v="Front-line web-enabled installation"/>
    <n v="7000"/>
    <n v="12939"/>
    <n v="184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x v="848"/>
    <s v="Multi-channeled responsive product"/>
    <n v="161900"/>
    <n v="38376"/>
    <n v="23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x v="849"/>
    <s v="Adaptive demand-driven encryption"/>
    <n v="7700"/>
    <n v="6920"/>
    <n v="89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x v="850"/>
    <s v="Re-engineered client-driven knowledge user"/>
    <n v="71500"/>
    <n v="194912"/>
    <n v="272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3"/>
  </r>
  <r>
    <n v="873"/>
    <x v="852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46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15"/>
  </r>
  <r>
    <n v="878"/>
    <x v="857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7"/>
  </r>
  <r>
    <n v="879"/>
    <x v="858"/>
    <s v="Stand-alone incremental parallelism"/>
    <n v="1000"/>
    <n v="5438"/>
    <n v="543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x v="859"/>
    <s v="Persevering 5thgeneration throughput"/>
    <n v="84500"/>
    <n v="193101"/>
    <n v="228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x v="860"/>
    <s v="Implemented object-oriented synergy"/>
    <n v="81300"/>
    <n v="31665"/>
    <n v="38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x v="862"/>
    <s v="Customer-focused mobile Graphic Interface"/>
    <n v="3400"/>
    <n v="8089"/>
    <n v="237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x v="865"/>
    <s v="Multi-tiered explicit focus group"/>
    <n v="150600"/>
    <n v="127745"/>
    <n v="84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x v="867"/>
    <s v="Reverse-engineered uniform knowledge user"/>
    <n v="5800"/>
    <n v="12174"/>
    <n v="209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x v="868"/>
    <s v="Secured dynamic capacity"/>
    <n v="5600"/>
    <n v="9508"/>
    <n v="169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x v="869"/>
    <s v="Devolved foreground throughput"/>
    <n v="134400"/>
    <n v="155849"/>
    <n v="115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x v="870"/>
    <s v="Synchronized demand-driven infrastructure"/>
    <n v="3000"/>
    <n v="7758"/>
    <n v="258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x v="871"/>
    <s v="Realigned discrete structure"/>
    <n v="6000"/>
    <n v="13835"/>
    <n v="230"/>
    <x v="1"/>
    <n v="182"/>
    <n v="76.02"/>
    <x v="1"/>
    <s v="USD"/>
    <n v="1274418000"/>
    <x v="799"/>
    <n v="1277960400"/>
    <d v="2010-07-01T05:00:00"/>
    <b v="0"/>
    <b v="0"/>
    <s v="publishing/translations"/>
    <x v="5"/>
    <x v="19"/>
  </r>
  <r>
    <n v="893"/>
    <x v="872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x v="873"/>
    <s v="Organic cohesive neural-net"/>
    <n v="1700"/>
    <n v="3208"/>
    <n v="188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20"/>
  </r>
  <r>
    <n v="895"/>
    <x v="874"/>
    <s v="Integrated demand-driven info-mediaries"/>
    <n v="159800"/>
    <n v="11108"/>
    <n v="6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15"/>
  </r>
  <r>
    <n v="897"/>
    <x v="876"/>
    <s v="Organized discrete encoding"/>
    <n v="8800"/>
    <n v="2437"/>
    <n v="27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8"/>
  </r>
  <r>
    <n v="900"/>
    <x v="879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x v="882"/>
    <s v="Assimilated next generation instruction set"/>
    <n v="41000"/>
    <n v="709"/>
    <n v="1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6"/>
  </r>
  <r>
    <n v="905"/>
    <x v="884"/>
    <s v="Re-engineered clear-thinking project"/>
    <n v="7900"/>
    <n v="12955"/>
    <n v="163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x v="885"/>
    <s v="Implemented even-keeled standardization"/>
    <n v="5500"/>
    <n v="8964"/>
    <n v="162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x v="888"/>
    <s v="Synchronized attitude-oriented frame"/>
    <n v="1800"/>
    <n v="8621"/>
    <n v="478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x v="889"/>
    <s v="Proactive incremental architecture"/>
    <n v="154500"/>
    <n v="30215"/>
    <n v="19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x v="890"/>
    <s v="Cloned responsive standardization"/>
    <n v="5800"/>
    <n v="11539"/>
    <n v="198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x v="892"/>
    <s v="Re-engineered asymmetric challenge"/>
    <n v="70200"/>
    <n v="35536"/>
    <n v="50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x v="894"/>
    <s v="Configurable upward-trending solution"/>
    <n v="125900"/>
    <n v="195936"/>
    <n v="155"/>
    <x v="1"/>
    <n v="1866"/>
    <n v="105"/>
    <x v="4"/>
    <s v="GBP"/>
    <n v="1503982800"/>
    <x v="80"/>
    <n v="1504760400"/>
    <d v="2017-09-07T05:00:00"/>
    <b v="0"/>
    <b v="0"/>
    <s v="film &amp; video/television"/>
    <x v="4"/>
    <x v="20"/>
  </r>
  <r>
    <n v="916"/>
    <x v="895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6"/>
  </r>
  <r>
    <n v="919"/>
    <x v="898"/>
    <s v="Extended multimedia firmware"/>
    <n v="35600"/>
    <n v="20915"/>
    <n v="58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x v="899"/>
    <s v="Versatile directional project"/>
    <n v="5300"/>
    <n v="9676"/>
    <n v="182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0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x v="901"/>
    <s v="Ameliorated logistical capability"/>
    <n v="51400"/>
    <n v="90440"/>
    <n v="175"/>
    <x v="1"/>
    <n v="2261"/>
    <n v="40"/>
    <x v="1"/>
    <s v="USD"/>
    <n v="1544335200"/>
    <x v="609"/>
    <n v="1545112800"/>
    <d v="2018-12-18T06:00:00"/>
    <b v="0"/>
    <b v="1"/>
    <s v="music/world music"/>
    <x v="1"/>
    <x v="22"/>
  </r>
  <r>
    <n v="923"/>
    <x v="902"/>
    <s v="Sharable discrete definition"/>
    <n v="1700"/>
    <n v="4044"/>
    <n v="237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15"/>
  </r>
  <r>
    <n v="927"/>
    <x v="906"/>
    <s v="Synergistic dynamic utilization"/>
    <n v="7200"/>
    <n v="3301"/>
    <n v="45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x v="910"/>
    <s v="Digitized 24/7 budgetary management"/>
    <n v="7900"/>
    <n v="5729"/>
    <n v="72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x v="912"/>
    <s v="Implemented tangible support"/>
    <n v="73000"/>
    <n v="175015"/>
    <n v="239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x v="913"/>
    <s v="Reactive radical framework"/>
    <n v="6200"/>
    <n v="11280"/>
    <n v="181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x v="591"/>
    <s v="Enhanced composite contingency"/>
    <n v="103200"/>
    <n v="1690"/>
    <n v="1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x v="915"/>
    <s v="Cloned fresh-thinking model"/>
    <n v="171000"/>
    <n v="84891"/>
    <n v="49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x v="916"/>
    <s v="Total dedicated benchmark"/>
    <n v="9200"/>
    <n v="10093"/>
    <n v="109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x v="916"/>
    <s v="Horizontal optimizing model"/>
    <n v="9600"/>
    <n v="6205"/>
    <n v="64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x v="920"/>
    <s v="Synchronized fault-tolerant algorithm"/>
    <n v="7500"/>
    <n v="11969"/>
    <n v="159"/>
    <x v="1"/>
    <n v="114"/>
    <n v="104.99"/>
    <x v="1"/>
    <s v="USD"/>
    <n v="1411534800"/>
    <x v="219"/>
    <n v="1414558800"/>
    <d v="2014-10-29T05:00:00"/>
    <b v="0"/>
    <b v="0"/>
    <s v="food/food trucks"/>
    <x v="0"/>
    <x v="15"/>
  </r>
  <r>
    <n v="944"/>
    <x v="921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9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x v="924"/>
    <s v="Upgradable clear-thinking hardware"/>
    <n v="3600"/>
    <n v="961"/>
    <n v="26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x v="925"/>
    <s v="Integrated holistic paradigm"/>
    <n v="9400"/>
    <n v="5918"/>
    <n v="62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x v="928"/>
    <s v="Re-engineered 24hour matrix"/>
    <n v="14500"/>
    <n v="159056"/>
    <n v="1096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3"/>
  </r>
  <r>
    <n v="954"/>
    <x v="931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3"/>
  </r>
  <r>
    <n v="957"/>
    <x v="934"/>
    <s v="Profound mission-critical function"/>
    <n v="9800"/>
    <n v="12434"/>
    <n v="126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x v="935"/>
    <s v="De-engineered zero-defect open system"/>
    <n v="1100"/>
    <n v="8081"/>
    <n v="734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x v="936"/>
    <s v="Operative hybrid utilization"/>
    <n v="145000"/>
    <n v="6631"/>
    <n v="4"/>
    <x v="0"/>
    <n v="130"/>
    <n v="51.01"/>
    <x v="1"/>
    <s v="USD"/>
    <n v="1277701200"/>
    <x v="140"/>
    <n v="1280120400"/>
    <d v="2010-07-26T05:00:00"/>
    <b v="0"/>
    <b v="0"/>
    <s v="publishing/translations"/>
    <x v="5"/>
    <x v="19"/>
  </r>
  <r>
    <n v="960"/>
    <x v="937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9"/>
  </r>
  <r>
    <n v="962"/>
    <x v="939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15"/>
  </r>
  <r>
    <n v="963"/>
    <x v="940"/>
    <s v="Ergonomic methodical hub"/>
    <n v="5900"/>
    <n v="4997"/>
    <n v="84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55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2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15"/>
  </r>
  <r>
    <n v="969"/>
    <x v="945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x v="946"/>
    <s v="Inverse context-sensitive info-mediaries"/>
    <n v="94900"/>
    <n v="57659"/>
    <n v="60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x v="947"/>
    <s v="Versatile neutral workforce"/>
    <n v="5100"/>
    <n v="1414"/>
    <n v="27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20"/>
  </r>
  <r>
    <n v="972"/>
    <x v="948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x v="949"/>
    <s v="Programmable multi-state algorithm"/>
    <n v="121100"/>
    <n v="26176"/>
    <n v="21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x v="950"/>
    <s v="Multi-channeled reciprocal interface"/>
    <n v="800"/>
    <n v="2991"/>
    <n v="373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x v="951"/>
    <s v="Right-sized maximized migration"/>
    <n v="5400"/>
    <n v="8366"/>
    <n v="154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x v="597"/>
    <s v="Vision-oriented interactive solution"/>
    <n v="7000"/>
    <n v="5177"/>
    <n v="73"/>
    <x v="0"/>
    <n v="67"/>
    <n v="77.27"/>
    <x v="1"/>
    <s v="USD"/>
    <n v="1517983200"/>
    <x v="863"/>
    <n v="1520748000"/>
    <d v="2018-03-11T06:00:00"/>
    <b v="0"/>
    <b v="0"/>
    <s v="food/food trucks"/>
    <x v="0"/>
    <x v="15"/>
  </r>
  <r>
    <n v="978"/>
    <x v="953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x v="957"/>
    <s v="Multi-layered optimal application"/>
    <n v="7200"/>
    <n v="6115"/>
    <n v="84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45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x v="962"/>
    <s v="Ameliorated foreground focus group"/>
    <n v="6200"/>
    <n v="13441"/>
    <n v="216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6"/>
  </r>
  <r>
    <n v="989"/>
    <x v="964"/>
    <s v="Versatile dedicated migration"/>
    <n v="2400"/>
    <n v="11990"/>
    <n v="499"/>
    <x v="1"/>
    <n v="226"/>
    <n v="53.05"/>
    <x v="1"/>
    <s v="USD"/>
    <n v="1555390800"/>
    <x v="843"/>
    <n v="1555822800"/>
    <d v="2019-04-21T05:00:00"/>
    <b v="0"/>
    <b v="0"/>
    <s v="publishing/translations"/>
    <x v="5"/>
    <x v="19"/>
  </r>
  <r>
    <n v="990"/>
    <x v="965"/>
    <s v="Devolved foreground customer loyalty"/>
    <n v="7800"/>
    <n v="6839"/>
    <n v="87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x v="966"/>
    <s v="Networked global migration"/>
    <n v="3100"/>
    <n v="13223"/>
    <n v="426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x v="967"/>
    <s v="De-engineered even-keeled definition"/>
    <n v="9800"/>
    <n v="7608"/>
    <n v="77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9"/>
  </r>
  <r>
    <n v="995"/>
    <x v="969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15"/>
  </r>
  <r>
    <n v="996"/>
    <x v="970"/>
    <s v="Future-proofed upward-trending migration"/>
    <n v="6600"/>
    <n v="4814"/>
    <n v="72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x v="971"/>
    <s v="Right-sized full-range throughput"/>
    <n v="7600"/>
    <n v="4603"/>
    <n v="60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x v="972"/>
    <s v="Polarized composite customer loyalty"/>
    <n v="66600"/>
    <n v="37823"/>
    <n v="56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x v="973"/>
    <s v="Expanded eco-centric policy"/>
    <n v="111100"/>
    <n v="62819"/>
    <n v="56"/>
    <x v="3"/>
    <n v="1122"/>
    <n v="55.99"/>
    <x v="1"/>
    <s v="USD"/>
    <n v="1467176400"/>
    <x v="878"/>
    <n v="1467781200"/>
    <d v="2016-07-06T05:00:00"/>
    <b v="0"/>
    <b v="0"/>
    <s v="food/food trucks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2BD2A-D6D8-437A-B671-48D1E9A8FB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BE6FA-AC5B-4C79-A0D0-2BA599CFE1F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1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4"/>
        <item x="4"/>
        <item x="6"/>
        <item x="5"/>
        <item x="13"/>
        <item x="15"/>
        <item x="0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t="default"/>
      </items>
    </pivotField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A46C2-D63A-4C72-9271-9AF3E6D077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3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BB74-E039-48D7-B97E-101DC6505D0A}">
  <sheetPr codeName="Sheet1"/>
  <dimension ref="A1:F14"/>
  <sheetViews>
    <sheetView workbookViewId="0">
      <selection activeCell="A5" sqref="A5:F5"/>
      <pivotSelection pane="bottomRight" showHeader="1" extendable="1" axis="axisRow" max="10" activeRow="4" previousRow="4" click="1" r:id="rId1">
        <pivotArea dataOnly="0" fieldPosition="0">
          <references count="1">
            <reference field="16" count="1">
              <x v="0"/>
            </reference>
          </references>
        </pivotArea>
      </pivotSelection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6</v>
      </c>
      <c r="B1" t="s">
        <v>2069</v>
      </c>
    </row>
    <row r="3" spans="1:6" x14ac:dyDescent="0.35">
      <c r="A3" s="4" t="s">
        <v>2071</v>
      </c>
      <c r="B3" s="4" t="s">
        <v>2070</v>
      </c>
    </row>
    <row r="4" spans="1:6" x14ac:dyDescent="0.35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5" t="s">
        <v>2065</v>
      </c>
      <c r="E8">
        <v>4</v>
      </c>
      <c r="F8">
        <v>4</v>
      </c>
    </row>
    <row r="9" spans="1:6" x14ac:dyDescent="0.3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5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F9AB-9439-4287-BD8A-80451DC37B43}">
  <sheetPr codeName="Sheet2"/>
  <dimension ref="A1:F31"/>
  <sheetViews>
    <sheetView workbookViewId="0">
      <selection activeCell="B1" sqref="B1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5.08203125" bestFit="1" customWidth="1"/>
    <col min="8" max="8" width="10.58203125" bestFit="1" customWidth="1"/>
  </cols>
  <sheetData>
    <row r="1" spans="1:6" x14ac:dyDescent="0.35">
      <c r="A1" s="4" t="s">
        <v>6</v>
      </c>
      <c r="B1" t="s">
        <v>2069</v>
      </c>
    </row>
    <row r="2" spans="1:6" x14ac:dyDescent="0.35">
      <c r="A2" s="4" t="s">
        <v>2072</v>
      </c>
      <c r="B2" t="s">
        <v>2069</v>
      </c>
    </row>
    <row r="4" spans="1:6" x14ac:dyDescent="0.35">
      <c r="A4" s="4" t="s">
        <v>2071</v>
      </c>
      <c r="B4" s="4" t="s">
        <v>2070</v>
      </c>
    </row>
    <row r="5" spans="1:6" x14ac:dyDescent="0.35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5" t="s">
        <v>2066</v>
      </c>
      <c r="E7">
        <v>4</v>
      </c>
      <c r="F7">
        <v>4</v>
      </c>
    </row>
    <row r="8" spans="1:6" x14ac:dyDescent="0.3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5" t="s">
        <v>2043</v>
      </c>
      <c r="C10">
        <v>8</v>
      </c>
      <c r="E10">
        <v>10</v>
      </c>
      <c r="F10">
        <v>18</v>
      </c>
    </row>
    <row r="11" spans="1:6" x14ac:dyDescent="0.3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5" t="s">
        <v>2056</v>
      </c>
      <c r="B12">
        <v>4</v>
      </c>
      <c r="C12">
        <v>19</v>
      </c>
      <c r="E12">
        <v>22</v>
      </c>
      <c r="F12">
        <v>45</v>
      </c>
    </row>
    <row r="13" spans="1:6" x14ac:dyDescent="0.35">
      <c r="A13" s="5" t="s">
        <v>2034</v>
      </c>
      <c r="C13">
        <v>1</v>
      </c>
      <c r="F13">
        <v>1</v>
      </c>
    </row>
    <row r="14" spans="1:6" x14ac:dyDescent="0.35">
      <c r="A14" s="5" t="s">
        <v>2045</v>
      </c>
      <c r="B14">
        <v>3</v>
      </c>
      <c r="C14">
        <v>19</v>
      </c>
      <c r="E14">
        <v>23</v>
      </c>
      <c r="F14">
        <v>45</v>
      </c>
    </row>
    <row r="15" spans="1:6" x14ac:dyDescent="0.35">
      <c r="A15" s="5" t="s">
        <v>2059</v>
      </c>
      <c r="B15">
        <v>1</v>
      </c>
      <c r="C15">
        <v>6</v>
      </c>
      <c r="E15">
        <v>10</v>
      </c>
      <c r="F15">
        <v>17</v>
      </c>
    </row>
    <row r="16" spans="1:6" x14ac:dyDescent="0.35">
      <c r="A16" s="5" t="s">
        <v>2058</v>
      </c>
      <c r="C16">
        <v>3</v>
      </c>
      <c r="E16">
        <v>4</v>
      </c>
      <c r="F16">
        <v>7</v>
      </c>
    </row>
    <row r="17" spans="1:6" x14ac:dyDescent="0.35">
      <c r="A17" s="5" t="s">
        <v>2062</v>
      </c>
      <c r="C17">
        <v>8</v>
      </c>
      <c r="D17">
        <v>1</v>
      </c>
      <c r="E17">
        <v>4</v>
      </c>
      <c r="F17">
        <v>13</v>
      </c>
    </row>
    <row r="18" spans="1:6" x14ac:dyDescent="0.35">
      <c r="A18" s="5" t="s">
        <v>2048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5">
      <c r="A19" s="5" t="s">
        <v>2055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35">
      <c r="A20" s="5" t="s">
        <v>2040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5">
      <c r="A21" s="5" t="s">
        <v>2057</v>
      </c>
      <c r="C21">
        <v>4</v>
      </c>
      <c r="E21">
        <v>4</v>
      </c>
      <c r="F21">
        <v>8</v>
      </c>
    </row>
    <row r="22" spans="1:6" x14ac:dyDescent="0.35">
      <c r="A22" s="5" t="s">
        <v>2036</v>
      </c>
      <c r="B22">
        <v>6</v>
      </c>
      <c r="C22">
        <v>30</v>
      </c>
      <c r="E22">
        <v>49</v>
      </c>
      <c r="F22">
        <v>85</v>
      </c>
    </row>
    <row r="23" spans="1:6" x14ac:dyDescent="0.35">
      <c r="A23" s="5" t="s">
        <v>2064</v>
      </c>
      <c r="C23">
        <v>9</v>
      </c>
      <c r="E23">
        <v>5</v>
      </c>
      <c r="F23">
        <v>14</v>
      </c>
    </row>
    <row r="24" spans="1:6" x14ac:dyDescent="0.35">
      <c r="A24" s="5" t="s">
        <v>2052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35">
      <c r="A25" s="5" t="s">
        <v>2061</v>
      </c>
      <c r="B25">
        <v>3</v>
      </c>
      <c r="C25">
        <v>3</v>
      </c>
      <c r="E25">
        <v>11</v>
      </c>
      <c r="F25">
        <v>17</v>
      </c>
    </row>
    <row r="26" spans="1:6" x14ac:dyDescent="0.35">
      <c r="A26" s="5" t="s">
        <v>2060</v>
      </c>
      <c r="C26">
        <v>7</v>
      </c>
      <c r="E26">
        <v>14</v>
      </c>
      <c r="F26">
        <v>21</v>
      </c>
    </row>
    <row r="27" spans="1:6" x14ac:dyDescent="0.35">
      <c r="A27" s="5" t="s">
        <v>2051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35">
      <c r="A28" s="5" t="s">
        <v>2046</v>
      </c>
      <c r="C28">
        <v>16</v>
      </c>
      <c r="D28">
        <v>1</v>
      </c>
      <c r="E28">
        <v>28</v>
      </c>
      <c r="F28">
        <v>45</v>
      </c>
    </row>
    <row r="29" spans="1:6" x14ac:dyDescent="0.35">
      <c r="A29" s="5" t="s">
        <v>2038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35">
      <c r="A30" s="5" t="s">
        <v>2063</v>
      </c>
      <c r="E30">
        <v>3</v>
      </c>
      <c r="F30">
        <v>3</v>
      </c>
    </row>
    <row r="31" spans="1:6" x14ac:dyDescent="0.35">
      <c r="A31" s="5" t="s">
        <v>2068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B37E-0B69-429E-9488-0DE6FEFBD41D}">
  <sheetPr codeName="Sheet3"/>
  <dimension ref="A1:F18"/>
  <sheetViews>
    <sheetView workbookViewId="0">
      <selection activeCell="D5" sqref="D5"/>
    </sheetView>
  </sheetViews>
  <sheetFormatPr defaultRowHeight="15.5" x14ac:dyDescent="0.35"/>
  <cols>
    <col min="1" max="1" width="26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11" width="15.08203125" bestFit="1" customWidth="1"/>
    <col min="12" max="12" width="10.58203125" bestFit="1" customWidth="1"/>
    <col min="13" max="21" width="6.4140625" bestFit="1" customWidth="1"/>
    <col min="22" max="22" width="9.33203125" bestFit="1" customWidth="1"/>
    <col min="23" max="32" width="7.9140625" bestFit="1" customWidth="1"/>
    <col min="33" max="33" width="10.83203125" bestFit="1" customWidth="1"/>
    <col min="34" max="35" width="11.5" bestFit="1" customWidth="1"/>
    <col min="36" max="36" width="14.5" bestFit="1" customWidth="1"/>
    <col min="37" max="47" width="7.4140625" bestFit="1" customWidth="1"/>
    <col min="48" max="48" width="10.33203125" bestFit="1" customWidth="1"/>
    <col min="49" max="58" width="13.25" bestFit="1" customWidth="1"/>
    <col min="59" max="59" width="16.25" bestFit="1" customWidth="1"/>
    <col min="60" max="69" width="11.1640625" bestFit="1" customWidth="1"/>
    <col min="70" max="70" width="14.1640625" bestFit="1" customWidth="1"/>
    <col min="71" max="80" width="11.6640625" bestFit="1" customWidth="1"/>
    <col min="81" max="81" width="14.6640625" bestFit="1" customWidth="1"/>
    <col min="93" max="93" width="11.58203125" bestFit="1" customWidth="1"/>
    <col min="94" max="94" width="10.58203125" bestFit="1" customWidth="1"/>
  </cols>
  <sheetData>
    <row r="1" spans="1:6" x14ac:dyDescent="0.35">
      <c r="A1" s="4" t="s">
        <v>2072</v>
      </c>
      <c r="B1" t="s">
        <v>2069</v>
      </c>
    </row>
    <row r="2" spans="1:6" x14ac:dyDescent="0.35">
      <c r="A2" s="4" t="s">
        <v>2078</v>
      </c>
      <c r="B2" t="s">
        <v>2069</v>
      </c>
    </row>
    <row r="4" spans="1:6" x14ac:dyDescent="0.35">
      <c r="A4" s="4" t="s">
        <v>2071</v>
      </c>
      <c r="B4" s="4" t="s">
        <v>2070</v>
      </c>
    </row>
    <row r="5" spans="1:6" x14ac:dyDescent="0.35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5" t="s">
        <v>2079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5" t="s">
        <v>2080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5" t="s">
        <v>2081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5" t="s">
        <v>2082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5" t="s">
        <v>2083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5" t="s">
        <v>2084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5" t="s">
        <v>2085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5" t="s">
        <v>2086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5" t="s">
        <v>2087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5" t="s">
        <v>2088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5" t="s">
        <v>2089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5" t="s">
        <v>2090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5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T1005"/>
  <sheetViews>
    <sheetView topLeftCell="C1" workbookViewId="0">
      <selection activeCell="G1" sqref="G1:H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33203125" customWidth="1"/>
    <col min="8" max="8" width="13.6640625" customWidth="1"/>
    <col min="9" max="9" width="13" customWidth="1"/>
    <col min="12" max="12" width="11.1640625" bestFit="1" customWidth="1"/>
    <col min="13" max="13" width="14.5" customWidth="1"/>
    <col min="14" max="14" width="14.58203125" customWidth="1"/>
    <col min="15" max="15" width="13.5" customWidth="1"/>
    <col min="18" max="18" width="28" bestFit="1" customWidth="1"/>
    <col min="19" max="19" width="23.75" customWidth="1"/>
    <col min="20" max="20" width="15.6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2072</v>
      </c>
      <c r="T1" s="1" t="s">
        <v>2031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ROUNDDOWN(E2/D2*100, 0)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 s="7">
        <f>L2/86400+DATE(1970,1,1)</f>
        <v>42336.25</v>
      </c>
      <c r="N2">
        <v>1450159200</v>
      </c>
      <c r="O2" s="7">
        <f>N2/86400+DATE(1970,1,1)</f>
        <v>42353.25</v>
      </c>
      <c r="P2" t="b">
        <v>0</v>
      </c>
      <c r="Q2" t="b">
        <v>0</v>
      </c>
      <c r="R2" t="s">
        <v>2032</v>
      </c>
      <c r="S2" t="s">
        <v>2033</v>
      </c>
      <c r="T2" t="s">
        <v>2034</v>
      </c>
    </row>
    <row r="3" spans="1:20" hidden="1" x14ac:dyDescent="0.35">
      <c r="A3">
        <v>1</v>
      </c>
      <c r="B3" t="s">
        <v>18</v>
      </c>
      <c r="C3" s="3" t="s">
        <v>19</v>
      </c>
      <c r="D3">
        <v>100</v>
      </c>
      <c r="E3">
        <v>14560</v>
      </c>
      <c r="F3">
        <f t="shared" ref="F3:F66" si="0">ROUNDDOWN(E3/D3*100, 0)</f>
        <v>14560</v>
      </c>
      <c r="G3" t="s">
        <v>20</v>
      </c>
      <c r="H3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 s="7">
        <f>L3/86400+DATE(1970,1,1)</f>
        <v>41870.208333333336</v>
      </c>
      <c r="N3">
        <v>1408597200</v>
      </c>
      <c r="O3" s="7">
        <f t="shared" ref="O3:O66" si="1">N3/86400+DATE(1970,1,1)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100</v>
      </c>
      <c r="E4">
        <v>142523</v>
      </c>
      <c r="F4">
        <f t="shared" si="0"/>
        <v>142523</v>
      </c>
      <c r="G4" t="s">
        <v>20</v>
      </c>
      <c r="H4">
        <v>1425</v>
      </c>
      <c r="I4">
        <f t="shared" ref="I4:I67" si="2">ROUND(E4/H4, 2)</f>
        <v>100.02</v>
      </c>
      <c r="J4" t="s">
        <v>26</v>
      </c>
      <c r="K4" t="s">
        <v>27</v>
      </c>
      <c r="L4">
        <v>1384668000</v>
      </c>
      <c r="M4" s="7">
        <f t="shared" ref="M4:M8" si="3">L4/86400+DATE(1970,1,1)</f>
        <v>41595.25</v>
      </c>
      <c r="N4">
        <v>1384840800</v>
      </c>
      <c r="O4" s="7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100</v>
      </c>
      <c r="E5">
        <v>2477</v>
      </c>
      <c r="F5">
        <f t="shared" si="0"/>
        <v>2477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 s="7">
        <f t="shared" si="3"/>
        <v>43688.208333333328</v>
      </c>
      <c r="N5">
        <v>1568955600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100</v>
      </c>
      <c r="E6">
        <v>5265</v>
      </c>
      <c r="F6">
        <f t="shared" si="0"/>
        <v>5265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 s="7">
        <f t="shared" si="3"/>
        <v>43485.25</v>
      </c>
      <c r="N6">
        <v>1548309600</v>
      </c>
      <c r="O6" s="7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35">
      <c r="A7">
        <v>5</v>
      </c>
      <c r="B7" t="s">
        <v>34</v>
      </c>
      <c r="C7" s="3" t="s">
        <v>35</v>
      </c>
      <c r="D7">
        <v>100</v>
      </c>
      <c r="E7">
        <v>13195</v>
      </c>
      <c r="F7">
        <f t="shared" si="0"/>
        <v>13195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 s="7">
        <f t="shared" si="3"/>
        <v>41149.208333333336</v>
      </c>
      <c r="N7">
        <v>1347080400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100</v>
      </c>
      <c r="E8">
        <v>1090</v>
      </c>
      <c r="F8">
        <f t="shared" si="0"/>
        <v>1090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 s="7">
        <f t="shared" si="3"/>
        <v>42991.208333333328</v>
      </c>
      <c r="N8">
        <v>1505365200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35">
      <c r="A9">
        <v>7</v>
      </c>
      <c r="B9" t="s">
        <v>43</v>
      </c>
      <c r="C9" s="3" t="s">
        <v>44</v>
      </c>
      <c r="D9">
        <v>100</v>
      </c>
      <c r="E9">
        <v>14741</v>
      </c>
      <c r="F9">
        <f t="shared" si="0"/>
        <v>14741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 s="7">
        <f>L9/86400+DATE(1970,1,1)</f>
        <v>42229.208333333328</v>
      </c>
      <c r="N9">
        <v>1439614800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35">
      <c r="A10">
        <v>8</v>
      </c>
      <c r="B10" t="s">
        <v>45</v>
      </c>
      <c r="C10" s="3" t="s">
        <v>46</v>
      </c>
      <c r="D10">
        <v>100</v>
      </c>
      <c r="E10">
        <v>21946</v>
      </c>
      <c r="F10">
        <f t="shared" si="0"/>
        <v>21946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 s="7">
        <f>L10/86400+DATE(1970,1,1)</f>
        <v>40399.208333333336</v>
      </c>
      <c r="N10">
        <v>1281502800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100</v>
      </c>
      <c r="E11">
        <v>3208</v>
      </c>
      <c r="F11">
        <f t="shared" si="0"/>
        <v>3208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 s="7">
        <f t="shared" ref="M11:M74" si="4">L11/86400+DATE(1970,1,1)</f>
        <v>41536.208333333336</v>
      </c>
      <c r="N11">
        <v>1383804000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35">
      <c r="A12">
        <v>10</v>
      </c>
      <c r="B12" t="s">
        <v>51</v>
      </c>
      <c r="C12" s="3" t="s">
        <v>52</v>
      </c>
      <c r="D12">
        <v>100</v>
      </c>
      <c r="E12">
        <v>13838</v>
      </c>
      <c r="F12">
        <f t="shared" si="0"/>
        <v>13838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 s="7">
        <f t="shared" si="4"/>
        <v>40404.208333333336</v>
      </c>
      <c r="N12">
        <v>1285909200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100</v>
      </c>
      <c r="E13">
        <v>3030</v>
      </c>
      <c r="F13">
        <f t="shared" si="0"/>
        <v>3030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 s="7">
        <f t="shared" si="4"/>
        <v>40442.208333333336</v>
      </c>
      <c r="N13">
        <v>1285563600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100</v>
      </c>
      <c r="E14">
        <v>5629</v>
      </c>
      <c r="F14">
        <f t="shared" si="0"/>
        <v>5629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 s="7">
        <f t="shared" si="4"/>
        <v>43760.208333333328</v>
      </c>
      <c r="N14">
        <v>1572411600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100</v>
      </c>
      <c r="E15">
        <v>10295</v>
      </c>
      <c r="F15">
        <f t="shared" si="0"/>
        <v>10295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 s="7">
        <f t="shared" si="4"/>
        <v>42532.208333333328</v>
      </c>
      <c r="N15">
        <v>1466658000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100</v>
      </c>
      <c r="E16">
        <v>18829</v>
      </c>
      <c r="F16">
        <f t="shared" si="0"/>
        <v>18829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 s="7">
        <f t="shared" si="4"/>
        <v>40974.25</v>
      </c>
      <c r="N16">
        <v>1333342800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 s="7">
        <f t="shared" si="4"/>
        <v>43809.25</v>
      </c>
      <c r="N17">
        <v>1576303200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 s="7">
        <f t="shared" si="4"/>
        <v>41661.25</v>
      </c>
      <c r="N18">
        <v>1392271200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 s="7">
        <f t="shared" si="4"/>
        <v>40555.25</v>
      </c>
      <c r="N19">
        <v>1294898400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 s="7">
        <f t="shared" si="4"/>
        <v>43351.208333333328</v>
      </c>
      <c r="N20">
        <v>1537074000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 s="7">
        <f t="shared" si="4"/>
        <v>43528.25</v>
      </c>
      <c r="N21">
        <v>1553490000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 s="7">
        <f t="shared" si="4"/>
        <v>41848.208333333336</v>
      </c>
      <c r="N22">
        <v>1406523600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 s="7">
        <f t="shared" si="4"/>
        <v>40770.208333333336</v>
      </c>
      <c r="N23">
        <v>1316322000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 s="7">
        <f t="shared" si="4"/>
        <v>43193.208333333328</v>
      </c>
      <c r="N24">
        <v>1524027600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 s="7">
        <f t="shared" si="4"/>
        <v>43510.25</v>
      </c>
      <c r="N25">
        <v>1554699600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 s="7">
        <f t="shared" si="4"/>
        <v>41811.208333333336</v>
      </c>
      <c r="N26">
        <v>1403499600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 s="7">
        <f t="shared" si="4"/>
        <v>40681.208333333336</v>
      </c>
      <c r="N27">
        <v>1307422800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 s="7">
        <f t="shared" si="4"/>
        <v>43312.208333333328</v>
      </c>
      <c r="N28">
        <v>1535346000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 s="7">
        <f t="shared" si="4"/>
        <v>42280.208333333328</v>
      </c>
      <c r="N29">
        <v>1444539600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 s="7">
        <f t="shared" si="4"/>
        <v>40218.25</v>
      </c>
      <c r="N30">
        <v>1267682400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 s="7">
        <f t="shared" si="4"/>
        <v>43301.208333333328</v>
      </c>
      <c r="N31">
        <v>1535518800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 s="7">
        <f t="shared" si="4"/>
        <v>43609.208333333328</v>
      </c>
      <c r="N32">
        <v>1559106000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 s="7">
        <f t="shared" si="4"/>
        <v>42374.25</v>
      </c>
      <c r="N33">
        <v>1454392800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 s="7">
        <f t="shared" si="4"/>
        <v>43110.25</v>
      </c>
      <c r="N34">
        <v>1517896800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 s="7">
        <f t="shared" si="4"/>
        <v>41917.208333333336</v>
      </c>
      <c r="N35">
        <v>1415685600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 s="7">
        <f t="shared" si="4"/>
        <v>42817.208333333328</v>
      </c>
      <c r="N36">
        <v>1490677200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 s="7">
        <f t="shared" si="4"/>
        <v>43484.25</v>
      </c>
      <c r="N37">
        <v>1551506400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 s="7">
        <f t="shared" si="4"/>
        <v>40600.25</v>
      </c>
      <c r="N38">
        <v>1300856400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 s="7">
        <f t="shared" si="4"/>
        <v>43744.208333333328</v>
      </c>
      <c r="N39">
        <v>1573192800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 s="7">
        <f t="shared" si="4"/>
        <v>40469.208333333336</v>
      </c>
      <c r="N40">
        <v>1287810000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 s="7">
        <f t="shared" si="4"/>
        <v>41330.25</v>
      </c>
      <c r="N41">
        <v>1362978000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 s="7">
        <f t="shared" si="4"/>
        <v>40334.208333333336</v>
      </c>
      <c r="N42">
        <v>1277355600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 s="7">
        <f t="shared" si="4"/>
        <v>41156.208333333336</v>
      </c>
      <c r="N43">
        <v>1348981200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 s="7">
        <f t="shared" si="4"/>
        <v>40728.208333333336</v>
      </c>
      <c r="N44">
        <v>1310533200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2056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 s="7">
        <f t="shared" si="4"/>
        <v>41844.208333333336</v>
      </c>
      <c r="N45">
        <v>1407560400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2057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 s="7">
        <f t="shared" si="4"/>
        <v>43541.208333333328</v>
      </c>
      <c r="N46">
        <v>1552885200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 s="7">
        <f t="shared" si="4"/>
        <v>42676.208333333328</v>
      </c>
      <c r="N47">
        <v>1479362400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 s="7">
        <f t="shared" si="4"/>
        <v>40367.208333333336</v>
      </c>
      <c r="N48">
        <v>1280552400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 s="7">
        <f t="shared" si="4"/>
        <v>41727.208333333336</v>
      </c>
      <c r="N49">
        <v>1398661200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 s="7">
        <f t="shared" si="4"/>
        <v>42180.208333333328</v>
      </c>
      <c r="N50">
        <v>1436245200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 s="7">
        <f t="shared" si="4"/>
        <v>43758.208333333328</v>
      </c>
      <c r="N51">
        <v>1575439200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 s="7">
        <f t="shared" si="4"/>
        <v>41487.208333333336</v>
      </c>
      <c r="N52">
        <v>1377752400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2058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 s="7">
        <f t="shared" si="4"/>
        <v>40995.208333333336</v>
      </c>
      <c r="N53">
        <v>1334206800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 s="7">
        <f t="shared" si="4"/>
        <v>40436.208333333336</v>
      </c>
      <c r="N54">
        <v>1284872400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 s="7">
        <f t="shared" si="4"/>
        <v>41779.208333333336</v>
      </c>
      <c r="N55">
        <v>1403931600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 s="7">
        <f t="shared" si="4"/>
        <v>43170.25</v>
      </c>
      <c r="N56">
        <v>1521262800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 s="7">
        <f t="shared" si="4"/>
        <v>43311.208333333328</v>
      </c>
      <c r="N57">
        <v>1533358800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2059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 s="7">
        <f t="shared" si="4"/>
        <v>42014.25</v>
      </c>
      <c r="N58">
        <v>1421474400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 s="7">
        <f t="shared" si="4"/>
        <v>42979.208333333328</v>
      </c>
      <c r="N59">
        <v>1505278800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 s="7">
        <f t="shared" si="4"/>
        <v>42268.208333333328</v>
      </c>
      <c r="N60">
        <v>1443934800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 s="7">
        <f t="shared" si="4"/>
        <v>42898.208333333328</v>
      </c>
      <c r="N61">
        <v>1498539600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 s="7">
        <f t="shared" si="4"/>
        <v>41107.208333333336</v>
      </c>
      <c r="N62">
        <v>1342760400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 s="7">
        <f t="shared" si="4"/>
        <v>40595.25</v>
      </c>
      <c r="N63">
        <v>1301720400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 s="7">
        <f t="shared" si="4"/>
        <v>42160.208333333328</v>
      </c>
      <c r="N64">
        <v>1433566800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 s="7">
        <f t="shared" si="4"/>
        <v>42853.208333333328</v>
      </c>
      <c r="N65">
        <v>1493874000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 s="7">
        <f t="shared" si="4"/>
        <v>43283.208333333328</v>
      </c>
      <c r="N66">
        <v>1531803600</v>
      </c>
      <c r="O66" s="7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ROUNDDOWN(E67/D67*100, 0)</f>
        <v>236</v>
      </c>
      <c r="G67" t="s">
        <v>20</v>
      </c>
      <c r="H67">
        <v>236</v>
      </c>
      <c r="I67">
        <f t="shared" si="2"/>
        <v>61.04</v>
      </c>
      <c r="J67" t="s">
        <v>21</v>
      </c>
      <c r="K67" t="s">
        <v>22</v>
      </c>
      <c r="L67">
        <v>1296108000</v>
      </c>
      <c r="M67" s="7">
        <f t="shared" si="4"/>
        <v>40570.25</v>
      </c>
      <c r="N67">
        <v>1296712800</v>
      </c>
      <c r="O67" s="7">
        <f t="shared" ref="O67:O130" si="6">N67/86400+DATE(1970,1,1)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 t="shared" ref="I68:I131" si="7">ROUND(E68/H68, 2)</f>
        <v>108.92</v>
      </c>
      <c r="J68" t="s">
        <v>21</v>
      </c>
      <c r="K68" t="s">
        <v>22</v>
      </c>
      <c r="L68">
        <v>1428469200</v>
      </c>
      <c r="M68" s="7">
        <f t="shared" si="4"/>
        <v>42102.208333333328</v>
      </c>
      <c r="N68">
        <v>1428901200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7">
        <f t="shared" si="4"/>
        <v>40203.25</v>
      </c>
      <c r="N69">
        <v>1264831200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254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7">
        <f t="shared" si="4"/>
        <v>42943.208333333328</v>
      </c>
      <c r="N70">
        <v>1505192400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7">
        <f t="shared" si="4"/>
        <v>40531.25</v>
      </c>
      <c r="N71">
        <v>1295676000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123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7">
        <f t="shared" si="4"/>
        <v>40484.208333333336</v>
      </c>
      <c r="N72">
        <v>1292911200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7">
        <f t="shared" si="4"/>
        <v>43799.25</v>
      </c>
      <c r="N73">
        <v>1575439200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7">
        <f t="shared" si="4"/>
        <v>42186.208333333328</v>
      </c>
      <c r="N74">
        <v>1438837200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660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7">
        <f t="shared" ref="M75:M138" si="8">L75/86400+DATE(1970,1,1)</f>
        <v>42701.25</v>
      </c>
      <c r="N75">
        <v>1480485600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2059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7">
        <f t="shared" si="8"/>
        <v>42456.208333333328</v>
      </c>
      <c r="N76">
        <v>1459141200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2058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150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7">
        <f t="shared" si="8"/>
        <v>43296.208333333328</v>
      </c>
      <c r="N77">
        <v>1532322000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7">
        <f t="shared" si="8"/>
        <v>42027.25</v>
      </c>
      <c r="N78">
        <v>1426222800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46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7">
        <f t="shared" si="8"/>
        <v>40448.208333333336</v>
      </c>
      <c r="N79">
        <v>1286773200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300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7">
        <f t="shared" si="8"/>
        <v>43206.208333333328</v>
      </c>
      <c r="N80">
        <v>1523941200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2060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69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7">
        <f t="shared" si="8"/>
        <v>43267.208333333328</v>
      </c>
      <c r="N81">
        <v>1529557200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7">
        <f t="shared" si="8"/>
        <v>42976.208333333328</v>
      </c>
      <c r="N82">
        <v>1506574800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7">
        <f t="shared" si="8"/>
        <v>43062.25</v>
      </c>
      <c r="N83">
        <v>1513576800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7">
        <f t="shared" si="8"/>
        <v>43482.25</v>
      </c>
      <c r="N84">
        <v>1548309600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37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7">
        <f t="shared" si="8"/>
        <v>42579.208333333328</v>
      </c>
      <c r="N85">
        <v>1471582800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7">
        <f t="shared" si="8"/>
        <v>41118.208333333336</v>
      </c>
      <c r="N86">
        <v>1344315600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7">
        <f t="shared" si="8"/>
        <v>40797.208333333336</v>
      </c>
      <c r="N87">
        <v>1316408400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167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7">
        <f t="shared" si="8"/>
        <v>42128.208333333328</v>
      </c>
      <c r="N88">
        <v>1431838800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61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7">
        <f t="shared" si="8"/>
        <v>40610.25</v>
      </c>
      <c r="N89">
        <v>1300510800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260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7">
        <f t="shared" si="8"/>
        <v>42110.208333333328</v>
      </c>
      <c r="N90">
        <v>1431061200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2060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252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7">
        <f t="shared" si="8"/>
        <v>40283.208333333336</v>
      </c>
      <c r="N91">
        <v>1271480400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78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7">
        <f t="shared" si="8"/>
        <v>42425.25</v>
      </c>
      <c r="N92">
        <v>1456380000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7">
        <f t="shared" si="8"/>
        <v>42588.208333333328</v>
      </c>
      <c r="N93">
        <v>1472878800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2060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258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7">
        <f t="shared" si="8"/>
        <v>40352.208333333336</v>
      </c>
      <c r="N94">
        <v>1277355600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60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7">
        <f t="shared" si="8"/>
        <v>41202.208333333336</v>
      </c>
      <c r="N95">
        <v>1351054800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303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7">
        <f t="shared" si="8"/>
        <v>43562.208333333328</v>
      </c>
      <c r="N96">
        <v>1555563600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7">
        <f t="shared" si="8"/>
        <v>43752.208333333328</v>
      </c>
      <c r="N97">
        <v>1571634000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7">
        <f t="shared" si="8"/>
        <v>40612.25</v>
      </c>
      <c r="N98">
        <v>1300856400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926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7">
        <f t="shared" si="8"/>
        <v>42180.208333333328</v>
      </c>
      <c r="N99">
        <v>1439874000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2056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33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7">
        <f t="shared" si="8"/>
        <v>42212.208333333328</v>
      </c>
      <c r="N100">
        <v>1438318800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196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7">
        <f t="shared" si="8"/>
        <v>41968.25</v>
      </c>
      <c r="N101">
        <v>1419400800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7">
        <f t="shared" si="8"/>
        <v>40835.208333333336</v>
      </c>
      <c r="N102">
        <v>1320555600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7">
        <f t="shared" si="8"/>
        <v>42056.25</v>
      </c>
      <c r="N103">
        <v>1425103200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281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7">
        <f t="shared" si="8"/>
        <v>43234.208333333328</v>
      </c>
      <c r="N104">
        <v>1526878800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24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7">
        <f t="shared" si="8"/>
        <v>40475.208333333336</v>
      </c>
      <c r="N105">
        <v>1288674000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7">
        <f t="shared" si="8"/>
        <v>42878.208333333328</v>
      </c>
      <c r="N106">
        <v>1495602000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7">
        <f t="shared" si="8"/>
        <v>41366.208333333336</v>
      </c>
      <c r="N107">
        <v>1366434000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7">
        <f t="shared" si="8"/>
        <v>43716.208333333328</v>
      </c>
      <c r="N108">
        <v>1568350800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7">
        <f t="shared" si="8"/>
        <v>43213.208333333328</v>
      </c>
      <c r="N109">
        <v>1525928400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7">
        <f t="shared" si="8"/>
        <v>41005.208333333336</v>
      </c>
      <c r="N110">
        <v>1336885200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7">
        <f t="shared" si="8"/>
        <v>41651.25</v>
      </c>
      <c r="N111">
        <v>1389679200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2061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14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7">
        <f t="shared" si="8"/>
        <v>43354.208333333328</v>
      </c>
      <c r="N112">
        <v>1538283600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2056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119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7">
        <f t="shared" si="8"/>
        <v>41174.208333333336</v>
      </c>
      <c r="N113">
        <v>1348808400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2057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268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7">
        <f t="shared" si="8"/>
        <v>41875.208333333336</v>
      </c>
      <c r="N114">
        <v>1410152400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376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7">
        <f t="shared" si="8"/>
        <v>42990.208333333328</v>
      </c>
      <c r="N115">
        <v>1505797200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2056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7">
        <f t="shared" si="8"/>
        <v>43564.208333333328</v>
      </c>
      <c r="N116">
        <v>1554872400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7">
        <f t="shared" si="8"/>
        <v>43056.25</v>
      </c>
      <c r="N117">
        <v>1513922400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7">
        <f t="shared" si="8"/>
        <v>42265.208333333328</v>
      </c>
      <c r="N118">
        <v>1442638800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173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7">
        <f t="shared" si="8"/>
        <v>40808.208333333336</v>
      </c>
      <c r="N119">
        <v>1317186000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2061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117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7">
        <f t="shared" si="8"/>
        <v>41665.25</v>
      </c>
      <c r="N120">
        <v>1391234400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214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7">
        <f t="shared" si="8"/>
        <v>41806.208333333336</v>
      </c>
      <c r="N121">
        <v>1404363600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7">
        <f t="shared" si="8"/>
        <v>42111.208333333328</v>
      </c>
      <c r="N122">
        <v>1429592400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2062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7">
        <f t="shared" si="8"/>
        <v>41917.208333333336</v>
      </c>
      <c r="N123">
        <v>1413608400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7">
        <f t="shared" si="8"/>
        <v>41970.25</v>
      </c>
      <c r="N124">
        <v>1419400800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18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7">
        <f t="shared" si="8"/>
        <v>42332.25</v>
      </c>
      <c r="N125">
        <v>1448604000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7">
        <f t="shared" si="8"/>
        <v>43598.208333333328</v>
      </c>
      <c r="N126">
        <v>1562302800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159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7">
        <f t="shared" si="8"/>
        <v>43362.208333333328</v>
      </c>
      <c r="N127">
        <v>1537678800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38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7">
        <f t="shared" si="8"/>
        <v>42596.208333333328</v>
      </c>
      <c r="N128">
        <v>1473570000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7">
        <f t="shared" si="8"/>
        <v>40310.208333333336</v>
      </c>
      <c r="N129">
        <v>1273899600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7">
        <f t="shared" si="8"/>
        <v>40417.208333333336</v>
      </c>
      <c r="N130">
        <v>1284008400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9">ROUNDDOWN(E131/D131*100,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 s="7">
        <f t="shared" si="8"/>
        <v>42038.25</v>
      </c>
      <c r="N131">
        <v>1425103200</v>
      </c>
      <c r="O131" s="7">
        <f t="shared" ref="O131:O194" si="10">N131/86400+DATE(1970,1,1)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2056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9"/>
        <v>155</v>
      </c>
      <c r="G132" t="s">
        <v>20</v>
      </c>
      <c r="H132">
        <v>533</v>
      </c>
      <c r="I132">
        <f t="shared" ref="I132:I195" si="11">ROUND(E132/H132, 2)</f>
        <v>28</v>
      </c>
      <c r="J132" t="s">
        <v>36</v>
      </c>
      <c r="K132" t="s">
        <v>37</v>
      </c>
      <c r="L132">
        <v>1319605200</v>
      </c>
      <c r="M132" s="7">
        <f t="shared" si="8"/>
        <v>40842.208333333336</v>
      </c>
      <c r="N132">
        <v>1320991200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9"/>
        <v>100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 s="7">
        <f t="shared" si="8"/>
        <v>41607.25</v>
      </c>
      <c r="N133">
        <v>1386828000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9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 s="7">
        <f t="shared" si="8"/>
        <v>43112.25</v>
      </c>
      <c r="N134">
        <v>1517119200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9"/>
        <v>310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 s="7">
        <f t="shared" si="8"/>
        <v>40767.208333333336</v>
      </c>
      <c r="N135">
        <v>1315026000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2063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9"/>
        <v>89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 s="7">
        <f t="shared" si="8"/>
        <v>40713.208333333336</v>
      </c>
      <c r="N136">
        <v>1312693200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9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 s="7">
        <f t="shared" si="8"/>
        <v>41340.25</v>
      </c>
      <c r="N137">
        <v>1363064400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9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 s="7">
        <f t="shared" si="8"/>
        <v>41797.208333333336</v>
      </c>
      <c r="N138">
        <v>1403154000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9"/>
        <v>261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7">
        <f t="shared" ref="M139:M202" si="12">L139/86400+DATE(1970,1,1)</f>
        <v>40457.208333333336</v>
      </c>
      <c r="N139">
        <v>1286859600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 s="7">
        <f t="shared" si="12"/>
        <v>41180.208333333336</v>
      </c>
      <c r="N140">
        <v>1349326800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2062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9"/>
        <v>20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 s="7">
        <f t="shared" si="12"/>
        <v>42115.208333333328</v>
      </c>
      <c r="N141">
        <v>1430974800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9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 s="7">
        <f t="shared" si="12"/>
        <v>43156.25</v>
      </c>
      <c r="N142">
        <v>1519970400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9"/>
        <v>101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 s="7">
        <f t="shared" si="12"/>
        <v>42167.208333333328</v>
      </c>
      <c r="N143">
        <v>1434603600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9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 s="7">
        <f t="shared" si="12"/>
        <v>41005.208333333336</v>
      </c>
      <c r="N144">
        <v>1337230800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9"/>
        <v>135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7">
        <f t="shared" si="12"/>
        <v>40357.208333333336</v>
      </c>
      <c r="N145">
        <v>1279429200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9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 s="7">
        <f t="shared" si="12"/>
        <v>43633.208333333328</v>
      </c>
      <c r="N146">
        <v>1561438800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9"/>
        <v>236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 s="7">
        <f t="shared" si="12"/>
        <v>41889.208333333336</v>
      </c>
      <c r="N147">
        <v>1410498000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9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 s="7">
        <f t="shared" si="12"/>
        <v>40855.25</v>
      </c>
      <c r="N148">
        <v>1322460000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9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 s="7">
        <f t="shared" si="12"/>
        <v>42534.208333333328</v>
      </c>
      <c r="N149">
        <v>1466312400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9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 s="7">
        <f t="shared" si="12"/>
        <v>42941.208333333328</v>
      </c>
      <c r="N150">
        <v>1501736400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9"/>
        <v>219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 s="7">
        <f t="shared" si="12"/>
        <v>41275.25</v>
      </c>
      <c r="N151">
        <v>1361512800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7">
        <f t="shared" si="12"/>
        <v>43450.25</v>
      </c>
      <c r="N152">
        <v>1545026400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9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 s="7">
        <f t="shared" si="12"/>
        <v>41799.208333333336</v>
      </c>
      <c r="N153">
        <v>1406696400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9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 s="7">
        <f t="shared" si="12"/>
        <v>42783.25</v>
      </c>
      <c r="N154">
        <v>1487916000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9"/>
        <v>92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7">
        <f t="shared" si="12"/>
        <v>41201.208333333336</v>
      </c>
      <c r="N155">
        <v>1351141200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9"/>
        <v>58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 s="7">
        <f t="shared" si="12"/>
        <v>42502.208333333328</v>
      </c>
      <c r="N156">
        <v>1465016400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9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 s="7">
        <f t="shared" si="12"/>
        <v>40262.208333333336</v>
      </c>
      <c r="N157">
        <v>1270789200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9"/>
        <v>73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 s="7">
        <f t="shared" si="12"/>
        <v>43743.208333333328</v>
      </c>
      <c r="N158">
        <v>1572325200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9"/>
        <v>52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 s="7">
        <f t="shared" si="12"/>
        <v>41638.25</v>
      </c>
      <c r="N159">
        <v>1389420000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9"/>
        <v>220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 s="7">
        <f t="shared" si="12"/>
        <v>42346.25</v>
      </c>
      <c r="N160">
        <v>1449640800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9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 s="7">
        <f t="shared" si="12"/>
        <v>43551.208333333328</v>
      </c>
      <c r="N161">
        <v>1555218000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9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 s="7">
        <f t="shared" si="12"/>
        <v>43582.208333333328</v>
      </c>
      <c r="N162">
        <v>1557723600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9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 s="7">
        <f t="shared" si="12"/>
        <v>42270.208333333328</v>
      </c>
      <c r="N163">
        <v>1443502800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9"/>
        <v>149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 s="7">
        <f t="shared" si="12"/>
        <v>43442.25</v>
      </c>
      <c r="N164">
        <v>1546840800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9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 s="7">
        <f t="shared" si="12"/>
        <v>43028.208333333328</v>
      </c>
      <c r="N165">
        <v>1512712800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9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 s="7">
        <f t="shared" si="12"/>
        <v>43016.208333333328</v>
      </c>
      <c r="N166">
        <v>1507525200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9"/>
        <v>121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 s="7">
        <f t="shared" si="12"/>
        <v>42948.208333333328</v>
      </c>
      <c r="N167">
        <v>1504328400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9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 s="7">
        <f t="shared" si="12"/>
        <v>40534.25</v>
      </c>
      <c r="N168">
        <v>1293343200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9"/>
        <v>415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7">
        <f t="shared" si="12"/>
        <v>41435.208333333336</v>
      </c>
      <c r="N169">
        <v>1371704400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9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7">
        <f t="shared" si="12"/>
        <v>43518.25</v>
      </c>
      <c r="N170">
        <v>1552798800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9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 s="7">
        <f t="shared" si="12"/>
        <v>41077.208333333336</v>
      </c>
      <c r="N171">
        <v>1342328400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9"/>
        <v>2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 s="7">
        <f t="shared" si="12"/>
        <v>42950.208333333328</v>
      </c>
      <c r="N172">
        <v>1502341200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9"/>
        <v>10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7">
        <f t="shared" si="12"/>
        <v>41718.208333333336</v>
      </c>
      <c r="N173">
        <v>1397192400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2060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9"/>
        <v>82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7">
        <f t="shared" si="12"/>
        <v>41839.208333333336</v>
      </c>
      <c r="N174">
        <v>1407042000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9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 s="7">
        <f t="shared" si="12"/>
        <v>41412.208333333336</v>
      </c>
      <c r="N175">
        <v>1369371600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9"/>
        <v>894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 s="7">
        <f t="shared" si="12"/>
        <v>42282.208333333328</v>
      </c>
      <c r="N176">
        <v>1444107600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9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7">
        <f t="shared" si="12"/>
        <v>42613.208333333328</v>
      </c>
      <c r="N177">
        <v>1474261200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9"/>
        <v>74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 s="7">
        <f t="shared" si="12"/>
        <v>42616.208333333328</v>
      </c>
      <c r="N178">
        <v>1473656400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9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7">
        <f t="shared" si="12"/>
        <v>40497.25</v>
      </c>
      <c r="N179">
        <v>1291960800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9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 s="7">
        <f t="shared" si="12"/>
        <v>42999.208333333328</v>
      </c>
      <c r="N180">
        <v>1506747600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2056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9"/>
        <v>357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7">
        <f t="shared" si="12"/>
        <v>41350.208333333336</v>
      </c>
      <c r="N181">
        <v>1363582800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9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 s="7">
        <f t="shared" si="12"/>
        <v>40259.208333333336</v>
      </c>
      <c r="N182">
        <v>1269666000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9"/>
        <v>61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 s="7">
        <f t="shared" si="12"/>
        <v>43012.208333333328</v>
      </c>
      <c r="N183">
        <v>1508648400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9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7">
        <f t="shared" si="12"/>
        <v>43631.208333333328</v>
      </c>
      <c r="N184">
        <v>1561957200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9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7">
        <f t="shared" si="12"/>
        <v>40430.208333333336</v>
      </c>
      <c r="N185">
        <v>1285131600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9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 s="7">
        <f t="shared" si="12"/>
        <v>43588.208333333328</v>
      </c>
      <c r="N186">
        <v>1556946000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9"/>
        <v>71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 s="7">
        <f t="shared" si="12"/>
        <v>43233.208333333328</v>
      </c>
      <c r="N187">
        <v>1527138000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2061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9"/>
        <v>31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 s="7">
        <f t="shared" si="12"/>
        <v>41782.208333333336</v>
      </c>
      <c r="N188">
        <v>1402117200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9"/>
        <v>229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7">
        <f t="shared" si="12"/>
        <v>41328.25</v>
      </c>
      <c r="N189">
        <v>1364014800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9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7">
        <f t="shared" si="12"/>
        <v>41975.25</v>
      </c>
      <c r="N190">
        <v>1417586400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9"/>
        <v>23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 s="7">
        <f t="shared" si="12"/>
        <v>42433.25</v>
      </c>
      <c r="N191">
        <v>1457071200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9"/>
        <v>68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7">
        <f t="shared" si="12"/>
        <v>41429.208333333336</v>
      </c>
      <c r="N192">
        <v>1370408400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9"/>
        <v>37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 s="7">
        <f t="shared" si="12"/>
        <v>43536.208333333328</v>
      </c>
      <c r="N193">
        <v>1552626000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9"/>
        <v>19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 s="7">
        <f t="shared" si="12"/>
        <v>41817.208333333336</v>
      </c>
      <c r="N194">
        <v>1404190800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3">ROUNDDOWN(E195/D195*100, 0)</f>
        <v>45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 s="7">
        <f t="shared" si="12"/>
        <v>43198.208333333328</v>
      </c>
      <c r="N195">
        <v>1523509200</v>
      </c>
      <c r="O195" s="7">
        <f t="shared" ref="O195:O258" si="14">N195/86400+DATE(1970,1,1)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3"/>
        <v>122</v>
      </c>
      <c r="G196" t="s">
        <v>20</v>
      </c>
      <c r="H196">
        <v>126</v>
      </c>
      <c r="I196">
        <f t="shared" ref="I196:I259" si="15">ROUND(E196/H196, 2)</f>
        <v>69.17</v>
      </c>
      <c r="J196" t="s">
        <v>21</v>
      </c>
      <c r="K196" t="s">
        <v>22</v>
      </c>
      <c r="L196">
        <v>1442206800</v>
      </c>
      <c r="M196" s="7">
        <f t="shared" si="12"/>
        <v>42261.208333333328</v>
      </c>
      <c r="N196">
        <v>1443589200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2058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3"/>
        <v>361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 s="7">
        <f t="shared" si="12"/>
        <v>43310.208333333328</v>
      </c>
      <c r="N197">
        <v>1533445200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3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7">
        <f t="shared" si="12"/>
        <v>42616.208333333328</v>
      </c>
      <c r="N198">
        <v>1474520400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3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 s="7">
        <f t="shared" si="12"/>
        <v>42909.208333333328</v>
      </c>
      <c r="N199">
        <v>1499403600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3"/>
        <v>9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 s="7">
        <f t="shared" si="12"/>
        <v>40396.208333333336</v>
      </c>
      <c r="N200">
        <v>1283576400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3"/>
        <v>53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 s="7">
        <f t="shared" si="12"/>
        <v>42192.208333333328</v>
      </c>
      <c r="N201">
        <v>1436590800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3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7">
        <f t="shared" si="12"/>
        <v>40262.208333333336</v>
      </c>
      <c r="N202">
        <v>1270443600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3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 s="7">
        <f t="shared" ref="M203:M266" si="16">L203/86400+DATE(1970,1,1)</f>
        <v>41845.208333333336</v>
      </c>
      <c r="N203">
        <v>1407819600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3"/>
        <v>78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 s="7">
        <f t="shared" si="16"/>
        <v>40818.208333333336</v>
      </c>
      <c r="N204">
        <v>1317877200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2056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3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 s="7">
        <f t="shared" si="16"/>
        <v>42752.25</v>
      </c>
      <c r="N205">
        <v>1484805600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3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 s="7">
        <f t="shared" si="16"/>
        <v>40636.208333333336</v>
      </c>
      <c r="N206">
        <v>1302670800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2059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3"/>
        <v>431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 s="7">
        <f t="shared" si="16"/>
        <v>43390.208333333328</v>
      </c>
      <c r="N207">
        <v>1540789200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3"/>
        <v>38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 s="7">
        <f t="shared" si="16"/>
        <v>40236.25</v>
      </c>
      <c r="N208">
        <v>1268028000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3"/>
        <v>425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7">
        <f t="shared" si="16"/>
        <v>43340.208333333328</v>
      </c>
      <c r="N209">
        <v>1537160400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3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 s="7">
        <f t="shared" si="16"/>
        <v>43048.25</v>
      </c>
      <c r="N210">
        <v>1512280800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3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 s="7">
        <f t="shared" si="16"/>
        <v>42496.208333333328</v>
      </c>
      <c r="N211">
        <v>1463115600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3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 s="7">
        <f t="shared" si="16"/>
        <v>42797.25</v>
      </c>
      <c r="N212">
        <v>1490850000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2064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3"/>
        <v>94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 s="7">
        <f t="shared" si="16"/>
        <v>41513.208333333336</v>
      </c>
      <c r="N213">
        <v>1379653200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3"/>
        <v>151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 s="7">
        <f t="shared" si="16"/>
        <v>43814.25</v>
      </c>
      <c r="N214">
        <v>1580364000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3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 s="7">
        <f t="shared" si="16"/>
        <v>40488.208333333336</v>
      </c>
      <c r="N215">
        <v>1289714400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3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 s="7">
        <f t="shared" si="16"/>
        <v>40409.208333333336</v>
      </c>
      <c r="N216">
        <v>1282712400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3"/>
        <v>3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 s="7">
        <f t="shared" si="16"/>
        <v>43509.25</v>
      </c>
      <c r="N217">
        <v>1550210400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3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 s="7">
        <f t="shared" si="16"/>
        <v>40869.25</v>
      </c>
      <c r="N218">
        <v>1322114400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3"/>
        <v>44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 s="7">
        <f t="shared" si="16"/>
        <v>43583.208333333328</v>
      </c>
      <c r="N219">
        <v>1557205200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2064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3"/>
        <v>215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 s="7">
        <f t="shared" si="16"/>
        <v>40858.25</v>
      </c>
      <c r="N220">
        <v>1323928800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3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 s="7">
        <f t="shared" si="16"/>
        <v>41137.208333333336</v>
      </c>
      <c r="N221">
        <v>1346130000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3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 s="7">
        <f t="shared" si="16"/>
        <v>40725.208333333336</v>
      </c>
      <c r="N222">
        <v>1311051600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3"/>
        <v>98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 s="7">
        <f t="shared" si="16"/>
        <v>41081.208333333336</v>
      </c>
      <c r="N223">
        <v>1340427600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2056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3"/>
        <v>137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 s="7">
        <f t="shared" si="16"/>
        <v>41914.208333333336</v>
      </c>
      <c r="N224">
        <v>1412312400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3"/>
        <v>93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 s="7">
        <f t="shared" si="16"/>
        <v>42445.208333333328</v>
      </c>
      <c r="N225">
        <v>1459314000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3"/>
        <v>403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 s="7">
        <f t="shared" si="16"/>
        <v>41906.208333333336</v>
      </c>
      <c r="N226">
        <v>1415426400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2064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3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 s="7">
        <f t="shared" si="16"/>
        <v>41762.208333333336</v>
      </c>
      <c r="N227">
        <v>1399093200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3"/>
        <v>366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 s="7">
        <f t="shared" si="16"/>
        <v>40276.208333333336</v>
      </c>
      <c r="N228">
        <v>1273899600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3"/>
        <v>168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 s="7">
        <f t="shared" si="16"/>
        <v>42139.208333333328</v>
      </c>
      <c r="N229">
        <v>1432184400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2062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3"/>
        <v>119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 s="7">
        <f t="shared" si="16"/>
        <v>42613.208333333328</v>
      </c>
      <c r="N230">
        <v>1474779600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3"/>
        <v>193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 s="7">
        <f t="shared" si="16"/>
        <v>42887.208333333328</v>
      </c>
      <c r="N231">
        <v>1500440400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2062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3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 s="7">
        <f t="shared" si="16"/>
        <v>43805.25</v>
      </c>
      <c r="N232">
        <v>1575612000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3"/>
        <v>76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 s="7">
        <f t="shared" si="16"/>
        <v>41415.208333333336</v>
      </c>
      <c r="N233">
        <v>1374123600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3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 s="7">
        <f t="shared" si="16"/>
        <v>42576.208333333328</v>
      </c>
      <c r="N234">
        <v>1469509200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3"/>
        <v>157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 s="7">
        <f t="shared" si="16"/>
        <v>40706.208333333336</v>
      </c>
      <c r="N235">
        <v>1309237200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3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 s="7">
        <f t="shared" si="16"/>
        <v>42969.208333333328</v>
      </c>
      <c r="N236">
        <v>1503982800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3"/>
        <v>41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 s="7">
        <f t="shared" si="16"/>
        <v>42779.25</v>
      </c>
      <c r="N237">
        <v>1487397600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3"/>
        <v>10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 s="7">
        <f t="shared" si="16"/>
        <v>43641.208333333328</v>
      </c>
      <c r="N238">
        <v>1562043600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3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 s="7">
        <f t="shared" si="16"/>
        <v>41754.208333333336</v>
      </c>
      <c r="N239">
        <v>1398574800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3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 s="7">
        <f t="shared" si="16"/>
        <v>43083.25</v>
      </c>
      <c r="N240">
        <v>1515391200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3"/>
        <v>97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 s="7">
        <f t="shared" si="16"/>
        <v>42245.208333333328</v>
      </c>
      <c r="N241">
        <v>1441170000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3"/>
        <v>418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 s="7">
        <f t="shared" si="16"/>
        <v>40396.208333333336</v>
      </c>
      <c r="N242">
        <v>1281157200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3"/>
        <v>101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 s="7">
        <f t="shared" si="16"/>
        <v>41742.208333333336</v>
      </c>
      <c r="N243">
        <v>1398229200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3"/>
        <v>127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 s="7">
        <f t="shared" si="16"/>
        <v>42865.208333333328</v>
      </c>
      <c r="N244">
        <v>1495256400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3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 s="7">
        <f t="shared" si="16"/>
        <v>43163.25</v>
      </c>
      <c r="N245">
        <v>1520402400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3"/>
        <v>569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 s="7">
        <f t="shared" si="16"/>
        <v>41834.208333333336</v>
      </c>
      <c r="N246">
        <v>1409806800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3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 s="7">
        <f t="shared" si="16"/>
        <v>41736.208333333336</v>
      </c>
      <c r="N247">
        <v>1396933200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3"/>
        <v>325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 s="7">
        <f t="shared" si="16"/>
        <v>41491.208333333336</v>
      </c>
      <c r="N248">
        <v>1376024400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3"/>
        <v>932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 s="7">
        <f t="shared" si="16"/>
        <v>42726.25</v>
      </c>
      <c r="N249">
        <v>1483682400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3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 s="7">
        <f t="shared" si="16"/>
        <v>42004.25</v>
      </c>
      <c r="N250">
        <v>1420437600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2062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3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 s="7">
        <f t="shared" si="16"/>
        <v>42006.25</v>
      </c>
      <c r="N251">
        <v>1420783200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2060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3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7">
        <f t="shared" si="16"/>
        <v>40203.25</v>
      </c>
      <c r="N252">
        <v>1267423200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3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 s="7">
        <f t="shared" si="16"/>
        <v>41252.25</v>
      </c>
      <c r="N253">
        <v>1355205600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3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 s="7">
        <f t="shared" si="16"/>
        <v>41572.208333333336</v>
      </c>
      <c r="N254">
        <v>1383109200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3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 s="7">
        <f t="shared" si="16"/>
        <v>40641.208333333336</v>
      </c>
      <c r="N255">
        <v>1303275600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3"/>
        <v>184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 s="7">
        <f t="shared" si="16"/>
        <v>42787.25</v>
      </c>
      <c r="N256">
        <v>1487829600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3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 s="7">
        <f t="shared" si="16"/>
        <v>40590.25</v>
      </c>
      <c r="N257">
        <v>1298268000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3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 s="7">
        <f t="shared" si="16"/>
        <v>42393.25</v>
      </c>
      <c r="N258">
        <v>1456812000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7">ROUNDDOWN(E259/D259*100,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 s="7">
        <f t="shared" si="16"/>
        <v>41338.25</v>
      </c>
      <c r="N259">
        <v>1363669200</v>
      </c>
      <c r="O259" s="7">
        <f t="shared" ref="O259:O322" si="18">N259/86400+DATE(1970,1,1)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7"/>
        <v>268</v>
      </c>
      <c r="G260" t="s">
        <v>20</v>
      </c>
      <c r="H260">
        <v>186</v>
      </c>
      <c r="I260">
        <f t="shared" ref="I260:I323" si="19">ROUND(E260/H260, 2)</f>
        <v>72.17</v>
      </c>
      <c r="J260" t="s">
        <v>21</v>
      </c>
      <c r="K260" t="s">
        <v>22</v>
      </c>
      <c r="L260">
        <v>1481176800</v>
      </c>
      <c r="M260" s="7">
        <f t="shared" si="16"/>
        <v>42712.25</v>
      </c>
      <c r="N260">
        <v>1482904800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7"/>
        <v>597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 s="7">
        <f t="shared" si="16"/>
        <v>41251.25</v>
      </c>
      <c r="N261">
        <v>1356588000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7"/>
        <v>157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 s="7">
        <f t="shared" si="16"/>
        <v>41180.208333333336</v>
      </c>
      <c r="N262">
        <v>1349845200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7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 s="7">
        <f t="shared" si="16"/>
        <v>40415.208333333336</v>
      </c>
      <c r="N263">
        <v>1283058000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7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 s="7">
        <f t="shared" si="16"/>
        <v>40638.208333333336</v>
      </c>
      <c r="N264">
        <v>1304226000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7"/>
        <v>370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 s="7">
        <f t="shared" si="16"/>
        <v>40187.25</v>
      </c>
      <c r="N265">
        <v>1263016800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7"/>
        <v>362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 s="7">
        <f t="shared" si="16"/>
        <v>41317.25</v>
      </c>
      <c r="N266">
        <v>1362031200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7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 s="7">
        <f t="shared" ref="M267:M330" si="20">L267/86400+DATE(1970,1,1)</f>
        <v>42372.25</v>
      </c>
      <c r="N267">
        <v>1455602400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7"/>
        <v>76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 s="7">
        <f t="shared" si="20"/>
        <v>41950.25</v>
      </c>
      <c r="N268">
        <v>1418191200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2059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7"/>
        <v>233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 s="7">
        <f t="shared" si="20"/>
        <v>41206.208333333336</v>
      </c>
      <c r="N269">
        <v>1352440800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7"/>
        <v>180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 s="7">
        <f t="shared" si="20"/>
        <v>41186.208333333336</v>
      </c>
      <c r="N270">
        <v>1353304800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7"/>
        <v>252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 s="7">
        <f t="shared" si="20"/>
        <v>43496.25</v>
      </c>
      <c r="N271">
        <v>1550728800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2061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7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 s="7">
        <f t="shared" si="20"/>
        <v>40514.25</v>
      </c>
      <c r="N272">
        <v>1291442400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7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 s="7">
        <f t="shared" si="20"/>
        <v>42345.25</v>
      </c>
      <c r="N273">
        <v>1452146400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7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 s="7">
        <f t="shared" si="20"/>
        <v>43656.208333333328</v>
      </c>
      <c r="N274">
        <v>1564894800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7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 s="7">
        <f t="shared" si="20"/>
        <v>42995.208333333328</v>
      </c>
      <c r="N275">
        <v>1505883600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7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 s="7">
        <f t="shared" si="20"/>
        <v>43045.25</v>
      </c>
      <c r="N276">
        <v>1510380000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7"/>
        <v>241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 s="7">
        <f t="shared" si="20"/>
        <v>43561.208333333328</v>
      </c>
      <c r="N277">
        <v>1555218000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2060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7"/>
        <v>96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 s="7">
        <f t="shared" si="20"/>
        <v>41018.208333333336</v>
      </c>
      <c r="N278">
        <v>1335243600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7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 s="7">
        <f t="shared" si="20"/>
        <v>40378.208333333336</v>
      </c>
      <c r="N279">
        <v>1279688400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7"/>
        <v>325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 s="7">
        <f t="shared" si="20"/>
        <v>41239.25</v>
      </c>
      <c r="N280">
        <v>1356069600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7"/>
        <v>170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 s="7">
        <f t="shared" si="20"/>
        <v>43346.208333333328</v>
      </c>
      <c r="N281">
        <v>1536210000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7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 s="7">
        <f t="shared" si="20"/>
        <v>43060.25</v>
      </c>
      <c r="N282">
        <v>1511762400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7"/>
        <v>91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 s="7">
        <f t="shared" si="20"/>
        <v>40979.25</v>
      </c>
      <c r="N283">
        <v>1333256400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7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 s="7">
        <f t="shared" si="20"/>
        <v>42701.25</v>
      </c>
      <c r="N284">
        <v>1480744800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2061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7"/>
        <v>18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 s="7">
        <f t="shared" si="20"/>
        <v>42520.208333333328</v>
      </c>
      <c r="N285">
        <v>1465016400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7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 s="7">
        <f t="shared" si="20"/>
        <v>41030.208333333336</v>
      </c>
      <c r="N286">
        <v>1336280400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7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 s="7">
        <f t="shared" si="20"/>
        <v>42623.208333333328</v>
      </c>
      <c r="N287">
        <v>1476766800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7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 s="7">
        <f t="shared" si="20"/>
        <v>42697.25</v>
      </c>
      <c r="N288">
        <v>1480485600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7"/>
        <v>209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 s="7">
        <f t="shared" si="20"/>
        <v>42122.208333333328</v>
      </c>
      <c r="N289">
        <v>1430197200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7"/>
        <v>97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 s="7">
        <f t="shared" si="20"/>
        <v>40982.208333333336</v>
      </c>
      <c r="N290">
        <v>1331787600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2058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7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 s="7">
        <f t="shared" si="20"/>
        <v>42219.208333333328</v>
      </c>
      <c r="N291">
        <v>1438837200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7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 s="7">
        <f t="shared" si="20"/>
        <v>41404.208333333336</v>
      </c>
      <c r="N292">
        <v>1370926800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7"/>
        <v>456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 s="7">
        <f t="shared" si="20"/>
        <v>40831.208333333336</v>
      </c>
      <c r="N293">
        <v>1319000400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7"/>
        <v>9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7">
        <f t="shared" si="20"/>
        <v>40984.208333333336</v>
      </c>
      <c r="N294">
        <v>1333429200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2056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7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 s="7">
        <f t="shared" si="20"/>
        <v>40456.208333333336</v>
      </c>
      <c r="N295">
        <v>1287032400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7"/>
        <v>1339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 s="7">
        <f t="shared" si="20"/>
        <v>43399.208333333328</v>
      </c>
      <c r="N296">
        <v>1541570400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7"/>
        <v>35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 s="7">
        <f t="shared" si="20"/>
        <v>41562.208333333336</v>
      </c>
      <c r="N297">
        <v>1383976800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7"/>
        <v>54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 s="7">
        <f t="shared" si="20"/>
        <v>43493.25</v>
      </c>
      <c r="N298">
        <v>1550556000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7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 s="7">
        <f t="shared" si="20"/>
        <v>41653.25</v>
      </c>
      <c r="N299">
        <v>1390456800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7"/>
        <v>143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 s="7">
        <f t="shared" si="20"/>
        <v>42426.25</v>
      </c>
      <c r="N300">
        <v>1458018000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7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 s="7">
        <f t="shared" si="20"/>
        <v>42432.25</v>
      </c>
      <c r="N301">
        <v>1461819600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2056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7">
        <f t="shared" si="20"/>
        <v>42977.208333333328</v>
      </c>
      <c r="N302">
        <v>1504155600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7"/>
        <v>1344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 s="7">
        <f t="shared" si="20"/>
        <v>42061.25</v>
      </c>
      <c r="N303">
        <v>1426395600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7"/>
        <v>31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 s="7">
        <f t="shared" si="20"/>
        <v>43345.208333333328</v>
      </c>
      <c r="N304">
        <v>1537074000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7"/>
        <v>82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 s="7">
        <f t="shared" si="20"/>
        <v>42376.25</v>
      </c>
      <c r="N305">
        <v>1452578400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7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 s="7">
        <f t="shared" si="20"/>
        <v>42589.208333333328</v>
      </c>
      <c r="N306">
        <v>1474088400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7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 s="7">
        <f t="shared" si="20"/>
        <v>42448.208333333328</v>
      </c>
      <c r="N307">
        <v>1461906000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7"/>
        <v>7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 s="7">
        <f t="shared" si="20"/>
        <v>42930.208333333328</v>
      </c>
      <c r="N308">
        <v>1500267600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7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 s="7">
        <f t="shared" si="20"/>
        <v>41066.208333333336</v>
      </c>
      <c r="N309">
        <v>1340686800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7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 s="7">
        <f t="shared" si="20"/>
        <v>40651.208333333336</v>
      </c>
      <c r="N310">
        <v>1303189200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7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7">
        <f t="shared" si="20"/>
        <v>40807.208333333336</v>
      </c>
      <c r="N311">
        <v>1318309200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7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 s="7">
        <f t="shared" si="20"/>
        <v>40277.208333333336</v>
      </c>
      <c r="N312">
        <v>1272171600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7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 s="7">
        <f t="shared" si="20"/>
        <v>40590.25</v>
      </c>
      <c r="N313">
        <v>1298872800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7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 s="7">
        <f t="shared" si="20"/>
        <v>41572.208333333336</v>
      </c>
      <c r="N314">
        <v>1383282000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7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7">
        <f t="shared" si="20"/>
        <v>40966.25</v>
      </c>
      <c r="N315">
        <v>1330495200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7"/>
        <v>294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 s="7">
        <f t="shared" si="20"/>
        <v>43536.208333333328</v>
      </c>
      <c r="N316">
        <v>1552798800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7"/>
        <v>33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 s="7">
        <f t="shared" si="20"/>
        <v>41783.208333333336</v>
      </c>
      <c r="N317">
        <v>1403413200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7"/>
        <v>66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 s="7">
        <f t="shared" si="20"/>
        <v>43788.25</v>
      </c>
      <c r="N318">
        <v>1574229600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2056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7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7">
        <f t="shared" si="20"/>
        <v>42869.208333333328</v>
      </c>
      <c r="N319">
        <v>1495861200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7"/>
        <v>15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 s="7">
        <f t="shared" si="20"/>
        <v>41684.25</v>
      </c>
      <c r="N320">
        <v>1392530400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7"/>
        <v>38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 s="7">
        <f t="shared" si="20"/>
        <v>40402.208333333336</v>
      </c>
      <c r="N321">
        <v>1283662800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7"/>
        <v>9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7">
        <f t="shared" si="20"/>
        <v>40673.208333333336</v>
      </c>
      <c r="N322">
        <v>1305781200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1">ROUNDDOWN(E323/D323*100,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 s="7">
        <f t="shared" si="20"/>
        <v>40634.208333333336</v>
      </c>
      <c r="N323">
        <v>1302325200</v>
      </c>
      <c r="O323" s="7">
        <f t="shared" ref="O323:O386" si="22">N323/86400+DATE(1970,1,1)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1"/>
        <v>166</v>
      </c>
      <c r="G324" t="s">
        <v>20</v>
      </c>
      <c r="H324">
        <v>5168</v>
      </c>
      <c r="I324">
        <f t="shared" ref="I324:I387" si="23">ROUND(E324/H324, 2)</f>
        <v>38</v>
      </c>
      <c r="J324" t="s">
        <v>21</v>
      </c>
      <c r="K324" t="s">
        <v>22</v>
      </c>
      <c r="L324">
        <v>1290664800</v>
      </c>
      <c r="M324" s="7">
        <f t="shared" si="20"/>
        <v>40507.25</v>
      </c>
      <c r="N324">
        <v>1291788000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1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 s="7">
        <f t="shared" si="20"/>
        <v>41725.208333333336</v>
      </c>
      <c r="N325">
        <v>1396069200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1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 s="7">
        <f t="shared" si="20"/>
        <v>42176.208333333328</v>
      </c>
      <c r="N326">
        <v>1435899600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1"/>
        <v>90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 s="7">
        <f t="shared" si="20"/>
        <v>43267.208333333328</v>
      </c>
      <c r="N327">
        <v>1531112400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1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 s="7">
        <f t="shared" si="20"/>
        <v>42364.25</v>
      </c>
      <c r="N328">
        <v>1451628000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1"/>
        <v>38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 s="7">
        <f t="shared" si="20"/>
        <v>43705.208333333328</v>
      </c>
      <c r="N329">
        <v>1567314000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1"/>
        <v>133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 s="7">
        <f t="shared" si="20"/>
        <v>43434.25</v>
      </c>
      <c r="N330">
        <v>1544508000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1"/>
        <v>22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 s="7">
        <f t="shared" ref="M331:M394" si="24">L331/86400+DATE(1970,1,1)</f>
        <v>42716.25</v>
      </c>
      <c r="N331">
        <v>1482472800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1"/>
        <v>184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 s="7">
        <f t="shared" si="24"/>
        <v>43077.25</v>
      </c>
      <c r="N332">
        <v>1512799200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1"/>
        <v>443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 s="7">
        <f t="shared" si="24"/>
        <v>40896.25</v>
      </c>
      <c r="N333">
        <v>1324360800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2056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1"/>
        <v>199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 s="7">
        <f t="shared" si="24"/>
        <v>41361.208333333336</v>
      </c>
      <c r="N334">
        <v>1364533200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1"/>
        <v>123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 s="7">
        <f t="shared" si="24"/>
        <v>43424.25</v>
      </c>
      <c r="N335">
        <v>1545112800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1"/>
        <v>186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 s="7">
        <f t="shared" si="24"/>
        <v>43110.25</v>
      </c>
      <c r="N336">
        <v>1516168800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1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 s="7">
        <f t="shared" si="24"/>
        <v>43784.25</v>
      </c>
      <c r="N337">
        <v>1574920800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1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 s="7">
        <f t="shared" si="24"/>
        <v>40527.25</v>
      </c>
      <c r="N338">
        <v>1292479200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1"/>
        <v>122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 s="7">
        <f t="shared" si="24"/>
        <v>43780.25</v>
      </c>
      <c r="N339">
        <v>1573538400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1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 s="7">
        <f t="shared" si="24"/>
        <v>40821.208333333336</v>
      </c>
      <c r="N340">
        <v>1320382800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1"/>
        <v>79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 s="7">
        <f t="shared" si="24"/>
        <v>42949.208333333328</v>
      </c>
      <c r="N341">
        <v>1502859600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1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 s="7">
        <f t="shared" si="24"/>
        <v>40889.25</v>
      </c>
      <c r="N342">
        <v>1323756000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1"/>
        <v>84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 s="7">
        <f t="shared" si="24"/>
        <v>42244.208333333328</v>
      </c>
      <c r="N343">
        <v>1441342800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1"/>
        <v>66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 s="7">
        <f t="shared" si="24"/>
        <v>41475.208333333336</v>
      </c>
      <c r="N344">
        <v>1375333200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1"/>
        <v>53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 s="7">
        <f t="shared" si="24"/>
        <v>41597.25</v>
      </c>
      <c r="N345">
        <v>1389420000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1"/>
        <v>41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 s="7">
        <f t="shared" si="24"/>
        <v>43122.25</v>
      </c>
      <c r="N346">
        <v>1520056800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1"/>
        <v>14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 s="7">
        <f t="shared" si="24"/>
        <v>42194.208333333328</v>
      </c>
      <c r="N347">
        <v>1436504400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1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7">
        <f t="shared" si="24"/>
        <v>42971.208333333328</v>
      </c>
      <c r="N348">
        <v>1508302800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1"/>
        <v>1400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 s="7">
        <f t="shared" si="24"/>
        <v>42046.25</v>
      </c>
      <c r="N349">
        <v>1425708000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1"/>
        <v>71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 s="7">
        <f t="shared" si="24"/>
        <v>42782.25</v>
      </c>
      <c r="N350">
        <v>1488348000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2056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1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 s="7">
        <f t="shared" si="24"/>
        <v>42930.208333333328</v>
      </c>
      <c r="N351">
        <v>1502600400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1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7">
        <f t="shared" si="24"/>
        <v>42144.208333333328</v>
      </c>
      <c r="N352">
        <v>1433653200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2059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1"/>
        <v>127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 s="7">
        <f t="shared" si="24"/>
        <v>42240.208333333328</v>
      </c>
      <c r="N353">
        <v>1441602000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1"/>
        <v>34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 s="7">
        <f t="shared" si="24"/>
        <v>42315.25</v>
      </c>
      <c r="N354">
        <v>1447567200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1"/>
        <v>410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 s="7">
        <f t="shared" si="24"/>
        <v>43651.208333333328</v>
      </c>
      <c r="N355">
        <v>1562389200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1"/>
        <v>123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7">
        <f t="shared" si="24"/>
        <v>41520.208333333336</v>
      </c>
      <c r="N356">
        <v>1378789200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1"/>
        <v>58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 s="7">
        <f t="shared" si="24"/>
        <v>42757.25</v>
      </c>
      <c r="N357">
        <v>1488520800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1"/>
        <v>36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 s="7">
        <f t="shared" si="24"/>
        <v>40922.25</v>
      </c>
      <c r="N358">
        <v>1327298400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1"/>
        <v>184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 s="7">
        <f t="shared" si="24"/>
        <v>42250.208333333328</v>
      </c>
      <c r="N359">
        <v>1443416400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1"/>
        <v>11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 s="7">
        <f t="shared" si="24"/>
        <v>43322.208333333328</v>
      </c>
      <c r="N360">
        <v>1534136400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1"/>
        <v>298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 s="7">
        <f t="shared" si="24"/>
        <v>40782.208333333336</v>
      </c>
      <c r="N361">
        <v>1315026000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1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 s="7">
        <f t="shared" si="24"/>
        <v>40544.25</v>
      </c>
      <c r="N362">
        <v>1295071200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1"/>
        <v>173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 s="7">
        <f t="shared" si="24"/>
        <v>43015.208333333328</v>
      </c>
      <c r="N363">
        <v>1509426000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1"/>
        <v>371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 s="7">
        <f t="shared" si="24"/>
        <v>40570.25</v>
      </c>
      <c r="N364">
        <v>1299391200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1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 s="7">
        <f t="shared" si="24"/>
        <v>40904.25</v>
      </c>
      <c r="N365">
        <v>1325052000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1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 s="7">
        <f t="shared" si="24"/>
        <v>43164.25</v>
      </c>
      <c r="N366">
        <v>1522818000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1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 s="7">
        <f t="shared" si="24"/>
        <v>42733.25</v>
      </c>
      <c r="N367">
        <v>1485324000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1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 s="7">
        <f t="shared" si="24"/>
        <v>40546.25</v>
      </c>
      <c r="N368">
        <v>1294120800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1"/>
        <v>18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 s="7">
        <f t="shared" si="24"/>
        <v>41930.208333333336</v>
      </c>
      <c r="N369">
        <v>1415685600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1"/>
        <v>276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 s="7">
        <f t="shared" si="24"/>
        <v>40464.208333333336</v>
      </c>
      <c r="N370">
        <v>1288933200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1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 s="7">
        <f t="shared" si="24"/>
        <v>41308.25</v>
      </c>
      <c r="N371">
        <v>1363237200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2061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1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 s="7">
        <f t="shared" si="24"/>
        <v>43570.208333333328</v>
      </c>
      <c r="N372">
        <v>1555822800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1"/>
        <v>67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 s="7">
        <f t="shared" si="24"/>
        <v>42043.25</v>
      </c>
      <c r="N373">
        <v>1427778000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1"/>
        <v>1591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 s="7">
        <f t="shared" si="24"/>
        <v>42012.25</v>
      </c>
      <c r="N374">
        <v>1422424800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1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 s="7">
        <f t="shared" si="24"/>
        <v>42964.208333333328</v>
      </c>
      <c r="N375">
        <v>1503637200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1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 s="7">
        <f t="shared" si="24"/>
        <v>43476.25</v>
      </c>
      <c r="N376">
        <v>1547618400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1"/>
        <v>54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7">
        <f t="shared" si="24"/>
        <v>42293.208333333328</v>
      </c>
      <c r="N377">
        <v>1449900000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1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 s="7">
        <f t="shared" si="24"/>
        <v>41826.208333333336</v>
      </c>
      <c r="N378">
        <v>1405141200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1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 s="7">
        <f t="shared" si="24"/>
        <v>43760.208333333328</v>
      </c>
      <c r="N379">
        <v>1572933600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1"/>
        <v>13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 s="7">
        <f t="shared" si="24"/>
        <v>43241.208333333328</v>
      </c>
      <c r="N380">
        <v>1530162000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1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 s="7">
        <f t="shared" si="24"/>
        <v>40843.208333333336</v>
      </c>
      <c r="N381">
        <v>1320904800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1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 s="7">
        <f t="shared" si="24"/>
        <v>41448.208333333336</v>
      </c>
      <c r="N382">
        <v>1372395600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1"/>
        <v>183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 s="7">
        <f t="shared" si="24"/>
        <v>42163.208333333328</v>
      </c>
      <c r="N383">
        <v>1437714000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1"/>
        <v>63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 s="7">
        <f t="shared" si="24"/>
        <v>43024.208333333328</v>
      </c>
      <c r="N384">
        <v>1509771600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1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 s="7">
        <f t="shared" si="24"/>
        <v>43509.25</v>
      </c>
      <c r="N385">
        <v>1550556000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2056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1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 s="7">
        <f t="shared" si="24"/>
        <v>42776.25</v>
      </c>
      <c r="N386">
        <v>1489039200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5">ROUNDDOWN(E387/D387*100,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 s="7">
        <f t="shared" si="24"/>
        <v>43553.208333333328</v>
      </c>
      <c r="N387">
        <v>1556600400</v>
      </c>
      <c r="O387" s="7">
        <f t="shared" ref="O387:O450" si="26">N387/86400+DATE(1970,1,1)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5"/>
        <v>76</v>
      </c>
      <c r="G388" t="s">
        <v>14</v>
      </c>
      <c r="H388">
        <v>1068</v>
      </c>
      <c r="I388">
        <f t="shared" ref="I388:I451" si="27">ROUND(E388/H388, 2)</f>
        <v>96.96</v>
      </c>
      <c r="J388" t="s">
        <v>21</v>
      </c>
      <c r="K388" t="s">
        <v>22</v>
      </c>
      <c r="L388">
        <v>1277528400</v>
      </c>
      <c r="M388" s="7">
        <f t="shared" si="24"/>
        <v>40355.208333333336</v>
      </c>
      <c r="N388">
        <v>1278565200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5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 s="7">
        <f t="shared" si="24"/>
        <v>41072.208333333336</v>
      </c>
      <c r="N389">
        <v>1339909200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5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 s="7">
        <f t="shared" si="24"/>
        <v>40912.25</v>
      </c>
      <c r="N390">
        <v>1325829600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5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 s="7">
        <f t="shared" si="24"/>
        <v>40479.208333333336</v>
      </c>
      <c r="N391">
        <v>1290578400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5"/>
        <v>186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7">
        <f t="shared" si="24"/>
        <v>41530.208333333336</v>
      </c>
      <c r="N392">
        <v>1380344400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5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 s="7">
        <f t="shared" si="24"/>
        <v>41653.25</v>
      </c>
      <c r="N393">
        <v>1389852000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5"/>
        <v>65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 s="7">
        <f t="shared" si="24"/>
        <v>40549.25</v>
      </c>
      <c r="N394">
        <v>1294466400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5"/>
        <v>228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7">
        <f t="shared" ref="M395:M458" si="28">L395/86400+DATE(1970,1,1)</f>
        <v>42933.208333333328</v>
      </c>
      <c r="N395">
        <v>1500354000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2059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5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 s="7">
        <f t="shared" si="28"/>
        <v>41484.208333333336</v>
      </c>
      <c r="N396">
        <v>1375938000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5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 s="7">
        <f t="shared" si="28"/>
        <v>40885.25</v>
      </c>
      <c r="N397">
        <v>1323410400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5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 s="7">
        <f t="shared" si="28"/>
        <v>43378.208333333328</v>
      </c>
      <c r="N398">
        <v>1539406800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5"/>
        <v>173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 s="7">
        <f t="shared" si="28"/>
        <v>41417.208333333336</v>
      </c>
      <c r="N399">
        <v>1369803600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5"/>
        <v>717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 s="7">
        <f t="shared" si="28"/>
        <v>43228.208333333328</v>
      </c>
      <c r="N400">
        <v>1525928400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5"/>
        <v>63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 s="7">
        <f t="shared" si="28"/>
        <v>40576.25</v>
      </c>
      <c r="N401">
        <v>1297231200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5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7">
        <f t="shared" si="28"/>
        <v>41502.208333333336</v>
      </c>
      <c r="N402">
        <v>1378530000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5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 s="7">
        <f t="shared" si="28"/>
        <v>43765.208333333328</v>
      </c>
      <c r="N403">
        <v>1572152400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5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7">
        <f t="shared" si="28"/>
        <v>40914.25</v>
      </c>
      <c r="N404">
        <v>1329890400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5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 s="7">
        <f t="shared" si="28"/>
        <v>40310.208333333336</v>
      </c>
      <c r="N405">
        <v>1276750800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5"/>
        <v>315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 s="7">
        <f t="shared" si="28"/>
        <v>43053.25</v>
      </c>
      <c r="N406">
        <v>1510898400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5"/>
        <v>89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 s="7">
        <f t="shared" si="28"/>
        <v>43255.208333333328</v>
      </c>
      <c r="N407">
        <v>1532408400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5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 s="7">
        <f t="shared" si="28"/>
        <v>41304.25</v>
      </c>
      <c r="N408">
        <v>1360562400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5"/>
        <v>355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7">
        <f t="shared" si="28"/>
        <v>43751.208333333328</v>
      </c>
      <c r="N409">
        <v>1571547600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5"/>
        <v>131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 s="7">
        <f t="shared" si="28"/>
        <v>42541.208333333328</v>
      </c>
      <c r="N410">
        <v>1468126800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5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 s="7">
        <f t="shared" si="28"/>
        <v>42843.208333333328</v>
      </c>
      <c r="N411">
        <v>1492837200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5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 s="7">
        <f t="shared" si="28"/>
        <v>42122.208333333328</v>
      </c>
      <c r="N412">
        <v>1430197200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2062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5"/>
        <v>104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 s="7">
        <f t="shared" si="28"/>
        <v>42884.208333333328</v>
      </c>
      <c r="N413">
        <v>1496206800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5"/>
        <v>668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 s="7">
        <f t="shared" si="28"/>
        <v>41642.25</v>
      </c>
      <c r="N414">
        <v>1389592800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5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 s="7">
        <f t="shared" si="28"/>
        <v>43431.25</v>
      </c>
      <c r="N415">
        <v>1545631200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5"/>
        <v>84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 s="7">
        <f t="shared" si="28"/>
        <v>40288.208333333336</v>
      </c>
      <c r="N416">
        <v>1272430800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2056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5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 s="7">
        <f t="shared" si="28"/>
        <v>40921.25</v>
      </c>
      <c r="N417">
        <v>1327903200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5"/>
        <v>43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 s="7">
        <f t="shared" si="28"/>
        <v>40560.25</v>
      </c>
      <c r="N418">
        <v>1296021600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5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 s="7">
        <f t="shared" si="28"/>
        <v>43407.208333333328</v>
      </c>
      <c r="N419">
        <v>1543298400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5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 s="7">
        <f t="shared" si="28"/>
        <v>41035.208333333336</v>
      </c>
      <c r="N420">
        <v>1336366800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5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 s="7">
        <f t="shared" si="28"/>
        <v>40899.25</v>
      </c>
      <c r="N421">
        <v>1325052000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5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 s="7">
        <f t="shared" si="28"/>
        <v>42911.208333333328</v>
      </c>
      <c r="N422">
        <v>1499576400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5"/>
        <v>63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 s="7">
        <f t="shared" si="28"/>
        <v>42915.208333333328</v>
      </c>
      <c r="N423">
        <v>1501304400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5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 s="7">
        <f t="shared" si="28"/>
        <v>40285.208333333336</v>
      </c>
      <c r="N424">
        <v>1273208400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5"/>
        <v>10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 s="7">
        <f t="shared" si="28"/>
        <v>40808.208333333336</v>
      </c>
      <c r="N425">
        <v>1316840400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2056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5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 s="7">
        <f t="shared" si="28"/>
        <v>43208.208333333328</v>
      </c>
      <c r="N426">
        <v>1524546000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5"/>
        <v>287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 s="7">
        <f t="shared" si="28"/>
        <v>42213.208333333328</v>
      </c>
      <c r="N427">
        <v>1438578000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5"/>
        <v>572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 s="7">
        <f t="shared" si="28"/>
        <v>41332.25</v>
      </c>
      <c r="N428">
        <v>1362549600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5"/>
        <v>112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 s="7">
        <f t="shared" si="28"/>
        <v>41895.208333333336</v>
      </c>
      <c r="N429">
        <v>1413349200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5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 s="7">
        <f t="shared" si="28"/>
        <v>40585.25</v>
      </c>
      <c r="N430">
        <v>1298008800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5"/>
        <v>90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 s="7">
        <f t="shared" si="28"/>
        <v>41680.25</v>
      </c>
      <c r="N431">
        <v>1394427600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5"/>
        <v>67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 s="7">
        <f t="shared" si="28"/>
        <v>43737.208333333328</v>
      </c>
      <c r="N432">
        <v>1572670800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5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 s="7">
        <f t="shared" si="28"/>
        <v>43273.208333333328</v>
      </c>
      <c r="N433">
        <v>1531112400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5"/>
        <v>82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 s="7">
        <f t="shared" si="28"/>
        <v>41761.208333333336</v>
      </c>
      <c r="N434">
        <v>1400734800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5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 s="7">
        <f t="shared" si="28"/>
        <v>41603.25</v>
      </c>
      <c r="N435">
        <v>1386741600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5"/>
        <v>16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7">
        <f t="shared" si="28"/>
        <v>42705.25</v>
      </c>
      <c r="N436">
        <v>1481781600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5"/>
        <v>116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 s="7">
        <f t="shared" si="28"/>
        <v>41988.25</v>
      </c>
      <c r="N437">
        <v>1419660000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5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 s="7">
        <f t="shared" si="28"/>
        <v>43575.208333333328</v>
      </c>
      <c r="N438">
        <v>1555822800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2059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5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 s="7">
        <f t="shared" si="28"/>
        <v>42260.208333333328</v>
      </c>
      <c r="N439">
        <v>1442379600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5"/>
        <v>178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 s="7">
        <f t="shared" si="28"/>
        <v>41337.25</v>
      </c>
      <c r="N440">
        <v>1364965200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5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 s="7">
        <f t="shared" si="28"/>
        <v>42680.208333333328</v>
      </c>
      <c r="N441">
        <v>1479016800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2064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5"/>
        <v>161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 s="7">
        <f t="shared" si="28"/>
        <v>42916.208333333328</v>
      </c>
      <c r="N442">
        <v>1499662800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2061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5"/>
        <v>24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7">
        <f t="shared" si="28"/>
        <v>41025.208333333336</v>
      </c>
      <c r="N443">
        <v>1337835600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5"/>
        <v>198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 s="7">
        <f t="shared" si="28"/>
        <v>42980.208333333328</v>
      </c>
      <c r="N444">
        <v>1505710800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5"/>
        <v>34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 s="7">
        <f t="shared" si="28"/>
        <v>40451.208333333336</v>
      </c>
      <c r="N445">
        <v>1287464400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5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 s="7">
        <f t="shared" si="28"/>
        <v>40748.208333333336</v>
      </c>
      <c r="N446">
        <v>1311656400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5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 s="7">
        <f t="shared" si="28"/>
        <v>40515.25</v>
      </c>
      <c r="N447">
        <v>1293170400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5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 s="7">
        <f t="shared" si="28"/>
        <v>41261.25</v>
      </c>
      <c r="N448">
        <v>1355983200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5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7">
        <f t="shared" si="28"/>
        <v>43088.25</v>
      </c>
      <c r="N449">
        <v>1515045600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2061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5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 s="7">
        <f t="shared" si="28"/>
        <v>41378.208333333336</v>
      </c>
      <c r="N450">
        <v>1366088400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9">ROUNDDOWN(E451/D451*100,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 s="7">
        <f t="shared" si="28"/>
        <v>43530.25</v>
      </c>
      <c r="N451">
        <v>1553317200</v>
      </c>
      <c r="O451" s="7">
        <f t="shared" ref="O451:O514" si="30">N451/86400+DATE(1970,1,1)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9"/>
        <v>4</v>
      </c>
      <c r="G452" t="s">
        <v>14</v>
      </c>
      <c r="H452">
        <v>1</v>
      </c>
      <c r="I452">
        <f t="shared" ref="I452:I515" si="31">ROUND(E452/H452, 2)</f>
        <v>4</v>
      </c>
      <c r="J452" t="s">
        <v>15</v>
      </c>
      <c r="K452" t="s">
        <v>16</v>
      </c>
      <c r="L452">
        <v>1540098000</v>
      </c>
      <c r="M452" s="7">
        <f t="shared" si="28"/>
        <v>43394.208333333328</v>
      </c>
      <c r="N452">
        <v>1542088800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9"/>
        <v>122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 s="7">
        <f t="shared" si="28"/>
        <v>42935.208333333328</v>
      </c>
      <c r="N453">
        <v>1503118800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9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 s="7">
        <f t="shared" si="28"/>
        <v>40365.208333333336</v>
      </c>
      <c r="N454">
        <v>1278478800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9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 s="7">
        <f t="shared" si="28"/>
        <v>42705.25</v>
      </c>
      <c r="N455">
        <v>1484114400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2064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9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 s="7">
        <f t="shared" si="28"/>
        <v>41568.208333333336</v>
      </c>
      <c r="N456">
        <v>1385445600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9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 s="7">
        <f t="shared" si="28"/>
        <v>40809.208333333336</v>
      </c>
      <c r="N457">
        <v>1318741200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9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 s="7">
        <f t="shared" si="28"/>
        <v>43141.25</v>
      </c>
      <c r="N458">
        <v>1518242400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9"/>
        <v>26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 s="7">
        <f t="shared" ref="M459:M522" si="32">L459/86400+DATE(1970,1,1)</f>
        <v>42657.208333333328</v>
      </c>
      <c r="N459">
        <v>1476594000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9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 s="7">
        <f t="shared" si="32"/>
        <v>40265.208333333336</v>
      </c>
      <c r="N460">
        <v>1273554000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9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 s="7">
        <f t="shared" si="32"/>
        <v>42001.25</v>
      </c>
      <c r="N461">
        <v>1421906400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9"/>
        <v>171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7">
        <f t="shared" si="32"/>
        <v>40399.208333333336</v>
      </c>
      <c r="N462">
        <v>1281589200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9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 s="7">
        <f t="shared" si="32"/>
        <v>41757.208333333336</v>
      </c>
      <c r="N463">
        <v>1400389200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9"/>
        <v>30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 s="7">
        <f t="shared" si="32"/>
        <v>41304.25</v>
      </c>
      <c r="N464">
        <v>1362808800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2062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9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 s="7">
        <f t="shared" si="32"/>
        <v>41639.25</v>
      </c>
      <c r="N465">
        <v>1388815200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9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 s="7">
        <f t="shared" si="32"/>
        <v>43142.25</v>
      </c>
      <c r="N466">
        <v>1519538400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9"/>
        <v>187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 s="7">
        <f t="shared" si="32"/>
        <v>43127.25</v>
      </c>
      <c r="N467">
        <v>1517810400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2060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9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 s="7">
        <f t="shared" si="32"/>
        <v>41409.208333333336</v>
      </c>
      <c r="N468">
        <v>1370581200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9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 s="7">
        <f t="shared" si="32"/>
        <v>42331.25</v>
      </c>
      <c r="N469">
        <v>1448863200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9"/>
        <v>40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7">
        <f t="shared" si="32"/>
        <v>43569.208333333328</v>
      </c>
      <c r="N470">
        <v>1556600400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9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 s="7">
        <f t="shared" si="32"/>
        <v>42142.208333333328</v>
      </c>
      <c r="N471">
        <v>1432098000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9"/>
        <v>285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 s="7">
        <f t="shared" si="32"/>
        <v>42716.25</v>
      </c>
      <c r="N472">
        <v>1482127200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9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 s="7">
        <f t="shared" si="32"/>
        <v>41031.208333333336</v>
      </c>
      <c r="N473">
        <v>1335934800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2056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9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 s="7">
        <f t="shared" si="32"/>
        <v>43535.208333333328</v>
      </c>
      <c r="N474">
        <v>1556946000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9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 s="7">
        <f t="shared" si="32"/>
        <v>43277.208333333328</v>
      </c>
      <c r="N475">
        <v>1530075600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9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 s="7">
        <f t="shared" si="32"/>
        <v>41989.25</v>
      </c>
      <c r="N476">
        <v>1418796000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2061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9"/>
        <v>113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 s="7">
        <f t="shared" si="32"/>
        <v>41450.208333333336</v>
      </c>
      <c r="N477">
        <v>1372482000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2060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9"/>
        <v>29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 s="7">
        <f t="shared" si="32"/>
        <v>43322.208333333328</v>
      </c>
      <c r="N478">
        <v>1534395600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9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 s="7">
        <f t="shared" si="32"/>
        <v>40720.208333333336</v>
      </c>
      <c r="N479">
        <v>1311397200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2064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9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 s="7">
        <f t="shared" si="32"/>
        <v>42072.208333333328</v>
      </c>
      <c r="N480">
        <v>1426914000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9"/>
        <v>512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 s="7">
        <f t="shared" si="32"/>
        <v>42945.208333333328</v>
      </c>
      <c r="N481">
        <v>1501477200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2056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9"/>
        <v>100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 s="7">
        <f t="shared" si="32"/>
        <v>40248.25</v>
      </c>
      <c r="N482">
        <v>1269061200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9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 s="7">
        <f t="shared" si="32"/>
        <v>41913.208333333336</v>
      </c>
      <c r="N483">
        <v>1415772000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9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 s="7">
        <f t="shared" si="32"/>
        <v>40963.25</v>
      </c>
      <c r="N484">
        <v>1331013600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9"/>
        <v>52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 s="7">
        <f t="shared" si="32"/>
        <v>43811.25</v>
      </c>
      <c r="N485">
        <v>1576735200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9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 s="7">
        <f t="shared" si="32"/>
        <v>41855.208333333336</v>
      </c>
      <c r="N486">
        <v>1411362000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2056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9"/>
        <v>30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 s="7">
        <f t="shared" si="32"/>
        <v>43626.208333333328</v>
      </c>
      <c r="N487">
        <v>1563685200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9"/>
        <v>13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 s="7">
        <f t="shared" si="32"/>
        <v>43168.25</v>
      </c>
      <c r="N488">
        <v>1521867600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2060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9"/>
        <v>178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 s="7">
        <f t="shared" si="32"/>
        <v>42845.208333333328</v>
      </c>
      <c r="N489">
        <v>1495515600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9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 s="7">
        <f t="shared" si="32"/>
        <v>42403.25</v>
      </c>
      <c r="N490">
        <v>1455948000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9"/>
        <v>101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 s="7">
        <f t="shared" si="32"/>
        <v>40406.208333333336</v>
      </c>
      <c r="N491">
        <v>1282366800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9"/>
        <v>191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 s="7">
        <f t="shared" si="32"/>
        <v>43786.25</v>
      </c>
      <c r="N492">
        <v>1574575200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2065</v>
      </c>
      <c r="T492" t="s">
        <v>2066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9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 s="7">
        <f t="shared" si="32"/>
        <v>41456.208333333336</v>
      </c>
      <c r="N493">
        <v>1374901200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2056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9"/>
        <v>23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 s="7">
        <f t="shared" si="32"/>
        <v>40336.208333333336</v>
      </c>
      <c r="N494">
        <v>1278910800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9"/>
        <v>723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 s="7">
        <f t="shared" si="32"/>
        <v>43645.208333333328</v>
      </c>
      <c r="N495">
        <v>1562907600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9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 s="7">
        <f t="shared" si="32"/>
        <v>40990.208333333336</v>
      </c>
      <c r="N496">
        <v>1332478800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9"/>
        <v>414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 s="7">
        <f t="shared" si="32"/>
        <v>41800.208333333336</v>
      </c>
      <c r="N497">
        <v>1402722000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9"/>
        <v>0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 s="7">
        <f t="shared" si="32"/>
        <v>42876.208333333328</v>
      </c>
      <c r="N498">
        <v>1496811600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9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 s="7">
        <f t="shared" si="32"/>
        <v>42724.25</v>
      </c>
      <c r="N499">
        <v>1482213600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9"/>
        <v>23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 s="7">
        <f t="shared" si="32"/>
        <v>42005.25</v>
      </c>
      <c r="N500">
        <v>1420264800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9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 s="7">
        <f t="shared" si="32"/>
        <v>42444.208333333328</v>
      </c>
      <c r="N501">
        <v>1458450000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9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7">
        <f t="shared" si="32"/>
        <v>41395.208333333336</v>
      </c>
      <c r="N502">
        <v>1369803600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9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 s="7">
        <f t="shared" si="32"/>
        <v>41345.208333333336</v>
      </c>
      <c r="N503">
        <v>1363237200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9"/>
        <v>529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 s="7">
        <f t="shared" si="32"/>
        <v>41117.208333333336</v>
      </c>
      <c r="N504">
        <v>1345870800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9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 s="7">
        <f t="shared" si="32"/>
        <v>42186.208333333328</v>
      </c>
      <c r="N505">
        <v>1437454800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9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 s="7">
        <f t="shared" si="32"/>
        <v>42142.208333333328</v>
      </c>
      <c r="N506">
        <v>1432011600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9"/>
        <v>13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 s="7">
        <f t="shared" si="32"/>
        <v>41341.25</v>
      </c>
      <c r="N507">
        <v>1366347600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2057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9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 s="7">
        <f t="shared" si="32"/>
        <v>43062.25</v>
      </c>
      <c r="N508">
        <v>1512885600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9"/>
        <v>39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 s="7">
        <f t="shared" si="32"/>
        <v>41373.208333333336</v>
      </c>
      <c r="N509">
        <v>1369717200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9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 s="7">
        <f t="shared" si="32"/>
        <v>43310.208333333328</v>
      </c>
      <c r="N510">
        <v>1534654800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9"/>
        <v>70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7">
        <f t="shared" si="32"/>
        <v>41034.208333333336</v>
      </c>
      <c r="N511">
        <v>1337058000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9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 s="7">
        <f t="shared" si="32"/>
        <v>43251.208333333328</v>
      </c>
      <c r="N512">
        <v>1529816400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9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 s="7">
        <f t="shared" si="32"/>
        <v>43671.208333333328</v>
      </c>
      <c r="N513">
        <v>1564894800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9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 s="7">
        <f t="shared" si="32"/>
        <v>41825.208333333336</v>
      </c>
      <c r="N514">
        <v>1404622800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3">ROUNDDOWN(E515/D515*100,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 s="7">
        <f t="shared" si="32"/>
        <v>40430.208333333336</v>
      </c>
      <c r="N515">
        <v>1284181200</v>
      </c>
      <c r="O515" s="7">
        <f t="shared" ref="O515:O578" si="34">N515/86400+DATE(1970,1,1)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2061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3"/>
        <v>22</v>
      </c>
      <c r="G516" t="s">
        <v>74</v>
      </c>
      <c r="H516">
        <v>528</v>
      </c>
      <c r="I516">
        <f t="shared" ref="I516:I579" si="35">ROUND(E516/H516, 2)</f>
        <v>58.95</v>
      </c>
      <c r="J516" t="s">
        <v>98</v>
      </c>
      <c r="K516" t="s">
        <v>99</v>
      </c>
      <c r="L516">
        <v>1386309600</v>
      </c>
      <c r="M516" s="7">
        <f t="shared" si="32"/>
        <v>41614.25</v>
      </c>
      <c r="N516">
        <v>1386741600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3"/>
        <v>55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 s="7">
        <f t="shared" si="32"/>
        <v>40900.25</v>
      </c>
      <c r="N517">
        <v>1324792800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3"/>
        <v>42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 s="7">
        <f t="shared" si="32"/>
        <v>40396.208333333336</v>
      </c>
      <c r="N518">
        <v>1284354000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3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 s="7">
        <f t="shared" si="32"/>
        <v>42860.208333333328</v>
      </c>
      <c r="N519">
        <v>1494392400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2056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3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7">
        <f t="shared" si="32"/>
        <v>43154.25</v>
      </c>
      <c r="N520">
        <v>1519538400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3"/>
        <v>101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 s="7">
        <f t="shared" si="32"/>
        <v>42012.25</v>
      </c>
      <c r="N521">
        <v>1421906400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3"/>
        <v>425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 s="7">
        <f t="shared" si="32"/>
        <v>43574.208333333328</v>
      </c>
      <c r="N522">
        <v>1555909200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3"/>
        <v>145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 s="7">
        <f t="shared" ref="M523:M586" si="36">L523/86400+DATE(1970,1,1)</f>
        <v>42605.208333333328</v>
      </c>
      <c r="N523">
        <v>1472446800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3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 s="7">
        <f t="shared" si="36"/>
        <v>41093.208333333336</v>
      </c>
      <c r="N524">
        <v>1342328400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3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 s="7">
        <f t="shared" si="36"/>
        <v>40241.25</v>
      </c>
      <c r="N525">
        <v>1268114400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3"/>
        <v>83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 s="7">
        <f t="shared" si="36"/>
        <v>40294.208333333336</v>
      </c>
      <c r="N526">
        <v>1273381200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3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 s="7">
        <f t="shared" si="36"/>
        <v>40505.25</v>
      </c>
      <c r="N527">
        <v>1290837600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3"/>
        <v>155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 s="7">
        <f t="shared" si="36"/>
        <v>42364.25</v>
      </c>
      <c r="N528">
        <v>1454306400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3"/>
        <v>99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7">
        <f t="shared" si="36"/>
        <v>42405.25</v>
      </c>
      <c r="N529">
        <v>1457762400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3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 s="7">
        <f t="shared" si="36"/>
        <v>41601.25</v>
      </c>
      <c r="N530">
        <v>1389074400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3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 s="7">
        <f t="shared" si="36"/>
        <v>41769.208333333336</v>
      </c>
      <c r="N531">
        <v>1402117200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3"/>
        <v>91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 s="7">
        <f t="shared" si="36"/>
        <v>40421.208333333336</v>
      </c>
      <c r="N532">
        <v>1284440400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3"/>
        <v>95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 s="7">
        <f t="shared" si="36"/>
        <v>41589.25</v>
      </c>
      <c r="N533">
        <v>1388988000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3"/>
        <v>502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 s="7">
        <f t="shared" si="36"/>
        <v>43125.25</v>
      </c>
      <c r="N534">
        <v>1516946400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3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 s="7">
        <f t="shared" si="36"/>
        <v>41479.208333333336</v>
      </c>
      <c r="N535">
        <v>1377752400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3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 s="7">
        <f t="shared" si="36"/>
        <v>43329.208333333328</v>
      </c>
      <c r="N536">
        <v>1534568400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3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 s="7">
        <f t="shared" si="36"/>
        <v>43259.208333333328</v>
      </c>
      <c r="N537">
        <v>1528606800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3"/>
        <v>149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 s="7">
        <f t="shared" si="36"/>
        <v>40414.208333333336</v>
      </c>
      <c r="N538">
        <v>1284872400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3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 s="7">
        <f t="shared" si="36"/>
        <v>43342.208333333328</v>
      </c>
      <c r="N539">
        <v>1537592400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3"/>
        <v>37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 s="7">
        <f t="shared" si="36"/>
        <v>41539.208333333336</v>
      </c>
      <c r="N540">
        <v>1381208400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2062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3"/>
        <v>72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 s="7">
        <f t="shared" si="36"/>
        <v>43647.208333333328</v>
      </c>
      <c r="N541">
        <v>1562475600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2056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3"/>
        <v>265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 s="7">
        <f t="shared" si="36"/>
        <v>43225.208333333328</v>
      </c>
      <c r="N542">
        <v>1527397200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3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 s="7">
        <f t="shared" si="36"/>
        <v>42165.208333333328</v>
      </c>
      <c r="N543">
        <v>1436158800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2062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3"/>
        <v>2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 s="7">
        <f t="shared" si="36"/>
        <v>42391.25</v>
      </c>
      <c r="N544">
        <v>1456034400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3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 s="7">
        <f t="shared" si="36"/>
        <v>41528.208333333336</v>
      </c>
      <c r="N545">
        <v>1380171600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3"/>
        <v>276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 s="7">
        <f t="shared" si="36"/>
        <v>42377.25</v>
      </c>
      <c r="N546">
        <v>1453356000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3"/>
        <v>88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 s="7">
        <f t="shared" si="36"/>
        <v>43824.25</v>
      </c>
      <c r="N547">
        <v>1578981600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3"/>
        <v>163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 s="7">
        <f t="shared" si="36"/>
        <v>43360.208333333328</v>
      </c>
      <c r="N548">
        <v>1537419600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3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7">
        <f t="shared" si="36"/>
        <v>42029.25</v>
      </c>
      <c r="N549">
        <v>1423202400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3"/>
        <v>270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 s="7">
        <f t="shared" si="36"/>
        <v>42461.208333333328</v>
      </c>
      <c r="N550">
        <v>1460610000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3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 s="7">
        <f t="shared" si="36"/>
        <v>41422.208333333336</v>
      </c>
      <c r="N551">
        <v>1370494800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3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7">
        <f t="shared" si="36"/>
        <v>40968.25</v>
      </c>
      <c r="N552">
        <v>1332306000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3"/>
        <v>58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 s="7">
        <f t="shared" si="36"/>
        <v>41993.25</v>
      </c>
      <c r="N553">
        <v>1422511200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3"/>
        <v>98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 s="7">
        <f t="shared" si="36"/>
        <v>42700.25</v>
      </c>
      <c r="N554">
        <v>1480312800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3"/>
        <v>43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 s="7">
        <f t="shared" si="36"/>
        <v>40545.25</v>
      </c>
      <c r="N555">
        <v>1294034400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3"/>
        <v>151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 s="7">
        <f t="shared" si="36"/>
        <v>42723.25</v>
      </c>
      <c r="N556">
        <v>1482645600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3"/>
        <v>223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 s="7">
        <f t="shared" si="36"/>
        <v>41731.208333333336</v>
      </c>
      <c r="N557">
        <v>1399093200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3"/>
        <v>239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 s="7">
        <f t="shared" si="36"/>
        <v>40792.208333333336</v>
      </c>
      <c r="N558">
        <v>1315890000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2060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3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 s="7">
        <f t="shared" si="36"/>
        <v>42279.208333333328</v>
      </c>
      <c r="N559">
        <v>1444021200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2064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3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 s="7">
        <f t="shared" si="36"/>
        <v>42424.25</v>
      </c>
      <c r="N560">
        <v>1460005200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3"/>
        <v>100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 s="7">
        <f t="shared" si="36"/>
        <v>42584.208333333328</v>
      </c>
      <c r="N561">
        <v>1470718800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3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 s="7">
        <f t="shared" si="36"/>
        <v>40865.25</v>
      </c>
      <c r="N562">
        <v>1325052000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3"/>
        <v>369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 s="7">
        <f t="shared" si="36"/>
        <v>40833.208333333336</v>
      </c>
      <c r="N563">
        <v>1319000400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3"/>
        <v>12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 s="7">
        <f t="shared" si="36"/>
        <v>43536.208333333328</v>
      </c>
      <c r="N564">
        <v>1552539600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3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 s="7">
        <f t="shared" si="36"/>
        <v>43417.25</v>
      </c>
      <c r="N565">
        <v>1543816800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3"/>
        <v>83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 s="7">
        <f t="shared" si="36"/>
        <v>42078.208333333328</v>
      </c>
      <c r="N566">
        <v>1427086800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3"/>
        <v>204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 s="7">
        <f t="shared" si="36"/>
        <v>40862.25</v>
      </c>
      <c r="N567">
        <v>1323064800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3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 s="7">
        <f t="shared" si="36"/>
        <v>42424.25</v>
      </c>
      <c r="N568">
        <v>1458277200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3"/>
        <v>218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 s="7">
        <f t="shared" si="36"/>
        <v>41830.208333333336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3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 s="7">
        <f t="shared" si="36"/>
        <v>40374.208333333336</v>
      </c>
      <c r="N570">
        <v>1283058000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3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 s="7">
        <f t="shared" si="36"/>
        <v>40554.25</v>
      </c>
      <c r="N571">
        <v>1295762400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3"/>
        <v>305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 s="7">
        <f t="shared" si="36"/>
        <v>41993.25</v>
      </c>
      <c r="N572">
        <v>1419573600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3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 s="7">
        <f t="shared" si="36"/>
        <v>42174.208333333328</v>
      </c>
      <c r="N573">
        <v>1438750800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3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 s="7">
        <f t="shared" si="36"/>
        <v>42275.208333333328</v>
      </c>
      <c r="N574">
        <v>1444798800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3"/>
        <v>111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 s="7">
        <f t="shared" si="36"/>
        <v>41761.208333333336</v>
      </c>
      <c r="N575">
        <v>1399179600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2065</v>
      </c>
      <c r="T575" t="s">
        <v>2066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3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 s="7">
        <f t="shared" si="36"/>
        <v>43806.25</v>
      </c>
      <c r="N576">
        <v>1576562400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2056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3"/>
        <v>62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 s="7">
        <f t="shared" si="36"/>
        <v>41779.208333333336</v>
      </c>
      <c r="N577">
        <v>1400821200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3"/>
        <v>64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 s="7">
        <f t="shared" si="36"/>
        <v>43040.208333333328</v>
      </c>
      <c r="N578">
        <v>1510984800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7">ROUNDDOWN(E579/D579*100, 0)</f>
        <v>18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 s="7">
        <f t="shared" si="36"/>
        <v>40613.25</v>
      </c>
      <c r="N579">
        <v>1302066000</v>
      </c>
      <c r="O579" s="7">
        <f t="shared" ref="O579:O642" si="38">N579/86400+DATE(1970,1,1)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2059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7"/>
        <v>16</v>
      </c>
      <c r="G580" t="s">
        <v>14</v>
      </c>
      <c r="H580">
        <v>245</v>
      </c>
      <c r="I580">
        <f t="shared" ref="I580:I643" si="39">ROUND(E580/H580, 2)</f>
        <v>65.989999999999995</v>
      </c>
      <c r="J580" t="s">
        <v>21</v>
      </c>
      <c r="K580" t="s">
        <v>22</v>
      </c>
      <c r="L580">
        <v>1322719200</v>
      </c>
      <c r="M580" s="7">
        <f t="shared" si="36"/>
        <v>40878.25</v>
      </c>
      <c r="N580">
        <v>1322978400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2064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7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 s="7">
        <f t="shared" si="36"/>
        <v>40762.208333333336</v>
      </c>
      <c r="N581">
        <v>1313730000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2059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7"/>
        <v>341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 s="7">
        <f t="shared" si="36"/>
        <v>41696.25</v>
      </c>
      <c r="N582">
        <v>1394085600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7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 s="7">
        <f t="shared" si="36"/>
        <v>40662.208333333336</v>
      </c>
      <c r="N583">
        <v>1305349200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7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 s="7">
        <f t="shared" si="36"/>
        <v>42165.208333333328</v>
      </c>
      <c r="N584">
        <v>1434344400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7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 s="7">
        <f t="shared" si="36"/>
        <v>40959.25</v>
      </c>
      <c r="N585">
        <v>1331186400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7"/>
        <v>119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 s="7">
        <f t="shared" si="36"/>
        <v>41024.208333333336</v>
      </c>
      <c r="N586">
        <v>1336539600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7"/>
        <v>146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 s="7">
        <f t="shared" ref="M587:M650" si="40">L587/86400+DATE(1970,1,1)</f>
        <v>40255.208333333336</v>
      </c>
      <c r="N587">
        <v>1269752400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2060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7"/>
        <v>950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 s="7">
        <f t="shared" si="40"/>
        <v>40499.25</v>
      </c>
      <c r="N588">
        <v>1291615200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7"/>
        <v>72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 s="7">
        <f t="shared" si="40"/>
        <v>43484.25</v>
      </c>
      <c r="N589">
        <v>1552366800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2056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7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 s="7">
        <f t="shared" si="40"/>
        <v>40262.208333333336</v>
      </c>
      <c r="N590">
        <v>1272171600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7"/>
        <v>64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 s="7">
        <f t="shared" si="40"/>
        <v>42190.208333333328</v>
      </c>
      <c r="N591">
        <v>1436677200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7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 s="7">
        <f t="shared" si="40"/>
        <v>41994.25</v>
      </c>
      <c r="N592">
        <v>1420092000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2057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7"/>
        <v>1037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 s="7">
        <f t="shared" si="40"/>
        <v>40373.208333333336</v>
      </c>
      <c r="N593">
        <v>1279947600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7"/>
        <v>12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 s="7">
        <f t="shared" si="40"/>
        <v>41789.208333333336</v>
      </c>
      <c r="N594">
        <v>1402203600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7"/>
        <v>154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 s="7">
        <f t="shared" si="40"/>
        <v>41724.208333333336</v>
      </c>
      <c r="N595">
        <v>1396933200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7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 s="7">
        <f t="shared" si="40"/>
        <v>42548.208333333328</v>
      </c>
      <c r="N596">
        <v>1467262800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7"/>
        <v>208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 s="7">
        <f t="shared" si="40"/>
        <v>40253.208333333336</v>
      </c>
      <c r="N597">
        <v>1270530000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7"/>
        <v>99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 s="7">
        <f t="shared" si="40"/>
        <v>42434.25</v>
      </c>
      <c r="N598">
        <v>1457762400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7"/>
        <v>201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 s="7">
        <f t="shared" si="40"/>
        <v>43786.25</v>
      </c>
      <c r="N599">
        <v>1575525600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7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 s="7">
        <f t="shared" si="40"/>
        <v>40344.208333333336</v>
      </c>
      <c r="N600">
        <v>1279083600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7"/>
        <v>3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 s="7">
        <f t="shared" si="40"/>
        <v>42047.25</v>
      </c>
      <c r="N601">
        <v>1424412000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7">
        <f t="shared" si="40"/>
        <v>41485.208333333336</v>
      </c>
      <c r="N602">
        <v>1376197200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2056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7"/>
        <v>206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 s="7">
        <f t="shared" si="40"/>
        <v>41789.208333333336</v>
      </c>
      <c r="N603">
        <v>1402894800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7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 s="7">
        <f t="shared" si="40"/>
        <v>42160.208333333328</v>
      </c>
      <c r="N604">
        <v>1434430800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7"/>
        <v>119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 s="7">
        <f t="shared" si="40"/>
        <v>43573.208333333328</v>
      </c>
      <c r="N605">
        <v>1557896400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7"/>
        <v>170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 s="7">
        <f t="shared" si="40"/>
        <v>40565.25</v>
      </c>
      <c r="N606">
        <v>1297490400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7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 s="7">
        <f t="shared" si="40"/>
        <v>42280.208333333328</v>
      </c>
      <c r="N607">
        <v>1447394400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7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 s="7">
        <f t="shared" si="40"/>
        <v>42436.25</v>
      </c>
      <c r="N608">
        <v>1458277200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7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 s="7">
        <f t="shared" si="40"/>
        <v>41721.208333333336</v>
      </c>
      <c r="N609">
        <v>1395723600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2056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7"/>
        <v>283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 s="7">
        <f t="shared" si="40"/>
        <v>43530.25</v>
      </c>
      <c r="N610">
        <v>1552197600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2059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7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 s="7">
        <f t="shared" si="40"/>
        <v>43481.25</v>
      </c>
      <c r="N611">
        <v>1549087200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2064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7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 s="7">
        <f t="shared" si="40"/>
        <v>41259.25</v>
      </c>
      <c r="N612">
        <v>1356847200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7"/>
        <v>13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 s="7">
        <f t="shared" si="40"/>
        <v>41480.208333333336</v>
      </c>
      <c r="N613">
        <v>1375765200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7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 s="7">
        <f t="shared" si="40"/>
        <v>40474.208333333336</v>
      </c>
      <c r="N614">
        <v>1289800800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7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 s="7">
        <f t="shared" si="40"/>
        <v>42973.208333333328</v>
      </c>
      <c r="N615">
        <v>1504501200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7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 s="7">
        <f t="shared" si="40"/>
        <v>42746.25</v>
      </c>
      <c r="N616">
        <v>1485669600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7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 s="7">
        <f t="shared" si="40"/>
        <v>42489.208333333328</v>
      </c>
      <c r="N617">
        <v>1462770000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7"/>
        <v>189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 s="7">
        <f t="shared" si="40"/>
        <v>41537.208333333336</v>
      </c>
      <c r="N618">
        <v>1379739600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7"/>
        <v>249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 s="7">
        <f t="shared" si="40"/>
        <v>41794.208333333336</v>
      </c>
      <c r="N619">
        <v>1402722000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7"/>
        <v>48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 s="7">
        <f t="shared" si="40"/>
        <v>41396.208333333336</v>
      </c>
      <c r="N620">
        <v>1369285200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7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 s="7">
        <f t="shared" si="40"/>
        <v>40669.208333333336</v>
      </c>
      <c r="N621">
        <v>1304744400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7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 s="7">
        <f t="shared" si="40"/>
        <v>42559.208333333328</v>
      </c>
      <c r="N622">
        <v>1468299600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7"/>
        <v>619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 s="7">
        <f t="shared" si="40"/>
        <v>42626.208333333328</v>
      </c>
      <c r="N623">
        <v>1474174800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7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 s="7">
        <f t="shared" si="40"/>
        <v>43205.208333333328</v>
      </c>
      <c r="N624">
        <v>1526014800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7"/>
        <v>159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 s="7">
        <f t="shared" si="40"/>
        <v>42201.208333333328</v>
      </c>
      <c r="N625">
        <v>1437454800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7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 s="7">
        <f t="shared" si="40"/>
        <v>42029.25</v>
      </c>
      <c r="N626">
        <v>1422684000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7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 s="7">
        <f t="shared" si="40"/>
        <v>43857.25</v>
      </c>
      <c r="N627">
        <v>1581314400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7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 s="7">
        <f t="shared" si="40"/>
        <v>40449.208333333336</v>
      </c>
      <c r="N628">
        <v>1286427600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7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 s="7">
        <f t="shared" si="40"/>
        <v>40345.208333333336</v>
      </c>
      <c r="N629">
        <v>1278738000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2056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7"/>
        <v>151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 s="7">
        <f t="shared" si="40"/>
        <v>40455.208333333336</v>
      </c>
      <c r="N630">
        <v>1286427600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7"/>
        <v>64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 s="7">
        <f t="shared" si="40"/>
        <v>42557.208333333328</v>
      </c>
      <c r="N631">
        <v>1467954000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7"/>
        <v>62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 s="7">
        <f t="shared" si="40"/>
        <v>43586.208333333328</v>
      </c>
      <c r="N632">
        <v>1557637200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7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 s="7">
        <f t="shared" si="40"/>
        <v>43550.208333333328</v>
      </c>
      <c r="N633">
        <v>1553922000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7"/>
        <v>42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 s="7">
        <f t="shared" si="40"/>
        <v>41945.208333333336</v>
      </c>
      <c r="N634">
        <v>1416463200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7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 s="7">
        <f t="shared" si="40"/>
        <v>42315.25</v>
      </c>
      <c r="N635">
        <v>1447221600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7"/>
        <v>78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 s="7">
        <f t="shared" si="40"/>
        <v>42819.208333333328</v>
      </c>
      <c r="N636">
        <v>1491627600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2061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7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 s="7">
        <f t="shared" si="40"/>
        <v>41314.25</v>
      </c>
      <c r="N637">
        <v>1363150800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2061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7"/>
        <v>64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 s="7">
        <f t="shared" si="40"/>
        <v>40926.25</v>
      </c>
      <c r="N638">
        <v>1330754400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7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 s="7">
        <f t="shared" si="40"/>
        <v>42688.25</v>
      </c>
      <c r="N639">
        <v>1479794400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7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 s="7">
        <f t="shared" si="40"/>
        <v>40386.208333333336</v>
      </c>
      <c r="N640">
        <v>1281243600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7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 s="7">
        <f t="shared" si="40"/>
        <v>43309.208333333328</v>
      </c>
      <c r="N641">
        <v>1532754000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7"/>
        <v>16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 s="7">
        <f t="shared" si="40"/>
        <v>42387.25</v>
      </c>
      <c r="N642">
        <v>1453356000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1">ROUNDDOWN(E643/D643*100, 0)</f>
        <v>119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 s="7">
        <f t="shared" si="40"/>
        <v>42786.25</v>
      </c>
      <c r="N643">
        <v>1489986000</v>
      </c>
      <c r="O643" s="7">
        <f t="shared" ref="O643:O706" si="42">N643/86400+DATE(1970,1,1)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1"/>
        <v>145</v>
      </c>
      <c r="G644" t="s">
        <v>20</v>
      </c>
      <c r="H644">
        <v>129</v>
      </c>
      <c r="I644">
        <f t="shared" ref="I644:I707" si="43">ROUND(E644/H644, 2)</f>
        <v>103.74</v>
      </c>
      <c r="J644" t="s">
        <v>15</v>
      </c>
      <c r="K644" t="s">
        <v>16</v>
      </c>
      <c r="L644">
        <v>1545026400</v>
      </c>
      <c r="M644" s="7">
        <f t="shared" si="40"/>
        <v>43451.25</v>
      </c>
      <c r="N644">
        <v>1545804000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1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 s="7">
        <f t="shared" si="40"/>
        <v>42795.25</v>
      </c>
      <c r="N645">
        <v>1489899600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1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7">
        <f t="shared" si="40"/>
        <v>43452.25</v>
      </c>
      <c r="N646">
        <v>1546495200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1"/>
        <v>92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 s="7">
        <f t="shared" si="40"/>
        <v>43369.208333333328</v>
      </c>
      <c r="N647">
        <v>1539752400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1"/>
        <v>88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 s="7">
        <f t="shared" si="40"/>
        <v>41346.208333333336</v>
      </c>
      <c r="N648">
        <v>1364101200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1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7">
        <f t="shared" si="40"/>
        <v>43199.208333333328</v>
      </c>
      <c r="N649">
        <v>1525323600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2060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1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 s="7">
        <f t="shared" si="40"/>
        <v>42922.208333333328</v>
      </c>
      <c r="N650">
        <v>1500872400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2056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1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 s="7">
        <f t="shared" ref="M651:M714" si="44">L651/86400+DATE(1970,1,1)</f>
        <v>40471.208333333336</v>
      </c>
      <c r="N651">
        <v>1288501200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7">
        <f t="shared" si="44"/>
        <v>41828.208333333336</v>
      </c>
      <c r="N652">
        <v>1407128400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2059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1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 s="7">
        <f t="shared" si="44"/>
        <v>41692.25</v>
      </c>
      <c r="N653">
        <v>1394344800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1"/>
        <v>126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 s="7">
        <f t="shared" si="44"/>
        <v>42587.208333333328</v>
      </c>
      <c r="N654">
        <v>1474088400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1"/>
        <v>2338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 s="7">
        <f t="shared" si="44"/>
        <v>42468.208333333328</v>
      </c>
      <c r="N655">
        <v>1460264400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1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 s="7">
        <f t="shared" si="44"/>
        <v>42240.208333333328</v>
      </c>
      <c r="N656">
        <v>1440824400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2058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1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 s="7">
        <f t="shared" si="44"/>
        <v>42796.25</v>
      </c>
      <c r="N657">
        <v>1489554000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1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 s="7">
        <f t="shared" si="44"/>
        <v>43097.25</v>
      </c>
      <c r="N658">
        <v>1514872800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2056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1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 s="7">
        <f t="shared" si="44"/>
        <v>43096.25</v>
      </c>
      <c r="N659">
        <v>1515736800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2064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1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 s="7">
        <f t="shared" si="44"/>
        <v>42246.208333333328</v>
      </c>
      <c r="N660">
        <v>1442898000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1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 s="7">
        <f t="shared" si="44"/>
        <v>40570.25</v>
      </c>
      <c r="N661">
        <v>1296194400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1"/>
        <v>81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 s="7">
        <f t="shared" si="44"/>
        <v>42237.208333333328</v>
      </c>
      <c r="N662">
        <v>1440910800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1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 s="7">
        <f t="shared" si="44"/>
        <v>40996.208333333336</v>
      </c>
      <c r="N663">
        <v>1335502800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2059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1"/>
        <v>97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 s="7">
        <f t="shared" si="44"/>
        <v>43443.25</v>
      </c>
      <c r="N664">
        <v>1544680800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1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 s="7">
        <f t="shared" si="44"/>
        <v>40458.208333333336</v>
      </c>
      <c r="N665">
        <v>1288414800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1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 s="7">
        <f t="shared" si="44"/>
        <v>40959.25</v>
      </c>
      <c r="N666">
        <v>1330581600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2059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1"/>
        <v>239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 s="7">
        <f t="shared" si="44"/>
        <v>40733.208333333336</v>
      </c>
      <c r="N667">
        <v>1311397200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1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7">
        <f t="shared" si="44"/>
        <v>41516.208333333336</v>
      </c>
      <c r="N668">
        <v>1378357200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1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 s="7">
        <f t="shared" si="44"/>
        <v>41892.208333333336</v>
      </c>
      <c r="N669">
        <v>1411102800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2065</v>
      </c>
      <c r="T669" t="s">
        <v>2066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1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 s="7">
        <f t="shared" si="44"/>
        <v>41122.208333333336</v>
      </c>
      <c r="N670">
        <v>1344834000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1"/>
        <v>358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 s="7">
        <f t="shared" si="44"/>
        <v>42912.208333333328</v>
      </c>
      <c r="N671">
        <v>1499230800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1"/>
        <v>468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 s="7">
        <f t="shared" si="44"/>
        <v>42425.25</v>
      </c>
      <c r="N672">
        <v>1457416800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1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 s="7">
        <f t="shared" si="44"/>
        <v>40390.208333333336</v>
      </c>
      <c r="N673">
        <v>1280898000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1"/>
        <v>55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 s="7">
        <f t="shared" si="44"/>
        <v>43180.208333333328</v>
      </c>
      <c r="N674">
        <v>1522472400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1"/>
        <v>43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 s="7">
        <f t="shared" si="44"/>
        <v>42475.208333333328</v>
      </c>
      <c r="N675">
        <v>1462510800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1"/>
        <v>33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 s="7">
        <f t="shared" si="44"/>
        <v>40774.208333333336</v>
      </c>
      <c r="N676">
        <v>1317790800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1"/>
        <v>122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 s="7">
        <f t="shared" si="44"/>
        <v>43719.208333333328</v>
      </c>
      <c r="N677">
        <v>1568782800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2065</v>
      </c>
      <c r="T677" t="s">
        <v>2066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1"/>
        <v>189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 s="7">
        <f t="shared" si="44"/>
        <v>41178.208333333336</v>
      </c>
      <c r="N678">
        <v>1349413200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1"/>
        <v>83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 s="7">
        <f t="shared" si="44"/>
        <v>42561.208333333328</v>
      </c>
      <c r="N679">
        <v>1472446800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1"/>
        <v>17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 s="7">
        <f t="shared" si="44"/>
        <v>43484.25</v>
      </c>
      <c r="N680">
        <v>1548050400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1"/>
        <v>1036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 s="7">
        <f t="shared" si="44"/>
        <v>43756.208333333328</v>
      </c>
      <c r="N681">
        <v>1571806800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2056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1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 s="7">
        <f t="shared" si="44"/>
        <v>43813.25</v>
      </c>
      <c r="N682">
        <v>1576476000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2062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1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 s="7">
        <f t="shared" si="44"/>
        <v>40898.25</v>
      </c>
      <c r="N683">
        <v>1324965600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1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 s="7">
        <f t="shared" si="44"/>
        <v>41619.25</v>
      </c>
      <c r="N684">
        <v>1387519200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1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 s="7">
        <f t="shared" si="44"/>
        <v>43359.208333333328</v>
      </c>
      <c r="N685">
        <v>1537246800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1"/>
        <v>542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 s="7">
        <f t="shared" si="44"/>
        <v>40358.208333333336</v>
      </c>
      <c r="N686">
        <v>1279515600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1"/>
        <v>67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 s="7">
        <f t="shared" si="44"/>
        <v>42239.208333333328</v>
      </c>
      <c r="N687">
        <v>1442379600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1"/>
        <v>191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 s="7">
        <f t="shared" si="44"/>
        <v>43186.208333333328</v>
      </c>
      <c r="N688">
        <v>1523077200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1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 s="7">
        <f t="shared" si="44"/>
        <v>42806.25</v>
      </c>
      <c r="N689">
        <v>1489554000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1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 s="7">
        <f t="shared" si="44"/>
        <v>43475.25</v>
      </c>
      <c r="N690">
        <v>1548482400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2061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1"/>
        <v>100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 s="7">
        <f t="shared" si="44"/>
        <v>41576.208333333336</v>
      </c>
      <c r="N691">
        <v>1384063200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1"/>
        <v>226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 s="7">
        <f t="shared" si="44"/>
        <v>40874.25</v>
      </c>
      <c r="N692">
        <v>1322892000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1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 s="7">
        <f t="shared" si="44"/>
        <v>41185.208333333336</v>
      </c>
      <c r="N693">
        <v>1350709200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1"/>
        <v>90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 s="7">
        <f t="shared" si="44"/>
        <v>43655.208333333328</v>
      </c>
      <c r="N694">
        <v>1564203600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1"/>
        <v>63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 s="7">
        <f t="shared" si="44"/>
        <v>43025.208333333328</v>
      </c>
      <c r="N695">
        <v>1509685200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1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 s="7">
        <f t="shared" si="44"/>
        <v>43066.25</v>
      </c>
      <c r="N696">
        <v>1514959200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1"/>
        <v>133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 s="7">
        <f t="shared" si="44"/>
        <v>42322.25</v>
      </c>
      <c r="N697">
        <v>1448863200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1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 s="7">
        <f t="shared" si="44"/>
        <v>42114.208333333328</v>
      </c>
      <c r="N698">
        <v>1429592400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1"/>
        <v>152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 s="7">
        <f t="shared" si="44"/>
        <v>43190.208333333328</v>
      </c>
      <c r="N699">
        <v>1522645200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1"/>
        <v>446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7">
        <f t="shared" si="44"/>
        <v>40871.25</v>
      </c>
      <c r="N700">
        <v>1323324000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1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 s="7">
        <f t="shared" si="44"/>
        <v>43641.208333333328</v>
      </c>
      <c r="N701">
        <v>1561525200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7">
        <f t="shared" si="44"/>
        <v>40203.25</v>
      </c>
      <c r="N702">
        <v>1265695200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1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 s="7">
        <f t="shared" si="44"/>
        <v>40629.208333333336</v>
      </c>
      <c r="N703">
        <v>1301806800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1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 s="7">
        <f t="shared" si="44"/>
        <v>41477.208333333336</v>
      </c>
      <c r="N704">
        <v>1374901200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1"/>
        <v>311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 s="7">
        <f t="shared" si="44"/>
        <v>41020.208333333336</v>
      </c>
      <c r="N705">
        <v>1336453200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2060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1"/>
        <v>122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 s="7">
        <f t="shared" si="44"/>
        <v>42555.208333333328</v>
      </c>
      <c r="N706">
        <v>1468904400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5">ROUNDDOWN(E707/D707*100,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 s="7">
        <f t="shared" si="44"/>
        <v>41619.25</v>
      </c>
      <c r="N707">
        <v>1387087200</v>
      </c>
      <c r="O707" s="7">
        <f t="shared" ref="O707:O770" si="46">N707/86400+DATE(1970,1,1)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5"/>
        <v>127</v>
      </c>
      <c r="G708" t="s">
        <v>20</v>
      </c>
      <c r="H708">
        <v>1345</v>
      </c>
      <c r="I708">
        <f t="shared" ref="I708:I771" si="47">ROUND(E708/H708, 2)</f>
        <v>103.04</v>
      </c>
      <c r="J708" t="s">
        <v>26</v>
      </c>
      <c r="K708" t="s">
        <v>27</v>
      </c>
      <c r="L708">
        <v>1546754400</v>
      </c>
      <c r="M708" s="7">
        <f t="shared" si="44"/>
        <v>43471.25</v>
      </c>
      <c r="N708">
        <v>1547445600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5"/>
        <v>158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 s="7">
        <f t="shared" si="44"/>
        <v>43442.25</v>
      </c>
      <c r="N709">
        <v>1547359200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5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 s="7">
        <f t="shared" si="44"/>
        <v>42877.208333333328</v>
      </c>
      <c r="N710">
        <v>1496293200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5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 s="7">
        <f t="shared" si="44"/>
        <v>41018.208333333336</v>
      </c>
      <c r="N711">
        <v>1335416400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5"/>
        <v>147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 s="7">
        <f t="shared" si="44"/>
        <v>43295.208333333328</v>
      </c>
      <c r="N712">
        <v>1532149200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5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7">
        <f t="shared" si="44"/>
        <v>42393.25</v>
      </c>
      <c r="N713">
        <v>1453788000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5"/>
        <v>1840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 s="7">
        <f t="shared" si="44"/>
        <v>42559.208333333328</v>
      </c>
      <c r="N714">
        <v>1471496400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5"/>
        <v>161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 s="7">
        <f t="shared" ref="M715:M778" si="48">L715/86400+DATE(1970,1,1)</f>
        <v>42604.208333333328</v>
      </c>
      <c r="N715">
        <v>1472878800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2057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5"/>
        <v>472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 s="7">
        <f t="shared" si="48"/>
        <v>41870.208333333336</v>
      </c>
      <c r="N716">
        <v>1408510800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5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 s="7">
        <f t="shared" si="48"/>
        <v>40397.208333333336</v>
      </c>
      <c r="N717">
        <v>1281589200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2062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5"/>
        <v>517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 s="7">
        <f t="shared" si="48"/>
        <v>41465.208333333336</v>
      </c>
      <c r="N718">
        <v>1375851600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5"/>
        <v>247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 s="7">
        <f t="shared" si="48"/>
        <v>40777.208333333336</v>
      </c>
      <c r="N719">
        <v>1315803600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5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 s="7">
        <f t="shared" si="48"/>
        <v>41442.208333333336</v>
      </c>
      <c r="N720">
        <v>1373691600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5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 s="7">
        <f t="shared" si="48"/>
        <v>41058.208333333336</v>
      </c>
      <c r="N721">
        <v>1339218000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5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 s="7">
        <f t="shared" si="48"/>
        <v>43152.25</v>
      </c>
      <c r="N722">
        <v>1520402400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5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 s="7">
        <f t="shared" si="48"/>
        <v>43194.208333333328</v>
      </c>
      <c r="N723">
        <v>1523336400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5"/>
        <v>156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 s="7">
        <f t="shared" si="48"/>
        <v>43045.25</v>
      </c>
      <c r="N724">
        <v>1512280800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5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 s="7">
        <f t="shared" si="48"/>
        <v>42431.25</v>
      </c>
      <c r="N725">
        <v>1458709200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5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 s="7">
        <f t="shared" si="48"/>
        <v>41934.208333333336</v>
      </c>
      <c r="N726">
        <v>1414126800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5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 s="7">
        <f t="shared" si="48"/>
        <v>41958.25</v>
      </c>
      <c r="N727">
        <v>1416204000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2062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5"/>
        <v>88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 s="7">
        <f t="shared" si="48"/>
        <v>40476.208333333336</v>
      </c>
      <c r="N728">
        <v>1288501200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5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 s="7">
        <f t="shared" si="48"/>
        <v>43485.25</v>
      </c>
      <c r="N729">
        <v>1552971600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5"/>
        <v>17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7">
        <f t="shared" si="48"/>
        <v>42515.208333333328</v>
      </c>
      <c r="N730">
        <v>1465102800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5"/>
        <v>185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 s="7">
        <f t="shared" si="48"/>
        <v>41309.25</v>
      </c>
      <c r="N731">
        <v>1360130400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5"/>
        <v>412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 s="7">
        <f t="shared" si="48"/>
        <v>42147.208333333328</v>
      </c>
      <c r="N732">
        <v>1432875600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5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 s="7">
        <f t="shared" si="48"/>
        <v>42939.208333333328</v>
      </c>
      <c r="N733">
        <v>1500872400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5"/>
        <v>91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 s="7">
        <f t="shared" si="48"/>
        <v>42816.208333333328</v>
      </c>
      <c r="N734">
        <v>1492146000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5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 s="7">
        <f t="shared" si="48"/>
        <v>41844.208333333336</v>
      </c>
      <c r="N735">
        <v>1407301200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2058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5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 s="7">
        <f t="shared" si="48"/>
        <v>42763.25</v>
      </c>
      <c r="N736">
        <v>1486620000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5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 s="7">
        <f t="shared" si="48"/>
        <v>42459.208333333328</v>
      </c>
      <c r="N737">
        <v>1459918800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5"/>
        <v>32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 s="7">
        <f t="shared" si="48"/>
        <v>42055.25</v>
      </c>
      <c r="N738">
        <v>1424757600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5"/>
        <v>135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 s="7">
        <f t="shared" si="48"/>
        <v>42685.25</v>
      </c>
      <c r="N739">
        <v>1479880800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5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7">
        <f t="shared" si="48"/>
        <v>41959.25</v>
      </c>
      <c r="N740">
        <v>1418018400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 s="7">
        <f t="shared" si="48"/>
        <v>41089.208333333336</v>
      </c>
      <c r="N741">
        <v>1341032400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5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7">
        <f t="shared" si="48"/>
        <v>42769.25</v>
      </c>
      <c r="N742">
        <v>1486360800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5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 s="7">
        <f t="shared" si="48"/>
        <v>40321.208333333336</v>
      </c>
      <c r="N743">
        <v>1274677200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5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 s="7">
        <f t="shared" si="48"/>
        <v>40197.25</v>
      </c>
      <c r="N744">
        <v>1267509600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5"/>
        <v>12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 s="7">
        <f t="shared" si="48"/>
        <v>42298.208333333328</v>
      </c>
      <c r="N745">
        <v>1445922000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5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 s="7">
        <f t="shared" si="48"/>
        <v>43322.208333333328</v>
      </c>
      <c r="N746">
        <v>1534050000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5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7">
        <f t="shared" si="48"/>
        <v>40328.208333333336</v>
      </c>
      <c r="N747">
        <v>1277528400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5"/>
        <v>212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7">
        <f t="shared" si="48"/>
        <v>40825.208333333336</v>
      </c>
      <c r="N748">
        <v>1318568400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5"/>
        <v>228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7">
        <f t="shared" si="48"/>
        <v>40423.208333333336</v>
      </c>
      <c r="N749">
        <v>1284354000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5"/>
        <v>34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 s="7">
        <f t="shared" si="48"/>
        <v>40238.25</v>
      </c>
      <c r="N750">
        <v>1269579600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5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 s="7">
        <f t="shared" si="48"/>
        <v>41920.208333333336</v>
      </c>
      <c r="N751">
        <v>1413781200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7">
        <f t="shared" si="48"/>
        <v>40360.208333333336</v>
      </c>
      <c r="N752">
        <v>1280120400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5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 s="7">
        <f t="shared" si="48"/>
        <v>42446.208333333328</v>
      </c>
      <c r="N753">
        <v>1459486800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5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 s="7">
        <f t="shared" si="48"/>
        <v>40395.208333333336</v>
      </c>
      <c r="N754">
        <v>1282539600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5"/>
        <v>256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 s="7">
        <f t="shared" si="48"/>
        <v>40321.208333333336</v>
      </c>
      <c r="N755">
        <v>1275886800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5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 s="7">
        <f t="shared" si="48"/>
        <v>41210.208333333336</v>
      </c>
      <c r="N756">
        <v>1355983200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5"/>
        <v>166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 s="7">
        <f t="shared" si="48"/>
        <v>43096.25</v>
      </c>
      <c r="N757">
        <v>1515391200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5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 s="7">
        <f t="shared" si="48"/>
        <v>42024.25</v>
      </c>
      <c r="N758">
        <v>1422252000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5"/>
        <v>406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 s="7">
        <f t="shared" si="48"/>
        <v>40675.208333333336</v>
      </c>
      <c r="N759">
        <v>1305522000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5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 s="7">
        <f t="shared" si="48"/>
        <v>41936.208333333336</v>
      </c>
      <c r="N760">
        <v>1414904400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5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 s="7">
        <f t="shared" si="48"/>
        <v>43136.25</v>
      </c>
      <c r="N761">
        <v>1520402400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5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 s="7">
        <f t="shared" si="48"/>
        <v>43678.208333333328</v>
      </c>
      <c r="N762">
        <v>1567141200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5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 s="7">
        <f t="shared" si="48"/>
        <v>42938.208333333328</v>
      </c>
      <c r="N763">
        <v>1501131600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5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7">
        <f t="shared" si="48"/>
        <v>41241.25</v>
      </c>
      <c r="N764">
        <v>1355032800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2059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5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 s="7">
        <f t="shared" si="48"/>
        <v>41037.208333333336</v>
      </c>
      <c r="N765">
        <v>1339477200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5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 s="7">
        <f t="shared" si="48"/>
        <v>40676.208333333336</v>
      </c>
      <c r="N766">
        <v>1305954000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5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 s="7">
        <f t="shared" si="48"/>
        <v>42840.208333333328</v>
      </c>
      <c r="N767">
        <v>1494392400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5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 s="7">
        <f t="shared" si="48"/>
        <v>43362.208333333328</v>
      </c>
      <c r="N768">
        <v>1537419600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2064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5"/>
        <v>56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 s="7">
        <f t="shared" si="48"/>
        <v>42283.208333333328</v>
      </c>
      <c r="N769">
        <v>1447999200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2060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5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7">
        <f t="shared" si="48"/>
        <v>41619.25</v>
      </c>
      <c r="N770">
        <v>1388037600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9">ROUNDDOWN(E771/D771*100, 0)</f>
        <v>86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 s="7">
        <f t="shared" si="48"/>
        <v>41501.208333333336</v>
      </c>
      <c r="N771">
        <v>1378789200</v>
      </c>
      <c r="O771" s="7">
        <f t="shared" ref="O771:O834" si="50">N771/86400+DATE(1970,1,1)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9"/>
        <v>270</v>
      </c>
      <c r="G772" t="s">
        <v>20</v>
      </c>
      <c r="H772">
        <v>216</v>
      </c>
      <c r="I772">
        <f t="shared" ref="I772:I835" si="51">ROUND(E772/H772, 2)</f>
        <v>53.9</v>
      </c>
      <c r="J772" t="s">
        <v>107</v>
      </c>
      <c r="K772" t="s">
        <v>108</v>
      </c>
      <c r="L772">
        <v>1397451600</v>
      </c>
      <c r="M772" s="7">
        <f t="shared" si="48"/>
        <v>41743.208333333336</v>
      </c>
      <c r="N772">
        <v>1398056400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9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7">
        <f t="shared" si="48"/>
        <v>43491.25</v>
      </c>
      <c r="N773">
        <v>1550815200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9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 s="7">
        <f t="shared" si="48"/>
        <v>43505.25</v>
      </c>
      <c r="N774">
        <v>1550037600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9"/>
        <v>190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 s="7">
        <f t="shared" si="48"/>
        <v>42838.208333333328</v>
      </c>
      <c r="N775">
        <v>1492923600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9"/>
        <v>135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 s="7">
        <f t="shared" si="48"/>
        <v>42513.208333333328</v>
      </c>
      <c r="N776">
        <v>1467522000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9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7">
        <f t="shared" si="48"/>
        <v>41949.25</v>
      </c>
      <c r="N777">
        <v>1416117600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9"/>
        <v>65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 s="7">
        <f t="shared" si="48"/>
        <v>43650.208333333328</v>
      </c>
      <c r="N778">
        <v>1563771600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9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 s="7">
        <f t="shared" ref="M779:M842" si="52">L779/86400+DATE(1970,1,1)</f>
        <v>40809.208333333336</v>
      </c>
      <c r="N779">
        <v>1319259600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9"/>
        <v>787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 s="7">
        <f t="shared" si="52"/>
        <v>40768.208333333336</v>
      </c>
      <c r="N780">
        <v>1313643600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9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 s="7">
        <f t="shared" si="52"/>
        <v>42230.208333333328</v>
      </c>
      <c r="N781">
        <v>1440306000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9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 s="7">
        <f t="shared" si="52"/>
        <v>42573.208333333328</v>
      </c>
      <c r="N782">
        <v>1470805200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9"/>
        <v>50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 s="7">
        <f t="shared" si="52"/>
        <v>40482.208333333336</v>
      </c>
      <c r="N783">
        <v>1292911200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9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 s="7">
        <f t="shared" si="52"/>
        <v>40603.25</v>
      </c>
      <c r="N784">
        <v>1301374800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9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 s="7">
        <f t="shared" si="52"/>
        <v>41625.25</v>
      </c>
      <c r="N785">
        <v>1387864800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9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 s="7">
        <f t="shared" si="52"/>
        <v>42435.25</v>
      </c>
      <c r="N786">
        <v>1458190800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9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 s="7">
        <f t="shared" si="52"/>
        <v>43582.208333333328</v>
      </c>
      <c r="N787">
        <v>1559278800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9"/>
        <v>729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 s="7">
        <f t="shared" si="52"/>
        <v>43186.208333333328</v>
      </c>
      <c r="N788">
        <v>1522731600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2059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9"/>
        <v>99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 s="7">
        <f t="shared" si="52"/>
        <v>40684.208333333336</v>
      </c>
      <c r="N789">
        <v>1306731600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9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 s="7">
        <f t="shared" si="52"/>
        <v>41202.208333333336</v>
      </c>
      <c r="N790">
        <v>1352527200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9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 s="7">
        <f t="shared" si="52"/>
        <v>41786.208333333336</v>
      </c>
      <c r="N791">
        <v>1404363600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9"/>
        <v>30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 s="7">
        <f t="shared" si="52"/>
        <v>40223.25</v>
      </c>
      <c r="N792">
        <v>1266645600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9"/>
        <v>25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7">
        <f t="shared" si="52"/>
        <v>42715.25</v>
      </c>
      <c r="N793">
        <v>1482818400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2056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 s="7">
        <f t="shared" si="52"/>
        <v>41451.208333333336</v>
      </c>
      <c r="N794">
        <v>1374642000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9"/>
        <v>1185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 s="7">
        <f t="shared" si="52"/>
        <v>41450.208333333336</v>
      </c>
      <c r="N795">
        <v>1372482000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9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 s="7">
        <f t="shared" si="52"/>
        <v>43091.25</v>
      </c>
      <c r="N796">
        <v>1514959200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9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 s="7">
        <f t="shared" si="52"/>
        <v>42675.208333333328</v>
      </c>
      <c r="N797">
        <v>1478235600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9"/>
        <v>54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 s="7">
        <f t="shared" si="52"/>
        <v>41859.208333333336</v>
      </c>
      <c r="N798">
        <v>1408078800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2062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9"/>
        <v>109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 s="7">
        <f t="shared" si="52"/>
        <v>43464.25</v>
      </c>
      <c r="N799">
        <v>1548136800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9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 s="7">
        <f t="shared" si="52"/>
        <v>41060.208333333336</v>
      </c>
      <c r="N800">
        <v>1340859600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9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 s="7">
        <f t="shared" si="52"/>
        <v>42399.25</v>
      </c>
      <c r="N801">
        <v>1454479200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7">
        <f t="shared" si="52"/>
        <v>42167.208333333328</v>
      </c>
      <c r="N802">
        <v>1434430800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9"/>
        <v>202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 s="7">
        <f t="shared" si="52"/>
        <v>43830.25</v>
      </c>
      <c r="N803">
        <v>1579672800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9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 s="7">
        <f t="shared" si="52"/>
        <v>43650.208333333328</v>
      </c>
      <c r="N804">
        <v>1562389200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9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 s="7">
        <f t="shared" si="52"/>
        <v>43492.25</v>
      </c>
      <c r="N805">
        <v>1551506400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9"/>
        <v>268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 s="7">
        <f t="shared" si="52"/>
        <v>43102.25</v>
      </c>
      <c r="N806">
        <v>1516600800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9"/>
        <v>50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 s="7">
        <f t="shared" si="52"/>
        <v>41958.25</v>
      </c>
      <c r="N807">
        <v>1420437600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9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 s="7">
        <f t="shared" si="52"/>
        <v>40973.25</v>
      </c>
      <c r="N808">
        <v>1332997200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9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 s="7">
        <f t="shared" si="52"/>
        <v>43753.208333333328</v>
      </c>
      <c r="N809">
        <v>1574920800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9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 s="7">
        <f t="shared" si="52"/>
        <v>42507.208333333328</v>
      </c>
      <c r="N810">
        <v>1464930000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2056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9"/>
        <v>62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7">
        <f t="shared" si="52"/>
        <v>41135.208333333336</v>
      </c>
      <c r="N811">
        <v>1345006800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9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 s="7">
        <f t="shared" si="52"/>
        <v>43067.25</v>
      </c>
      <c r="N812">
        <v>1512712800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9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 s="7">
        <f t="shared" si="52"/>
        <v>42378.25</v>
      </c>
      <c r="N813">
        <v>1452492000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9"/>
        <v>225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7">
        <f t="shared" si="52"/>
        <v>43206.208333333328</v>
      </c>
      <c r="N814">
        <v>1524286800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9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 s="7">
        <f t="shared" si="52"/>
        <v>41148.208333333336</v>
      </c>
      <c r="N815">
        <v>1346907600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9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 s="7">
        <f t="shared" si="52"/>
        <v>42517.208333333328</v>
      </c>
      <c r="N816">
        <v>1464498000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9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 s="7">
        <f t="shared" si="52"/>
        <v>43068.25</v>
      </c>
      <c r="N817">
        <v>1514181600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9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 s="7">
        <f t="shared" si="52"/>
        <v>41680.25</v>
      </c>
      <c r="N818">
        <v>1392184800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9"/>
        <v>368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 s="7">
        <f t="shared" si="52"/>
        <v>43589.208333333328</v>
      </c>
      <c r="N819">
        <v>1559365200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9"/>
        <v>1094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 s="7">
        <f t="shared" si="52"/>
        <v>43486.25</v>
      </c>
      <c r="N820">
        <v>1549173600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9"/>
        <v>50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 s="7">
        <f t="shared" si="52"/>
        <v>41237.25</v>
      </c>
      <c r="N821">
        <v>1355032800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9"/>
        <v>800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 s="7">
        <f t="shared" si="52"/>
        <v>43310.208333333328</v>
      </c>
      <c r="N822">
        <v>1533963600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9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 s="7">
        <f t="shared" si="52"/>
        <v>42794.25</v>
      </c>
      <c r="N823">
        <v>1489381200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9"/>
        <v>349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 s="7">
        <f t="shared" si="52"/>
        <v>41698.25</v>
      </c>
      <c r="N824">
        <v>1395032400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9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 s="7">
        <f t="shared" si="52"/>
        <v>41892.208333333336</v>
      </c>
      <c r="N825">
        <v>1412485200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9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 s="7">
        <f t="shared" si="52"/>
        <v>40348.208333333336</v>
      </c>
      <c r="N826">
        <v>1279688400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9"/>
        <v>387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 s="7">
        <f t="shared" si="52"/>
        <v>42941.208333333328</v>
      </c>
      <c r="N827">
        <v>1501995600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9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 s="7">
        <f t="shared" si="52"/>
        <v>40525.25</v>
      </c>
      <c r="N828">
        <v>1294639200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9"/>
        <v>266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 s="7">
        <f t="shared" si="52"/>
        <v>40666.208333333336</v>
      </c>
      <c r="N829">
        <v>1305435600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 s="7">
        <f t="shared" si="52"/>
        <v>43340.208333333328</v>
      </c>
      <c r="N830">
        <v>1537592400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9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 s="7">
        <f t="shared" si="52"/>
        <v>42164.208333333328</v>
      </c>
      <c r="N831">
        <v>1435122000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9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 s="7">
        <f t="shared" si="52"/>
        <v>43103.25</v>
      </c>
      <c r="N832">
        <v>1520056800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9"/>
        <v>108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 s="7">
        <f t="shared" si="52"/>
        <v>40994.208333333336</v>
      </c>
      <c r="N833">
        <v>1335675600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9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 s="7">
        <f t="shared" si="52"/>
        <v>42299.208333333328</v>
      </c>
      <c r="N834">
        <v>1448431200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2060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3">ROUNDDOWN(E835/D835*100, 0)</f>
        <v>157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 s="7">
        <f t="shared" si="52"/>
        <v>40588.25</v>
      </c>
      <c r="N835">
        <v>1298613600</v>
      </c>
      <c r="O835" s="7">
        <f t="shared" ref="O835:O898" si="54">N835/86400+DATE(1970,1,1)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2060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3"/>
        <v>153</v>
      </c>
      <c r="G836" t="s">
        <v>20</v>
      </c>
      <c r="H836">
        <v>119</v>
      </c>
      <c r="I836">
        <f t="shared" ref="I836:I899" si="55">ROUND(E836/H836, 2)</f>
        <v>94.35</v>
      </c>
      <c r="J836" t="s">
        <v>21</v>
      </c>
      <c r="K836" t="s">
        <v>22</v>
      </c>
      <c r="L836">
        <v>1371963600</v>
      </c>
      <c r="M836" s="7">
        <f t="shared" si="52"/>
        <v>41448.208333333336</v>
      </c>
      <c r="N836">
        <v>1372482000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3"/>
        <v>89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 s="7">
        <f t="shared" si="52"/>
        <v>42063.25</v>
      </c>
      <c r="N837">
        <v>1425621600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3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 s="7">
        <f t="shared" si="52"/>
        <v>40214.25</v>
      </c>
      <c r="N838">
        <v>1266300000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3"/>
        <v>852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 s="7">
        <f t="shared" si="52"/>
        <v>40629.208333333336</v>
      </c>
      <c r="N839">
        <v>1305867600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2059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3"/>
        <v>138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 s="7">
        <f t="shared" si="52"/>
        <v>43370.208333333328</v>
      </c>
      <c r="N840">
        <v>1538802000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3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 s="7">
        <f t="shared" si="52"/>
        <v>41715.208333333336</v>
      </c>
      <c r="N841">
        <v>1398920400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3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 s="7">
        <f t="shared" si="52"/>
        <v>41836.208333333336</v>
      </c>
      <c r="N842">
        <v>1405659600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3"/>
        <v>142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 s="7">
        <f t="shared" ref="M843:M906" si="56">L843/86400+DATE(1970,1,1)</f>
        <v>42419.25</v>
      </c>
      <c r="N843">
        <v>1457244000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3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 s="7">
        <f t="shared" si="56"/>
        <v>43266.208333333328</v>
      </c>
      <c r="N844">
        <v>1529298000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3"/>
        <v>30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 s="7">
        <f t="shared" si="56"/>
        <v>43338.208333333328</v>
      </c>
      <c r="N845">
        <v>1535778000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3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 s="7">
        <f t="shared" si="56"/>
        <v>40930.25</v>
      </c>
      <c r="N846">
        <v>1327471200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3"/>
        <v>197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 s="7">
        <f t="shared" si="56"/>
        <v>43235.208333333328</v>
      </c>
      <c r="N847">
        <v>1529557200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3"/>
        <v>508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 s="7">
        <f t="shared" si="56"/>
        <v>43302.208333333328</v>
      </c>
      <c r="N848">
        <v>1535259600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3"/>
        <v>237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 s="7">
        <f t="shared" si="56"/>
        <v>43107.25</v>
      </c>
      <c r="N849">
        <v>1515564000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2056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3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 s="7">
        <f t="shared" si="56"/>
        <v>40341.208333333336</v>
      </c>
      <c r="N850">
        <v>1277096400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3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 s="7">
        <f t="shared" si="56"/>
        <v>40948.25</v>
      </c>
      <c r="N851">
        <v>1329026400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7">
        <f t="shared" si="56"/>
        <v>40866.25</v>
      </c>
      <c r="N852">
        <v>1322978400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3"/>
        <v>207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 s="7">
        <f t="shared" si="56"/>
        <v>41031.208333333336</v>
      </c>
      <c r="N853">
        <v>1338786000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3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 s="7">
        <f t="shared" si="56"/>
        <v>40740.208333333336</v>
      </c>
      <c r="N854">
        <v>1311656400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3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 s="7">
        <f t="shared" si="56"/>
        <v>40714.208333333336</v>
      </c>
      <c r="N855">
        <v>1308978000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3"/>
        <v>113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 s="7">
        <f t="shared" si="56"/>
        <v>43787.25</v>
      </c>
      <c r="N856">
        <v>1576389600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3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7">
        <f t="shared" si="56"/>
        <v>40712.208333333336</v>
      </c>
      <c r="N857">
        <v>1311051600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3"/>
        <v>356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 s="7">
        <f t="shared" si="56"/>
        <v>41023.208333333336</v>
      </c>
      <c r="N858">
        <v>1336712400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2056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3"/>
        <v>139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 s="7">
        <f t="shared" si="56"/>
        <v>40944.25</v>
      </c>
      <c r="N859">
        <v>1330408800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3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 s="7">
        <f t="shared" si="56"/>
        <v>43211.208333333328</v>
      </c>
      <c r="N860">
        <v>1524891600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2056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3"/>
        <v>35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 s="7">
        <f t="shared" si="56"/>
        <v>41334.25</v>
      </c>
      <c r="N861">
        <v>1363669200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3"/>
        <v>251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 s="7">
        <f t="shared" si="56"/>
        <v>43515.25</v>
      </c>
      <c r="N862">
        <v>1551420000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3"/>
        <v>105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 s="7">
        <f t="shared" si="56"/>
        <v>40258.208333333336</v>
      </c>
      <c r="N863">
        <v>1269838800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3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 s="7">
        <f t="shared" si="56"/>
        <v>40756.208333333336</v>
      </c>
      <c r="N864">
        <v>1312520400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3"/>
        <v>386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 s="7">
        <f t="shared" si="56"/>
        <v>42172.208333333328</v>
      </c>
      <c r="N865">
        <v>1436504400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2061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3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7">
        <f t="shared" si="56"/>
        <v>42601.208333333328</v>
      </c>
      <c r="N866">
        <v>1472014800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3"/>
        <v>185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 s="7">
        <f t="shared" si="56"/>
        <v>41897.208333333336</v>
      </c>
      <c r="N867">
        <v>1411534800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3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 s="7">
        <f t="shared" si="56"/>
        <v>40671.208333333336</v>
      </c>
      <c r="N868">
        <v>1304917200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3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7">
        <f t="shared" si="56"/>
        <v>43382.208333333328</v>
      </c>
      <c r="N869">
        <v>1539579600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2056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3"/>
        <v>184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 s="7">
        <f t="shared" si="56"/>
        <v>41559.208333333336</v>
      </c>
      <c r="N870">
        <v>1382504400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3"/>
        <v>23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 s="7">
        <f t="shared" si="56"/>
        <v>40350.208333333336</v>
      </c>
      <c r="N871">
        <v>1278306000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3"/>
        <v>89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 s="7">
        <f t="shared" si="56"/>
        <v>42240.208333333328</v>
      </c>
      <c r="N872">
        <v>1442552400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3"/>
        <v>272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 s="7">
        <f t="shared" si="56"/>
        <v>43040.208333333328</v>
      </c>
      <c r="N873">
        <v>1511071200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3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 s="7">
        <f t="shared" si="56"/>
        <v>43346.208333333328</v>
      </c>
      <c r="N874">
        <v>1536382800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2064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3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 s="7">
        <f t="shared" si="56"/>
        <v>41647.25</v>
      </c>
      <c r="N875">
        <v>1389592800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3"/>
        <v>346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 s="7">
        <f t="shared" si="56"/>
        <v>40291.208333333336</v>
      </c>
      <c r="N876">
        <v>1275282000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3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 s="7">
        <f t="shared" si="56"/>
        <v>40556.25</v>
      </c>
      <c r="N877">
        <v>1294984800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3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 s="7">
        <f t="shared" si="56"/>
        <v>43624.208333333328</v>
      </c>
      <c r="N878">
        <v>1562043600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3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 s="7">
        <f t="shared" si="56"/>
        <v>42577.208333333328</v>
      </c>
      <c r="N879">
        <v>1469595600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2056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3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 s="7">
        <f t="shared" si="56"/>
        <v>43845.25</v>
      </c>
      <c r="N880">
        <v>1581141600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2058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3"/>
        <v>543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 s="7">
        <f t="shared" si="56"/>
        <v>42788.25</v>
      </c>
      <c r="N881">
        <v>1488520800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3"/>
        <v>228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 s="7">
        <f t="shared" si="56"/>
        <v>43667.208333333328</v>
      </c>
      <c r="N882">
        <v>1563858000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3"/>
        <v>38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 s="7">
        <f t="shared" si="56"/>
        <v>42194.208333333328</v>
      </c>
      <c r="N883">
        <v>1438923600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3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7">
        <f t="shared" si="56"/>
        <v>42025.25</v>
      </c>
      <c r="N884">
        <v>1422165600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3"/>
        <v>237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 s="7">
        <f t="shared" si="56"/>
        <v>40323.208333333336</v>
      </c>
      <c r="N885">
        <v>1277874000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3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 s="7">
        <f t="shared" si="56"/>
        <v>41763.208333333336</v>
      </c>
      <c r="N886">
        <v>1399352400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3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 s="7">
        <f t="shared" si="56"/>
        <v>40335.208333333336</v>
      </c>
      <c r="N887">
        <v>1279083600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3"/>
        <v>84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 s="7">
        <f t="shared" si="56"/>
        <v>40416.208333333336</v>
      </c>
      <c r="N888">
        <v>1284354000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3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 s="7">
        <f t="shared" si="56"/>
        <v>42202.208333333328</v>
      </c>
      <c r="N889">
        <v>1441170000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3"/>
        <v>209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 s="7">
        <f t="shared" si="56"/>
        <v>42836.208333333328</v>
      </c>
      <c r="N890">
        <v>1493528400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3"/>
        <v>169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 s="7">
        <f t="shared" si="56"/>
        <v>41710.208333333336</v>
      </c>
      <c r="N891">
        <v>1395205200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3"/>
        <v>115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 s="7">
        <f t="shared" si="56"/>
        <v>43640.208333333328</v>
      </c>
      <c r="N892">
        <v>1561438800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3"/>
        <v>258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 s="7">
        <f t="shared" si="56"/>
        <v>40880.25</v>
      </c>
      <c r="N893">
        <v>1326693600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3"/>
        <v>230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 s="7">
        <f t="shared" si="56"/>
        <v>40319.208333333336</v>
      </c>
      <c r="N894">
        <v>1277960400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2060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3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 s="7">
        <f t="shared" si="56"/>
        <v>42170.208333333328</v>
      </c>
      <c r="N895">
        <v>1434690000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3"/>
        <v>188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 s="7">
        <f t="shared" si="56"/>
        <v>41466.208333333336</v>
      </c>
      <c r="N896">
        <v>1376110800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2061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3"/>
        <v>6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 s="7">
        <f t="shared" si="56"/>
        <v>43134.25</v>
      </c>
      <c r="N897">
        <v>1518415200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3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 s="7">
        <f t="shared" si="56"/>
        <v>40738.208333333336</v>
      </c>
      <c r="N898">
        <v>1310878800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2056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7">ROUNDDOWN(E899/D899*100, 0)</f>
        <v>27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 s="7">
        <f t="shared" si="56"/>
        <v>43583.208333333328</v>
      </c>
      <c r="N899">
        <v>1556600400</v>
      </c>
      <c r="O899" s="7">
        <f t="shared" ref="O899:O962" si="58">N899/86400+DATE(1970,1,1)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7"/>
        <v>52</v>
      </c>
      <c r="G900" t="s">
        <v>14</v>
      </c>
      <c r="H900">
        <v>1221</v>
      </c>
      <c r="I900">
        <f t="shared" ref="I900:I963" si="59">ROUND(E900/H900, 2)</f>
        <v>76.98</v>
      </c>
      <c r="J900" t="s">
        <v>21</v>
      </c>
      <c r="K900" t="s">
        <v>22</v>
      </c>
      <c r="L900">
        <v>1576476000</v>
      </c>
      <c r="M900" s="7">
        <f t="shared" si="56"/>
        <v>43815.25</v>
      </c>
      <c r="N900">
        <v>1576994400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7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 s="7">
        <f t="shared" si="56"/>
        <v>41554.208333333336</v>
      </c>
      <c r="N901">
        <v>1382677200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2059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7">
        <f t="shared" si="56"/>
        <v>41901.208333333336</v>
      </c>
      <c r="N902">
        <v>1411189200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7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 s="7">
        <f t="shared" si="56"/>
        <v>43298.208333333328</v>
      </c>
      <c r="N903">
        <v>1534654800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7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 s="7">
        <f t="shared" si="56"/>
        <v>42399.25</v>
      </c>
      <c r="N904">
        <v>1457762400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7"/>
        <v>1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 s="7">
        <f t="shared" si="56"/>
        <v>41034.208333333336</v>
      </c>
      <c r="N905">
        <v>1337490000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7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 s="7">
        <f t="shared" si="56"/>
        <v>41186.208333333336</v>
      </c>
      <c r="N906">
        <v>1349672400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2057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7"/>
        <v>163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 s="7">
        <f t="shared" ref="M907:M970" si="60">L907/86400+DATE(1970,1,1)</f>
        <v>41536.208333333336</v>
      </c>
      <c r="N907">
        <v>1379826000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7"/>
        <v>162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 s="7">
        <f t="shared" si="60"/>
        <v>42868.208333333328</v>
      </c>
      <c r="N908">
        <v>1497762000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7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 s="7">
        <f t="shared" si="60"/>
        <v>40660.208333333336</v>
      </c>
      <c r="N909">
        <v>1304485200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7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 s="7">
        <f t="shared" si="60"/>
        <v>41031.208333333336</v>
      </c>
      <c r="N910">
        <v>1336885200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7"/>
        <v>478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 s="7">
        <f t="shared" si="60"/>
        <v>43255.208333333328</v>
      </c>
      <c r="N911">
        <v>1530421200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7"/>
        <v>19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 s="7">
        <f t="shared" si="60"/>
        <v>42026.25</v>
      </c>
      <c r="N912">
        <v>1421992800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7"/>
        <v>198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 s="7">
        <f t="shared" si="60"/>
        <v>43717.208333333328</v>
      </c>
      <c r="N913">
        <v>1568178000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7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 s="7">
        <f t="shared" si="60"/>
        <v>41157.208333333336</v>
      </c>
      <c r="N914">
        <v>1347944400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7"/>
        <v>50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 s="7">
        <f t="shared" si="60"/>
        <v>43597.208333333328</v>
      </c>
      <c r="N915">
        <v>1558760400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7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 s="7">
        <f t="shared" si="60"/>
        <v>41490.208333333336</v>
      </c>
      <c r="N916">
        <v>1376629200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7"/>
        <v>155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 s="7">
        <f t="shared" si="60"/>
        <v>42976.208333333328</v>
      </c>
      <c r="N917">
        <v>1504760400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2061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7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 s="7">
        <f t="shared" si="60"/>
        <v>41991.25</v>
      </c>
      <c r="N918">
        <v>1419660000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7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 s="7">
        <f t="shared" si="60"/>
        <v>40722.208333333336</v>
      </c>
      <c r="N919">
        <v>1311310800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7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 s="7">
        <f t="shared" si="60"/>
        <v>41117.208333333336</v>
      </c>
      <c r="N920">
        <v>1344315600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2057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7"/>
        <v>58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 s="7">
        <f t="shared" si="60"/>
        <v>43022.208333333328</v>
      </c>
      <c r="N921">
        <v>1510725600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7"/>
        <v>182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 s="7">
        <f t="shared" si="60"/>
        <v>43503.25</v>
      </c>
      <c r="N922">
        <v>1551247200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7"/>
        <v>0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 s="7">
        <f t="shared" si="60"/>
        <v>40951.25</v>
      </c>
      <c r="N923">
        <v>1330236000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7"/>
        <v>175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7">
        <f t="shared" si="60"/>
        <v>43443.25</v>
      </c>
      <c r="N924">
        <v>1545112800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2063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7"/>
        <v>237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7">
        <f t="shared" si="60"/>
        <v>40373.208333333336</v>
      </c>
      <c r="N925">
        <v>1279170000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7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 s="7">
        <f t="shared" si="60"/>
        <v>43769.208333333328</v>
      </c>
      <c r="N926">
        <v>1573452000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7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 s="7">
        <f t="shared" si="60"/>
        <v>43000.208333333328</v>
      </c>
      <c r="N927">
        <v>1507093200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7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 s="7">
        <f t="shared" si="60"/>
        <v>42502.208333333328</v>
      </c>
      <c r="N928">
        <v>1463374800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2056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7"/>
        <v>45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 s="7">
        <f t="shared" si="60"/>
        <v>41102.208333333336</v>
      </c>
      <c r="N929">
        <v>1344574800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7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 s="7">
        <f t="shared" si="60"/>
        <v>41637.25</v>
      </c>
      <c r="N930">
        <v>1389074400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7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 s="7">
        <f t="shared" si="60"/>
        <v>42858.208333333328</v>
      </c>
      <c r="N931">
        <v>1494997200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7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 s="7">
        <f t="shared" si="60"/>
        <v>42060.25</v>
      </c>
      <c r="N932">
        <v>1425448800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7"/>
        <v>72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 s="7">
        <f t="shared" si="60"/>
        <v>41818.208333333336</v>
      </c>
      <c r="N933">
        <v>1404104400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7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 s="7">
        <f t="shared" si="60"/>
        <v>41709.208333333336</v>
      </c>
      <c r="N934">
        <v>1394773200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7"/>
        <v>239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 s="7">
        <f t="shared" si="60"/>
        <v>41372.208333333336</v>
      </c>
      <c r="N935">
        <v>1366520400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7"/>
        <v>181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 s="7">
        <f t="shared" si="60"/>
        <v>42422.25</v>
      </c>
      <c r="N936">
        <v>1456639200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7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 s="7">
        <f t="shared" si="60"/>
        <v>42209.208333333328</v>
      </c>
      <c r="N937">
        <v>1438318800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7"/>
        <v>1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 s="7">
        <f t="shared" si="60"/>
        <v>43668.208333333328</v>
      </c>
      <c r="N938">
        <v>1564030800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7"/>
        <v>49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 s="7">
        <f t="shared" si="60"/>
        <v>42334.25</v>
      </c>
      <c r="N939">
        <v>1449295200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7"/>
        <v>109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 s="7">
        <f t="shared" si="60"/>
        <v>43263.208333333328</v>
      </c>
      <c r="N940">
        <v>1531890000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7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 s="7">
        <f t="shared" si="60"/>
        <v>40670.208333333336</v>
      </c>
      <c r="N941">
        <v>1306213200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7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 s="7">
        <f t="shared" si="60"/>
        <v>41244.25</v>
      </c>
      <c r="N942">
        <v>1356242400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7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 s="7">
        <f t="shared" si="60"/>
        <v>40552.25</v>
      </c>
      <c r="N943">
        <v>1297576800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7"/>
        <v>64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 s="7">
        <f t="shared" si="60"/>
        <v>40568.25</v>
      </c>
      <c r="N944">
        <v>1296194400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7"/>
        <v>159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 s="7">
        <f t="shared" si="60"/>
        <v>41906.208333333336</v>
      </c>
      <c r="N945">
        <v>1414558800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2056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7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 s="7">
        <f t="shared" si="60"/>
        <v>42776.25</v>
      </c>
      <c r="N946">
        <v>1488348000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7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 s="7">
        <f t="shared" si="60"/>
        <v>41004.208333333336</v>
      </c>
      <c r="N947">
        <v>1334898000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7"/>
        <v>9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 s="7">
        <f t="shared" si="60"/>
        <v>40710.208333333336</v>
      </c>
      <c r="N948">
        <v>1308373200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7"/>
        <v>26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 s="7">
        <f t="shared" si="60"/>
        <v>41908.208333333336</v>
      </c>
      <c r="N949">
        <v>1412312400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7"/>
        <v>62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 s="7">
        <f t="shared" si="60"/>
        <v>41985.25</v>
      </c>
      <c r="N950">
        <v>1419228000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7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 s="7">
        <f t="shared" si="60"/>
        <v>42112.208333333328</v>
      </c>
      <c r="N951">
        <v>1430974800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7">
        <f t="shared" si="60"/>
        <v>43571.208333333328</v>
      </c>
      <c r="N952">
        <v>1555822800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7"/>
        <v>1096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 s="7">
        <f t="shared" si="60"/>
        <v>42730.25</v>
      </c>
      <c r="N953">
        <v>1482818400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7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 s="7">
        <f t="shared" si="60"/>
        <v>42591.208333333328</v>
      </c>
      <c r="N954">
        <v>1471928400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 s="7">
        <f t="shared" si="60"/>
        <v>42358.25</v>
      </c>
      <c r="N955">
        <v>1453701600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2064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7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 s="7">
        <f t="shared" si="60"/>
        <v>41174.208333333336</v>
      </c>
      <c r="N956">
        <v>1350363600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7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 s="7">
        <f t="shared" si="60"/>
        <v>41238.25</v>
      </c>
      <c r="N957">
        <v>1353996000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7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 s="7">
        <f t="shared" si="60"/>
        <v>42360.25</v>
      </c>
      <c r="N958">
        <v>1451109600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2064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7"/>
        <v>126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 s="7">
        <f t="shared" si="60"/>
        <v>40955.25</v>
      </c>
      <c r="N959">
        <v>1329631200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7"/>
        <v>734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 s="7">
        <f t="shared" si="60"/>
        <v>40350.208333333336</v>
      </c>
      <c r="N960">
        <v>1278997200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7"/>
        <v>4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 s="7">
        <f t="shared" si="60"/>
        <v>40357.208333333336</v>
      </c>
      <c r="N961">
        <v>1280120400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2060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7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 s="7">
        <f t="shared" si="60"/>
        <v>42408.25</v>
      </c>
      <c r="N962">
        <v>1458104400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1">ROUNDDOWN(E963/D963*100,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 s="7">
        <f t="shared" si="60"/>
        <v>40591.25</v>
      </c>
      <c r="N963">
        <v>1298268000</v>
      </c>
      <c r="O963" s="7">
        <f t="shared" ref="O963:O1001" si="62">N963/86400+DATE(1970,1,1)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2060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1"/>
        <v>296</v>
      </c>
      <c r="G964" t="s">
        <v>20</v>
      </c>
      <c r="H964">
        <v>266</v>
      </c>
      <c r="I964">
        <f t="shared" ref="I964:I1001" si="63">ROUND(E964/H964, 2)</f>
        <v>40.06</v>
      </c>
      <c r="J964" t="s">
        <v>21</v>
      </c>
      <c r="K964" t="s">
        <v>22</v>
      </c>
      <c r="L964">
        <v>1384408800</v>
      </c>
      <c r="M964" s="7">
        <f t="shared" si="60"/>
        <v>41592.25</v>
      </c>
      <c r="N964">
        <v>1386223200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2056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1"/>
        <v>84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 s="7">
        <f t="shared" si="60"/>
        <v>40607.25</v>
      </c>
      <c r="N965">
        <v>1299823200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1"/>
        <v>355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 s="7">
        <f t="shared" si="60"/>
        <v>42135.208333333328</v>
      </c>
      <c r="N966">
        <v>1431752400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1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 s="7">
        <f t="shared" si="60"/>
        <v>40203.25</v>
      </c>
      <c r="N967">
        <v>1267855200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1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 s="7">
        <f t="shared" si="60"/>
        <v>42901.208333333328</v>
      </c>
      <c r="N968">
        <v>1497675600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1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 s="7">
        <f t="shared" si="60"/>
        <v>41005.208333333336</v>
      </c>
      <c r="N969">
        <v>1336885200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2063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1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 s="7">
        <f t="shared" si="60"/>
        <v>40544.25</v>
      </c>
      <c r="N970">
        <v>1295157600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2056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1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 s="7">
        <f t="shared" ref="M971:M1001" si="64">L971/86400+DATE(1970,1,1)</f>
        <v>43821.25</v>
      </c>
      <c r="N971">
        <v>1577599200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1"/>
        <v>60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 s="7">
        <f t="shared" si="64"/>
        <v>40672.208333333336</v>
      </c>
      <c r="N972">
        <v>1305003600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1"/>
        <v>27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 s="7">
        <f t="shared" si="64"/>
        <v>41555.208333333336</v>
      </c>
      <c r="N973">
        <v>1381726800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2061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1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 s="7">
        <f t="shared" si="64"/>
        <v>41792.208333333336</v>
      </c>
      <c r="N974">
        <v>1402462800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1"/>
        <v>21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 s="7">
        <f t="shared" si="64"/>
        <v>40522.25</v>
      </c>
      <c r="N975">
        <v>1292133600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1"/>
        <v>373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 s="7">
        <f t="shared" si="64"/>
        <v>41412.208333333336</v>
      </c>
      <c r="N976">
        <v>1368939600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1"/>
        <v>154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 s="7">
        <f t="shared" si="64"/>
        <v>42337.25</v>
      </c>
      <c r="N977">
        <v>1452146400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1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 s="7">
        <f t="shared" si="64"/>
        <v>40571.25</v>
      </c>
      <c r="N978">
        <v>1296712800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1"/>
        <v>73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 s="7">
        <f t="shared" si="64"/>
        <v>43138.25</v>
      </c>
      <c r="N979">
        <v>1520748000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2056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1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 s="7">
        <f t="shared" si="64"/>
        <v>42686.25</v>
      </c>
      <c r="N980">
        <v>1480831200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1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 s="7">
        <f t="shared" si="64"/>
        <v>42078.208333333328</v>
      </c>
      <c r="N981">
        <v>1426914000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1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 s="7">
        <f t="shared" si="64"/>
        <v>42307.208333333328</v>
      </c>
      <c r="N982">
        <v>1446616800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1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 s="7">
        <f t="shared" si="64"/>
        <v>43094.25</v>
      </c>
      <c r="N983">
        <v>1517032800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1"/>
        <v>84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 s="7">
        <f t="shared" si="64"/>
        <v>40743.208333333336</v>
      </c>
      <c r="N984">
        <v>1311224400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1"/>
        <v>145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 s="7">
        <f t="shared" si="64"/>
        <v>43681.208333333328</v>
      </c>
      <c r="N985">
        <v>1566190800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1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 s="7">
        <f t="shared" si="64"/>
        <v>43716.208333333328</v>
      </c>
      <c r="N986">
        <v>1570165200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1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 s="7">
        <f t="shared" si="64"/>
        <v>41614.25</v>
      </c>
      <c r="N987">
        <v>1388556000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1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 s="7">
        <f t="shared" si="64"/>
        <v>40638.208333333336</v>
      </c>
      <c r="N988">
        <v>1303189200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1"/>
        <v>216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 s="7">
        <f t="shared" si="64"/>
        <v>42852.208333333328</v>
      </c>
      <c r="N989">
        <v>1494478800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1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 s="7">
        <f t="shared" si="64"/>
        <v>42686.25</v>
      </c>
      <c r="N990">
        <v>1480744800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2057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1"/>
        <v>499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 s="7">
        <f t="shared" si="64"/>
        <v>43571.208333333328</v>
      </c>
      <c r="N991">
        <v>1555822800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2060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1"/>
        <v>87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 s="7">
        <f t="shared" si="64"/>
        <v>42432.25</v>
      </c>
      <c r="N992">
        <v>1458882000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1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 s="7">
        <f t="shared" si="64"/>
        <v>41907.208333333336</v>
      </c>
      <c r="N993">
        <v>1411966800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1"/>
        <v>426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 s="7">
        <f t="shared" si="64"/>
        <v>43227.208333333328</v>
      </c>
      <c r="N994">
        <v>1526878800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1"/>
        <v>77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7">
        <f t="shared" si="64"/>
        <v>42362.25</v>
      </c>
      <c r="N995">
        <v>1452405600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1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 s="7">
        <f t="shared" si="64"/>
        <v>41929.208333333336</v>
      </c>
      <c r="N996">
        <v>1414040400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2060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1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 s="7">
        <f t="shared" si="64"/>
        <v>43408.208333333328</v>
      </c>
      <c r="N997">
        <v>1543816800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2056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1"/>
        <v>72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 s="7">
        <f t="shared" si="64"/>
        <v>41276.25</v>
      </c>
      <c r="N998">
        <v>1359698400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1"/>
        <v>60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 s="7">
        <f t="shared" si="64"/>
        <v>41659.25</v>
      </c>
      <c r="N999">
        <v>1390629600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1"/>
        <v>56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 s="7">
        <f t="shared" si="64"/>
        <v>40220.25</v>
      </c>
      <c r="N1000">
        <v>1267077600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1"/>
        <v>56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 s="7">
        <f t="shared" si="64"/>
        <v>42550.208333333328</v>
      </c>
      <c r="N1001">
        <v>1467781200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2056</v>
      </c>
    </row>
    <row r="1002" spans="1:20" x14ac:dyDescent="0.35">
      <c r="M1002" s="6"/>
    </row>
    <row r="1003" spans="1:20" x14ac:dyDescent="0.35">
      <c r="M1003" s="6"/>
    </row>
    <row r="1004" spans="1:20" x14ac:dyDescent="0.35">
      <c r="M1004" s="6"/>
    </row>
    <row r="1005" spans="1:20" x14ac:dyDescent="0.35">
      <c r="M1005" s="6"/>
    </row>
  </sheetData>
  <autoFilter ref="A1:T1001" xr:uid="{00000000-0001-0000-0000-000000000000}">
    <filterColumn colId="6">
      <filters>
        <filter val="failed"/>
      </filters>
    </filterColumn>
  </autoFilter>
  <conditionalFormatting sqref="E1">
    <cfRule type="containsText" dxfId="16" priority="4" operator="containsText" text="live">
      <formula>NOT(ISERROR(SEARCH("live",E1)))</formula>
    </cfRule>
    <cfRule type="containsText" dxfId="15" priority="5" operator="containsText" text="live">
      <formula>NOT(ISERROR(SEARCH("live",E1)))</formula>
    </cfRule>
  </conditionalFormatting>
  <conditionalFormatting sqref="F2:F1001">
    <cfRule type="colorScale" priority="1">
      <colorScale>
        <cfvo type="num" val="0"/>
        <cfvo type="num" val="550"/>
        <cfvo type="num" val="1150"/>
        <color rgb="FFC00000"/>
        <color rgb="FFFFEB84"/>
        <color rgb="FF63BE7B"/>
      </colorScale>
    </cfRule>
    <cfRule type="colorScale" priority="2">
      <colorScale>
        <cfvo type="num" val="0"/>
        <cfvo type="num" val="550"/>
        <cfvo type="num" val="1100"/>
        <color rgb="FFC00000"/>
        <color rgb="FFF7B38D"/>
        <color rgb="FF63BE7B"/>
      </colorScale>
    </cfRule>
  </conditionalFormatting>
  <conditionalFormatting sqref="G1:G1002">
    <cfRule type="containsText" dxfId="14" priority="6" operator="containsText" text="canceled">
      <formula>NOT(ISERROR(SEARCH("canceled",G1)))</formula>
    </cfRule>
    <cfRule type="containsText" dxfId="13" priority="7" operator="containsText" text="failed">
      <formula>NOT(ISERROR(SEARCH("failed",G1)))</formula>
    </cfRule>
    <cfRule type="containsText" dxfId="12" priority="8" operator="containsText" text="faild">
      <formula>NOT(ISERROR(SEARCH("faild",G1)))</formula>
    </cfRule>
    <cfRule type="containsText" dxfId="11" priority="9" operator="containsText" text="successful">
      <formula>NOT(ISERROR(SEARCH("successful",G1)))</formula>
    </cfRule>
  </conditionalFormatting>
  <conditionalFormatting sqref="G2:G1005">
    <cfRule type="containsText" dxfId="10" priority="3" operator="containsText" text="live">
      <formula>NOT(ISERROR(SEARCH("live",G2)))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6358-7AAB-47CC-A10E-26D02B24666C}">
  <sheetPr codeName="Sheet5"/>
  <dimension ref="A1:H13"/>
  <sheetViews>
    <sheetView topLeftCell="A2" workbookViewId="0">
      <selection activeCell="G22" sqref="G22"/>
    </sheetView>
  </sheetViews>
  <sheetFormatPr defaultRowHeight="15.5" x14ac:dyDescent="0.35"/>
  <cols>
    <col min="1" max="1" width="25.9140625" customWidth="1"/>
    <col min="2" max="2" width="20.1640625" customWidth="1"/>
    <col min="3" max="3" width="17.9140625" customWidth="1"/>
    <col min="4" max="4" width="20.1640625" customWidth="1"/>
    <col min="5" max="5" width="15.6640625" customWidth="1"/>
    <col min="6" max="6" width="18.33203125" customWidth="1"/>
    <col min="7" max="7" width="17.5" customWidth="1"/>
    <col min="8" max="8" width="18.5" customWidth="1"/>
  </cols>
  <sheetData>
    <row r="1" spans="1:8" x14ac:dyDescent="0.35">
      <c r="A1" t="s">
        <v>2075</v>
      </c>
      <c r="B1" t="s">
        <v>2105</v>
      </c>
      <c r="C1" t="s">
        <v>2076</v>
      </c>
      <c r="D1" t="s">
        <v>2102</v>
      </c>
      <c r="E1" t="s">
        <v>2077</v>
      </c>
      <c r="F1" t="s">
        <v>2103</v>
      </c>
      <c r="G1" t="s">
        <v>2104</v>
      </c>
      <c r="H1" t="s">
        <v>2106</v>
      </c>
    </row>
    <row r="2" spans="1:8" x14ac:dyDescent="0.35">
      <c r="A2" t="s">
        <v>2091</v>
      </c>
      <c r="B2">
        <f>COUNTIFS(crowdfunding!D:D,"&lt;1000",crowdfunding!G:G,"successful")</f>
        <v>36</v>
      </c>
      <c r="C2">
        <f>COUNTIFS(crowdfunding!D:D,"&lt;1000",crowdfunding!G:G,"failed")</f>
        <v>27</v>
      </c>
      <c r="D2">
        <f>COUNTIFS(crowdfunding!D:D,"&lt;1000",crowdfunding!G:G,"canceled")</f>
        <v>1</v>
      </c>
      <c r="E2">
        <f>SUM(B2,C2,D2)</f>
        <v>64</v>
      </c>
      <c r="F2" s="8">
        <f>B2/E2</f>
        <v>0.5625</v>
      </c>
      <c r="G2" s="8">
        <f>C2/E2</f>
        <v>0.421875</v>
      </c>
      <c r="H2" s="8">
        <f>D2/E2</f>
        <v>1.5625E-2</v>
      </c>
    </row>
    <row r="3" spans="1:8" x14ac:dyDescent="0.35">
      <c r="A3" t="s">
        <v>2092</v>
      </c>
      <c r="B3">
        <f>COUNTIFS(crowdfunding!D:D,"&gt;1000",crowdfunding!D:D,"&lt;5000",crowdfunding!G:G,"successful")</f>
        <v>182</v>
      </c>
      <c r="C3">
        <f>COUNTIFS(crowdfunding!D:D,"&gt;1000",crowdfunding!D:D,"&lt;5000",crowdfunding!G:G,"failed")</f>
        <v>36</v>
      </c>
      <c r="D3">
        <f>COUNTIFS(crowdfunding!D:D,"&gt;1000",crowdfunding!D:D,"&lt;5000",crowdfunding!G:G,"canceled")</f>
        <v>2</v>
      </c>
      <c r="E3">
        <f t="shared" ref="E3:E13" si="0">SUM(B3,C3,D3)</f>
        <v>220</v>
      </c>
      <c r="F3" s="8">
        <f t="shared" ref="F3:F13" si="1">B3/E3</f>
        <v>0.82727272727272727</v>
      </c>
      <c r="G3" s="8">
        <f t="shared" ref="G3:G13" si="2">C3/E3</f>
        <v>0.16363636363636364</v>
      </c>
      <c r="H3" s="8">
        <f t="shared" ref="H3:H13" si="3">D3/E3</f>
        <v>9.0909090909090905E-3</v>
      </c>
    </row>
    <row r="4" spans="1:8" x14ac:dyDescent="0.35">
      <c r="A4" t="s">
        <v>2093</v>
      </c>
      <c r="B4">
        <f>COUNTIFS(crowdfunding!D:D,"&gt;5000",crowdfunding!D:D,"&lt;10000",crowdfunding!G:G,"successful")</f>
        <v>155</v>
      </c>
      <c r="C4">
        <f>COUNTIFS(crowdfunding!D:D,"&gt;5000",crowdfunding!D:D,"&lt;10000",crowdfunding!G:G,"failed")</f>
        <v>120</v>
      </c>
      <c r="D4">
        <f>COUNTIFS(crowdfunding!D:D,"&gt;5000",crowdfunding!D:D,"&lt;10000",crowdfunding!G:G,"canceled")</f>
        <v>25</v>
      </c>
      <c r="E4">
        <f t="shared" si="0"/>
        <v>300</v>
      </c>
      <c r="F4" s="8">
        <f t="shared" si="1"/>
        <v>0.51666666666666672</v>
      </c>
      <c r="G4" s="8">
        <f t="shared" si="2"/>
        <v>0.4</v>
      </c>
      <c r="H4" s="8">
        <f t="shared" si="3"/>
        <v>8.3333333333333329E-2</v>
      </c>
    </row>
    <row r="5" spans="1:8" x14ac:dyDescent="0.35">
      <c r="A5" t="s">
        <v>2094</v>
      </c>
      <c r="B5">
        <f>COUNTIFS(crowdfunding!D:D,"&gt;10000",crowdfunding!D:D,"&lt;15000",crowdfunding!G:G,"successful")</f>
        <v>2</v>
      </c>
      <c r="C5">
        <f>COUNTIFS(crowdfunding!D:D,"&gt;10000",crowdfunding!D:D,"&lt;15000",crowdfunding!G:G,"failed")</f>
        <v>0</v>
      </c>
      <c r="D5">
        <f>COUNTIFS(crowdfunding!D:D,"&gt;10000",crowdfunding!D:D,"&lt;15000",crowdfunding!G:G,"canceled")</f>
        <v>0</v>
      </c>
      <c r="E5">
        <f t="shared" si="0"/>
        <v>2</v>
      </c>
      <c r="F5" s="8">
        <f t="shared" si="1"/>
        <v>1</v>
      </c>
      <c r="G5" s="8">
        <f t="shared" si="2"/>
        <v>0</v>
      </c>
      <c r="H5" s="8">
        <f t="shared" si="3"/>
        <v>0</v>
      </c>
    </row>
    <row r="6" spans="1:8" x14ac:dyDescent="0.35">
      <c r="A6" t="s">
        <v>2095</v>
      </c>
      <c r="B6">
        <f>COUNTIFS(crowdfunding!D:D,"&gt;15000",crowdfunding!D:D,"&lt;20000",crowdfunding!G:G,"successful")</f>
        <v>10</v>
      </c>
      <c r="C6">
        <f>COUNTIFS(crowdfunding!D:D,"&gt;15000",crowdfunding!D:D,"&lt;20000",crowdfunding!G:G,"failed")</f>
        <v>0</v>
      </c>
      <c r="D6">
        <f>COUNTIFS(crowdfunding!D:D,"&gt;15000",crowdfunding!D:D,"&lt;20000",crowdfunding!G:G,"canceled")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5">
      <c r="A7" t="s">
        <v>2096</v>
      </c>
      <c r="B7">
        <f>COUNTIFS(crowdfunding!D:D,"&gt;20000",crowdfunding!D:D,"&lt;25000",crowdfunding!G:G,"successful")</f>
        <v>5</v>
      </c>
      <c r="C7">
        <f>COUNTIFS(crowdfunding!D:D,"&gt;20000",crowdfunding!D:D,"&lt;25000",crowdfunding!G:G,"failed")</f>
        <v>0</v>
      </c>
      <c r="D7">
        <f>COUNTIFS(crowdfunding!D:D,"&gt;20000",crowdfunding!D:D,"&lt;25000",crowdfunding!G:G,"canceled")</f>
        <v>0</v>
      </c>
      <c r="E7">
        <f t="shared" si="0"/>
        <v>5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5">
      <c r="A8" t="s">
        <v>2097</v>
      </c>
      <c r="B8">
        <f>COUNTIFS(crowdfunding!D:D,"&gt;25000",crowdfunding!D:D,"&lt;30000",crowdfunding!G:G,"successful")</f>
        <v>10</v>
      </c>
      <c r="C8">
        <f>COUNTIFS(crowdfunding!D:D,"&gt;25000",crowdfunding!D:D,"&lt;30000",crowdfunding!G:G,"failed")</f>
        <v>2</v>
      </c>
      <c r="D8">
        <f>COUNTIFS(crowdfunding!D:D,"&gt;25000",crowdfunding!D:D,"&lt;30000",crowdfunding!G:G,"canceled")</f>
        <v>0</v>
      </c>
      <c r="E8">
        <f t="shared" si="0"/>
        <v>12</v>
      </c>
      <c r="F8" s="8">
        <f t="shared" si="1"/>
        <v>0.83333333333333337</v>
      </c>
      <c r="G8" s="8">
        <f t="shared" si="2"/>
        <v>0.16666666666666666</v>
      </c>
      <c r="H8" s="8">
        <f t="shared" si="3"/>
        <v>0</v>
      </c>
    </row>
    <row r="9" spans="1:8" x14ac:dyDescent="0.35">
      <c r="A9" t="s">
        <v>2098</v>
      </c>
      <c r="B9">
        <f>COUNTIFS(crowdfunding!D:D,"&gt;30000",crowdfunding!D:D,"&lt;35000",crowdfunding!G:G,"successful")</f>
        <v>7</v>
      </c>
      <c r="C9">
        <f>COUNTIFS(crowdfunding!D:D,"&gt;30000",crowdfunding!D:D,"&lt;35000",crowdfunding!G:G,"failed")</f>
        <v>0</v>
      </c>
      <c r="D9">
        <f>COUNTIFS(crowdfunding!D:D,"&gt;30000",crowdfunding!D:D,"&lt;35000",crowdfunding!G:G,"canceled")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5">
      <c r="A10" t="s">
        <v>2099</v>
      </c>
      <c r="B10">
        <f>COUNTIFS(crowdfunding!D:D,"&gt;35000",crowdfunding!D:D,"&lt;40000",crowdfunding!G:G,"successful")</f>
        <v>7</v>
      </c>
      <c r="C10">
        <f>COUNTIFS(crowdfunding!D:D,"&gt;35000",crowdfunding!D:D,"&lt;40000",crowdfunding!G:G,"failed")</f>
        <v>3</v>
      </c>
      <c r="D10">
        <f>COUNTIFS(crowdfunding!D:D,"&gt;35000",crowdfunding!D:D,40000,crowdfunding!G:G,"canceled")</f>
        <v>0</v>
      </c>
      <c r="E10">
        <f t="shared" si="0"/>
        <v>10</v>
      </c>
      <c r="F10" s="8">
        <f t="shared" si="1"/>
        <v>0.7</v>
      </c>
      <c r="G10" s="8">
        <f t="shared" si="2"/>
        <v>0.3</v>
      </c>
      <c r="H10" s="8">
        <f t="shared" si="3"/>
        <v>0</v>
      </c>
    </row>
    <row r="11" spans="1:8" x14ac:dyDescent="0.35">
      <c r="A11" t="s">
        <v>2100</v>
      </c>
      <c r="B11">
        <f>COUNTIFS(crowdfunding!D:D,"&gt;40000",crowdfunding!D:D,"&lt;45000",crowdfunding!G:G,"successful")</f>
        <v>11</v>
      </c>
      <c r="C11">
        <f>COUNTIFS(crowdfunding!D:D,"&gt;40000",crowdfunding!D:D,"&lt;45000",crowdfunding!G:G,"failed")</f>
        <v>3</v>
      </c>
      <c r="D11">
        <f>COUNTIFS(crowdfunding!D:D,"&gt;40000",crowdfunding!D:D,"&lt;45000",crowdfunding!G:G,"canceled")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5">
      <c r="A12" t="s">
        <v>2101</v>
      </c>
      <c r="B12">
        <f>COUNTIFS(crowdfunding!D:D,"&gt;45000",crowdfunding!D:D,"&lt;50000",crowdfunding!G:G,"successful")</f>
        <v>8</v>
      </c>
      <c r="C12">
        <f>COUNTIFS(crowdfunding!D:D,"&gt;45000",crowdfunding!D:D,50000,crowdfunding!G:G,"failed")</f>
        <v>0</v>
      </c>
      <c r="D12">
        <f>COUNTIFS(crowdfunding!D:D,"&gt;45000",crowdfunding!D:D,"&lt;50000",crowdfunding!G:G,"canceled")</f>
        <v>0</v>
      </c>
      <c r="E12">
        <f t="shared" si="0"/>
        <v>8</v>
      </c>
      <c r="F12" s="8">
        <f t="shared" si="1"/>
        <v>1</v>
      </c>
      <c r="G12" s="8">
        <f t="shared" si="2"/>
        <v>0</v>
      </c>
      <c r="H12" s="8">
        <f t="shared" si="3"/>
        <v>0</v>
      </c>
    </row>
    <row r="13" spans="1:8" x14ac:dyDescent="0.35">
      <c r="A13" t="s">
        <v>2107</v>
      </c>
      <c r="B13">
        <f>COUNTIFS(crowdfunding!D:D,"&gt;50000",crowdfunding!G:G,"successful")</f>
        <v>113</v>
      </c>
      <c r="C13">
        <f>COUNTIFS(crowdfunding!D:D,"&gt;50000",crowdfunding!G:G,"failed")</f>
        <v>163</v>
      </c>
      <c r="D13">
        <f>COUNTIFS(crowdfunding!D:D,"&gt;50000",crowdfunding!G:G,"canceled")</f>
        <v>28</v>
      </c>
      <c r="E13">
        <f t="shared" si="0"/>
        <v>304</v>
      </c>
      <c r="F13" s="8">
        <f t="shared" si="1"/>
        <v>0.37171052631578949</v>
      </c>
      <c r="G13" s="8">
        <f t="shared" si="2"/>
        <v>0.53618421052631582</v>
      </c>
      <c r="H13" s="8">
        <f t="shared" si="3"/>
        <v>9.2105263157894732E-2</v>
      </c>
    </row>
  </sheetData>
  <autoFilter ref="A1:H1" xr:uid="{47DA6358-7AAB-47CC-A10E-26D02B24666C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C011-12AB-4181-A739-0B959A486B76}">
  <sheetPr codeName="Sheet6"/>
  <dimension ref="A1:F566"/>
  <sheetViews>
    <sheetView tabSelected="1" workbookViewId="0">
      <selection activeCell="F5" sqref="F5"/>
    </sheetView>
  </sheetViews>
  <sheetFormatPr defaultRowHeight="15.5" x14ac:dyDescent="0.35"/>
  <cols>
    <col min="1" max="1" width="20.6640625" customWidth="1"/>
    <col min="2" max="2" width="13" customWidth="1"/>
    <col min="6" max="6" width="18.4140625" customWidth="1"/>
  </cols>
  <sheetData>
    <row r="1" spans="1:6" x14ac:dyDescent="0.35">
      <c r="A1" s="1" t="s">
        <v>4</v>
      </c>
      <c r="B1" s="1" t="s">
        <v>5</v>
      </c>
      <c r="C1" s="1" t="s">
        <v>4</v>
      </c>
      <c r="D1" s="1" t="s">
        <v>5</v>
      </c>
    </row>
    <row r="2" spans="1:6" x14ac:dyDescent="0.35">
      <c r="A2" t="s">
        <v>20</v>
      </c>
      <c r="B2">
        <v>158</v>
      </c>
      <c r="C2" t="s">
        <v>14</v>
      </c>
      <c r="D2">
        <v>0</v>
      </c>
      <c r="F2" t="s">
        <v>2108</v>
      </c>
    </row>
    <row r="3" spans="1:6" x14ac:dyDescent="0.35">
      <c r="A3" t="s">
        <v>20</v>
      </c>
      <c r="B3">
        <v>1425</v>
      </c>
      <c r="C3" t="s">
        <v>14</v>
      </c>
      <c r="D3">
        <v>24</v>
      </c>
      <c r="F3" t="s">
        <v>2109</v>
      </c>
    </row>
    <row r="4" spans="1:6" x14ac:dyDescent="0.35">
      <c r="A4" t="s">
        <v>20</v>
      </c>
      <c r="B4">
        <v>174</v>
      </c>
      <c r="C4" t="s">
        <v>14</v>
      </c>
      <c r="D4">
        <v>53</v>
      </c>
      <c r="F4" t="s">
        <v>2110</v>
      </c>
    </row>
    <row r="5" spans="1:6" x14ac:dyDescent="0.35">
      <c r="A5" t="s">
        <v>20</v>
      </c>
      <c r="B5">
        <v>227</v>
      </c>
      <c r="C5" t="s">
        <v>14</v>
      </c>
      <c r="D5">
        <v>18</v>
      </c>
    </row>
    <row r="6" spans="1:6" x14ac:dyDescent="0.35">
      <c r="A6" t="s">
        <v>20</v>
      </c>
      <c r="B6">
        <v>220</v>
      </c>
      <c r="C6" t="s">
        <v>14</v>
      </c>
      <c r="D6">
        <v>44</v>
      </c>
    </row>
    <row r="7" spans="1:6" x14ac:dyDescent="0.35">
      <c r="A7" t="s">
        <v>20</v>
      </c>
      <c r="B7">
        <v>98</v>
      </c>
      <c r="C7" t="s">
        <v>14</v>
      </c>
      <c r="D7">
        <v>27</v>
      </c>
    </row>
    <row r="8" spans="1:6" x14ac:dyDescent="0.35">
      <c r="A8" t="s">
        <v>20</v>
      </c>
      <c r="B8">
        <v>100</v>
      </c>
      <c r="C8" t="s">
        <v>14</v>
      </c>
      <c r="D8">
        <v>55</v>
      </c>
    </row>
    <row r="9" spans="1:6" x14ac:dyDescent="0.35">
      <c r="A9" t="s">
        <v>20</v>
      </c>
      <c r="B9">
        <v>1249</v>
      </c>
      <c r="C9" t="s">
        <v>14</v>
      </c>
      <c r="D9">
        <v>200</v>
      </c>
    </row>
    <row r="10" spans="1:6" x14ac:dyDescent="0.35">
      <c r="A10" t="s">
        <v>20</v>
      </c>
      <c r="B10">
        <v>1396</v>
      </c>
      <c r="C10" t="s">
        <v>14</v>
      </c>
      <c r="D10">
        <v>452</v>
      </c>
    </row>
    <row r="11" spans="1:6" x14ac:dyDescent="0.35">
      <c r="A11" t="s">
        <v>20</v>
      </c>
      <c r="B11">
        <v>890</v>
      </c>
      <c r="C11" t="s">
        <v>14</v>
      </c>
      <c r="D11">
        <v>674</v>
      </c>
    </row>
    <row r="12" spans="1:6" x14ac:dyDescent="0.35">
      <c r="A12" t="s">
        <v>20</v>
      </c>
      <c r="B12">
        <v>142</v>
      </c>
      <c r="C12" t="s">
        <v>14</v>
      </c>
      <c r="D12">
        <v>558</v>
      </c>
    </row>
    <row r="13" spans="1:6" x14ac:dyDescent="0.35">
      <c r="A13" t="s">
        <v>20</v>
      </c>
      <c r="B13">
        <v>2673</v>
      </c>
      <c r="C13" t="s">
        <v>14</v>
      </c>
      <c r="D13">
        <v>15</v>
      </c>
    </row>
    <row r="14" spans="1:6" x14ac:dyDescent="0.35">
      <c r="A14" t="s">
        <v>20</v>
      </c>
      <c r="B14">
        <v>163</v>
      </c>
      <c r="C14" t="s">
        <v>14</v>
      </c>
      <c r="D14">
        <v>2307</v>
      </c>
    </row>
    <row r="15" spans="1:6" x14ac:dyDescent="0.35">
      <c r="A15" t="s">
        <v>20</v>
      </c>
      <c r="B15">
        <v>2220</v>
      </c>
      <c r="C15" t="s">
        <v>14</v>
      </c>
      <c r="D15">
        <v>88</v>
      </c>
    </row>
    <row r="16" spans="1:6" x14ac:dyDescent="0.35">
      <c r="A16" t="s">
        <v>20</v>
      </c>
      <c r="B16">
        <v>1606</v>
      </c>
      <c r="C16" t="s">
        <v>14</v>
      </c>
      <c r="D16">
        <v>48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7">
    <cfRule type="containsText" dxfId="9" priority="7" operator="containsText" text="canceled">
      <formula>NOT(ISERROR(SEARCH("canceled",A1)))</formula>
    </cfRule>
    <cfRule type="containsText" dxfId="8" priority="8" operator="containsText" text="failed">
      <formula>NOT(ISERROR(SEARCH("failed",A1)))</formula>
    </cfRule>
    <cfRule type="containsText" dxfId="7" priority="9" operator="containsText" text="faild">
      <formula>NOT(ISERROR(SEARCH("faild",A1)))</formula>
    </cfRule>
    <cfRule type="containsText" dxfId="6" priority="10" operator="containsText" text="successful">
      <formula>NOT(ISERROR(SEARCH("successful",A1)))</formula>
    </cfRule>
  </conditionalFormatting>
  <conditionalFormatting sqref="A2:A570">
    <cfRule type="containsText" dxfId="5" priority="6" operator="containsText" text="live">
      <formula>NOT(ISERROR(SEARCH("live",A2)))</formula>
    </cfRule>
  </conditionalFormatting>
  <conditionalFormatting sqref="C1:C366">
    <cfRule type="containsText" dxfId="4" priority="2" operator="containsText" text="canceled">
      <formula>NOT(ISERROR(SEARCH("canceled",C1)))</formula>
    </cfRule>
    <cfRule type="containsText" dxfId="3" priority="3" operator="containsText" text="failed">
      <formula>NOT(ISERROR(SEARCH("failed",C1)))</formula>
    </cfRule>
    <cfRule type="containsText" dxfId="2" priority="4" operator="containsText" text="faild">
      <formula>NOT(ISERROR(SEARCH("faild",C1)))</formula>
    </cfRule>
    <cfRule type="containsText" dxfId="1" priority="5" operator="containsText" text="successful">
      <formula>NOT(ISERROR(SEARCH("successful",C1)))</formula>
    </cfRule>
  </conditionalFormatting>
  <conditionalFormatting sqref="C2:C369">
    <cfRule type="containsText" dxfId="0" priority="1" operator="containsText" text="live">
      <formula>NOT(ISERROR(SEARCH("live",C2)))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</vt:lpstr>
      <vt:lpstr> Goals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Navdeep Grewal</cp:lastModifiedBy>
  <dcterms:created xsi:type="dcterms:W3CDTF">2021-09-29T18:52:28Z</dcterms:created>
  <dcterms:modified xsi:type="dcterms:W3CDTF">2024-09-05T22:41:24Z</dcterms:modified>
</cp:coreProperties>
</file>