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4a2b7bb5f8f0551/Desktop/"/>
    </mc:Choice>
  </mc:AlternateContent>
  <xr:revisionPtr revIDLastSave="722" documentId="13_ncr:1_{01C1D41C-0744-4324-BDC8-4228808149A5}" xr6:coauthVersionLast="47" xr6:coauthVersionMax="47" xr10:uidLastSave="{C6C74919-871C-4FA5-80BB-ACD1A9186A0F}"/>
  <bookViews>
    <workbookView xWindow="-110" yWindow="-110" windowWidth="19420" windowHeight="11500" firstSheet="1" activeTab="4" xr2:uid="{00000000-000D-0000-FFFF-FFFF00000000}"/>
  </bookViews>
  <sheets>
    <sheet name=" Project Overview" sheetId="5" r:id="rId1"/>
    <sheet name="Assumptions" sheetId="1" r:id="rId2"/>
    <sheet name="Financials" sheetId="2" r:id="rId3"/>
    <sheet name="KPIs" sheetId="3" r:id="rId4"/>
    <sheet name="DASHBOARD" sheetId="8" r:id="rId5"/>
  </sheets>
  <definedNames>
    <definedName name="St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8" i="5" l="1"/>
  <c r="P7" i="5" a="1"/>
  <c r="P7" i="5" s="1"/>
  <c r="P6" i="5"/>
  <c r="P5" i="5"/>
  <c r="C10" i="2"/>
  <c r="D10" i="2"/>
  <c r="E10" i="2"/>
  <c r="F10" i="2"/>
  <c r="B10" i="2"/>
  <c r="C8" i="2"/>
  <c r="D8" i="2"/>
  <c r="E8" i="2"/>
  <c r="F8" i="2"/>
  <c r="B8" i="2"/>
  <c r="B3" i="2"/>
  <c r="B4" i="2" s="1"/>
  <c r="B5" i="2" s="1"/>
  <c r="B3" i="3" s="1"/>
  <c r="C3" i="2" l="1"/>
  <c r="C8" i="3" s="1"/>
  <c r="B6" i="2"/>
  <c r="B7" i="2" l="1"/>
  <c r="B4" i="3"/>
  <c r="C6" i="2"/>
  <c r="C4" i="3" s="1"/>
  <c r="C4" i="2"/>
  <c r="C5" i="2" s="1"/>
  <c r="D3" i="2"/>
  <c r="D8" i="3" s="1"/>
  <c r="B9" i="2" l="1"/>
  <c r="B6" i="3"/>
  <c r="C7" i="2"/>
  <c r="C3" i="3"/>
  <c r="D4" i="2"/>
  <c r="D5" i="2" s="1"/>
  <c r="D3" i="3" s="1"/>
  <c r="D6" i="2"/>
  <c r="D4" i="3" s="1"/>
  <c r="E3" i="2"/>
  <c r="E8" i="3" s="1"/>
  <c r="C9" i="2" l="1"/>
  <c r="C6" i="3"/>
  <c r="B11" i="2"/>
  <c r="B12" i="2" s="1"/>
  <c r="B13" i="2" s="1"/>
  <c r="B7" i="3"/>
  <c r="E4" i="2"/>
  <c r="E5" i="2" s="1"/>
  <c r="E3" i="3" s="1"/>
  <c r="E6" i="2"/>
  <c r="E4" i="3" s="1"/>
  <c r="D7" i="2"/>
  <c r="F3" i="2"/>
  <c r="F8" i="3" s="1"/>
  <c r="Z10" i="8" s="1"/>
  <c r="D9" i="2" l="1"/>
  <c r="D6" i="3"/>
  <c r="C11" i="2"/>
  <c r="C12" i="2" s="1"/>
  <c r="C7" i="3"/>
  <c r="Z6" i="8"/>
  <c r="B5" i="3"/>
  <c r="E7" i="2"/>
  <c r="F4" i="2"/>
  <c r="F5" i="2" s="1"/>
  <c r="F6" i="2"/>
  <c r="F4" i="3" s="1"/>
  <c r="Z7" i="8" s="1"/>
  <c r="F7" i="2" l="1"/>
  <c r="F3" i="3"/>
  <c r="E9" i="2"/>
  <c r="E6" i="3"/>
  <c r="C13" i="2"/>
  <c r="C10" i="3"/>
  <c r="D11" i="2"/>
  <c r="D7" i="3"/>
  <c r="D12" i="2" l="1"/>
  <c r="D10" i="3" s="1"/>
  <c r="C9" i="3"/>
  <c r="C5" i="3"/>
  <c r="E11" i="2"/>
  <c r="E12" i="2" s="1"/>
  <c r="E7" i="3"/>
  <c r="F9" i="2"/>
  <c r="F6" i="3"/>
  <c r="E13" i="2" l="1"/>
  <c r="E10" i="3"/>
  <c r="F11" i="2"/>
  <c r="F7" i="3"/>
  <c r="D13" i="2"/>
  <c r="D5" i="3" l="1"/>
  <c r="D9" i="3"/>
  <c r="F12" i="2"/>
  <c r="F10" i="3" s="1"/>
  <c r="E9" i="3"/>
  <c r="E5" i="3"/>
  <c r="F13" i="2" l="1"/>
  <c r="F5" i="3" l="1"/>
  <c r="Z8" i="8" s="1"/>
  <c r="F9" i="3"/>
  <c r="Z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<sst xmlns="http://schemas.openxmlformats.org/spreadsheetml/2006/main" count="113" uniqueCount="99">
  <si>
    <t>Parameter</t>
  </si>
  <si>
    <t>Value</t>
  </si>
  <si>
    <t>Starting Year</t>
  </si>
  <si>
    <t>Forecast Period (Years)</t>
  </si>
  <si>
    <t>Base Revenue (Year 1)</t>
  </si>
  <si>
    <t>Revenue Growth Rate</t>
  </si>
  <si>
    <t>COGS as % of Revenue</t>
  </si>
  <si>
    <t>OPEX as % of Revenue</t>
  </si>
  <si>
    <t>Depreciation (Fixed/Year)</t>
  </si>
  <si>
    <t>Interest (Fixed/Year)</t>
  </si>
  <si>
    <t>Tax Rate</t>
  </si>
  <si>
    <t>Description</t>
  </si>
  <si>
    <t>Revenue</t>
  </si>
  <si>
    <t>COGS</t>
  </si>
  <si>
    <t>Gross Profit</t>
  </si>
  <si>
    <t>OPEX</t>
  </si>
  <si>
    <t>EBITDA</t>
  </si>
  <si>
    <t>Depreciation</t>
  </si>
  <si>
    <t>Interest</t>
  </si>
  <si>
    <t>EBT</t>
  </si>
  <si>
    <t>Tax</t>
  </si>
  <si>
    <t>Net Profit</t>
  </si>
  <si>
    <t>Gross Margin %</t>
  </si>
  <si>
    <t>Net Profit Margin %</t>
  </si>
  <si>
    <t xml:space="preserve"> Project Overview</t>
  </si>
  <si>
    <t>COGS (Cost of Goods Sold)</t>
  </si>
  <si>
    <t>Operating Expenses (OPEX)</t>
  </si>
  <si>
    <t>Profitability &amp; KPI dashboard</t>
  </si>
  <si>
    <t>CY Revenue*(1+Growth Rate)</t>
  </si>
  <si>
    <t>Formula Used</t>
  </si>
  <si>
    <t>Revenue* 60%</t>
  </si>
  <si>
    <t>Revenue - COGS</t>
  </si>
  <si>
    <t>Revenue* 20%</t>
  </si>
  <si>
    <t>Gross Profit - OPEX</t>
  </si>
  <si>
    <t>Fixed Depreciation</t>
  </si>
  <si>
    <t xml:space="preserve"> EBITDA - Dep</t>
  </si>
  <si>
    <t>Fixed Interest Amount</t>
  </si>
  <si>
    <t>EBIT - Interest</t>
  </si>
  <si>
    <t>EBIT / Op Profit</t>
  </si>
  <si>
    <t>EBT* Tax Rate</t>
  </si>
  <si>
    <t>EBT- Tax Rate</t>
  </si>
  <si>
    <t xml:space="preserve"> EBIT</t>
  </si>
  <si>
    <t xml:space="preserve"> EBT</t>
  </si>
  <si>
    <t xml:space="preserve"> Net Profit</t>
  </si>
  <si>
    <r>
      <t>Objective:</t>
    </r>
    <r>
      <rPr>
        <sz val="11"/>
        <color theme="1"/>
        <rFont val="Calibri"/>
        <family val="2"/>
        <scheme val="minor"/>
      </rPr>
      <t xml:space="preserve"> Build a structured Excel model to forecast a retail business’s financials for 5 years that includes</t>
    </r>
  </si>
  <si>
    <t>A (ID)</t>
  </si>
  <si>
    <t>B (Name)</t>
  </si>
  <si>
    <t>C (Department)</t>
  </si>
  <si>
    <t>D (Salary)</t>
  </si>
  <si>
    <t>Anil</t>
  </si>
  <si>
    <t>HR</t>
  </si>
  <si>
    <t>Sunita</t>
  </si>
  <si>
    <t>Finance</t>
  </si>
  <si>
    <t>Ravi</t>
  </si>
  <si>
    <t>Marketing</t>
  </si>
  <si>
    <t>Neha</t>
  </si>
  <si>
    <t>IT</t>
  </si>
  <si>
    <t>Arjun</t>
  </si>
  <si>
    <t>Meera</t>
  </si>
  <si>
    <t>Sales</t>
  </si>
  <si>
    <t>Kunal</t>
  </si>
  <si>
    <t>Divya</t>
  </si>
  <si>
    <t>Rakesh</t>
  </si>
  <si>
    <t>Sneha</t>
  </si>
  <si>
    <t>VLOOKUP</t>
  </si>
  <si>
    <t>Xlookup</t>
  </si>
  <si>
    <t>hlookup</t>
  </si>
  <si>
    <t>A</t>
  </si>
  <si>
    <t>B</t>
  </si>
  <si>
    <t>C</t>
  </si>
  <si>
    <t>D</t>
  </si>
  <si>
    <t>E</t>
  </si>
  <si>
    <t>Dept</t>
  </si>
  <si>
    <t>Budget</t>
  </si>
  <si>
    <t>What is buget of IT</t>
  </si>
  <si>
    <t>Check Row wise</t>
  </si>
  <si>
    <t>FINANCIAL COMPONENTS</t>
  </si>
  <si>
    <t>KPI Metrics</t>
  </si>
  <si>
    <t>Formula</t>
  </si>
  <si>
    <t>YoY% Revenue Growth</t>
  </si>
  <si>
    <t>Gross profit /Revenue</t>
  </si>
  <si>
    <t>OPEX %</t>
  </si>
  <si>
    <t>OPEX / Revenue</t>
  </si>
  <si>
    <t xml:space="preserve">EBIT </t>
  </si>
  <si>
    <t>Net Profit/Revenue</t>
  </si>
  <si>
    <t>EBITDA / Revenue</t>
  </si>
  <si>
    <t>EBIT/Revenue</t>
  </si>
  <si>
    <t>YoY% Net Profit Growth</t>
  </si>
  <si>
    <t>-</t>
  </si>
  <si>
    <t>TAX rate Growth</t>
  </si>
  <si>
    <t>DIFF in Revenue / PY</t>
  </si>
  <si>
    <t>DIFF in Net Profit / PY</t>
  </si>
  <si>
    <t>DIFF in Tax rate/ PY</t>
  </si>
  <si>
    <t>Total Revenue</t>
  </si>
  <si>
    <t>Avg OPEX %</t>
  </si>
  <si>
    <t>Avg Profit Margin</t>
  </si>
  <si>
    <t>Total net profit</t>
  </si>
  <si>
    <t>Avg Yoy% Revenue</t>
  </si>
  <si>
    <t>Cummulative Net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</si>
</sst>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&quot;₹&quot;\ #,##0"/>
    <numFmt numFmtId="165" formatCode="[$-F800]dddd\,\ mmmm\ dd\,\ yyyy"/>
    <numFmt numFmtId="166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haroni"/>
      <charset val="177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3" fillId="5" borderId="1" xfId="0" applyFont="1" applyFill="1" applyBorder="1"/>
    <xf numFmtId="164" fontId="3" fillId="5" borderId="1" xfId="0" applyNumberFormat="1" applyFont="1" applyFill="1" applyBorder="1"/>
    <xf numFmtId="0" fontId="3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7" fillId="0" borderId="0" xfId="2"/>
    <xf numFmtId="14" fontId="0" fillId="0" borderId="0" xfId="0" applyNumberFormat="1"/>
    <xf numFmtId="20" fontId="0" fillId="0" borderId="0" xfId="0" applyNumberFormat="1"/>
    <xf numFmtId="15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/>
    <xf numFmtId="0" fontId="0" fillId="0" borderId="0" xfId="0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0" fillId="0" borderId="1" xfId="0" applyNumberFormat="1" applyBorder="1"/>
    <xf numFmtId="10" fontId="0" fillId="0" borderId="1" xfId="0" applyNumberFormat="1" applyBorder="1" applyAlignment="1">
      <alignment horizontal="center"/>
    </xf>
    <xf numFmtId="0" fontId="4" fillId="0" borderId="0" xfId="0" applyFont="1"/>
    <xf numFmtId="0" fontId="9" fillId="0" borderId="1" xfId="0" applyFont="1" applyBorder="1"/>
    <xf numFmtId="0" fontId="9" fillId="0" borderId="4" xfId="0" applyFont="1" applyBorder="1"/>
    <xf numFmtId="166" fontId="0" fillId="0" borderId="0" xfId="1" applyNumberFormat="1" applyFont="1"/>
    <xf numFmtId="9" fontId="0" fillId="0" borderId="0" xfId="0" applyNumberFormat="1"/>
    <xf numFmtId="3" fontId="0" fillId="0" borderId="0" xfId="1" applyNumberFormat="1" applyFont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4" fillId="0" borderId="3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 vs Net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Financials!$A$3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Financials!$B$3:$F$3</c:f>
              <c:numCache>
                <c:formatCode>"₹"\ #,##0</c:formatCode>
                <c:ptCount val="5"/>
                <c:pt idx="0">
                  <c:v>10000000</c:v>
                </c:pt>
                <c:pt idx="1">
                  <c:v>11000000</c:v>
                </c:pt>
                <c:pt idx="2">
                  <c:v>12100000.000000002</c:v>
                </c:pt>
                <c:pt idx="3">
                  <c:v>13310000.000000004</c:v>
                </c:pt>
                <c:pt idx="4">
                  <c:v>14641000.000000006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D-4AB7-8EA9-E0DF08DA83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7"/>
        <c:axId val="1793707487"/>
        <c:axId val="1793708447"/>
      </c:barChart>
      <c:lineChart>
        <c:grouping val="standard"/>
        <c:varyColors val="0"/>
        <c:ser>
          <c:idx val="1"/>
          <c:order val="1"/>
          <c:tx>
            <c:strRef>
              <c:f>Financials!$A$13</c:f>
              <c:strCache>
                <c:ptCount val="1"/>
                <c:pt idx="0">
                  <c:v>Net Profit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6.94444444444445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2D-4AB7-8EA9-E0DF08DA8397}"/>
                </c:ext>
              </c:extLst>
            </c:dLbl>
            <c:dLbl>
              <c:idx val="1"/>
              <c:layout>
                <c:manualLayout>
                  <c:x val="-5.5555555555555046E-3"/>
                  <c:y val="-7.87037037037037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2D-4AB7-8EA9-E0DF08DA8397}"/>
                </c:ext>
              </c:extLst>
            </c:dLbl>
            <c:dLbl>
              <c:idx val="2"/>
              <c:layout>
                <c:manualLayout>
                  <c:x val="5.5555555555555558E-3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2D-4AB7-8EA9-E0DF08DA8397}"/>
                </c:ext>
              </c:extLst>
            </c:dLbl>
            <c:dLbl>
              <c:idx val="3"/>
              <c:layout>
                <c:manualLayout>
                  <c:x val="0"/>
                  <c:y val="-6.48148148148148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72D-4AB7-8EA9-E0DF08DA8397}"/>
                </c:ext>
              </c:extLst>
            </c:dLbl>
            <c:dLbl>
              <c:idx val="4"/>
              <c:layout>
                <c:manualLayout>
                  <c:x val="-1.0185067526415994E-16"/>
                  <c:y val="-6.944444444444453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72D-4AB7-8EA9-E0DF08DA83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Financials!$B$13:$F$13</c:f>
              <c:numCache>
                <c:formatCode>"₹"\ #,##0</c:formatCode>
                <c:ptCount val="5"/>
                <c:pt idx="0">
                  <c:v>910000</c:v>
                </c:pt>
                <c:pt idx="1">
                  <c:v>1050000</c:v>
                </c:pt>
                <c:pt idx="2">
                  <c:v>1204000.0000000005</c:v>
                </c:pt>
                <c:pt idx="3">
                  <c:v>1373400.0000000007</c:v>
                </c:pt>
                <c:pt idx="4">
                  <c:v>1559740.0000000005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2D-4AB7-8EA9-E0DF08DA83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793707487"/>
        <c:axId val="1793708447"/>
      </c:lineChart>
      <c:catAx>
        <c:axId val="1793707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08447"/>
        <c:crosses val="autoZero"/>
        <c:auto val="1"/>
        <c:lblAlgn val="ctr"/>
        <c:lblOffset val="100"/>
        <c:noMultiLvlLbl val="0"/>
      </c:catAx>
      <c:valAx>
        <c:axId val="1793708447"/>
        <c:scaling>
          <c:orientation val="minMax"/>
        </c:scaling>
        <c:delete val="1"/>
        <c:axPos val="l"/>
        <c:numFmt formatCode="&quot;₹&quot;\ #,##0" sourceLinked="1"/>
        <c:majorTickMark val="none"/>
        <c:minorTickMark val="none"/>
        <c:tickLblPos val="nextTo"/>
        <c:crossAx val="179370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08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400" b="1"/>
              <a:t>Gross Profit, EBITDA, Net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8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Financials!$A$5</c:f>
              <c:strCache>
                <c:ptCount val="1"/>
                <c:pt idx="0">
                  <c:v>Gross Profit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Financials!$B$5:$F$5</c:f>
              <c:numCache>
                <c:formatCode>"₹"\ #,##0</c:formatCode>
                <c:ptCount val="5"/>
                <c:pt idx="0">
                  <c:v>4000000</c:v>
                </c:pt>
                <c:pt idx="1">
                  <c:v>4400000</c:v>
                </c:pt>
                <c:pt idx="2">
                  <c:v>4840000.0000000009</c:v>
                </c:pt>
                <c:pt idx="3">
                  <c:v>5324000.0000000019</c:v>
                </c:pt>
                <c:pt idx="4">
                  <c:v>5856400.0000000019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D-4ADD-9716-B29F0E35A61C}"/>
            </c:ext>
          </c:extLst>
        </c:ser>
        <c:ser>
          <c:idx val="1"/>
          <c:order val="1"/>
          <c:tx>
            <c:strRef>
              <c:f>Financials!$A$7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Financials!$B$7:$F$7</c:f>
              <c:numCache>
                <c:formatCode>"₹"\ #,##0</c:formatCode>
                <c:ptCount val="5"/>
                <c:pt idx="0">
                  <c:v>2000000</c:v>
                </c:pt>
                <c:pt idx="1">
                  <c:v>2200000</c:v>
                </c:pt>
                <c:pt idx="2">
                  <c:v>2420000.0000000005</c:v>
                </c:pt>
                <c:pt idx="3">
                  <c:v>2662000.0000000009</c:v>
                </c:pt>
                <c:pt idx="4">
                  <c:v>2928200.0000000005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3D-4ADD-9716-B29F0E35A61C}"/>
            </c:ext>
          </c:extLst>
        </c:ser>
        <c:ser>
          <c:idx val="2"/>
          <c:order val="2"/>
          <c:tx>
            <c:strRef>
              <c:f>Financials!$A$13</c:f>
              <c:strCache>
                <c:ptCount val="1"/>
                <c:pt idx="0">
                  <c:v>Net Profit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Financials!$B$13:$F$13</c:f>
              <c:numCache>
                <c:formatCode>"₹"\ #,##0</c:formatCode>
                <c:ptCount val="5"/>
                <c:pt idx="0">
                  <c:v>910000</c:v>
                </c:pt>
                <c:pt idx="1">
                  <c:v>1050000</c:v>
                </c:pt>
                <c:pt idx="2">
                  <c:v>1204000.0000000005</c:v>
                </c:pt>
                <c:pt idx="3">
                  <c:v>1373400.0000000007</c:v>
                </c:pt>
                <c:pt idx="4">
                  <c:v>1559740.0000000005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3D-4ADD-9716-B29F0E35A6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00983087"/>
        <c:axId val="2000983567"/>
      </c:barChart>
      <c:catAx>
        <c:axId val="2000983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983567"/>
        <c:crosses val="autoZero"/>
        <c:auto val="1"/>
        <c:lblAlgn val="ctr"/>
        <c:lblOffset val="100"/>
        <c:noMultiLvlLbl val="0"/>
      </c:catAx>
      <c:valAx>
        <c:axId val="2000983567"/>
        <c:scaling>
          <c:orientation val="minMax"/>
        </c:scaling>
        <c:delete val="1"/>
        <c:axPos val="l"/>
        <c:numFmt formatCode="&quot;₹&quot;\ #,##0" sourceLinked="1"/>
        <c:majorTickMark val="none"/>
        <c:minorTickMark val="none"/>
        <c:tickLblPos val="nextTo"/>
        <c:crossAx val="2000983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2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Cummulative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Financials!$B$16</c:f>
              <c:strCache>
                <c:ptCount val="1"/>
                <c:pt idx="0">
                  <c:v>2025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Financials!$C$16</c:f>
              <c:numCache>
                <c:formatCode>General</c:formatCode>
                <c:ptCount val="1"/>
                <c:pt idx="0">
                  <c:v>910000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8-4C9A-825D-3371B43376EE}"/>
            </c:ext>
          </c:extLst>
        </c:ser>
        <c:ser>
          <c:idx val="1"/>
          <c:order val="1"/>
          <c:tx>
            <c:strRef>
              <c:f>Financials!$B$17</c:f>
              <c:strCache>
                <c:ptCount val="1"/>
                <c:pt idx="0">
                  <c:v>2026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Financials!$C$17</c:f>
              <c:numCache>
                <c:formatCode>General</c:formatCode>
                <c:ptCount val="1"/>
                <c:pt idx="0">
                  <c:v>1960000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18-4C9A-825D-3371B43376EE}"/>
            </c:ext>
          </c:extLst>
        </c:ser>
        <c:ser>
          <c:idx val="2"/>
          <c:order val="2"/>
          <c:tx>
            <c:strRef>
              <c:f>Financials!$B$18</c:f>
              <c:strCache>
                <c:ptCount val="1"/>
                <c:pt idx="0">
                  <c:v>2027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Financials!$C$18</c:f>
              <c:numCache>
                <c:formatCode>General</c:formatCode>
                <c:ptCount val="1"/>
                <c:pt idx="0">
                  <c:v>3164000.0000000005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8-4C9A-825D-3371B43376EE}"/>
            </c:ext>
          </c:extLst>
        </c:ser>
        <c:ser>
          <c:idx val="3"/>
          <c:order val="3"/>
          <c:tx>
            <c:strRef>
              <c:f>Financials!$B$19</c:f>
              <c:strCache>
                <c:ptCount val="1"/>
                <c:pt idx="0">
                  <c:v>2028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Financials!$C$19</c:f>
              <c:numCache>
                <c:formatCode>General</c:formatCode>
                <c:ptCount val="1"/>
                <c:pt idx="0">
                  <c:v>4537400.0000000009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18-4C9A-825D-3371B43376EE}"/>
            </c:ext>
          </c:extLst>
        </c:ser>
        <c:ser>
          <c:idx val="4"/>
          <c:order val="4"/>
          <c:tx>
            <c:strRef>
              <c:f>Financials!$B$20</c:f>
              <c:strCache>
                <c:ptCount val="1"/>
                <c:pt idx="0">
                  <c:v>2029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hade val="51000"/>
                    <a:satMod val="130000"/>
                  </a:schemeClr>
                </a:gs>
                <a:gs pos="80000">
                  <a:schemeClr val="accent5">
                    <a:shade val="93000"/>
                    <a:satMod val="130000"/>
                  </a:schemeClr>
                </a:gs>
                <a:gs pos="100000">
                  <a:schemeClr val="accent5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Financials!$C$20</c:f>
              <c:numCache>
                <c:formatCode>General</c:formatCode>
                <c:ptCount val="1"/>
                <c:pt idx="0">
                  <c:v>6097140.0000000019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18-4C9A-825D-3371B43376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55256815"/>
        <c:axId val="2055253455"/>
      </c:barChart>
      <c:catAx>
        <c:axId val="20552568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253455"/>
        <c:crosses val="autoZero"/>
        <c:auto val="1"/>
        <c:lblAlgn val="ctr"/>
        <c:lblOffset val="100"/>
        <c:noMultiLvlLbl val="0"/>
      </c:catAx>
      <c:valAx>
        <c:axId val="205525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25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Net profit Various years</a:t>
            </a:r>
          </a:p>
        </c:rich>
      </c:tx>
      <c:layout>
        <c:manualLayout>
          <c:xMode val="edge"/>
          <c:yMode val="edge"/>
          <c:x val="0.28073113491279966"/>
          <c:y val="4.2514902334087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0F1E-4F76-8991-4A37BFD3BED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0F1E-4F76-8991-4A37BFD3BED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0F1E-4F76-8991-4A37BFD3BED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0F1E-4F76-8991-4A37BFD3BED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0F1E-4F76-8991-4A37BFD3BED0}"/>
              </c:ext>
            </c:extLst>
          </c:dPt>
          <c:dLbls>
            <c:dLbl>
              <c:idx val="0"/>
              <c:layout>
                <c:manualLayout>
                  <c:x val="7.7053855172854735E-2"/>
                  <c:y val="5.991202852378416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F1E-4F76-8991-4A37BFD3BED0}"/>
                </c:ext>
              </c:extLst>
            </c:dLbl>
            <c:dLbl>
              <c:idx val="1"/>
              <c:layout>
                <c:manualLayout>
                  <c:x val="-2.7645107805681513E-3"/>
                  <c:y val="1.820379322330201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1E-4F76-8991-4A37BFD3BED0}"/>
                </c:ext>
              </c:extLst>
            </c:dLbl>
            <c:dLbl>
              <c:idx val="2"/>
              <c:layout>
                <c:manualLayout>
                  <c:x val="7.7792650769933316E-2"/>
                  <c:y val="-9.9650214879594842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F1E-4F76-8991-4A37BFD3BED0}"/>
                </c:ext>
              </c:extLst>
            </c:dLbl>
            <c:dLbl>
              <c:idx val="3"/>
              <c:layout>
                <c:manualLayout>
                  <c:x val="-7.5768073245201188E-5"/>
                  <c:y val="-5.1947080067387394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F1E-4F76-8991-4A37BFD3BED0}"/>
                </c:ext>
              </c:extLst>
            </c:dLbl>
            <c:dLbl>
              <c:idx val="4"/>
              <c:layout>
                <c:manualLayout>
                  <c:x val="-2.7270590542733789E-2"/>
                  <c:y val="8.2680294416376379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F1E-4F76-8991-4A37BFD3BED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Financials!$B$2:$F$2</c:f>
              <c:numCache>
                <c:formatCode>General</c:formatCode>
                <c:ptCount val="5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</c:numCache>
            </c:numRef>
          </c:cat>
          <c:val>
            <c:numRef>
              <c:f>Financials!$B$13:$F$13</c:f>
              <c:numCache>
                <c:formatCode>"₹"\ #,##0</c:formatCode>
                <c:ptCount val="5"/>
                <c:pt idx="0">
                  <c:v>910000</c:v>
                </c:pt>
                <c:pt idx="1">
                  <c:v>1050000</c:v>
                </c:pt>
                <c:pt idx="2">
                  <c:v>1204000.0000000005</c:v>
                </c:pt>
                <c:pt idx="3">
                  <c:v>1373400.0000000007</c:v>
                </c:pt>
                <c:pt idx="4">
                  <c:v>1559740.0000000005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1E-4F76-8991-4A37BFD3BED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chart" Target="../charts/chart4.xml"/><Relationship Id="rId4" Type="http://schemas.openxmlformats.org/officeDocument/2006/relationships/image" Target="../media/image4.png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149921" cy="6087937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1E3A6E-5A42-4FF8-9F04-92071D39E9BB}"/>
            </a:ext>
          </a:extLst>
        </xdr:cNvPr>
        <xdr:cNvSpPr/>
      </xdr:nvSpPr>
      <xdr:spPr>
        <a:xfrm>
          <a:off x="0" y="0"/>
          <a:ext cx="10149921" cy="6087937"/>
        </a:xfrm>
        <a:prstGeom prst="rect">
          <a:avLst/>
        </a:prstGeom>
        <a:gradFill>
          <a:gsLst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absoluteAnchor>
  <xdr:absoluteAnchor>
    <xdr:pos x="8944" y="0"/>
    <xdr:ext cx="10171215" cy="568038"/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A360860-FA8A-4083-90D6-B94BDA116285}"/>
            </a:ext>
          </a:extLst>
        </xdr:cNvPr>
        <xdr:cNvSpPr/>
      </xdr:nvSpPr>
      <xdr:spPr>
        <a:xfrm>
          <a:off x="8944" y="0"/>
          <a:ext cx="10171215" cy="568038"/>
        </a:xfrm>
        <a:prstGeom prst="roundRect">
          <a:avLst>
            <a:gd name="adj" fmla="val 0"/>
          </a:avLst>
        </a:prstGeom>
        <a:solidFill>
          <a:schemeClr val="tx2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absoluteAnchor>
  <xdr:absoluteAnchor>
    <xdr:pos x="164630" y="604963"/>
    <xdr:ext cx="1787407" cy="695949"/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205E41E-36F9-4481-976D-C9C6D57DECA2}"/>
            </a:ext>
          </a:extLst>
        </xdr:cNvPr>
        <xdr:cNvSpPr/>
      </xdr:nvSpPr>
      <xdr:spPr>
        <a:xfrm>
          <a:off x="164630" y="604963"/>
          <a:ext cx="1787407" cy="695949"/>
        </a:xfrm>
        <a:prstGeom prst="roundRect">
          <a:avLst>
            <a:gd name="adj" fmla="val 9649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absoluteAnchor>
  <xdr:absoluteAnchor>
    <xdr:pos x="2006914" y="597123"/>
    <xdr:ext cx="1897159" cy="695949"/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F3AECE8E-E9BE-4F3E-A404-2BE54798B966}"/>
            </a:ext>
          </a:extLst>
        </xdr:cNvPr>
        <xdr:cNvSpPr/>
      </xdr:nvSpPr>
      <xdr:spPr>
        <a:xfrm>
          <a:off x="2006914" y="597123"/>
          <a:ext cx="1897159" cy="695949"/>
        </a:xfrm>
        <a:prstGeom prst="roundRect">
          <a:avLst>
            <a:gd name="adj" fmla="val 9649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absoluteAnchor>
  <xdr:absoluteAnchor>
    <xdr:pos x="3982469" y="589285"/>
    <xdr:ext cx="1944198" cy="695949"/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104C0FAE-1A93-4572-8495-FF6FC28A2F49}"/>
            </a:ext>
          </a:extLst>
        </xdr:cNvPr>
        <xdr:cNvSpPr/>
      </xdr:nvSpPr>
      <xdr:spPr>
        <a:xfrm>
          <a:off x="3982469" y="589285"/>
          <a:ext cx="1944198" cy="695949"/>
        </a:xfrm>
        <a:prstGeom prst="roundRect">
          <a:avLst>
            <a:gd name="adj" fmla="val 9649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absoluteAnchor>
  <xdr:absoluteAnchor>
    <xdr:pos x="5997222" y="587076"/>
    <xdr:ext cx="2061790" cy="695949"/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1277272-08AC-4858-BAF6-74596E17AE48}"/>
            </a:ext>
          </a:extLst>
        </xdr:cNvPr>
        <xdr:cNvSpPr/>
      </xdr:nvSpPr>
      <xdr:spPr>
        <a:xfrm>
          <a:off x="5997222" y="587076"/>
          <a:ext cx="2061790" cy="695949"/>
        </a:xfrm>
        <a:prstGeom prst="roundRect">
          <a:avLst>
            <a:gd name="adj" fmla="val 9649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absoluteAnchor>
  <xdr:absoluteAnchor>
    <xdr:pos x="8137407" y="604963"/>
    <xdr:ext cx="1931879" cy="695949"/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A68C1D58-81A9-4EB1-B78D-F948EE8DE4A1}"/>
            </a:ext>
          </a:extLst>
        </xdr:cNvPr>
        <xdr:cNvSpPr/>
      </xdr:nvSpPr>
      <xdr:spPr>
        <a:xfrm>
          <a:off x="8137407" y="604963"/>
          <a:ext cx="1931879" cy="695949"/>
        </a:xfrm>
        <a:prstGeom prst="roundRect">
          <a:avLst>
            <a:gd name="adj" fmla="val 9649"/>
          </a:avLst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absoluteAnchor>
  <xdr:twoCellAnchor>
    <xdr:from>
      <xdr:col>0</xdr:col>
      <xdr:colOff>189723</xdr:colOff>
      <xdr:row>0</xdr:row>
      <xdr:rowOff>47285</xdr:rowOff>
    </xdr:from>
    <xdr:to>
      <xdr:col>12</xdr:col>
      <xdr:colOff>202423</xdr:colOff>
      <xdr:row>2</xdr:row>
      <xdr:rowOff>70242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75AD163-7543-4BE7-9346-B95BA6949F7F}"/>
            </a:ext>
          </a:extLst>
        </xdr:cNvPr>
        <xdr:cNvSpPr txBox="1"/>
      </xdr:nvSpPr>
      <xdr:spPr>
        <a:xfrm>
          <a:off x="189723" y="47285"/>
          <a:ext cx="7310728" cy="398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36000" rIns="0" bIns="0" rtlCol="0" anchor="t"/>
        <a:lstStyle/>
        <a:p>
          <a:r>
            <a:rPr lang="en-IN" sz="2400" b="1">
              <a:solidFill>
                <a:schemeClr val="bg1"/>
              </a:solidFill>
            </a:rPr>
            <a:t>Retail Business Financial Dashboard 5 YEARS</a:t>
          </a:r>
          <a:endParaRPr lang="en-IN" sz="2200" b="1">
            <a:solidFill>
              <a:schemeClr val="bg1"/>
            </a:solidFill>
            <a:latin typeface="Appl"/>
          </a:endParaRPr>
        </a:p>
      </xdr:txBody>
    </xdr:sp>
    <xdr:clientData/>
  </xdr:twoCellAnchor>
  <xdr:oneCellAnchor>
    <xdr:from>
      <xdr:col>15</xdr:col>
      <xdr:colOff>308357</xdr:colOff>
      <xdr:row>0</xdr:row>
      <xdr:rowOff>0</xdr:rowOff>
    </xdr:from>
    <xdr:ext cx="574488" cy="579344"/>
    <xdr:pic>
      <xdr:nvPicPr>
        <xdr:cNvPr id="12" name="Graphic 11" descr="Bank with solid fill">
          <a:extLst>
            <a:ext uri="{FF2B5EF4-FFF2-40B4-BE49-F238E27FC236}">
              <a16:creationId xmlns:a16="http://schemas.microsoft.com/office/drawing/2014/main" id="{1FD53BA5-1D55-45F3-AE4D-D85DBBC59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480579" y="0"/>
          <a:ext cx="574488" cy="579344"/>
        </a:xfrm>
        <a:prstGeom prst="rect">
          <a:avLst/>
        </a:prstGeom>
      </xdr:spPr>
    </xdr:pic>
    <xdr:clientData/>
  </xdr:oneCellAnchor>
  <xdr:twoCellAnchor>
    <xdr:from>
      <xdr:col>10</xdr:col>
      <xdr:colOff>409344</xdr:colOff>
      <xdr:row>3</xdr:row>
      <xdr:rowOff>69802</xdr:rowOff>
    </xdr:from>
    <xdr:to>
      <xdr:col>12</xdr:col>
      <xdr:colOff>462530</xdr:colOff>
      <xdr:row>5</xdr:row>
      <xdr:rowOff>56711</xdr:rowOff>
    </xdr:to>
    <xdr:sp macro="" textlink="$Z$9">
      <xdr:nvSpPr>
        <xdr:cNvPr id="13" name="TextBox 12">
          <a:extLst>
            <a:ext uri="{FF2B5EF4-FFF2-40B4-BE49-F238E27FC236}">
              <a16:creationId xmlns:a16="http://schemas.microsoft.com/office/drawing/2014/main" id="{C730D3D7-623F-4116-8DB1-A2E569202137}"/>
            </a:ext>
          </a:extLst>
        </xdr:cNvPr>
        <xdr:cNvSpPr txBox="1"/>
      </xdr:nvSpPr>
      <xdr:spPr>
        <a:xfrm>
          <a:off x="6524159" y="610728"/>
          <a:ext cx="1276149" cy="347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536BA82-F1E2-45B8-96E4-83C852BA117C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 60,97,140 </a:t>
          </a:fld>
          <a:endParaRPr lang="en-IN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14</xdr:col>
      <xdr:colOff>121531</xdr:colOff>
      <xdr:row>3</xdr:row>
      <xdr:rowOff>88102</xdr:rowOff>
    </xdr:from>
    <xdr:to>
      <xdr:col>15</xdr:col>
      <xdr:colOff>577747</xdr:colOff>
      <xdr:row>5</xdr:row>
      <xdr:rowOff>68152</xdr:rowOff>
    </xdr:to>
    <xdr:sp macro="" textlink="$Z$10">
      <xdr:nvSpPr>
        <xdr:cNvPr id="14" name="TextBox 13">
          <a:extLst>
            <a:ext uri="{FF2B5EF4-FFF2-40B4-BE49-F238E27FC236}">
              <a16:creationId xmlns:a16="http://schemas.microsoft.com/office/drawing/2014/main" id="{A0C9310E-DFBA-4602-A849-724413F92D13}"/>
            </a:ext>
          </a:extLst>
        </xdr:cNvPr>
        <xdr:cNvSpPr txBox="1"/>
      </xdr:nvSpPr>
      <xdr:spPr>
        <a:xfrm>
          <a:off x="8588198" y="632388"/>
          <a:ext cx="1060978" cy="3429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64092CB5-B7BA-43BA-8A9D-F71143ED8F12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10.00%</a:t>
          </a:fld>
          <a:endParaRPr lang="en-IN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</xdr:col>
      <xdr:colOff>287565</xdr:colOff>
      <xdr:row>3</xdr:row>
      <xdr:rowOff>63651</xdr:rowOff>
    </xdr:from>
    <xdr:to>
      <xdr:col>8</xdr:col>
      <xdr:colOff>548266</xdr:colOff>
      <xdr:row>5</xdr:row>
      <xdr:rowOff>123192</xdr:rowOff>
    </xdr:to>
    <xdr:sp macro="" textlink="$Z$8">
      <xdr:nvSpPr>
        <xdr:cNvPr id="16" name="TextBox 15">
          <a:extLst>
            <a:ext uri="{FF2B5EF4-FFF2-40B4-BE49-F238E27FC236}">
              <a16:creationId xmlns:a16="http://schemas.microsoft.com/office/drawing/2014/main" id="{0C2296C0-DD47-448C-95F2-0DFB5E1B4A82}"/>
            </a:ext>
          </a:extLst>
        </xdr:cNvPr>
        <xdr:cNvSpPr txBox="1"/>
      </xdr:nvSpPr>
      <xdr:spPr>
        <a:xfrm>
          <a:off x="4520898" y="607937"/>
          <a:ext cx="865463" cy="4223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3E5454C-088F-4A19-A715-EB9A99DADDC7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9.91%</a:t>
          </a:fld>
          <a:endParaRPr lang="en-US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218504</xdr:colOff>
      <xdr:row>3</xdr:row>
      <xdr:rowOff>104740</xdr:rowOff>
    </xdr:from>
    <xdr:to>
      <xdr:col>5</xdr:col>
      <xdr:colOff>481285</xdr:colOff>
      <xdr:row>5</xdr:row>
      <xdr:rowOff>55430</xdr:rowOff>
    </xdr:to>
    <xdr:sp macro="" textlink="$Z$7">
      <xdr:nvSpPr>
        <xdr:cNvPr id="17" name="TextBox 16">
          <a:extLst>
            <a:ext uri="{FF2B5EF4-FFF2-40B4-BE49-F238E27FC236}">
              <a16:creationId xmlns:a16="http://schemas.microsoft.com/office/drawing/2014/main" id="{759DE31A-FC9D-47E1-A486-AC223CE8D1F4}"/>
            </a:ext>
          </a:extLst>
        </xdr:cNvPr>
        <xdr:cNvSpPr txBox="1"/>
      </xdr:nvSpPr>
      <xdr:spPr>
        <a:xfrm>
          <a:off x="2637552" y="649026"/>
          <a:ext cx="867543" cy="313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E6E99675-FE9B-41B5-BB30-7241453E686F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20%</a:t>
          </a:fld>
          <a:endParaRPr lang="en-IN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</xdr:col>
      <xdr:colOff>18051</xdr:colOff>
      <xdr:row>3</xdr:row>
      <xdr:rowOff>132853</xdr:rowOff>
    </xdr:from>
    <xdr:to>
      <xdr:col>2</xdr:col>
      <xdr:colOff>509568</xdr:colOff>
      <xdr:row>5</xdr:row>
      <xdr:rowOff>54877</xdr:rowOff>
    </xdr:to>
    <xdr:sp macro="" textlink="$Z$6">
      <xdr:nvSpPr>
        <xdr:cNvPr id="18" name="TextBox 17">
          <a:extLst>
            <a:ext uri="{FF2B5EF4-FFF2-40B4-BE49-F238E27FC236}">
              <a16:creationId xmlns:a16="http://schemas.microsoft.com/office/drawing/2014/main" id="{F33989C6-D36D-4AFB-8A65-24D7ACCA903D}"/>
            </a:ext>
          </a:extLst>
        </xdr:cNvPr>
        <xdr:cNvSpPr txBox="1"/>
      </xdr:nvSpPr>
      <xdr:spPr>
        <a:xfrm>
          <a:off x="629532" y="673779"/>
          <a:ext cx="1102999" cy="2826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80DDA164-77DD-48E4-A6DF-A9C715DDD07E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/>
            <a:t>6,10,51,000</a:t>
          </a:fld>
          <a:endParaRPr lang="en-US" sz="1600" b="1" i="0" u="none" strike="noStrike">
            <a:solidFill>
              <a:srgbClr val="000000"/>
            </a:solidFill>
            <a:latin typeface="Calisto MT" panose="02040603050505030304" pitchFamily="18" charset="0"/>
            <a:ea typeface="Calibri"/>
            <a:cs typeface="Calibri"/>
          </a:endParaRPr>
        </a:p>
      </xdr:txBody>
    </xdr:sp>
    <xdr:clientData/>
  </xdr:twoCellAnchor>
  <xdr:twoCellAnchor>
    <xdr:from>
      <xdr:col>13</xdr:col>
      <xdr:colOff>417715</xdr:colOff>
      <xdr:row>4</xdr:row>
      <xdr:rowOff>180307</xdr:rowOff>
    </xdr:from>
    <xdr:to>
      <xdr:col>22</xdr:col>
      <xdr:colOff>195986</xdr:colOff>
      <xdr:row>6</xdr:row>
      <xdr:rowOff>125431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E87A44B-8C48-48DF-A04B-CA873B74433F}"/>
            </a:ext>
          </a:extLst>
        </xdr:cNvPr>
        <xdr:cNvSpPr txBox="1"/>
      </xdr:nvSpPr>
      <xdr:spPr>
        <a:xfrm flipH="1">
          <a:off x="8366974" y="901542"/>
          <a:ext cx="1785185" cy="3057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72000" bIns="0" rtlCol="0" anchor="t"/>
        <a:lstStyle/>
        <a:p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YoY% Revenue</a:t>
          </a:r>
        </a:p>
        <a:p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\ </a:t>
          </a:r>
          <a:endParaRPr lang="en-IN" sz="1200"/>
        </a:p>
      </xdr:txBody>
    </xdr:sp>
    <xdr:clientData/>
  </xdr:twoCellAnchor>
  <xdr:twoCellAnchor>
    <xdr:from>
      <xdr:col>3</xdr:col>
      <xdr:colOff>443015</xdr:colOff>
      <xdr:row>5</xdr:row>
      <xdr:rowOff>41404</xdr:rowOff>
    </xdr:from>
    <xdr:to>
      <xdr:col>5</xdr:col>
      <xdr:colOff>454691</xdr:colOff>
      <xdr:row>7</xdr:row>
      <xdr:rowOff>31356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04D2D7C-0B11-4BA6-9127-59D68558F6D3}"/>
            </a:ext>
          </a:extLst>
        </xdr:cNvPr>
        <xdr:cNvSpPr txBox="1"/>
      </xdr:nvSpPr>
      <xdr:spPr>
        <a:xfrm flipH="1">
          <a:off x="2277459" y="942947"/>
          <a:ext cx="1234639" cy="350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72000" bIns="0" rtlCol="0" anchor="t"/>
        <a:lstStyle/>
        <a:p>
          <a:pPr algn="ctr"/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OPEX %</a:t>
          </a:r>
          <a:endParaRPr lang="en-IN" sz="1200"/>
        </a:p>
      </xdr:txBody>
    </xdr:sp>
    <xdr:clientData/>
  </xdr:twoCellAnchor>
  <xdr:twoCellAnchor>
    <xdr:from>
      <xdr:col>1</xdr:col>
      <xdr:colOff>43997</xdr:colOff>
      <xdr:row>5</xdr:row>
      <xdr:rowOff>13927</xdr:rowOff>
    </xdr:from>
    <xdr:to>
      <xdr:col>2</xdr:col>
      <xdr:colOff>587960</xdr:colOff>
      <xdr:row>6</xdr:row>
      <xdr:rowOff>147830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4CB4142-F591-4096-BCC2-F47D0112CB25}"/>
            </a:ext>
          </a:extLst>
        </xdr:cNvPr>
        <xdr:cNvSpPr txBox="1"/>
      </xdr:nvSpPr>
      <xdr:spPr>
        <a:xfrm flipH="1">
          <a:off x="648759" y="921070"/>
          <a:ext cx="1148725" cy="3153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72000" bIns="0" rtlCol="0" anchor="t"/>
        <a:lstStyle/>
        <a:p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Total Revenue</a:t>
          </a:r>
        </a:p>
      </xdr:txBody>
    </xdr:sp>
    <xdr:clientData/>
  </xdr:twoCellAnchor>
  <xdr:twoCellAnchor>
    <xdr:from>
      <xdr:col>10</xdr:col>
      <xdr:colOff>142108</xdr:colOff>
      <xdr:row>4</xdr:row>
      <xdr:rowOff>175041</xdr:rowOff>
    </xdr:from>
    <xdr:to>
      <xdr:col>12</xdr:col>
      <xdr:colOff>493889</xdr:colOff>
      <xdr:row>6</xdr:row>
      <xdr:rowOff>59294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3B34FB0E-47F9-4033-9D92-F7626B873325}"/>
            </a:ext>
          </a:extLst>
        </xdr:cNvPr>
        <xdr:cNvSpPr txBox="1"/>
      </xdr:nvSpPr>
      <xdr:spPr>
        <a:xfrm flipH="1">
          <a:off x="6256923" y="896276"/>
          <a:ext cx="1574744" cy="244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72000" bIns="0" rtlCol="0" anchor="t"/>
        <a:lstStyle/>
        <a:p>
          <a:pPr lvl="0" algn="l"/>
          <a:r>
            <a:rPr lang="en-IN" sz="1200" b="1"/>
            <a:t>Total Net Profit (5Y) </a:t>
          </a:r>
          <a:endParaRPr lang="en-IN" sz="1400" b="1"/>
        </a:p>
      </xdr:txBody>
    </xdr:sp>
    <xdr:clientData/>
  </xdr:twoCellAnchor>
  <xdr:twoCellAnchor>
    <xdr:from>
      <xdr:col>6</xdr:col>
      <xdr:colOff>600098</xdr:colOff>
      <xdr:row>5</xdr:row>
      <xdr:rowOff>8008</xdr:rowOff>
    </xdr:from>
    <xdr:to>
      <xdr:col>9</xdr:col>
      <xdr:colOff>329259</xdr:colOff>
      <xdr:row>6</xdr:row>
      <xdr:rowOff>156567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873240E-1EE2-4873-B6A4-9B4733A36A7B}"/>
            </a:ext>
          </a:extLst>
        </xdr:cNvPr>
        <xdr:cNvSpPr txBox="1"/>
      </xdr:nvSpPr>
      <xdr:spPr>
        <a:xfrm flipH="1">
          <a:off x="4268987" y="909551"/>
          <a:ext cx="1563605" cy="3288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72000" bIns="0" rtlCol="0" anchor="t"/>
        <a:lstStyle/>
        <a:p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 Profit Margin %</a:t>
          </a:r>
          <a:endParaRPr lang="en-IN" sz="1200"/>
        </a:p>
      </xdr:txBody>
    </xdr:sp>
    <xdr:clientData/>
  </xdr:twoCellAnchor>
  <xdr:oneCellAnchor>
    <xdr:from>
      <xdr:col>0</xdr:col>
      <xdr:colOff>197042</xdr:colOff>
      <xdr:row>3</xdr:row>
      <xdr:rowOff>102965</xdr:rowOff>
    </xdr:from>
    <xdr:ext cx="313634" cy="325441"/>
    <xdr:pic>
      <xdr:nvPicPr>
        <xdr:cNvPr id="39" name="Picture 38">
          <a:extLst>
            <a:ext uri="{FF2B5EF4-FFF2-40B4-BE49-F238E27FC236}">
              <a16:creationId xmlns:a16="http://schemas.microsoft.com/office/drawing/2014/main" id="{C454FD0B-CF12-4A5F-B77A-7CCF96875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042" y="643891"/>
          <a:ext cx="313634" cy="325441"/>
        </a:xfrm>
        <a:prstGeom prst="rect">
          <a:avLst/>
        </a:prstGeom>
      </xdr:spPr>
    </xdr:pic>
    <xdr:clientData/>
  </xdr:oneCellAnchor>
  <xdr:oneCellAnchor>
    <xdr:from>
      <xdr:col>3</xdr:col>
      <xdr:colOff>250867</xdr:colOff>
      <xdr:row>3</xdr:row>
      <xdr:rowOff>78396</xdr:rowOff>
    </xdr:from>
    <xdr:ext cx="283327" cy="288677"/>
    <xdr:pic>
      <xdr:nvPicPr>
        <xdr:cNvPr id="40" name="Picture 39">
          <a:extLst>
            <a:ext uri="{FF2B5EF4-FFF2-40B4-BE49-F238E27FC236}">
              <a16:creationId xmlns:a16="http://schemas.microsoft.com/office/drawing/2014/main" id="{129A04B3-3ADC-4045-B953-1D38C0F60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5311" y="619322"/>
          <a:ext cx="283327" cy="288677"/>
        </a:xfrm>
        <a:prstGeom prst="rect">
          <a:avLst/>
        </a:prstGeom>
      </xdr:spPr>
    </xdr:pic>
    <xdr:clientData/>
  </xdr:oneCellAnchor>
  <xdr:oneCellAnchor>
    <xdr:from>
      <xdr:col>6</xdr:col>
      <xdr:colOff>447975</xdr:colOff>
      <xdr:row>3</xdr:row>
      <xdr:rowOff>87397</xdr:rowOff>
    </xdr:from>
    <xdr:ext cx="258702" cy="254101"/>
    <xdr:pic>
      <xdr:nvPicPr>
        <xdr:cNvPr id="41" name="Picture 40">
          <a:extLst>
            <a:ext uri="{FF2B5EF4-FFF2-40B4-BE49-F238E27FC236}">
              <a16:creationId xmlns:a16="http://schemas.microsoft.com/office/drawing/2014/main" id="{FD893456-B5A1-4C22-B483-B5A0F8A4F1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46" y="631683"/>
          <a:ext cx="258702" cy="254101"/>
        </a:xfrm>
        <a:prstGeom prst="rect">
          <a:avLst/>
        </a:prstGeom>
      </xdr:spPr>
    </xdr:pic>
    <xdr:clientData/>
  </xdr:oneCellAnchor>
  <xdr:oneCellAnchor>
    <xdr:from>
      <xdr:col>10</xdr:col>
      <xdr:colOff>23042</xdr:colOff>
      <xdr:row>3</xdr:row>
      <xdr:rowOff>95288</xdr:rowOff>
    </xdr:from>
    <xdr:ext cx="259808" cy="265158"/>
    <xdr:pic>
      <xdr:nvPicPr>
        <xdr:cNvPr id="44" name="Picture 43">
          <a:extLst>
            <a:ext uri="{FF2B5EF4-FFF2-40B4-BE49-F238E27FC236}">
              <a16:creationId xmlns:a16="http://schemas.microsoft.com/office/drawing/2014/main" id="{52814570-771A-45AB-B7DC-0A086ED18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0661" y="639574"/>
          <a:ext cx="259808" cy="265158"/>
        </a:xfrm>
        <a:prstGeom prst="rect">
          <a:avLst/>
        </a:prstGeom>
      </xdr:spPr>
    </xdr:pic>
    <xdr:clientData/>
  </xdr:oneCellAnchor>
  <xdr:oneCellAnchor>
    <xdr:from>
      <xdr:col>13</xdr:col>
      <xdr:colOff>328232</xdr:colOff>
      <xdr:row>3</xdr:row>
      <xdr:rowOff>90806</xdr:rowOff>
    </xdr:from>
    <xdr:ext cx="283327" cy="288677"/>
    <xdr:pic>
      <xdr:nvPicPr>
        <xdr:cNvPr id="49" name="Picture 48">
          <a:extLst>
            <a:ext uri="{FF2B5EF4-FFF2-40B4-BE49-F238E27FC236}">
              <a16:creationId xmlns:a16="http://schemas.microsoft.com/office/drawing/2014/main" id="{C794FCE9-4848-4769-9D36-02CDF3171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0137" y="635092"/>
          <a:ext cx="283327" cy="288677"/>
        </a:xfrm>
        <a:prstGeom prst="rect">
          <a:avLst/>
        </a:prstGeom>
      </xdr:spPr>
    </xdr:pic>
    <xdr:clientData/>
  </xdr:oneCellAnchor>
  <xdr:twoCellAnchor>
    <xdr:from>
      <xdr:col>9</xdr:col>
      <xdr:colOff>159187</xdr:colOff>
      <xdr:row>7</xdr:row>
      <xdr:rowOff>145094</xdr:rowOff>
    </xdr:from>
    <xdr:to>
      <xdr:col>22</xdr:col>
      <xdr:colOff>110872</xdr:colOff>
      <xdr:row>20</xdr:row>
      <xdr:rowOff>1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66B1CDA0-5C43-4D08-862B-DADD24821D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263541</xdr:colOff>
      <xdr:row>7</xdr:row>
      <xdr:rowOff>120951</xdr:rowOff>
    </xdr:from>
    <xdr:to>
      <xdr:col>8</xdr:col>
      <xdr:colOff>312460</xdr:colOff>
      <xdr:row>20</xdr:row>
      <xdr:rowOff>131031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85132FA9-EF9F-40F7-8D28-240C610080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292300</xdr:colOff>
      <xdr:row>21</xdr:row>
      <xdr:rowOff>43005</xdr:rowOff>
    </xdr:from>
    <xdr:to>
      <xdr:col>8</xdr:col>
      <xdr:colOff>292302</xdr:colOff>
      <xdr:row>32</xdr:row>
      <xdr:rowOff>171349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66B1E4A1-5538-4E2A-A344-B3C537962D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160881</xdr:colOff>
      <xdr:row>20</xdr:row>
      <xdr:rowOff>100035</xdr:rowOff>
    </xdr:from>
    <xdr:to>
      <xdr:col>22</xdr:col>
      <xdr:colOff>151189</xdr:colOff>
      <xdr:row>32</xdr:row>
      <xdr:rowOff>151190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20C2C005-4EA8-4F2C-BC11-43A791336B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F4E7-B5D5-4550-BEF1-7C061354DDAF}">
  <dimension ref="A1:R25"/>
  <sheetViews>
    <sheetView topLeftCell="C5" workbookViewId="0">
      <selection activeCell="J4" sqref="J4:R19"/>
    </sheetView>
  </sheetViews>
  <sheetFormatPr defaultRowHeight="14.5" x14ac:dyDescent="0.35"/>
  <cols>
    <col min="1" max="1" width="24.6328125" customWidth="1"/>
    <col min="2" max="2" width="10.08984375" bestFit="1" customWidth="1"/>
    <col min="5" max="5" width="11.36328125" bestFit="1" customWidth="1"/>
    <col min="7" max="9" width="10.08984375" bestFit="1" customWidth="1"/>
    <col min="11" max="11" width="13" bestFit="1" customWidth="1"/>
    <col min="13" max="13" width="15.1796875" bestFit="1" customWidth="1"/>
  </cols>
  <sheetData>
    <row r="1" spans="1:18" x14ac:dyDescent="0.35">
      <c r="A1" s="38" t="s">
        <v>24</v>
      </c>
      <c r="B1" s="39"/>
      <c r="C1" s="39"/>
      <c r="D1" s="39"/>
      <c r="E1" s="39"/>
      <c r="F1" s="39"/>
      <c r="G1" s="39"/>
    </row>
    <row r="2" spans="1:18" x14ac:dyDescent="0.35">
      <c r="A2" s="39"/>
      <c r="B2" s="39"/>
      <c r="C2" s="39"/>
      <c r="D2" s="39"/>
      <c r="E2" s="39"/>
      <c r="F2" s="39"/>
      <c r="G2" s="39"/>
    </row>
    <row r="3" spans="1:18" ht="27.5" customHeight="1" x14ac:dyDescent="0.35">
      <c r="A3" s="40" t="s">
        <v>44</v>
      </c>
      <c r="B3" s="40"/>
      <c r="C3" s="40"/>
      <c r="D3" s="40"/>
      <c r="E3" s="40"/>
      <c r="F3" s="40"/>
      <c r="G3" s="40"/>
      <c r="H3" s="37"/>
      <c r="I3" s="37"/>
    </row>
    <row r="4" spans="1:18" ht="43.5" x14ac:dyDescent="0.35">
      <c r="A4" s="41" t="s">
        <v>12</v>
      </c>
      <c r="B4" s="41"/>
      <c r="C4" s="41"/>
      <c r="D4" s="2"/>
      <c r="E4" s="2"/>
      <c r="F4" s="2"/>
      <c r="G4" s="2"/>
      <c r="J4" s="23" t="s">
        <v>45</v>
      </c>
      <c r="K4" s="23" t="s">
        <v>46</v>
      </c>
      <c r="L4" s="23" t="s">
        <v>47</v>
      </c>
      <c r="M4" s="23" t="s">
        <v>48</v>
      </c>
    </row>
    <row r="5" spans="1:18" x14ac:dyDescent="0.35">
      <c r="A5" s="2" t="s">
        <v>25</v>
      </c>
      <c r="B5" s="2"/>
      <c r="C5" s="2"/>
      <c r="D5" s="2"/>
      <c r="E5" s="2"/>
      <c r="F5" s="2"/>
      <c r="G5" s="2"/>
      <c r="J5" s="24">
        <v>101</v>
      </c>
      <c r="K5" s="24" t="s">
        <v>49</v>
      </c>
      <c r="L5" s="24" t="s">
        <v>50</v>
      </c>
      <c r="M5" s="24">
        <v>50000</v>
      </c>
      <c r="P5">
        <f>101</f>
        <v>101</v>
      </c>
    </row>
    <row r="6" spans="1:18" x14ac:dyDescent="0.35">
      <c r="A6" s="2" t="s">
        <v>26</v>
      </c>
      <c r="B6" s="2"/>
      <c r="C6" s="2"/>
      <c r="D6" s="2"/>
      <c r="E6" s="2"/>
      <c r="F6" s="2"/>
      <c r="G6" s="2"/>
      <c r="J6" s="24">
        <v>102</v>
      </c>
      <c r="K6" s="24" t="s">
        <v>51</v>
      </c>
      <c r="L6" s="24" t="s">
        <v>52</v>
      </c>
      <c r="M6" s="24">
        <v>60000</v>
      </c>
      <c r="O6" t="s">
        <v>64</v>
      </c>
      <c r="P6" t="str">
        <f>VLOOKUP($P$5,$J$5:$M$14,3,FALSE)</f>
        <v>HR</v>
      </c>
    </row>
    <row r="7" spans="1:18" ht="29" x14ac:dyDescent="0.35">
      <c r="A7" s="2" t="s">
        <v>16</v>
      </c>
      <c r="B7" s="2"/>
      <c r="C7" s="2"/>
      <c r="D7" s="2"/>
      <c r="E7" s="2"/>
      <c r="F7" s="2"/>
      <c r="G7" s="2"/>
      <c r="J7" s="24">
        <v>103</v>
      </c>
      <c r="K7" s="24" t="s">
        <v>53</v>
      </c>
      <c r="L7" s="24" t="s">
        <v>54</v>
      </c>
      <c r="M7" s="24">
        <v>55000</v>
      </c>
      <c r="O7" t="s">
        <v>65</v>
      </c>
      <c r="P7" t="str" cm="1">
        <f t="array" ref="P7:R7">_xlfn.XLOOKUP(P5,J5:J14,K5:M14,"NA",0)</f>
        <v>Anil</v>
      </c>
      <c r="Q7" t="str">
        <v>HR</v>
      </c>
      <c r="R7">
        <v>50000</v>
      </c>
    </row>
    <row r="8" spans="1:18" x14ac:dyDescent="0.35">
      <c r="A8" s="2" t="s">
        <v>41</v>
      </c>
      <c r="B8" s="2"/>
      <c r="C8" s="2"/>
      <c r="D8" s="2"/>
      <c r="E8" s="2"/>
      <c r="F8" s="2"/>
      <c r="G8" s="2"/>
      <c r="J8" s="24">
        <v>104</v>
      </c>
      <c r="K8" s="24" t="s">
        <v>55</v>
      </c>
      <c r="L8" s="24" t="s">
        <v>56</v>
      </c>
      <c r="M8" s="24">
        <v>70000</v>
      </c>
    </row>
    <row r="9" spans="1:18" x14ac:dyDescent="0.35">
      <c r="A9" s="2" t="s">
        <v>42</v>
      </c>
      <c r="B9" s="2"/>
      <c r="C9" s="2"/>
      <c r="D9" s="2"/>
      <c r="E9" s="2"/>
      <c r="F9" s="2"/>
      <c r="G9" s="2"/>
      <c r="J9" s="24">
        <v>105</v>
      </c>
      <c r="K9" s="24" t="s">
        <v>57</v>
      </c>
      <c r="L9" s="24" t="s">
        <v>50</v>
      </c>
      <c r="M9" s="24">
        <v>48000</v>
      </c>
    </row>
    <row r="10" spans="1:18" x14ac:dyDescent="0.35">
      <c r="A10" s="2" t="s">
        <v>43</v>
      </c>
      <c r="B10" s="2"/>
      <c r="C10" s="2"/>
      <c r="D10" s="2"/>
      <c r="E10" s="2"/>
      <c r="F10" s="2"/>
      <c r="G10" s="2"/>
      <c r="J10" s="24">
        <v>106</v>
      </c>
      <c r="K10" s="24" t="s">
        <v>58</v>
      </c>
      <c r="L10" s="24" t="s">
        <v>59</v>
      </c>
      <c r="M10" s="24">
        <v>53000</v>
      </c>
    </row>
    <row r="11" spans="1:18" x14ac:dyDescent="0.35">
      <c r="A11" s="2" t="s">
        <v>27</v>
      </c>
      <c r="B11" s="2"/>
      <c r="C11" s="2"/>
      <c r="D11" s="2"/>
      <c r="E11" s="2"/>
      <c r="F11" s="2"/>
      <c r="G11" s="2"/>
      <c r="J11" s="24">
        <v>107</v>
      </c>
      <c r="K11" s="24" t="s">
        <v>60</v>
      </c>
      <c r="L11" s="24" t="s">
        <v>52</v>
      </c>
      <c r="M11" s="24">
        <v>61000</v>
      </c>
    </row>
    <row r="12" spans="1:18" ht="29" x14ac:dyDescent="0.35">
      <c r="J12" s="24">
        <v>108</v>
      </c>
      <c r="K12" s="24" t="s">
        <v>61</v>
      </c>
      <c r="L12" s="24" t="s">
        <v>54</v>
      </c>
      <c r="M12" s="24">
        <v>58000</v>
      </c>
    </row>
    <row r="13" spans="1:18" x14ac:dyDescent="0.35">
      <c r="B13" s="18"/>
      <c r="G13" s="18"/>
      <c r="H13" s="18"/>
      <c r="I13" s="18"/>
      <c r="J13" s="24">
        <v>109</v>
      </c>
      <c r="K13" s="24" t="s">
        <v>62</v>
      </c>
      <c r="L13" s="24" t="s">
        <v>56</v>
      </c>
      <c r="M13" s="24">
        <v>72000</v>
      </c>
    </row>
    <row r="14" spans="1:18" x14ac:dyDescent="0.35">
      <c r="A14" s="22"/>
      <c r="B14" s="18"/>
      <c r="J14" s="24">
        <v>110</v>
      </c>
      <c r="K14" s="24" t="s">
        <v>63</v>
      </c>
      <c r="L14" s="24" t="s">
        <v>59</v>
      </c>
      <c r="M14" s="24">
        <v>56000</v>
      </c>
      <c r="N14" s="19"/>
    </row>
    <row r="15" spans="1:18" x14ac:dyDescent="0.35">
      <c r="B15" s="18"/>
      <c r="E15" s="17"/>
      <c r="O15" t="s">
        <v>66</v>
      </c>
      <c r="P15" t="s">
        <v>74</v>
      </c>
      <c r="R15" t="s">
        <v>75</v>
      </c>
    </row>
    <row r="16" spans="1:18" x14ac:dyDescent="0.35">
      <c r="B16" s="18"/>
      <c r="G16" s="20"/>
      <c r="H16" s="21"/>
    </row>
    <row r="17" spans="2:17" x14ac:dyDescent="0.35">
      <c r="B17" s="18"/>
      <c r="J17" s="23"/>
      <c r="K17" s="23" t="s">
        <v>67</v>
      </c>
      <c r="L17" s="23" t="s">
        <v>68</v>
      </c>
      <c r="M17" s="23" t="s">
        <v>69</v>
      </c>
      <c r="N17" s="23" t="s">
        <v>70</v>
      </c>
      <c r="O17" s="23" t="s">
        <v>71</v>
      </c>
    </row>
    <row r="18" spans="2:17" x14ac:dyDescent="0.35">
      <c r="B18" s="18"/>
      <c r="J18" s="24">
        <v>1</v>
      </c>
      <c r="K18" s="24" t="s">
        <v>72</v>
      </c>
      <c r="L18" s="24" t="s">
        <v>50</v>
      </c>
      <c r="M18" s="24" t="s">
        <v>52</v>
      </c>
      <c r="N18" s="24" t="s">
        <v>56</v>
      </c>
      <c r="O18" s="24" t="s">
        <v>59</v>
      </c>
      <c r="Q18">
        <f>HLOOKUP(N18,K18:O19,2,FALSE)</f>
        <v>200000</v>
      </c>
    </row>
    <row r="19" spans="2:17" x14ac:dyDescent="0.35">
      <c r="B19" s="18"/>
      <c r="J19" s="24">
        <v>2</v>
      </c>
      <c r="K19" s="24" t="s">
        <v>73</v>
      </c>
      <c r="L19" s="24">
        <v>100000</v>
      </c>
      <c r="M19" s="24">
        <v>150000</v>
      </c>
      <c r="N19" s="24">
        <v>200000</v>
      </c>
      <c r="O19" s="24">
        <v>130000</v>
      </c>
    </row>
    <row r="20" spans="2:17" x14ac:dyDescent="0.35">
      <c r="B20" s="18"/>
    </row>
    <row r="21" spans="2:17" x14ac:dyDescent="0.35">
      <c r="B21" s="18"/>
    </row>
    <row r="22" spans="2:17" x14ac:dyDescent="0.35">
      <c r="B22" s="18"/>
    </row>
    <row r="23" spans="2:17" x14ac:dyDescent="0.35">
      <c r="B23" s="18"/>
    </row>
    <row r="24" spans="2:17" x14ac:dyDescent="0.35">
      <c r="B24" s="18"/>
    </row>
    <row r="25" spans="2:17" x14ac:dyDescent="0.35">
      <c r="B25" s="18"/>
    </row>
  </sheetData>
  <mergeCells count="4">
    <mergeCell ref="H3:I3"/>
    <mergeCell ref="A1:G2"/>
    <mergeCell ref="A3:G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D9" sqref="D9"/>
    </sheetView>
  </sheetViews>
  <sheetFormatPr defaultRowHeight="14.5" x14ac:dyDescent="0.35"/>
  <cols>
    <col min="1" max="1" width="22.363281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2025</v>
      </c>
    </row>
    <row r="3" spans="1:2" x14ac:dyDescent="0.35">
      <c r="A3" s="2" t="s">
        <v>3</v>
      </c>
      <c r="B3" s="2">
        <v>5</v>
      </c>
    </row>
    <row r="4" spans="1:2" x14ac:dyDescent="0.35">
      <c r="A4" s="2" t="s">
        <v>4</v>
      </c>
      <c r="B4" s="3">
        <v>10000000</v>
      </c>
    </row>
    <row r="5" spans="1:2" x14ac:dyDescent="0.35">
      <c r="A5" s="2" t="s">
        <v>5</v>
      </c>
      <c r="B5" s="5">
        <v>0.1</v>
      </c>
    </row>
    <row r="6" spans="1:2" x14ac:dyDescent="0.35">
      <c r="A6" s="2" t="s">
        <v>6</v>
      </c>
      <c r="B6" s="5">
        <v>0.6</v>
      </c>
    </row>
    <row r="7" spans="1:2" x14ac:dyDescent="0.35">
      <c r="A7" s="2" t="s">
        <v>7</v>
      </c>
      <c r="B7" s="5">
        <v>0.2</v>
      </c>
    </row>
    <row r="8" spans="1:2" x14ac:dyDescent="0.35">
      <c r="A8" s="2" t="s">
        <v>8</v>
      </c>
      <c r="B8" s="4">
        <v>500000</v>
      </c>
    </row>
    <row r="9" spans="1:2" x14ac:dyDescent="0.35">
      <c r="A9" s="2" t="s">
        <v>9</v>
      </c>
      <c r="B9" s="4">
        <v>200000</v>
      </c>
    </row>
    <row r="10" spans="1:2" x14ac:dyDescent="0.35">
      <c r="A10" s="2" t="s">
        <v>10</v>
      </c>
      <c r="B10" s="5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72" workbookViewId="0">
      <selection activeCell="H16" sqref="H16"/>
    </sheetView>
  </sheetViews>
  <sheetFormatPr defaultRowHeight="14.5" x14ac:dyDescent="0.35"/>
  <cols>
    <col min="1" max="1" width="13.7265625" bestFit="1" customWidth="1"/>
    <col min="2" max="6" width="13.1796875" customWidth="1"/>
    <col min="7" max="7" width="27.1796875" customWidth="1"/>
  </cols>
  <sheetData>
    <row r="1" spans="1:7" x14ac:dyDescent="0.35">
      <c r="A1" s="42" t="s">
        <v>76</v>
      </c>
      <c r="B1" s="42"/>
      <c r="C1" s="42"/>
      <c r="D1" s="42"/>
      <c r="E1" s="42"/>
      <c r="F1" s="42"/>
      <c r="G1" s="42"/>
    </row>
    <row r="2" spans="1:7" ht="20.5" customHeight="1" x14ac:dyDescent="0.35">
      <c r="A2" s="1" t="s">
        <v>11</v>
      </c>
      <c r="B2" s="1">
        <v>2025</v>
      </c>
      <c r="C2" s="1">
        <v>2026</v>
      </c>
      <c r="D2" s="1">
        <v>2027</v>
      </c>
      <c r="E2" s="1">
        <v>2028</v>
      </c>
      <c r="F2" s="6">
        <v>2029</v>
      </c>
      <c r="G2" s="16" t="s">
        <v>29</v>
      </c>
    </row>
    <row r="3" spans="1:7" ht="20.5" customHeight="1" x14ac:dyDescent="0.35">
      <c r="A3" s="2" t="s">
        <v>12</v>
      </c>
      <c r="B3" s="4">
        <f>Assumptions!B4</f>
        <v>10000000</v>
      </c>
      <c r="C3" s="4">
        <f>B3*(1+Assumptions!$B$5)</f>
        <v>11000000</v>
      </c>
      <c r="D3" s="4">
        <f>C3*(1+Assumptions!$B$5)</f>
        <v>12100000.000000002</v>
      </c>
      <c r="E3" s="4">
        <f>D3*(1+Assumptions!$B$5)</f>
        <v>13310000.000000004</v>
      </c>
      <c r="F3" s="4">
        <f>E3*(1+Assumptions!$B$5)</f>
        <v>14641000.000000006</v>
      </c>
      <c r="G3" s="7" t="s">
        <v>28</v>
      </c>
    </row>
    <row r="4" spans="1:7" ht="20.5" customHeight="1" x14ac:dyDescent="0.35">
      <c r="A4" s="2" t="s">
        <v>13</v>
      </c>
      <c r="B4" s="4">
        <f>B3*Assumptions!$B$6</f>
        <v>6000000</v>
      </c>
      <c r="C4" s="4">
        <f>C3*Assumptions!$B$6</f>
        <v>6600000</v>
      </c>
      <c r="D4" s="4">
        <f>D3*Assumptions!$B$6</f>
        <v>7260000.0000000009</v>
      </c>
      <c r="E4" s="4">
        <f>E3*Assumptions!$B$6</f>
        <v>7986000.0000000019</v>
      </c>
      <c r="F4" s="4">
        <f>F3*Assumptions!$B$6</f>
        <v>8784600.0000000037</v>
      </c>
      <c r="G4" s="8" t="s">
        <v>30</v>
      </c>
    </row>
    <row r="5" spans="1:7" ht="20.5" customHeight="1" x14ac:dyDescent="0.35">
      <c r="A5" s="2" t="s">
        <v>14</v>
      </c>
      <c r="B5" s="4">
        <f>B3-B4</f>
        <v>4000000</v>
      </c>
      <c r="C5" s="4">
        <f t="shared" ref="C5:F5" si="0">C3-C4</f>
        <v>4400000</v>
      </c>
      <c r="D5" s="4">
        <f t="shared" si="0"/>
        <v>4840000.0000000009</v>
      </c>
      <c r="E5" s="4">
        <f t="shared" si="0"/>
        <v>5324000.0000000019</v>
      </c>
      <c r="F5" s="4">
        <f t="shared" si="0"/>
        <v>5856400.0000000019</v>
      </c>
      <c r="G5" s="7" t="s">
        <v>31</v>
      </c>
    </row>
    <row r="6" spans="1:7" ht="20.5" customHeight="1" x14ac:dyDescent="0.35">
      <c r="A6" s="2" t="s">
        <v>15</v>
      </c>
      <c r="B6" s="4">
        <f>B3*Assumptions!$B$7</f>
        <v>2000000</v>
      </c>
      <c r="C6" s="4">
        <f>C3*Assumptions!$B$7</f>
        <v>2200000</v>
      </c>
      <c r="D6" s="4">
        <f>D3*Assumptions!$B$7</f>
        <v>2420000.0000000005</v>
      </c>
      <c r="E6" s="4">
        <f>E3*Assumptions!$B$7</f>
        <v>2662000.0000000009</v>
      </c>
      <c r="F6" s="4">
        <f>F3*Assumptions!$B$7</f>
        <v>2928200.0000000014</v>
      </c>
      <c r="G6" s="8" t="s">
        <v>32</v>
      </c>
    </row>
    <row r="7" spans="1:7" ht="20.5" customHeight="1" x14ac:dyDescent="0.35">
      <c r="A7" s="9" t="s">
        <v>16</v>
      </c>
      <c r="B7" s="10">
        <f>B5-B6</f>
        <v>2000000</v>
      </c>
      <c r="C7" s="10">
        <f t="shared" ref="C7:F7" si="1">C5-C6</f>
        <v>2200000</v>
      </c>
      <c r="D7" s="10">
        <f t="shared" si="1"/>
        <v>2420000.0000000005</v>
      </c>
      <c r="E7" s="10">
        <f t="shared" si="1"/>
        <v>2662000.0000000009</v>
      </c>
      <c r="F7" s="10">
        <f t="shared" si="1"/>
        <v>2928200.0000000005</v>
      </c>
      <c r="G7" s="11" t="s">
        <v>33</v>
      </c>
    </row>
    <row r="8" spans="1:7" ht="20.5" customHeight="1" x14ac:dyDescent="0.35">
      <c r="A8" s="2" t="s">
        <v>17</v>
      </c>
      <c r="B8" s="2">
        <f>Assumptions!$B$8</f>
        <v>500000</v>
      </c>
      <c r="C8" s="2">
        <f>Assumptions!$B$8</f>
        <v>500000</v>
      </c>
      <c r="D8" s="2">
        <f>Assumptions!$B$8</f>
        <v>500000</v>
      </c>
      <c r="E8" s="2">
        <f>Assumptions!$B$8</f>
        <v>500000</v>
      </c>
      <c r="F8" s="2">
        <f>Assumptions!$B$8</f>
        <v>500000</v>
      </c>
      <c r="G8" s="7" t="s">
        <v>34</v>
      </c>
    </row>
    <row r="9" spans="1:7" ht="20.5" customHeight="1" x14ac:dyDescent="0.35">
      <c r="A9" s="9" t="s">
        <v>38</v>
      </c>
      <c r="B9" s="10">
        <f>B7-B8</f>
        <v>1500000</v>
      </c>
      <c r="C9" s="10">
        <f t="shared" ref="C9:F9" si="2">C7-C8</f>
        <v>1700000</v>
      </c>
      <c r="D9" s="10">
        <f t="shared" si="2"/>
        <v>1920000.0000000005</v>
      </c>
      <c r="E9" s="10">
        <f t="shared" si="2"/>
        <v>2162000.0000000009</v>
      </c>
      <c r="F9" s="10">
        <f t="shared" si="2"/>
        <v>2428200.0000000005</v>
      </c>
      <c r="G9" s="12" t="s">
        <v>35</v>
      </c>
    </row>
    <row r="10" spans="1:7" ht="20.5" customHeight="1" x14ac:dyDescent="0.35">
      <c r="A10" s="2" t="s">
        <v>18</v>
      </c>
      <c r="B10" s="4">
        <f>Assumptions!$B$9</f>
        <v>200000</v>
      </c>
      <c r="C10" s="4">
        <f>Assumptions!$B$9</f>
        <v>200000</v>
      </c>
      <c r="D10" s="4">
        <f>Assumptions!$B$9</f>
        <v>200000</v>
      </c>
      <c r="E10" s="4">
        <f>Assumptions!$B$9</f>
        <v>200000</v>
      </c>
      <c r="F10" s="4">
        <f>Assumptions!$B$9</f>
        <v>200000</v>
      </c>
      <c r="G10" s="7" t="s">
        <v>36</v>
      </c>
    </row>
    <row r="11" spans="1:7" ht="20.5" customHeight="1" x14ac:dyDescent="0.35">
      <c r="A11" s="2" t="s">
        <v>19</v>
      </c>
      <c r="B11" s="4">
        <f>B9-B10</f>
        <v>1300000</v>
      </c>
      <c r="C11" s="4">
        <f t="shared" ref="C11:F11" si="3">C9-C10</f>
        <v>1500000</v>
      </c>
      <c r="D11" s="4">
        <f t="shared" si="3"/>
        <v>1720000.0000000005</v>
      </c>
      <c r="E11" s="4">
        <f t="shared" si="3"/>
        <v>1962000.0000000009</v>
      </c>
      <c r="F11" s="4">
        <f t="shared" si="3"/>
        <v>2228200.0000000005</v>
      </c>
      <c r="G11" s="7" t="s">
        <v>37</v>
      </c>
    </row>
    <row r="12" spans="1:7" ht="20.5" customHeight="1" x14ac:dyDescent="0.35">
      <c r="A12" s="2" t="s">
        <v>20</v>
      </c>
      <c r="B12" s="4">
        <f>B11*Assumptions!$B$10</f>
        <v>390000</v>
      </c>
      <c r="C12" s="4">
        <f>C11*Assumptions!$B$10</f>
        <v>450000</v>
      </c>
      <c r="D12" s="4">
        <f>D11*Assumptions!$B$10</f>
        <v>516000.00000000012</v>
      </c>
      <c r="E12" s="4">
        <f>E11*Assumptions!$B$10</f>
        <v>588600.00000000023</v>
      </c>
      <c r="F12" s="4">
        <f>F11*Assumptions!$B$10</f>
        <v>668460.00000000012</v>
      </c>
      <c r="G12" s="7" t="s">
        <v>39</v>
      </c>
    </row>
    <row r="13" spans="1:7" ht="20.5" customHeight="1" x14ac:dyDescent="0.35">
      <c r="A13" s="13" t="s">
        <v>21</v>
      </c>
      <c r="B13" s="14">
        <f>B11-B12</f>
        <v>910000</v>
      </c>
      <c r="C13" s="14">
        <f t="shared" ref="C13:F13" si="4">C11-C12</f>
        <v>1050000</v>
      </c>
      <c r="D13" s="14">
        <f t="shared" si="4"/>
        <v>1204000.0000000005</v>
      </c>
      <c r="E13" s="14">
        <f t="shared" si="4"/>
        <v>1373400.0000000007</v>
      </c>
      <c r="F13" s="14">
        <f t="shared" si="4"/>
        <v>1559740.0000000005</v>
      </c>
      <c r="G13" s="15" t="s">
        <v>40</v>
      </c>
    </row>
    <row r="15" spans="1:7" x14ac:dyDescent="0.35">
      <c r="A15" t="s">
        <v>98</v>
      </c>
    </row>
    <row r="16" spans="1:7" x14ac:dyDescent="0.35">
      <c r="A16">
        <v>910000</v>
      </c>
      <c r="B16" s="1">
        <v>2025</v>
      </c>
      <c r="C16">
        <v>910000</v>
      </c>
    </row>
    <row r="17" spans="1:3" x14ac:dyDescent="0.35">
      <c r="A17">
        <v>1050000</v>
      </c>
      <c r="B17" s="1">
        <v>2026</v>
      </c>
      <c r="C17">
        <v>1960000</v>
      </c>
    </row>
    <row r="18" spans="1:3" x14ac:dyDescent="0.35">
      <c r="A18">
        <v>1204000.0000000005</v>
      </c>
      <c r="B18" s="1">
        <v>2027</v>
      </c>
      <c r="C18">
        <v>3164000.0000000005</v>
      </c>
    </row>
    <row r="19" spans="1:3" x14ac:dyDescent="0.35">
      <c r="A19">
        <v>1373400.0000000007</v>
      </c>
      <c r="B19" s="1">
        <v>2028</v>
      </c>
      <c r="C19">
        <v>4537400.0000000009</v>
      </c>
    </row>
    <row r="20" spans="1:3" x14ac:dyDescent="0.35">
      <c r="A20">
        <v>1559740.0000000005</v>
      </c>
      <c r="B20" s="6">
        <v>2029</v>
      </c>
      <c r="C20">
        <v>6097140.0000000019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>
      <selection activeCell="H12" sqref="H12"/>
    </sheetView>
  </sheetViews>
  <sheetFormatPr defaultRowHeight="14.5" x14ac:dyDescent="0.35"/>
  <cols>
    <col min="1" max="1" width="20.6328125" bestFit="1" customWidth="1"/>
    <col min="2" max="2" width="14.90625" bestFit="1" customWidth="1"/>
    <col min="3" max="3" width="13.90625" bestFit="1" customWidth="1"/>
    <col min="7" max="7" width="20.36328125" customWidth="1"/>
    <col min="9" max="9" width="15.26953125" bestFit="1" customWidth="1"/>
    <col min="10" max="10" width="14.26953125" bestFit="1" customWidth="1"/>
  </cols>
  <sheetData>
    <row r="1" spans="1:7" ht="21" customHeight="1" x14ac:dyDescent="0.35">
      <c r="A1" s="39" t="s">
        <v>77</v>
      </c>
      <c r="B1" s="39"/>
      <c r="C1" s="39"/>
      <c r="D1" s="39"/>
      <c r="E1" s="39"/>
      <c r="F1" s="39"/>
    </row>
    <row r="2" spans="1:7" ht="21" customHeight="1" x14ac:dyDescent="0.35">
      <c r="A2" s="28" t="s">
        <v>79</v>
      </c>
      <c r="B2" s="1">
        <v>2025</v>
      </c>
      <c r="C2" s="1">
        <v>2026</v>
      </c>
      <c r="D2" s="1">
        <v>2027</v>
      </c>
      <c r="E2" s="1">
        <v>2028</v>
      </c>
      <c r="F2" s="1">
        <v>2029</v>
      </c>
      <c r="G2" s="27" t="s">
        <v>78</v>
      </c>
    </row>
    <row r="3" spans="1:7" ht="21" customHeight="1" x14ac:dyDescent="0.35">
      <c r="A3" s="32" t="s">
        <v>22</v>
      </c>
      <c r="B3" s="5">
        <f>Financials!B5/Financials!B3</f>
        <v>0.4</v>
      </c>
      <c r="C3" s="5">
        <f>Financials!C5/Financials!C3</f>
        <v>0.4</v>
      </c>
      <c r="D3" s="5">
        <f>Financials!D5/Financials!D3</f>
        <v>0.4</v>
      </c>
      <c r="E3" s="5">
        <f>Financials!E5/Financials!E3</f>
        <v>0.4</v>
      </c>
      <c r="F3" s="5">
        <f>Financials!F5/Financials!F3</f>
        <v>0.39999999999999997</v>
      </c>
      <c r="G3" s="7" t="s">
        <v>80</v>
      </c>
    </row>
    <row r="4" spans="1:7" ht="21" customHeight="1" x14ac:dyDescent="0.35">
      <c r="A4" s="33" t="s">
        <v>81</v>
      </c>
      <c r="B4" s="5">
        <f>Financials!B6/Financials!B3</f>
        <v>0.2</v>
      </c>
      <c r="C4" s="5">
        <f>Financials!C6/Financials!C3</f>
        <v>0.2</v>
      </c>
      <c r="D4" s="5">
        <f>Financials!D6/Financials!D3</f>
        <v>0.2</v>
      </c>
      <c r="E4" s="5">
        <f>Financials!E6/Financials!E3</f>
        <v>0.2</v>
      </c>
      <c r="F4" s="5">
        <f>Financials!F6/Financials!F3</f>
        <v>0.2</v>
      </c>
      <c r="G4" s="7" t="s">
        <v>82</v>
      </c>
    </row>
    <row r="5" spans="1:7" ht="21" customHeight="1" x14ac:dyDescent="0.35">
      <c r="A5" s="33" t="s">
        <v>23</v>
      </c>
      <c r="B5" s="29">
        <f>Financials!B13/Financials!B3</f>
        <v>9.0999999999999998E-2</v>
      </c>
      <c r="C5" s="29">
        <f>Financials!C13/Financials!C3</f>
        <v>9.5454545454545459E-2</v>
      </c>
      <c r="D5" s="29">
        <f>Financials!D13/Financials!D3</f>
        <v>9.9504132231404988E-2</v>
      </c>
      <c r="E5" s="29">
        <f>Financials!E13/Financials!E3</f>
        <v>0.10318557475582271</v>
      </c>
      <c r="F5" s="29">
        <f>Financials!F13/Financials!F3</f>
        <v>0.10653234068711152</v>
      </c>
      <c r="G5" s="7" t="s">
        <v>84</v>
      </c>
    </row>
    <row r="6" spans="1:7" ht="21" customHeight="1" x14ac:dyDescent="0.35">
      <c r="A6" s="33" t="s">
        <v>16</v>
      </c>
      <c r="B6" s="29">
        <f>Financials!B7/Financials!B3</f>
        <v>0.2</v>
      </c>
      <c r="C6" s="29">
        <f>Financials!C7/Financials!C3</f>
        <v>0.2</v>
      </c>
      <c r="D6" s="29">
        <f>Financials!D7/Financials!D3</f>
        <v>0.2</v>
      </c>
      <c r="E6" s="29">
        <f>Financials!E7/Financials!E3</f>
        <v>0.2</v>
      </c>
      <c r="F6" s="29">
        <f>Financials!F7/Financials!F3</f>
        <v>0.19999999999999996</v>
      </c>
      <c r="G6" s="7" t="s">
        <v>85</v>
      </c>
    </row>
    <row r="7" spans="1:7" ht="21" customHeight="1" x14ac:dyDescent="0.35">
      <c r="A7" s="33" t="s">
        <v>83</v>
      </c>
      <c r="B7" s="29">
        <f>Financials!B9/Financials!B3</f>
        <v>0.15</v>
      </c>
      <c r="C7" s="29">
        <f>Financials!C9/Financials!C3</f>
        <v>0.15454545454545454</v>
      </c>
      <c r="D7" s="29">
        <f>Financials!D9/Financials!D3</f>
        <v>0.15867768595041323</v>
      </c>
      <c r="E7" s="29">
        <f>Financials!E9/Financials!E3</f>
        <v>0.16243425995492114</v>
      </c>
      <c r="F7" s="29">
        <f>Financials!F9/Financials!F3</f>
        <v>0.16584932723174645</v>
      </c>
      <c r="G7" s="7" t="s">
        <v>86</v>
      </c>
    </row>
    <row r="8" spans="1:7" ht="21" customHeight="1" x14ac:dyDescent="0.35">
      <c r="A8" s="33" t="s">
        <v>79</v>
      </c>
      <c r="B8" s="26" t="s">
        <v>88</v>
      </c>
      <c r="C8" s="29">
        <f>(Financials!C3-Financials!B3)/Financials!B3</f>
        <v>0.1</v>
      </c>
      <c r="D8" s="29">
        <f>(Financials!D3-Financials!C3)/Financials!C3</f>
        <v>0.10000000000000017</v>
      </c>
      <c r="E8" s="29">
        <f>(Financials!E3-Financials!D3)/Financials!D3</f>
        <v>0.10000000000000014</v>
      </c>
      <c r="F8" s="29">
        <f>(Financials!F3-Financials!E3)/Financials!E3</f>
        <v>0.10000000000000012</v>
      </c>
      <c r="G8" s="29" t="s">
        <v>90</v>
      </c>
    </row>
    <row r="9" spans="1:7" ht="21" customHeight="1" x14ac:dyDescent="0.35">
      <c r="A9" s="33" t="s">
        <v>87</v>
      </c>
      <c r="B9" s="30" t="s">
        <v>88</v>
      </c>
      <c r="C9" s="29">
        <f>(Financials!C13-Financials!B13)/Financials!B13</f>
        <v>0.15384615384615385</v>
      </c>
      <c r="D9" s="29">
        <f>(Financials!D13-Financials!C13)/Financials!C13</f>
        <v>0.14666666666666711</v>
      </c>
      <c r="E9" s="29">
        <f>(Financials!E13-Financials!D13)/Financials!D13</f>
        <v>0.14069767441860478</v>
      </c>
      <c r="F9" s="29">
        <f>(Financials!F13-Financials!E13)/Financials!E13</f>
        <v>0.13567787971457673</v>
      </c>
      <c r="G9" s="29" t="s">
        <v>91</v>
      </c>
    </row>
    <row r="10" spans="1:7" ht="21" customHeight="1" x14ac:dyDescent="0.35">
      <c r="A10" s="33" t="s">
        <v>89</v>
      </c>
      <c r="B10" s="29"/>
      <c r="C10" s="29">
        <f>(Financials!C12-Financials!B12)/Financials!B12</f>
        <v>0.15384615384615385</v>
      </c>
      <c r="D10" s="29">
        <f>(Financials!D12-Financials!C12)/Financials!C12</f>
        <v>0.14666666666666692</v>
      </c>
      <c r="E10" s="29">
        <f>(Financials!E12-Financials!D12)/Financials!D12</f>
        <v>0.14069767441860484</v>
      </c>
      <c r="F10" s="29">
        <f>(Financials!F12-Financials!E12)/Financials!E12</f>
        <v>0.1356778797145767</v>
      </c>
      <c r="G10" s="29" t="s">
        <v>92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054E-768D-4D2B-B3FF-682CBEF31EB6}">
  <dimension ref="Q1:Z25"/>
  <sheetViews>
    <sheetView showGridLines="0" tabSelected="1" zoomScale="63" zoomScaleNormal="85" workbookViewId="0">
      <selection activeCell="AC13" sqref="AC13"/>
    </sheetView>
  </sheetViews>
  <sheetFormatPr defaultRowHeight="14.5" x14ac:dyDescent="0.35"/>
  <cols>
    <col min="13" max="13" width="8.7265625" customWidth="1"/>
    <col min="16" max="16" width="8.7265625" customWidth="1"/>
    <col min="17" max="17" width="2.453125" customWidth="1"/>
    <col min="18" max="22" width="8.7265625" hidden="1" customWidth="1"/>
    <col min="23" max="23" width="3.08984375" customWidth="1"/>
    <col min="25" max="25" width="0" hidden="1" customWidth="1"/>
    <col min="26" max="26" width="16.453125" hidden="1" customWidth="1"/>
  </cols>
  <sheetData>
    <row r="1" spans="17:26" x14ac:dyDescent="0.35">
      <c r="Q1" s="37"/>
      <c r="R1" s="37"/>
      <c r="S1" s="37"/>
      <c r="T1" s="37"/>
      <c r="U1" s="37"/>
      <c r="V1" s="37"/>
      <c r="W1" s="37"/>
    </row>
    <row r="2" spans="17:26" x14ac:dyDescent="0.35">
      <c r="Q2" s="37"/>
      <c r="R2" s="37"/>
      <c r="S2" s="37"/>
      <c r="T2" s="37"/>
      <c r="U2" s="37"/>
      <c r="V2" s="37"/>
      <c r="W2" s="37"/>
    </row>
    <row r="3" spans="17:26" x14ac:dyDescent="0.35">
      <c r="Q3" s="37"/>
      <c r="R3" s="37"/>
      <c r="S3" s="37"/>
      <c r="T3" s="37"/>
      <c r="U3" s="37"/>
      <c r="V3" s="37"/>
      <c r="W3" s="37"/>
    </row>
    <row r="4" spans="17:26" x14ac:dyDescent="0.35">
      <c r="Q4" s="31"/>
    </row>
    <row r="6" spans="17:26" x14ac:dyDescent="0.35">
      <c r="Y6" t="s">
        <v>93</v>
      </c>
      <c r="Z6" s="36">
        <f>SUM(Financials!B3:F3)</f>
        <v>61051000.000000007</v>
      </c>
    </row>
    <row r="7" spans="17:26" x14ac:dyDescent="0.35">
      <c r="Y7" t="s">
        <v>94</v>
      </c>
      <c r="Z7" s="35">
        <f>AVERAGE(KPIs!B4:F4)</f>
        <v>0.2</v>
      </c>
    </row>
    <row r="8" spans="17:26" x14ac:dyDescent="0.35">
      <c r="Q8" s="31"/>
      <c r="Y8" t="s">
        <v>95</v>
      </c>
      <c r="Z8" s="25">
        <f>AVERAGE(KPIs!B5:F5)</f>
        <v>9.9135318625776944E-2</v>
      </c>
    </row>
    <row r="9" spans="17:26" x14ac:dyDescent="0.35">
      <c r="Y9" t="s">
        <v>96</v>
      </c>
      <c r="Z9" s="34">
        <f>SUM(Financials!B13:F13)</f>
        <v>6097140.0000000019</v>
      </c>
    </row>
    <row r="10" spans="17:26" x14ac:dyDescent="0.35">
      <c r="Q10" s="31"/>
      <c r="Y10" t="s">
        <v>97</v>
      </c>
      <c r="Z10" s="25">
        <f>AVERAGE(KPIs!C8:F8)</f>
        <v>0.10000000000000012</v>
      </c>
    </row>
    <row r="12" spans="17:26" x14ac:dyDescent="0.35">
      <c r="Q12" s="31"/>
    </row>
    <row r="14" spans="17:26" x14ac:dyDescent="0.35">
      <c r="Q14" s="31"/>
    </row>
    <row r="25" ht="13.5" customHeight="1" x14ac:dyDescent="0.35"/>
  </sheetData>
  <mergeCells count="1">
    <mergeCell ref="Q1:W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Project Overview</vt:lpstr>
      <vt:lpstr>Assumptions</vt:lpstr>
      <vt:lpstr>Financials</vt:lpstr>
      <vt:lpstr>KPIs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NAVEEN N</cp:lastModifiedBy>
  <dcterms:created xsi:type="dcterms:W3CDTF">2025-07-13T07:52:15Z</dcterms:created>
  <dcterms:modified xsi:type="dcterms:W3CDTF">2025-07-23T17:27:40Z</dcterms:modified>
</cp:coreProperties>
</file>