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guru.naveen\Downloads\"/>
    </mc:Choice>
  </mc:AlternateContent>
  <xr:revisionPtr revIDLastSave="0" documentId="13_ncr:1_{52716229-B82D-4A69-A517-8C8D4D5C13A0}" xr6:coauthVersionLast="47" xr6:coauthVersionMax="47" xr10:uidLastSave="{00000000-0000-0000-0000-000000000000}"/>
  <bookViews>
    <workbookView xWindow="-120" yWindow="-120" windowWidth="20730" windowHeight="11160" activeTab="1" xr2:uid="{58025762-0EAD-4331-82F8-49DC7AD801FB}"/>
  </bookViews>
  <sheets>
    <sheet name="Tax Calc_Nwin" sheetId="1" r:id="rId1"/>
    <sheet name="HRA CALCULATION" sheetId="2" r:id="rId2"/>
    <sheet name="Sheet1" sheetId="4" r:id="rId3"/>
    <sheet name="Sheet3" sheetId="3" r:id="rId4"/>
    <sheet name="Sheet2" sheetId="5" r:id="rId5"/>
    <sheet name="Sheet4" sheetId="6" r:id="rId6"/>
    <sheet name="Sheet5" sheetId="7" r:id="rId7"/>
    <sheet name="FY2022-2023_Exceptions lis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1" l="1"/>
  <c r="N8" i="1" s="1"/>
  <c r="N9" i="1" s="1"/>
  <c r="N10" i="1" s="1"/>
  <c r="N11" i="1" s="1"/>
  <c r="N12" i="1" s="1"/>
  <c r="C17" i="7"/>
  <c r="C15" i="7"/>
  <c r="C18" i="7" s="1"/>
  <c r="C53" i="7"/>
  <c r="C51" i="7"/>
  <c r="C49" i="7"/>
  <c r="B32" i="7"/>
  <c r="B40" i="7"/>
  <c r="C23" i="7"/>
  <c r="E23" i="7"/>
  <c r="C41" i="7"/>
  <c r="C39" i="7"/>
  <c r="C37" i="7"/>
  <c r="C29" i="7"/>
  <c r="C27" i="7"/>
  <c r="C25" i="7"/>
  <c r="C16" i="6"/>
  <c r="C9" i="6"/>
  <c r="F4" i="6"/>
  <c r="D4" i="6"/>
  <c r="D20" i="6"/>
  <c r="D2" i="6"/>
  <c r="O12" i="1" l="1"/>
  <c r="N13" i="1"/>
  <c r="O11" i="1"/>
  <c r="O10" i="1"/>
  <c r="O9" i="1"/>
  <c r="O8" i="1"/>
  <c r="C51" i="1"/>
  <c r="C45" i="1"/>
  <c r="C43" i="1"/>
  <c r="C49" i="1"/>
  <c r="C61" i="1"/>
  <c r="C41" i="1"/>
  <c r="B24" i="1"/>
  <c r="C28" i="1" s="1"/>
  <c r="B58" i="1"/>
  <c r="B57" i="1"/>
  <c r="F12" i="3"/>
  <c r="C54" i="1" s="1"/>
  <c r="C36" i="1"/>
  <c r="C30" i="1"/>
  <c r="C7" i="2"/>
  <c r="C6" i="2"/>
  <c r="G10" i="2" s="1"/>
  <c r="C5" i="2"/>
  <c r="G12" i="2" s="1"/>
  <c r="O13" i="1" l="1"/>
  <c r="O23" i="1" s="1"/>
  <c r="N14" i="1"/>
  <c r="O14" i="1" s="1"/>
  <c r="H15" i="1"/>
  <c r="I17" i="1" s="1"/>
  <c r="I18" i="1" s="1"/>
  <c r="C59" i="1"/>
  <c r="G14" i="2"/>
  <c r="G17" i="2" s="1"/>
  <c r="B32" i="1" s="1"/>
  <c r="C32" i="1" s="1"/>
  <c r="C63" i="1" s="1"/>
  <c r="O26" i="1" l="1"/>
  <c r="E11" i="1" s="1"/>
  <c r="O24" i="1"/>
  <c r="C10" i="1"/>
  <c r="C65" i="1"/>
  <c r="H6" i="1" s="1"/>
  <c r="I8" i="1" s="1"/>
  <c r="I9" i="1" s="1"/>
  <c r="I10" i="1" s="1"/>
  <c r="I11" i="1" s="1"/>
  <c r="J17" i="1"/>
  <c r="I19" i="1"/>
  <c r="J18" i="1"/>
  <c r="J9" i="1" l="1"/>
  <c r="J19" i="1"/>
  <c r="I20" i="1"/>
  <c r="J20" i="1" s="1"/>
  <c r="J21" i="1" s="1"/>
  <c r="J10" i="1"/>
  <c r="J11" i="1"/>
  <c r="J12" i="1" l="1"/>
  <c r="J24" i="1" s="1"/>
  <c r="J23" i="1" l="1"/>
  <c r="J26" i="1" s="1"/>
  <c r="E9" i="1" s="1"/>
</calcChain>
</file>

<file path=xl/sharedStrings.xml><?xml version="1.0" encoding="utf-8"?>
<sst xmlns="http://schemas.openxmlformats.org/spreadsheetml/2006/main" count="164" uniqueCount="99">
  <si>
    <t>NAME</t>
  </si>
  <si>
    <t>Naveen Ponguru</t>
  </si>
  <si>
    <t>AGE</t>
  </si>
  <si>
    <t>YEARS</t>
  </si>
  <si>
    <t>PARENT'S AGE</t>
  </si>
  <si>
    <t>TOTAL ANNUAL INCOME                                    (A)</t>
  </si>
  <si>
    <t>DEDUCTIONS</t>
  </si>
  <si>
    <t>UNDER SECTION 80</t>
  </si>
  <si>
    <t>UNDER SECTION 80C                                          (B)</t>
  </si>
  <si>
    <t>LIFE INSURANCE PREMIUM</t>
  </si>
  <si>
    <t>UNIT LINKED INSURANCE</t>
  </si>
  <si>
    <t>ELSS</t>
  </si>
  <si>
    <t>CHILDREN'S TUTION FEES</t>
  </si>
  <si>
    <t>EPF / NPS</t>
  </si>
  <si>
    <t>PPF</t>
  </si>
  <si>
    <t>CONTRIBUTION TO SSY</t>
  </si>
  <si>
    <t>TAX SAVING FD</t>
  </si>
  <si>
    <t>NSC</t>
  </si>
  <si>
    <t>PRINCIPAL ON HOME LOAN</t>
  </si>
  <si>
    <t>GROSS TOTAL                                                     (B)</t>
  </si>
  <si>
    <t>NPS 80CCD(1B)                                                    (C)</t>
  </si>
  <si>
    <t>NET DEDUCTIONS UNDER SEC 80C          (B+C)</t>
  </si>
  <si>
    <t>1. HEALTH INSURANCE FOR SELF</t>
  </si>
  <si>
    <t>2. HEALTH INSURANCE FOR PARENTS</t>
  </si>
  <si>
    <t>TOTAL DEDUCTIONS (M) (B+C+D+E+F+G+H+I+J+K+L)</t>
  </si>
  <si>
    <t>NET TAXABLE INCOME                                   (A-M)</t>
  </si>
  <si>
    <t>Monthly</t>
  </si>
  <si>
    <t>Annually</t>
  </si>
  <si>
    <t>Basic + DA</t>
  </si>
  <si>
    <t>HRA</t>
  </si>
  <si>
    <t>Rent</t>
  </si>
  <si>
    <t>Actual HRA Received</t>
  </si>
  <si>
    <t>Basic + DA (1. 50% in Metro,2. 40% in Non Metro)</t>
  </si>
  <si>
    <r>
      <t xml:space="preserve">Actual Rent Paid   </t>
    </r>
    <r>
      <rPr>
        <sz val="36"/>
        <color theme="0"/>
        <rFont val="Animales Fantastic"/>
      </rPr>
      <t xml:space="preserve"> -     </t>
    </r>
    <r>
      <rPr>
        <sz val="22"/>
        <color theme="0"/>
        <rFont val="Animales Fantastic"/>
      </rPr>
      <t>10%   of Basic+DA</t>
    </r>
  </si>
  <si>
    <t>Exemption</t>
  </si>
  <si>
    <t xml:space="preserve">NPS 80CCD(2)                                             (D)       </t>
  </si>
  <si>
    <t>SECTION 80GG HRA                                            (E)</t>
  </si>
  <si>
    <t>SEC 80E INTEREST ON EDUCATION LOAN      (F)</t>
  </si>
  <si>
    <t>SEC 80EEA INTEREST ON HOME LOAN            (G)</t>
  </si>
  <si>
    <t>SECTION 80D                                                       (H)</t>
  </si>
  <si>
    <t>TOTAL DEDUCTION UNDER 80D                       (I)</t>
  </si>
  <si>
    <t>SECTION 80EEB INTEREST ON EV                     (K)</t>
  </si>
  <si>
    <t>STANDARD DEDUCTION                                      (L)</t>
  </si>
  <si>
    <t>LTA  SECTION 10(5)                                              (M)</t>
  </si>
  <si>
    <t>OTHERS                                                                 (N)</t>
  </si>
  <si>
    <t>INCOME TAX CALCULATOR</t>
  </si>
  <si>
    <t>Divident Calculator</t>
  </si>
  <si>
    <t>1. Short Term Capital Gain (STCG)</t>
  </si>
  <si>
    <t>2. Long Term Capital Gain(LTCG)</t>
  </si>
  <si>
    <t>Stock Sell Calculator</t>
  </si>
  <si>
    <t>TOTAL Capital Gain</t>
  </si>
  <si>
    <t>TAX CALCULATION AS PER OLD TAX REGIME</t>
  </si>
  <si>
    <t>TAX CALCULATION FOR AGE BLOW 60YEARS</t>
  </si>
  <si>
    <t>TOTAL TAXABLE INCOME</t>
  </si>
  <si>
    <t>TOTAL ANNUAL INCOME</t>
  </si>
  <si>
    <t>TAX SLABS</t>
  </si>
  <si>
    <t>RATE</t>
  </si>
  <si>
    <t>SLAB VALUE</t>
  </si>
  <si>
    <t>TAX</t>
  </si>
  <si>
    <t>1 to 250000</t>
  </si>
  <si>
    <t>250001 to 500000</t>
  </si>
  <si>
    <t>500001 to 1000000</t>
  </si>
  <si>
    <t>500001 to 750000</t>
  </si>
  <si>
    <t>above 1000000</t>
  </si>
  <si>
    <t>750001 to 1000000</t>
  </si>
  <si>
    <t>GROSS TAX PAYABLE</t>
  </si>
  <si>
    <t>1000001 to 1250000</t>
  </si>
  <si>
    <t>1250001 to 1500000</t>
  </si>
  <si>
    <t>TAX CALCULATION FOR AGE ABOVE 60 AND BELOW 80YEARS</t>
  </si>
  <si>
    <t>Above 1500000</t>
  </si>
  <si>
    <t>GROSS TAX PAYABLE UNDER OLD REGIME</t>
  </si>
  <si>
    <t>EDUCATION CESS 4%</t>
  </si>
  <si>
    <t>NET TOATAL TAXA PAYABLE UNDER OLD REGIME</t>
  </si>
  <si>
    <t>Divident Income                                                     (N)</t>
  </si>
  <si>
    <r>
      <t xml:space="preserve">Capital Gain                                                          </t>
    </r>
    <r>
      <rPr>
        <sz val="10"/>
        <color theme="1"/>
        <rFont val="Cambria"/>
        <family val="1"/>
      </rPr>
      <t xml:space="preserve"> (G)</t>
    </r>
  </si>
  <si>
    <t>80DD          (J)  (125000)</t>
  </si>
  <si>
    <t>80DDB      (J)  (75000)</t>
  </si>
  <si>
    <t>Default/ Mandatory Deductions</t>
  </si>
  <si>
    <t>Limit: 1,25,000</t>
  </si>
  <si>
    <t>Limit: 75,000</t>
  </si>
  <si>
    <t>Max HL Limit</t>
  </si>
  <si>
    <t xml:space="preserve">Govt. Value </t>
  </si>
  <si>
    <t>Market Value</t>
  </si>
  <si>
    <t>Deduction u/s 16 (5a + 5b + 5c)</t>
  </si>
  <si>
    <t>a</t>
  </si>
  <si>
    <t>Entertainment allowance u/s 16(ii)</t>
  </si>
  <si>
    <t>Professional tax u/s 16(iii)</t>
  </si>
  <si>
    <t>Health and Education Cess @ 4% on Tax Payable</t>
  </si>
  <si>
    <t>Taxes Paid</t>
  </si>
  <si>
    <t>TDS (total of column 5 of 20B and column 9 of 20C)</t>
  </si>
  <si>
    <t>Self-Assessment Tax (from column 5 of 20A)</t>
  </si>
  <si>
    <t>Total Taxes Paid</t>
  </si>
  <si>
    <t>Deductions under Chapter VI-A</t>
  </si>
  <si>
    <t>TAX PAYABLE AS PER OLD REGIME</t>
  </si>
  <si>
    <t>b</t>
  </si>
  <si>
    <t>c</t>
  </si>
  <si>
    <t>TAX PAYABLE AS PER NEW REGIME</t>
  </si>
  <si>
    <t>Ganesh Chthurthi</t>
  </si>
  <si>
    <t>NPS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</si>
</sst>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#,##0.00"/>
    <numFmt numFmtId="165" formatCode="[$₹-4009]\ #,##0.00"/>
  </numFmts>
  <fonts count="17"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12"/>
      <color theme="1"/>
      <name val="Cambria"/>
      <family val="1"/>
    </font>
    <font>
      <sz val="10"/>
      <color theme="1"/>
      <name val="Cambria"/>
      <family val="1"/>
    </font>
    <font>
      <sz val="10"/>
      <color theme="0"/>
      <name val="Cambria"/>
      <family val="1"/>
    </font>
    <font>
      <sz val="12"/>
      <color theme="1"/>
      <name val="Calibri"/>
      <family val="2"/>
      <scheme val="minor"/>
    </font>
    <font>
      <sz val="26"/>
      <color theme="1"/>
      <name val="Animales Fantastic"/>
    </font>
    <font>
      <sz val="26"/>
      <color theme="0"/>
      <name val="Animales Fantastic"/>
    </font>
    <font>
      <sz val="22"/>
      <color theme="0"/>
      <name val="Animales Fantastic"/>
    </font>
    <font>
      <sz val="22"/>
      <color theme="1"/>
      <name val="Animales Fantastic"/>
    </font>
    <font>
      <sz val="36"/>
      <color theme="0"/>
      <name val="Animales Fantastic"/>
    </font>
    <font>
      <b/>
      <sz val="16"/>
      <color theme="1"/>
      <name val="Cambria"/>
      <family val="1"/>
    </font>
    <font>
      <b/>
      <sz val="12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Arial Bold"/>
    </font>
    <font>
      <sz val="11"/>
      <color theme="1"/>
      <name val="Cambria"/>
      <family val="1"/>
    </font>
    <font>
      <sz val="11"/>
      <color theme="1"/>
      <name val="Arial Bold"/>
    </font>
  </fonts>
  <fills count="37">
    <fill>
      <patternFill patternType="none"/>
    </fill>
    <fill>
      <patternFill patternType="gray125"/>
    </fill>
    <fill>
      <patternFill patternType="solid">
        <fgColor rgb="FFFFE19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A3A4"/>
        <bgColor indexed="64"/>
      </patternFill>
    </fill>
    <fill>
      <patternFill patternType="solid">
        <fgColor rgb="FF38F0FF"/>
        <bgColor indexed="64"/>
      </patternFill>
    </fill>
    <fill>
      <patternFill patternType="solid">
        <fgColor rgb="FF68F1FB"/>
        <bgColor indexed="64"/>
      </patternFill>
    </fill>
    <fill>
      <patternFill patternType="solid">
        <fgColor rgb="FF77D9FF"/>
        <bgColor indexed="64"/>
      </patternFill>
    </fill>
    <fill>
      <patternFill patternType="solid">
        <fgColor rgb="FF77D9F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87FAA4"/>
        <bgColor indexed="64"/>
      </patternFill>
    </fill>
    <fill>
      <patternFill patternType="solid">
        <fgColor rgb="FFFDE29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17D78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BEFCFF"/>
        <bgColor indexed="64"/>
      </patternFill>
    </fill>
    <fill>
      <patternFill patternType="solid">
        <fgColor rgb="FFBEFCFD"/>
        <bgColor indexed="64"/>
      </patternFill>
    </fill>
    <fill>
      <patternFill patternType="solid">
        <fgColor rgb="FFFDE398"/>
        <bgColor indexed="64"/>
      </patternFill>
    </fill>
    <fill>
      <patternFill patternType="solid">
        <fgColor rgb="FFF3933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4F878"/>
        <bgColor indexed="64"/>
      </patternFill>
    </fill>
    <fill>
      <patternFill patternType="solid">
        <fgColor rgb="FFD982FA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/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/>
      <top/>
      <bottom style="thin">
        <color rgb="FF00B0F0"/>
      </bottom>
      <diagonal/>
    </border>
    <border>
      <left style="thin">
        <color rgb="FF00B0F0"/>
      </left>
      <right style="medium">
        <color rgb="FF002060"/>
      </right>
      <top style="thin">
        <color rgb="FF00B0F0"/>
      </top>
      <bottom style="thin">
        <color rgb="FF00B0F0"/>
      </bottom>
      <diagonal/>
    </border>
    <border>
      <left style="medium">
        <color rgb="FF00206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/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2060"/>
      </right>
      <top/>
      <bottom/>
      <diagonal/>
    </border>
    <border>
      <left/>
      <right/>
      <top style="thin">
        <color rgb="FF00B0F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280">
    <xf numFmtId="0" fontId="0" fillId="0" borderId="0" xfId="0"/>
    <xf numFmtId="0" fontId="3" fillId="2" borderId="1" xfId="0" applyFont="1" applyFill="1" applyBorder="1" applyProtection="1">
      <protection hidden="1"/>
    </xf>
    <xf numFmtId="0" fontId="3" fillId="0" borderId="0" xfId="0" applyFont="1"/>
    <xf numFmtId="0" fontId="3" fillId="4" borderId="1" xfId="0" applyFont="1" applyFill="1" applyBorder="1" applyProtection="1">
      <protection hidden="1"/>
    </xf>
    <xf numFmtId="1" fontId="3" fillId="3" borderId="2" xfId="0" applyNumberFormat="1" applyFont="1" applyFill="1" applyBorder="1" applyProtection="1">
      <protection locked="0"/>
    </xf>
    <xf numFmtId="0" fontId="3" fillId="2" borderId="3" xfId="0" applyFont="1" applyFill="1" applyBorder="1" applyProtection="1">
      <protection hidden="1"/>
    </xf>
    <xf numFmtId="0" fontId="3" fillId="5" borderId="1" xfId="0" applyFont="1" applyFill="1" applyBorder="1" applyProtection="1">
      <protection hidden="1"/>
    </xf>
    <xf numFmtId="0" fontId="3" fillId="0" borderId="0" xfId="0" applyFont="1" applyProtection="1">
      <protection locked="0"/>
    </xf>
    <xf numFmtId="0" fontId="3" fillId="0" borderId="4" xfId="0" applyFont="1" applyBorder="1" applyProtection="1">
      <protection locked="0"/>
    </xf>
    <xf numFmtId="0" fontId="3" fillId="0" borderId="5" xfId="0" applyFont="1" applyBorder="1" applyProtection="1">
      <protection locked="0"/>
    </xf>
    <xf numFmtId="0" fontId="3" fillId="6" borderId="4" xfId="0" applyFont="1" applyFill="1" applyBorder="1" applyProtection="1">
      <protection hidden="1"/>
    </xf>
    <xf numFmtId="164" fontId="3" fillId="7" borderId="3" xfId="0" applyNumberFormat="1" applyFont="1" applyFill="1" applyBorder="1" applyProtection="1">
      <protection hidden="1"/>
    </xf>
    <xf numFmtId="164" fontId="3" fillId="3" borderId="1" xfId="0" applyNumberFormat="1" applyFont="1" applyFill="1" applyBorder="1" applyProtection="1">
      <protection locked="0"/>
    </xf>
    <xf numFmtId="0" fontId="3" fillId="0" borderId="6" xfId="0" applyFont="1" applyBorder="1" applyProtection="1">
      <protection locked="0"/>
    </xf>
    <xf numFmtId="0" fontId="3" fillId="8" borderId="2" xfId="0" applyFont="1" applyFill="1" applyBorder="1" applyProtection="1">
      <protection hidden="1"/>
    </xf>
    <xf numFmtId="0" fontId="3" fillId="9" borderId="4" xfId="0" applyFont="1" applyFill="1" applyBorder="1" applyProtection="1">
      <protection hidden="1"/>
    </xf>
    <xf numFmtId="0" fontId="3" fillId="0" borderId="3" xfId="0" applyFont="1" applyBorder="1" applyProtection="1">
      <protection locked="0"/>
    </xf>
    <xf numFmtId="0" fontId="3" fillId="10" borderId="2" xfId="0" applyFont="1" applyFill="1" applyBorder="1" applyProtection="1">
      <protection hidden="1"/>
    </xf>
    <xf numFmtId="0" fontId="3" fillId="10" borderId="4" xfId="0" applyFont="1" applyFill="1" applyBorder="1" applyProtection="1">
      <protection hidden="1"/>
    </xf>
    <xf numFmtId="0" fontId="3" fillId="10" borderId="6" xfId="0" applyFont="1" applyFill="1" applyBorder="1" applyProtection="1">
      <protection hidden="1"/>
    </xf>
    <xf numFmtId="0" fontId="3" fillId="4" borderId="7" xfId="0" applyFont="1" applyFill="1" applyBorder="1" applyProtection="1">
      <protection hidden="1"/>
    </xf>
    <xf numFmtId="0" fontId="3" fillId="4" borderId="3" xfId="0" applyFont="1" applyFill="1" applyBorder="1" applyProtection="1">
      <protection hidden="1"/>
    </xf>
    <xf numFmtId="0" fontId="3" fillId="0" borderId="8" xfId="0" applyFont="1" applyBorder="1" applyProtection="1">
      <protection locked="0"/>
    </xf>
    <xf numFmtId="164" fontId="3" fillId="3" borderId="3" xfId="0" applyNumberFormat="1" applyFont="1" applyFill="1" applyBorder="1" applyProtection="1">
      <protection locked="0"/>
    </xf>
    <xf numFmtId="0" fontId="3" fillId="4" borderId="2" xfId="0" applyFont="1" applyFill="1" applyBorder="1" applyProtection="1">
      <protection hidden="1"/>
    </xf>
    <xf numFmtId="0" fontId="3" fillId="2" borderId="9" xfId="0" applyFont="1" applyFill="1" applyBorder="1" applyProtection="1">
      <protection hidden="1"/>
    </xf>
    <xf numFmtId="0" fontId="3" fillId="9" borderId="1" xfId="0" applyFont="1" applyFill="1" applyBorder="1" applyProtection="1">
      <protection hidden="1"/>
    </xf>
    <xf numFmtId="164" fontId="3" fillId="11" borderId="3" xfId="0" applyNumberFormat="1" applyFont="1" applyFill="1" applyBorder="1" applyProtection="1">
      <protection hidden="1"/>
    </xf>
    <xf numFmtId="164" fontId="3" fillId="0" borderId="3" xfId="0" applyNumberFormat="1" applyFont="1" applyBorder="1" applyProtection="1">
      <protection locked="0"/>
    </xf>
    <xf numFmtId="0" fontId="3" fillId="12" borderId="1" xfId="0" applyFont="1" applyFill="1" applyBorder="1" applyProtection="1">
      <protection hidden="1"/>
    </xf>
    <xf numFmtId="0" fontId="3" fillId="12" borderId="2" xfId="0" applyFont="1" applyFill="1" applyBorder="1" applyProtection="1">
      <protection hidden="1"/>
    </xf>
    <xf numFmtId="164" fontId="3" fillId="12" borderId="3" xfId="0" applyNumberFormat="1" applyFont="1" applyFill="1" applyBorder="1" applyProtection="1">
      <protection hidden="1"/>
    </xf>
    <xf numFmtId="164" fontId="3" fillId="11" borderId="1" xfId="0" applyNumberFormat="1" applyFont="1" applyFill="1" applyBorder="1" applyProtection="1">
      <protection hidden="1"/>
    </xf>
    <xf numFmtId="164" fontId="3" fillId="0" borderId="0" xfId="0" applyNumberFormat="1" applyFont="1" applyProtection="1">
      <protection locked="0"/>
    </xf>
    <xf numFmtId="164" fontId="3" fillId="0" borderId="5" xfId="0" applyNumberFormat="1" applyFont="1" applyBorder="1" applyProtection="1">
      <protection locked="0"/>
    </xf>
    <xf numFmtId="164" fontId="3" fillId="0" borderId="6" xfId="0" applyNumberFormat="1" applyFont="1" applyBorder="1" applyProtection="1">
      <protection locked="0"/>
    </xf>
    <xf numFmtId="0" fontId="3" fillId="0" borderId="2" xfId="0" applyFont="1" applyBorder="1" applyProtection="1">
      <protection locked="0"/>
    </xf>
    <xf numFmtId="164" fontId="3" fillId="0" borderId="4" xfId="0" applyNumberFormat="1" applyFont="1" applyBorder="1" applyProtection="1">
      <protection locked="0"/>
    </xf>
    <xf numFmtId="0" fontId="3" fillId="4" borderId="10" xfId="0" applyFont="1" applyFill="1" applyBorder="1" applyProtection="1">
      <protection hidden="1"/>
    </xf>
    <xf numFmtId="0" fontId="3" fillId="4" borderId="11" xfId="0" applyFont="1" applyFill="1" applyBorder="1" applyProtection="1">
      <protection hidden="1"/>
    </xf>
    <xf numFmtId="0" fontId="3" fillId="4" borderId="6" xfId="0" applyFont="1" applyFill="1" applyBorder="1" applyProtection="1">
      <protection hidden="1"/>
    </xf>
    <xf numFmtId="0" fontId="3" fillId="13" borderId="2" xfId="0" applyFont="1" applyFill="1" applyBorder="1" applyProtection="1">
      <protection hidden="1"/>
    </xf>
    <xf numFmtId="0" fontId="3" fillId="13" borderId="1" xfId="0" applyFont="1" applyFill="1" applyBorder="1" applyProtection="1">
      <protection hidden="1"/>
    </xf>
    <xf numFmtId="164" fontId="3" fillId="3" borderId="12" xfId="0" applyNumberFormat="1" applyFont="1" applyFill="1" applyBorder="1" applyProtection="1">
      <protection locked="0"/>
    </xf>
    <xf numFmtId="164" fontId="3" fillId="4" borderId="3" xfId="0" applyNumberFormat="1" applyFont="1" applyFill="1" applyBorder="1" applyProtection="1">
      <protection hidden="1"/>
    </xf>
    <xf numFmtId="164" fontId="3" fillId="14" borderId="1" xfId="0" applyNumberFormat="1" applyFont="1" applyFill="1" applyBorder="1" applyProtection="1">
      <protection hidden="1"/>
    </xf>
    <xf numFmtId="0" fontId="3" fillId="6" borderId="2" xfId="0" applyFont="1" applyFill="1" applyBorder="1" applyProtection="1">
      <protection hidden="1"/>
    </xf>
    <xf numFmtId="0" fontId="3" fillId="6" borderId="3" xfId="0" applyFont="1" applyFill="1" applyBorder="1" applyProtection="1">
      <protection hidden="1"/>
    </xf>
    <xf numFmtId="164" fontId="4" fillId="15" borderId="3" xfId="0" applyNumberFormat="1" applyFont="1" applyFill="1" applyBorder="1" applyProtection="1">
      <protection hidden="1"/>
    </xf>
    <xf numFmtId="0" fontId="5" fillId="16" borderId="0" xfId="1" applyFill="1"/>
    <xf numFmtId="0" fontId="5" fillId="16" borderId="13" xfId="1" applyFill="1" applyBorder="1"/>
    <xf numFmtId="0" fontId="6" fillId="16" borderId="0" xfId="1" applyFont="1" applyFill="1" applyAlignment="1">
      <alignment horizontal="center"/>
    </xf>
    <xf numFmtId="0" fontId="7" fillId="17" borderId="14" xfId="1" applyFont="1" applyFill="1" applyBorder="1" applyAlignment="1" applyProtection="1">
      <alignment horizontal="center"/>
      <protection hidden="1"/>
    </xf>
    <xf numFmtId="0" fontId="7" fillId="17" borderId="15" xfId="1" applyFont="1" applyFill="1" applyBorder="1" applyAlignment="1" applyProtection="1">
      <alignment horizontal="center"/>
      <protection hidden="1"/>
    </xf>
    <xf numFmtId="0" fontId="5" fillId="16" borderId="16" xfId="1" applyFill="1" applyBorder="1"/>
    <xf numFmtId="0" fontId="6" fillId="18" borderId="17" xfId="1" applyFont="1" applyFill="1" applyBorder="1" applyAlignment="1" applyProtection="1">
      <alignment horizontal="center"/>
      <protection hidden="1"/>
    </xf>
    <xf numFmtId="0" fontId="6" fillId="16" borderId="18" xfId="1" applyFont="1" applyFill="1" applyBorder="1" applyAlignment="1" applyProtection="1">
      <alignment horizontal="center"/>
      <protection hidden="1"/>
    </xf>
    <xf numFmtId="0" fontId="6" fillId="19" borderId="17" xfId="1" applyFont="1" applyFill="1" applyBorder="1" applyAlignment="1" applyProtection="1">
      <alignment horizontal="center"/>
      <protection hidden="1"/>
    </xf>
    <xf numFmtId="0" fontId="6" fillId="3" borderId="17" xfId="1" applyFont="1" applyFill="1" applyBorder="1" applyAlignment="1" applyProtection="1">
      <alignment horizontal="center"/>
      <protection locked="0"/>
    </xf>
    <xf numFmtId="0" fontId="6" fillId="16" borderId="17" xfId="1" applyFont="1" applyFill="1" applyBorder="1" applyAlignment="1" applyProtection="1">
      <alignment horizontal="center"/>
      <protection hidden="1"/>
    </xf>
    <xf numFmtId="0" fontId="6" fillId="14" borderId="17" xfId="1" applyFont="1" applyFill="1" applyBorder="1" applyAlignment="1" applyProtection="1">
      <alignment horizontal="center"/>
      <protection hidden="1"/>
    </xf>
    <xf numFmtId="0" fontId="8" fillId="17" borderId="19" xfId="1" applyFont="1" applyFill="1" applyBorder="1" applyProtection="1">
      <protection hidden="1"/>
    </xf>
    <xf numFmtId="0" fontId="8" fillId="17" borderId="20" xfId="1" applyFont="1" applyFill="1" applyBorder="1" applyProtection="1">
      <protection hidden="1"/>
    </xf>
    <xf numFmtId="0" fontId="8" fillId="17" borderId="13" xfId="1" applyFont="1" applyFill="1" applyBorder="1" applyProtection="1">
      <protection hidden="1"/>
    </xf>
    <xf numFmtId="0" fontId="9" fillId="16" borderId="16" xfId="1" applyFont="1" applyFill="1" applyBorder="1"/>
    <xf numFmtId="0" fontId="9" fillId="16" borderId="0" xfId="1" applyFont="1" applyFill="1"/>
    <xf numFmtId="0" fontId="6" fillId="16" borderId="0" xfId="1" applyFont="1" applyFill="1"/>
    <xf numFmtId="164" fontId="6" fillId="19" borderId="17" xfId="1" applyNumberFormat="1" applyFont="1" applyFill="1" applyBorder="1" applyProtection="1">
      <protection hidden="1"/>
    </xf>
    <xf numFmtId="0" fontId="9" fillId="16" borderId="20" xfId="1" applyFont="1" applyFill="1" applyBorder="1"/>
    <xf numFmtId="0" fontId="8" fillId="17" borderId="0" xfId="1" applyFont="1" applyFill="1" applyProtection="1">
      <protection hidden="1"/>
    </xf>
    <xf numFmtId="0" fontId="9" fillId="16" borderId="21" xfId="1" applyFont="1" applyFill="1" applyBorder="1"/>
    <xf numFmtId="164" fontId="6" fillId="18" borderId="17" xfId="1" applyNumberFormat="1" applyFont="1" applyFill="1" applyBorder="1" applyProtection="1">
      <protection hidden="1"/>
    </xf>
    <xf numFmtId="0" fontId="9" fillId="16" borderId="22" xfId="1" applyFont="1" applyFill="1" applyBorder="1"/>
    <xf numFmtId="164" fontId="6" fillId="14" borderId="17" xfId="1" applyNumberFormat="1" applyFont="1" applyFill="1" applyBorder="1" applyProtection="1">
      <protection hidden="1"/>
    </xf>
    <xf numFmtId="0" fontId="6" fillId="16" borderId="22" xfId="1" applyFont="1" applyFill="1" applyBorder="1"/>
    <xf numFmtId="164" fontId="6" fillId="20" borderId="17" xfId="1" applyNumberFormat="1" applyFont="1" applyFill="1" applyBorder="1" applyProtection="1">
      <protection hidden="1"/>
    </xf>
    <xf numFmtId="165" fontId="3" fillId="0" borderId="0" xfId="0" applyNumberFormat="1" applyFont="1"/>
    <xf numFmtId="0" fontId="3" fillId="2" borderId="2" xfId="0" applyFont="1" applyFill="1" applyBorder="1" applyProtection="1">
      <protection hidden="1"/>
    </xf>
    <xf numFmtId="0" fontId="3" fillId="4" borderId="26" xfId="0" applyFont="1" applyFill="1" applyBorder="1" applyProtection="1">
      <protection hidden="1"/>
    </xf>
    <xf numFmtId="164" fontId="3" fillId="11" borderId="6" xfId="0" applyNumberFormat="1" applyFont="1" applyFill="1" applyBorder="1" applyProtection="1">
      <protection hidden="1"/>
    </xf>
    <xf numFmtId="164" fontId="3" fillId="3" borderId="27" xfId="0" applyNumberFormat="1" applyFont="1" applyFill="1" applyBorder="1" applyProtection="1">
      <protection locked="0"/>
    </xf>
    <xf numFmtId="0" fontId="1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0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3" fillId="4" borderId="1" xfId="0" applyFont="1" applyFill="1" applyBorder="1" applyProtection="1">
      <protection hidden="1"/>
    </xf>
    <xf numFmtId="0" fontId="13" fillId="4" borderId="9" xfId="0" applyFont="1" applyFill="1" applyBorder="1" applyProtection="1">
      <protection hidden="1"/>
    </xf>
    <xf numFmtId="0" fontId="3" fillId="20" borderId="25" xfId="0" applyFont="1" applyFill="1" applyBorder="1" applyProtection="1">
      <protection locked="0"/>
    </xf>
    <xf numFmtId="0" fontId="3" fillId="20" borderId="0" xfId="0" applyFont="1" applyFill="1" applyBorder="1" applyProtection="1">
      <protection locked="0"/>
    </xf>
    <xf numFmtId="164" fontId="3" fillId="11" borderId="8" xfId="0" applyNumberFormat="1" applyFont="1" applyFill="1" applyBorder="1" applyProtection="1">
      <protection hidden="1"/>
    </xf>
    <xf numFmtId="0" fontId="13" fillId="20" borderId="0" xfId="0" applyFont="1" applyFill="1" applyBorder="1" applyProtection="1">
      <protection locked="0"/>
    </xf>
    <xf numFmtId="0" fontId="14" fillId="0" borderId="0" xfId="0" applyFont="1" applyProtection="1">
      <protection locked="0"/>
    </xf>
    <xf numFmtId="0" fontId="14" fillId="0" borderId="39" xfId="0" applyFont="1" applyBorder="1" applyProtection="1">
      <protection locked="0"/>
    </xf>
    <xf numFmtId="0" fontId="14" fillId="0" borderId="36" xfId="0" applyFont="1" applyBorder="1" applyProtection="1">
      <protection locked="0"/>
    </xf>
    <xf numFmtId="0" fontId="14" fillId="0" borderId="37" xfId="0" applyFont="1" applyBorder="1" applyProtection="1">
      <protection locked="0"/>
    </xf>
    <xf numFmtId="0" fontId="14" fillId="0" borderId="38" xfId="0" applyFont="1" applyBorder="1" applyProtection="1">
      <protection locked="0"/>
    </xf>
    <xf numFmtId="0" fontId="14" fillId="13" borderId="40" xfId="0" applyFont="1" applyFill="1" applyBorder="1" applyProtection="1">
      <protection hidden="1"/>
    </xf>
    <xf numFmtId="164" fontId="14" fillId="25" borderId="36" xfId="0" applyNumberFormat="1" applyFont="1" applyFill="1" applyBorder="1" applyAlignment="1" applyProtection="1">
      <alignment horizontal="center"/>
      <protection hidden="1"/>
    </xf>
    <xf numFmtId="0" fontId="14" fillId="25" borderId="37" xfId="0" applyFont="1" applyFill="1" applyBorder="1" applyProtection="1">
      <protection locked="0"/>
    </xf>
    <xf numFmtId="0" fontId="14" fillId="25" borderId="38" xfId="0" applyFont="1" applyFill="1" applyBorder="1" applyProtection="1">
      <protection locked="0"/>
    </xf>
    <xf numFmtId="0" fontId="14" fillId="0" borderId="40" xfId="0" applyFont="1" applyBorder="1" applyProtection="1">
      <protection hidden="1"/>
    </xf>
    <xf numFmtId="0" fontId="14" fillId="26" borderId="37" xfId="0" applyFont="1" applyFill="1" applyBorder="1" applyProtection="1">
      <protection locked="0"/>
    </xf>
    <xf numFmtId="0" fontId="14" fillId="27" borderId="40" xfId="0" applyFont="1" applyFill="1" applyBorder="1" applyProtection="1">
      <protection hidden="1"/>
    </xf>
    <xf numFmtId="0" fontId="14" fillId="27" borderId="40" xfId="0" applyFont="1" applyFill="1" applyBorder="1" applyAlignment="1" applyProtection="1">
      <alignment horizontal="center"/>
      <protection hidden="1"/>
    </xf>
    <xf numFmtId="0" fontId="14" fillId="28" borderId="40" xfId="0" applyFont="1" applyFill="1" applyBorder="1" applyProtection="1">
      <protection hidden="1"/>
    </xf>
    <xf numFmtId="9" fontId="14" fillId="0" borderId="40" xfId="0" applyNumberFormat="1" applyFont="1" applyBorder="1" applyAlignment="1" applyProtection="1">
      <alignment horizontal="center"/>
      <protection hidden="1"/>
    </xf>
    <xf numFmtId="164" fontId="14" fillId="0" borderId="40" xfId="0" applyNumberFormat="1" applyFont="1" applyBorder="1" applyProtection="1">
      <protection hidden="1"/>
    </xf>
    <xf numFmtId="0" fontId="14" fillId="29" borderId="40" xfId="0" applyFont="1" applyFill="1" applyBorder="1" applyProtection="1">
      <protection hidden="1"/>
    </xf>
    <xf numFmtId="9" fontId="14" fillId="0" borderId="38" xfId="0" applyNumberFormat="1" applyFont="1" applyBorder="1" applyAlignment="1" applyProtection="1">
      <alignment horizontal="center"/>
      <protection hidden="1"/>
    </xf>
    <xf numFmtId="9" fontId="14" fillId="0" borderId="36" xfId="0" applyNumberFormat="1" applyFont="1" applyBorder="1" applyAlignment="1" applyProtection="1">
      <alignment horizontal="center"/>
      <protection hidden="1"/>
    </xf>
    <xf numFmtId="164" fontId="14" fillId="0" borderId="36" xfId="0" applyNumberFormat="1" applyFont="1" applyBorder="1" applyProtection="1">
      <protection hidden="1"/>
    </xf>
    <xf numFmtId="164" fontId="14" fillId="0" borderId="38" xfId="0" applyNumberFormat="1" applyFont="1" applyBorder="1" applyProtection="1">
      <protection hidden="1"/>
    </xf>
    <xf numFmtId="0" fontId="14" fillId="29" borderId="36" xfId="0" applyFont="1" applyFill="1" applyBorder="1" applyProtection="1">
      <protection hidden="1"/>
    </xf>
    <xf numFmtId="9" fontId="14" fillId="0" borderId="41" xfId="0" applyNumberFormat="1" applyFont="1" applyBorder="1" applyAlignment="1" applyProtection="1">
      <alignment horizontal="center"/>
      <protection hidden="1"/>
    </xf>
    <xf numFmtId="0" fontId="14" fillId="29" borderId="41" xfId="0" applyFont="1" applyFill="1" applyBorder="1" applyProtection="1">
      <protection hidden="1"/>
    </xf>
    <xf numFmtId="0" fontId="14" fillId="22" borderId="36" xfId="0" applyFont="1" applyFill="1" applyBorder="1" applyProtection="1">
      <protection hidden="1"/>
    </xf>
    <xf numFmtId="0" fontId="14" fillId="22" borderId="37" xfId="0" applyFont="1" applyFill="1" applyBorder="1" applyProtection="1">
      <protection hidden="1"/>
    </xf>
    <xf numFmtId="0" fontId="14" fillId="22" borderId="38" xfId="0" applyFont="1" applyFill="1" applyBorder="1" applyProtection="1">
      <protection hidden="1"/>
    </xf>
    <xf numFmtId="164" fontId="14" fillId="25" borderId="40" xfId="0" applyNumberFormat="1" applyFont="1" applyFill="1" applyBorder="1" applyProtection="1">
      <protection hidden="1"/>
    </xf>
    <xf numFmtId="0" fontId="14" fillId="29" borderId="43" xfId="0" applyFont="1" applyFill="1" applyBorder="1" applyProtection="1">
      <protection hidden="1"/>
    </xf>
    <xf numFmtId="9" fontId="14" fillId="0" borderId="44" xfId="0" applyNumberFormat="1" applyFont="1" applyBorder="1" applyAlignment="1" applyProtection="1">
      <alignment horizontal="center"/>
      <protection hidden="1"/>
    </xf>
    <xf numFmtId="164" fontId="14" fillId="26" borderId="36" xfId="0" applyNumberFormat="1" applyFont="1" applyFill="1" applyBorder="1" applyAlignment="1" applyProtection="1">
      <alignment horizontal="center"/>
      <protection hidden="1"/>
    </xf>
    <xf numFmtId="0" fontId="14" fillId="31" borderId="36" xfId="0" applyFont="1" applyFill="1" applyBorder="1" applyProtection="1">
      <protection hidden="1"/>
    </xf>
    <xf numFmtId="0" fontId="14" fillId="31" borderId="37" xfId="0" applyFont="1" applyFill="1" applyBorder="1" applyProtection="1">
      <protection hidden="1"/>
    </xf>
    <xf numFmtId="0" fontId="14" fillId="31" borderId="38" xfId="0" applyFont="1" applyFill="1" applyBorder="1" applyProtection="1">
      <protection hidden="1"/>
    </xf>
    <xf numFmtId="164" fontId="14" fillId="26" borderId="40" xfId="0" applyNumberFormat="1" applyFont="1" applyFill="1" applyBorder="1" applyProtection="1">
      <protection hidden="1"/>
    </xf>
    <xf numFmtId="0" fontId="14" fillId="0" borderId="42" xfId="0" applyFont="1" applyBorder="1" applyProtection="1">
      <protection locked="0"/>
    </xf>
    <xf numFmtId="0" fontId="14" fillId="0" borderId="46" xfId="0" applyFont="1" applyBorder="1" applyProtection="1">
      <protection locked="0"/>
    </xf>
    <xf numFmtId="9" fontId="14" fillId="0" borderId="37" xfId="0" applyNumberFormat="1" applyFont="1" applyBorder="1" applyAlignment="1" applyProtection="1">
      <alignment horizontal="center"/>
      <protection hidden="1"/>
    </xf>
    <xf numFmtId="0" fontId="14" fillId="0" borderId="45" xfId="0" applyFont="1" applyBorder="1" applyProtection="1">
      <protection locked="0"/>
    </xf>
    <xf numFmtId="164" fontId="14" fillId="26" borderId="42" xfId="0" applyNumberFormat="1" applyFont="1" applyFill="1" applyBorder="1" applyProtection="1">
      <protection hidden="1"/>
    </xf>
    <xf numFmtId="0" fontId="14" fillId="32" borderId="47" xfId="0" applyFont="1" applyFill="1" applyBorder="1" applyProtection="1">
      <protection hidden="1"/>
    </xf>
    <xf numFmtId="0" fontId="14" fillId="32" borderId="48" xfId="0" applyFont="1" applyFill="1" applyBorder="1" applyProtection="1">
      <protection hidden="1"/>
    </xf>
    <xf numFmtId="0" fontId="14" fillId="32" borderId="38" xfId="0" applyFont="1" applyFill="1" applyBorder="1" applyProtection="1">
      <protection hidden="1"/>
    </xf>
    <xf numFmtId="164" fontId="14" fillId="33" borderId="40" xfId="0" applyNumberFormat="1" applyFont="1" applyFill="1" applyBorder="1" applyProtection="1">
      <protection hidden="1"/>
    </xf>
    <xf numFmtId="0" fontId="14" fillId="32" borderId="36" xfId="0" applyFont="1" applyFill="1" applyBorder="1" applyProtection="1">
      <protection hidden="1"/>
    </xf>
    <xf numFmtId="0" fontId="14" fillId="32" borderId="37" xfId="0" applyFont="1" applyFill="1" applyBorder="1" applyProtection="1">
      <protection hidden="1"/>
    </xf>
    <xf numFmtId="164" fontId="14" fillId="26" borderId="36" xfId="0" applyNumberFormat="1" applyFont="1" applyFill="1" applyBorder="1" applyProtection="1">
      <protection hidden="1"/>
    </xf>
    <xf numFmtId="0" fontId="6" fillId="3" borderId="18" xfId="0" applyFont="1" applyFill="1" applyBorder="1" applyAlignment="1" applyProtection="1">
      <alignment horizontal="center"/>
      <protection locked="0"/>
    </xf>
    <xf numFmtId="0" fontId="6" fillId="3" borderId="17" xfId="0" applyFont="1" applyFill="1" applyBorder="1" applyAlignment="1" applyProtection="1">
      <alignment horizontal="center"/>
      <protection locked="0"/>
    </xf>
    <xf numFmtId="164" fontId="3" fillId="9" borderId="3" xfId="0" applyNumberFormat="1" applyFont="1" applyFill="1" applyBorder="1" applyProtection="1">
      <protection hidden="1"/>
    </xf>
    <xf numFmtId="0" fontId="13" fillId="3" borderId="0" xfId="0" applyFont="1" applyFill="1"/>
    <xf numFmtId="9" fontId="0" fillId="0" borderId="0" xfId="0" applyNumberFormat="1"/>
    <xf numFmtId="0" fontId="3" fillId="0" borderId="0" xfId="0" applyFont="1" applyAlignment="1">
      <alignment horizontal="center"/>
    </xf>
    <xf numFmtId="0" fontId="14" fillId="30" borderId="52" xfId="0" applyFont="1" applyFill="1" applyBorder="1" applyProtection="1">
      <protection hidden="1"/>
    </xf>
    <xf numFmtId="0" fontId="14" fillId="26" borderId="53" xfId="0" applyFont="1" applyFill="1" applyBorder="1" applyProtection="1">
      <protection locked="0"/>
    </xf>
    <xf numFmtId="0" fontId="14" fillId="27" borderId="52" xfId="0" applyFont="1" applyFill="1" applyBorder="1" applyProtection="1">
      <protection hidden="1"/>
    </xf>
    <xf numFmtId="0" fontId="14" fillId="27" borderId="54" xfId="0" applyFont="1" applyFill="1" applyBorder="1" applyAlignment="1" applyProtection="1">
      <alignment horizontal="center"/>
      <protection hidden="1"/>
    </xf>
    <xf numFmtId="0" fontId="14" fillId="0" borderId="55" xfId="0" applyFont="1" applyBorder="1" applyProtection="1">
      <protection hidden="1"/>
    </xf>
    <xf numFmtId="164" fontId="14" fillId="0" borderId="54" xfId="0" applyNumberFormat="1" applyFont="1" applyBorder="1" applyProtection="1">
      <protection hidden="1"/>
    </xf>
    <xf numFmtId="0" fontId="14" fillId="0" borderId="52" xfId="0" applyFont="1" applyBorder="1" applyProtection="1">
      <protection hidden="1"/>
    </xf>
    <xf numFmtId="0" fontId="14" fillId="0" borderId="56" xfId="0" applyFont="1" applyBorder="1" applyProtection="1">
      <protection hidden="1"/>
    </xf>
    <xf numFmtId="0" fontId="14" fillId="0" borderId="57" xfId="0" applyFont="1" applyBorder="1" applyProtection="1">
      <protection locked="0"/>
    </xf>
    <xf numFmtId="0" fontId="14" fillId="0" borderId="58" xfId="0" applyFont="1" applyBorder="1" applyProtection="1">
      <protection locked="0"/>
    </xf>
    <xf numFmtId="164" fontId="14" fillId="26" borderId="59" xfId="0" applyNumberFormat="1" applyFont="1" applyFill="1" applyBorder="1" applyProtection="1">
      <protection hidden="1"/>
    </xf>
    <xf numFmtId="0" fontId="15" fillId="0" borderId="0" xfId="0" applyFont="1"/>
    <xf numFmtId="0" fontId="16" fillId="24" borderId="1" xfId="0" applyFont="1" applyFill="1" applyBorder="1" applyProtection="1">
      <protection hidden="1"/>
    </xf>
    <xf numFmtId="0" fontId="3" fillId="0" borderId="0" xfId="0" applyFont="1" applyFill="1"/>
    <xf numFmtId="164" fontId="3" fillId="0" borderId="0" xfId="0" applyNumberFormat="1" applyFont="1" applyFill="1"/>
    <xf numFmtId="0" fontId="0" fillId="0" borderId="0" xfId="0"/>
    <xf numFmtId="0" fontId="3" fillId="2" borderId="1" xfId="0" applyFont="1" applyFill="1" applyBorder="1" applyProtection="1">
      <protection hidden="1"/>
    </xf>
    <xf numFmtId="0" fontId="3" fillId="4" borderId="1" xfId="0" applyFont="1" applyFill="1" applyBorder="1" applyProtection="1">
      <protection hidden="1"/>
    </xf>
    <xf numFmtId="1" fontId="3" fillId="3" borderId="2" xfId="0" applyNumberFormat="1" applyFont="1" applyFill="1" applyBorder="1" applyProtection="1">
      <protection locked="0"/>
    </xf>
    <xf numFmtId="0" fontId="3" fillId="2" borderId="3" xfId="0" applyFont="1" applyFill="1" applyBorder="1" applyProtection="1">
      <protection hidden="1"/>
    </xf>
    <xf numFmtId="0" fontId="3" fillId="5" borderId="1" xfId="0" applyFont="1" applyFill="1" applyBorder="1" applyProtection="1">
      <protection hidden="1"/>
    </xf>
    <xf numFmtId="0" fontId="3" fillId="0" borderId="0" xfId="0" applyFont="1" applyProtection="1">
      <protection locked="0"/>
    </xf>
    <xf numFmtId="0" fontId="3" fillId="0" borderId="4" xfId="0" applyFont="1" applyBorder="1" applyProtection="1">
      <protection locked="0"/>
    </xf>
    <xf numFmtId="0" fontId="3" fillId="0" borderId="5" xfId="0" applyFont="1" applyBorder="1" applyProtection="1">
      <protection locked="0"/>
    </xf>
    <xf numFmtId="0" fontId="3" fillId="6" borderId="4" xfId="0" applyFont="1" applyFill="1" applyBorder="1" applyProtection="1">
      <protection hidden="1"/>
    </xf>
    <xf numFmtId="164" fontId="3" fillId="7" borderId="3" xfId="0" applyNumberFormat="1" applyFont="1" applyFill="1" applyBorder="1" applyProtection="1">
      <protection hidden="1"/>
    </xf>
    <xf numFmtId="164" fontId="3" fillId="3" borderId="1" xfId="0" applyNumberFormat="1" applyFont="1" applyFill="1" applyBorder="1" applyProtection="1">
      <protection locked="0"/>
    </xf>
    <xf numFmtId="0" fontId="3" fillId="0" borderId="6" xfId="0" applyFont="1" applyBorder="1" applyProtection="1">
      <protection locked="0"/>
    </xf>
    <xf numFmtId="0" fontId="3" fillId="8" borderId="2" xfId="0" applyFont="1" applyFill="1" applyBorder="1" applyProtection="1">
      <protection hidden="1"/>
    </xf>
    <xf numFmtId="0" fontId="3" fillId="9" borderId="4" xfId="0" applyFont="1" applyFill="1" applyBorder="1" applyProtection="1">
      <protection hidden="1"/>
    </xf>
    <xf numFmtId="0" fontId="3" fillId="0" borderId="3" xfId="0" applyFont="1" applyBorder="1" applyProtection="1">
      <protection locked="0"/>
    </xf>
    <xf numFmtId="0" fontId="3" fillId="0" borderId="8" xfId="0" applyFont="1" applyBorder="1" applyProtection="1">
      <protection locked="0"/>
    </xf>
    <xf numFmtId="164" fontId="3" fillId="3" borderId="3" xfId="0" applyNumberFormat="1" applyFont="1" applyFill="1" applyBorder="1" applyProtection="1">
      <protection locked="0"/>
    </xf>
    <xf numFmtId="164" fontId="3" fillId="11" borderId="3" xfId="0" applyNumberFormat="1" applyFont="1" applyFill="1" applyBorder="1" applyProtection="1">
      <protection hidden="1"/>
    </xf>
    <xf numFmtId="164" fontId="3" fillId="0" borderId="3" xfId="0" applyNumberFormat="1" applyFont="1" applyBorder="1" applyProtection="1">
      <protection locked="0"/>
    </xf>
    <xf numFmtId="0" fontId="3" fillId="12" borderId="1" xfId="0" applyFont="1" applyFill="1" applyBorder="1" applyProtection="1">
      <protection hidden="1"/>
    </xf>
    <xf numFmtId="0" fontId="3" fillId="12" borderId="2" xfId="0" applyFont="1" applyFill="1" applyBorder="1" applyProtection="1">
      <protection hidden="1"/>
    </xf>
    <xf numFmtId="164" fontId="3" fillId="12" borderId="3" xfId="0" applyNumberFormat="1" applyFont="1" applyFill="1" applyBorder="1" applyProtection="1">
      <protection hidden="1"/>
    </xf>
    <xf numFmtId="164" fontId="3" fillId="11" borderId="1" xfId="0" applyNumberFormat="1" applyFont="1" applyFill="1" applyBorder="1" applyProtection="1">
      <protection hidden="1"/>
    </xf>
    <xf numFmtId="164" fontId="3" fillId="0" borderId="0" xfId="0" applyNumberFormat="1" applyFont="1" applyProtection="1">
      <protection locked="0"/>
    </xf>
    <xf numFmtId="164" fontId="3" fillId="0" borderId="5" xfId="0" applyNumberFormat="1" applyFont="1" applyBorder="1" applyProtection="1">
      <protection locked="0"/>
    </xf>
    <xf numFmtId="164" fontId="3" fillId="0" borderId="6" xfId="0" applyNumberFormat="1" applyFont="1" applyBorder="1" applyProtection="1">
      <protection locked="0"/>
    </xf>
    <xf numFmtId="0" fontId="3" fillId="0" borderId="2" xfId="0" applyFont="1" applyBorder="1" applyProtection="1">
      <protection locked="0"/>
    </xf>
    <xf numFmtId="164" fontId="3" fillId="0" borderId="4" xfId="0" applyNumberFormat="1" applyFont="1" applyBorder="1" applyProtection="1">
      <protection locked="0"/>
    </xf>
    <xf numFmtId="0" fontId="3" fillId="4" borderId="6" xfId="0" applyFont="1" applyFill="1" applyBorder="1" applyProtection="1">
      <protection hidden="1"/>
    </xf>
    <xf numFmtId="164" fontId="3" fillId="14" borderId="1" xfId="0" applyNumberFormat="1" applyFont="1" applyFill="1" applyBorder="1" applyProtection="1">
      <protection hidden="1"/>
    </xf>
    <xf numFmtId="164" fontId="14" fillId="25" borderId="36" xfId="0" applyNumberFormat="1" applyFont="1" applyFill="1" applyBorder="1" applyAlignment="1" applyProtection="1">
      <alignment horizontal="center"/>
      <protection hidden="1"/>
    </xf>
    <xf numFmtId="164" fontId="3" fillId="9" borderId="3" xfId="0" applyNumberFormat="1" applyFont="1" applyFill="1" applyBorder="1" applyProtection="1">
      <protection hidden="1"/>
    </xf>
    <xf numFmtId="0" fontId="13" fillId="3" borderId="0" xfId="0" applyFont="1" applyFill="1"/>
    <xf numFmtId="0" fontId="16" fillId="24" borderId="1" xfId="0" applyFont="1" applyFill="1" applyBorder="1" applyProtection="1">
      <protection hidden="1"/>
    </xf>
    <xf numFmtId="0" fontId="3" fillId="0" borderId="0" xfId="0" applyFont="1" applyFill="1"/>
    <xf numFmtId="164" fontId="3" fillId="0" borderId="0" xfId="0" applyNumberFormat="1" applyFont="1" applyFill="1"/>
    <xf numFmtId="0" fontId="15" fillId="21" borderId="11" xfId="0" applyFont="1" applyFill="1" applyBorder="1" applyAlignment="1">
      <alignment horizontal="left"/>
    </xf>
    <xf numFmtId="164" fontId="3" fillId="0" borderId="8" xfId="0" applyNumberFormat="1" applyFont="1" applyBorder="1" applyProtection="1">
      <protection locked="0"/>
    </xf>
    <xf numFmtId="164" fontId="0" fillId="21" borderId="0" xfId="0" applyNumberFormat="1" applyFill="1"/>
    <xf numFmtId="0" fontId="0" fillId="0" borderId="0" xfId="0"/>
    <xf numFmtId="0" fontId="3" fillId="2" borderId="1" xfId="0" applyFont="1" applyFill="1" applyBorder="1" applyProtection="1">
      <protection hidden="1"/>
    </xf>
    <xf numFmtId="0" fontId="3" fillId="0" borderId="0" xfId="0" applyFont="1" applyProtection="1">
      <protection locked="0"/>
    </xf>
    <xf numFmtId="0" fontId="3" fillId="0" borderId="5" xfId="0" applyFont="1" applyBorder="1" applyProtection="1">
      <protection locked="0"/>
    </xf>
    <xf numFmtId="164" fontId="3" fillId="3" borderId="1" xfId="0" applyNumberFormat="1" applyFont="1" applyFill="1" applyBorder="1" applyProtection="1">
      <protection locked="0"/>
    </xf>
    <xf numFmtId="0" fontId="3" fillId="0" borderId="6" xfId="0" applyFont="1" applyBorder="1" applyProtection="1">
      <protection locked="0"/>
    </xf>
    <xf numFmtId="0" fontId="3" fillId="4" borderId="7" xfId="0" applyFont="1" applyFill="1" applyBorder="1" applyProtection="1">
      <protection hidden="1"/>
    </xf>
    <xf numFmtId="0" fontId="3" fillId="4" borderId="3" xfId="0" applyFont="1" applyFill="1" applyBorder="1" applyProtection="1">
      <protection hidden="1"/>
    </xf>
    <xf numFmtId="0" fontId="3" fillId="0" borderId="8" xfId="0" applyFont="1" applyBorder="1" applyProtection="1">
      <protection locked="0"/>
    </xf>
    <xf numFmtId="164" fontId="3" fillId="3" borderId="3" xfId="0" applyNumberFormat="1" applyFont="1" applyFill="1" applyBorder="1" applyProtection="1">
      <protection locked="0"/>
    </xf>
    <xf numFmtId="0" fontId="3" fillId="4" borderId="2" xfId="0" applyFont="1" applyFill="1" applyBorder="1" applyProtection="1">
      <protection hidden="1"/>
    </xf>
    <xf numFmtId="0" fontId="3" fillId="2" borderId="9" xfId="0" applyFont="1" applyFill="1" applyBorder="1" applyProtection="1">
      <protection hidden="1"/>
    </xf>
    <xf numFmtId="0" fontId="3" fillId="9" borderId="1" xfId="0" applyFont="1" applyFill="1" applyBorder="1" applyProtection="1">
      <protection hidden="1"/>
    </xf>
    <xf numFmtId="164" fontId="3" fillId="11" borderId="1" xfId="0" applyNumberFormat="1" applyFont="1" applyFill="1" applyBorder="1" applyProtection="1">
      <protection hidden="1"/>
    </xf>
    <xf numFmtId="0" fontId="3" fillId="4" borderId="10" xfId="0" applyFont="1" applyFill="1" applyBorder="1" applyProtection="1">
      <protection hidden="1"/>
    </xf>
    <xf numFmtId="0" fontId="3" fillId="4" borderId="11" xfId="0" applyFont="1" applyFill="1" applyBorder="1" applyProtection="1">
      <protection hidden="1"/>
    </xf>
    <xf numFmtId="0" fontId="3" fillId="4" borderId="6" xfId="0" applyFont="1" applyFill="1" applyBorder="1" applyProtection="1">
      <protection hidden="1"/>
    </xf>
    <xf numFmtId="0" fontId="3" fillId="13" borderId="2" xfId="0" applyFont="1" applyFill="1" applyBorder="1" applyProtection="1">
      <protection hidden="1"/>
    </xf>
    <xf numFmtId="0" fontId="3" fillId="13" borderId="1" xfId="0" applyFont="1" applyFill="1" applyBorder="1" applyProtection="1">
      <protection hidden="1"/>
    </xf>
    <xf numFmtId="164" fontId="3" fillId="3" borderId="12" xfId="0" applyNumberFormat="1" applyFont="1" applyFill="1" applyBorder="1" applyProtection="1">
      <protection locked="0"/>
    </xf>
    <xf numFmtId="164" fontId="3" fillId="4" borderId="3" xfId="0" applyNumberFormat="1" applyFont="1" applyFill="1" applyBorder="1" applyProtection="1">
      <protection hidden="1"/>
    </xf>
    <xf numFmtId="164" fontId="3" fillId="14" borderId="1" xfId="0" applyNumberFormat="1" applyFont="1" applyFill="1" applyBorder="1" applyProtection="1">
      <protection hidden="1"/>
    </xf>
    <xf numFmtId="0" fontId="3" fillId="2" borderId="2" xfId="0" applyFont="1" applyFill="1" applyBorder="1" applyProtection="1">
      <protection hidden="1"/>
    </xf>
    <xf numFmtId="0" fontId="3" fillId="4" borderId="26" xfId="0" applyFont="1" applyFill="1" applyBorder="1" applyProtection="1">
      <protection hidden="1"/>
    </xf>
    <xf numFmtId="164" fontId="3" fillId="11" borderId="6" xfId="0" applyNumberFormat="1" applyFont="1" applyFill="1" applyBorder="1" applyProtection="1">
      <protection hidden="1"/>
    </xf>
    <xf numFmtId="164" fontId="3" fillId="3" borderId="27" xfId="0" applyNumberFormat="1" applyFont="1" applyFill="1" applyBorder="1" applyProtection="1">
      <protection locked="0"/>
    </xf>
    <xf numFmtId="164" fontId="14" fillId="0" borderId="40" xfId="0" applyNumberFormat="1" applyFont="1" applyBorder="1" applyProtection="1">
      <protection hidden="1"/>
    </xf>
    <xf numFmtId="164" fontId="14" fillId="0" borderId="38" xfId="0" applyNumberFormat="1" applyFont="1" applyBorder="1" applyProtection="1">
      <protection hidden="1"/>
    </xf>
    <xf numFmtId="0" fontId="16" fillId="24" borderId="1" xfId="0" applyFont="1" applyFill="1" applyBorder="1" applyProtection="1">
      <protection hidden="1"/>
    </xf>
    <xf numFmtId="164" fontId="0" fillId="0" borderId="0" xfId="0" applyNumberFormat="1"/>
    <xf numFmtId="164" fontId="3" fillId="36" borderId="0" xfId="0" applyNumberFormat="1" applyFont="1" applyFill="1"/>
    <xf numFmtId="164" fontId="14" fillId="26" borderId="37" xfId="0" applyNumberFormat="1" applyFont="1" applyFill="1" applyBorder="1" applyAlignment="1" applyProtection="1">
      <alignment horizontal="center"/>
      <protection hidden="1"/>
    </xf>
    <xf numFmtId="0" fontId="14" fillId="24" borderId="49" xfId="0" applyFont="1" applyFill="1" applyBorder="1" applyAlignment="1" applyProtection="1">
      <alignment horizontal="center"/>
      <protection hidden="1"/>
    </xf>
    <xf numFmtId="0" fontId="14" fillId="24" borderId="50" xfId="0" applyFont="1" applyFill="1" applyBorder="1" applyAlignment="1" applyProtection="1">
      <alignment horizontal="center"/>
      <protection hidden="1"/>
    </xf>
    <xf numFmtId="0" fontId="14" fillId="24" borderId="51" xfId="0" applyFont="1" applyFill="1" applyBorder="1" applyAlignment="1" applyProtection="1">
      <alignment horizontal="center"/>
      <protection hidden="1"/>
    </xf>
    <xf numFmtId="0" fontId="14" fillId="22" borderId="36" xfId="0" applyFont="1" applyFill="1" applyBorder="1" applyAlignment="1" applyProtection="1">
      <alignment horizontal="left"/>
      <protection hidden="1"/>
    </xf>
    <xf numFmtId="0" fontId="14" fillId="22" borderId="37" xfId="0" applyFont="1" applyFill="1" applyBorder="1" applyAlignment="1" applyProtection="1">
      <alignment horizontal="left"/>
      <protection hidden="1"/>
    </xf>
    <xf numFmtId="0" fontId="14" fillId="22" borderId="38" xfId="0" applyFont="1" applyFill="1" applyBorder="1" applyAlignment="1" applyProtection="1">
      <alignment horizontal="left"/>
      <protection hidden="1"/>
    </xf>
    <xf numFmtId="0" fontId="14" fillId="31" borderId="36" xfId="0" applyFont="1" applyFill="1" applyBorder="1" applyAlignment="1" applyProtection="1">
      <alignment horizontal="left"/>
      <protection hidden="1"/>
    </xf>
    <xf numFmtId="0" fontId="14" fillId="31" borderId="37" xfId="0" applyFont="1" applyFill="1" applyBorder="1" applyAlignment="1" applyProtection="1">
      <alignment horizontal="left"/>
      <protection hidden="1"/>
    </xf>
    <xf numFmtId="0" fontId="14" fillId="31" borderId="38" xfId="0" applyFont="1" applyFill="1" applyBorder="1" applyAlignment="1" applyProtection="1">
      <alignment horizontal="left"/>
      <protection hidden="1"/>
    </xf>
    <xf numFmtId="0" fontId="14" fillId="34" borderId="36" xfId="0" applyFont="1" applyFill="1" applyBorder="1" applyAlignment="1" applyProtection="1">
      <alignment horizontal="left"/>
      <protection hidden="1"/>
    </xf>
    <xf numFmtId="0" fontId="14" fillId="34" borderId="37" xfId="0" applyFont="1" applyFill="1" applyBorder="1" applyAlignment="1" applyProtection="1">
      <alignment horizontal="left"/>
      <protection hidden="1"/>
    </xf>
    <xf numFmtId="0" fontId="14" fillId="34" borderId="38" xfId="0" applyFont="1" applyFill="1" applyBorder="1" applyAlignment="1" applyProtection="1">
      <alignment horizontal="left"/>
      <protection hidden="1"/>
    </xf>
    <xf numFmtId="0" fontId="14" fillId="35" borderId="36" xfId="0" applyFont="1" applyFill="1" applyBorder="1" applyAlignment="1" applyProtection="1">
      <alignment horizontal="left"/>
      <protection hidden="1"/>
    </xf>
    <xf numFmtId="0" fontId="14" fillId="35" borderId="37" xfId="0" applyFont="1" applyFill="1" applyBorder="1" applyAlignment="1" applyProtection="1">
      <alignment horizontal="left"/>
      <protection hidden="1"/>
    </xf>
    <xf numFmtId="0" fontId="14" fillId="35" borderId="38" xfId="0" applyFont="1" applyFill="1" applyBorder="1" applyAlignment="1" applyProtection="1">
      <alignment horizontal="left"/>
      <protection hidden="1"/>
    </xf>
    <xf numFmtId="0" fontId="3" fillId="3" borderId="2" xfId="0" applyFont="1" applyFill="1" applyBorder="1" applyAlignment="1" applyProtection="1">
      <alignment horizontal="center"/>
      <protection locked="0"/>
    </xf>
    <xf numFmtId="0" fontId="3" fillId="3" borderId="3" xfId="0" applyFont="1" applyFill="1" applyBorder="1" applyAlignment="1" applyProtection="1">
      <alignment horizontal="center"/>
      <protection locked="0"/>
    </xf>
    <xf numFmtId="0" fontId="11" fillId="21" borderId="0" xfId="0" applyFont="1" applyFill="1" applyAlignment="1">
      <alignment horizontal="center" vertical="center"/>
    </xf>
    <xf numFmtId="0" fontId="14" fillId="22" borderId="36" xfId="0" applyFont="1" applyFill="1" applyBorder="1" applyAlignment="1" applyProtection="1">
      <alignment horizontal="center"/>
      <protection hidden="1"/>
    </xf>
    <xf numFmtId="0" fontId="14" fillId="22" borderId="37" xfId="0" applyFont="1" applyFill="1" applyBorder="1" applyAlignment="1" applyProtection="1">
      <alignment horizontal="center"/>
      <protection hidden="1"/>
    </xf>
    <xf numFmtId="0" fontId="14" fillId="22" borderId="38" xfId="0" applyFont="1" applyFill="1" applyBorder="1" applyAlignment="1" applyProtection="1">
      <alignment horizontal="center"/>
      <protection hidden="1"/>
    </xf>
    <xf numFmtId="0" fontId="14" fillId="23" borderId="36" xfId="0" applyFont="1" applyFill="1" applyBorder="1" applyAlignment="1" applyProtection="1">
      <alignment horizontal="center"/>
      <protection hidden="1"/>
    </xf>
    <xf numFmtId="0" fontId="14" fillId="23" borderId="37" xfId="0" applyFont="1" applyFill="1" applyBorder="1" applyAlignment="1" applyProtection="1">
      <alignment horizontal="center"/>
      <protection hidden="1"/>
    </xf>
    <xf numFmtId="0" fontId="14" fillId="23" borderId="38" xfId="0" applyFont="1" applyFill="1" applyBorder="1" applyAlignment="1" applyProtection="1">
      <alignment horizontal="center"/>
      <protection hidden="1"/>
    </xf>
    <xf numFmtId="0" fontId="14" fillId="24" borderId="36" xfId="0" applyFont="1" applyFill="1" applyBorder="1" applyAlignment="1" applyProtection="1">
      <alignment horizontal="center"/>
      <protection hidden="1"/>
    </xf>
    <xf numFmtId="0" fontId="14" fillId="24" borderId="37" xfId="0" applyFont="1" applyFill="1" applyBorder="1" applyAlignment="1" applyProtection="1">
      <alignment horizontal="center"/>
      <protection hidden="1"/>
    </xf>
    <xf numFmtId="0" fontId="14" fillId="24" borderId="38" xfId="0" applyFont="1" applyFill="1" applyBorder="1" applyAlignment="1" applyProtection="1">
      <alignment horizontal="center"/>
      <protection hidden="1"/>
    </xf>
    <xf numFmtId="0" fontId="7" fillId="17" borderId="23" xfId="1" applyFont="1" applyFill="1" applyBorder="1" applyAlignment="1" applyProtection="1">
      <alignment horizontal="center"/>
      <protection hidden="1"/>
    </xf>
    <xf numFmtId="0" fontId="7" fillId="17" borderId="0" xfId="1" applyFont="1" applyFill="1" applyAlignment="1" applyProtection="1">
      <alignment horizontal="center"/>
      <protection hidden="1"/>
    </xf>
    <xf numFmtId="0" fontId="7" fillId="17" borderId="24" xfId="1" applyFont="1" applyFill="1" applyBorder="1" applyAlignment="1" applyProtection="1">
      <alignment horizontal="center"/>
      <protection hidden="1"/>
    </xf>
    <xf numFmtId="0" fontId="12" fillId="21" borderId="28" xfId="0" applyFont="1" applyFill="1" applyBorder="1" applyAlignment="1">
      <alignment horizontal="center" vertical="center" wrapText="1"/>
    </xf>
    <xf numFmtId="0" fontId="12" fillId="21" borderId="29" xfId="0" applyFont="1" applyFill="1" applyBorder="1" applyAlignment="1">
      <alignment horizontal="center" vertical="center" wrapText="1"/>
    </xf>
    <xf numFmtId="0" fontId="12" fillId="21" borderId="30" xfId="0" applyFont="1" applyFill="1" applyBorder="1" applyAlignment="1">
      <alignment horizontal="center" vertical="center" wrapText="1"/>
    </xf>
    <xf numFmtId="0" fontId="12" fillId="21" borderId="33" xfId="0" applyFont="1" applyFill="1" applyBorder="1" applyAlignment="1">
      <alignment horizontal="center" vertical="center" wrapText="1"/>
    </xf>
    <xf numFmtId="0" fontId="12" fillId="21" borderId="34" xfId="0" applyFont="1" applyFill="1" applyBorder="1" applyAlignment="1">
      <alignment horizontal="center" vertical="center" wrapText="1"/>
    </xf>
    <xf numFmtId="0" fontId="12" fillId="21" borderId="35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15" fillId="21" borderId="11" xfId="0" applyFont="1" applyFill="1" applyBorder="1" applyAlignment="1">
      <alignment horizontal="left"/>
    </xf>
  </cellXfs>
  <cellStyles count="2">
    <cellStyle name="Normal" xfId="0" builtinId="0"/>
    <cellStyle name="Normal 2" xfId="1" xr:uid="{8DF6E33C-0F0E-419D-865A-833DCFF716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3420165</xdr:colOff>
      <xdr:row>0</xdr:row>
      <xdr:rowOff>1</xdr:rowOff>
    </xdr:from>
    <xdr:to>
      <xdr:col>9</xdr:col>
      <xdr:colOff>233456</xdr:colOff>
      <xdr:row>6</xdr:row>
      <xdr:rowOff>3369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5D5354-EF36-4867-9F98-B2540EAA74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2825" r="205" b="6149"/>
        <a:stretch/>
      </xdr:blipFill>
      <xdr:spPr>
        <a:xfrm>
          <a:off x="14135790" y="1"/>
          <a:ext cx="2023466" cy="1889318"/>
        </a:xfrm>
        <a:prstGeom prst="rect">
          <a:avLst/>
        </a:prstGeom>
      </xdr:spPr>
    </xdr:pic>
    <xdr:clientData/>
  </xdr:twoCellAnchor>
  <xdr:twoCellAnchor>
    <xdr:from>
      <xdr:col>6</xdr:col>
      <xdr:colOff>1854200</xdr:colOff>
      <xdr:row>6</xdr:row>
      <xdr:rowOff>304800</xdr:rowOff>
    </xdr:from>
    <xdr:to>
      <xdr:col>8</xdr:col>
      <xdr:colOff>292100</xdr:colOff>
      <xdr:row>7</xdr:row>
      <xdr:rowOff>88900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6299893-F9F7-4918-BB19-772875DECA8A}"/>
            </a:ext>
          </a:extLst>
        </xdr:cNvPr>
        <xdr:cNvSpPr/>
      </xdr:nvSpPr>
      <xdr:spPr>
        <a:xfrm>
          <a:off x="12569825" y="2190750"/>
          <a:ext cx="2828925" cy="21272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1003300</xdr:colOff>
      <xdr:row>6</xdr:row>
      <xdr:rowOff>393700</xdr:rowOff>
    </xdr:from>
    <xdr:to>
      <xdr:col>5</xdr:col>
      <xdr:colOff>2032000</xdr:colOff>
      <xdr:row>8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FC5FB4D-9636-4D28-BA42-04CAD59F95CF}"/>
            </a:ext>
          </a:extLst>
        </xdr:cNvPr>
        <xdr:cNvSpPr/>
      </xdr:nvSpPr>
      <xdr:spPr>
        <a:xfrm>
          <a:off x="10718800" y="2279650"/>
          <a:ext cx="0" cy="23495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12700</xdr:colOff>
      <xdr:row>6</xdr:row>
      <xdr:rowOff>304800</xdr:rowOff>
    </xdr:from>
    <xdr:to>
      <xdr:col>10</xdr:col>
      <xdr:colOff>355600</xdr:colOff>
      <xdr:row>7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7A913E6-7BBF-4C85-B114-81AC7ED40F2B}"/>
            </a:ext>
          </a:extLst>
        </xdr:cNvPr>
        <xdr:cNvSpPr/>
      </xdr:nvSpPr>
      <xdr:spPr>
        <a:xfrm>
          <a:off x="15938500" y="2190750"/>
          <a:ext cx="1162050" cy="21272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6</xdr:col>
      <xdr:colOff>3280709</xdr:colOff>
      <xdr:row>5</xdr:row>
      <xdr:rowOff>390339</xdr:rowOff>
    </xdr:from>
    <xdr:to>
      <xdr:col>9</xdr:col>
      <xdr:colOff>535268</xdr:colOff>
      <xdr:row>8</xdr:row>
      <xdr:rowOff>18782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BA6D5D1-D677-4A3F-9563-6B78BF34E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96334" y="1847664"/>
          <a:ext cx="2464734" cy="6857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51928-E331-4945-B325-12EE3208BC13}">
  <dimension ref="A1:P66"/>
  <sheetViews>
    <sheetView zoomScale="98" zoomScaleNormal="98" workbookViewId="0">
      <pane xSplit="4" ySplit="12" topLeftCell="E28" activePane="bottomRight" state="frozen"/>
      <selection pane="topRight" activeCell="E1" sqref="E1"/>
      <selection pane="bottomLeft" activeCell="A13" sqref="A13"/>
      <selection pane="bottomRight" activeCell="B31" sqref="B31"/>
    </sheetView>
  </sheetViews>
  <sheetFormatPr defaultColWidth="12" defaultRowHeight="12.75"/>
  <cols>
    <col min="1" max="1" width="45.5703125" style="2" bestFit="1" customWidth="1"/>
    <col min="2" max="2" width="11.140625" style="2" bestFit="1" customWidth="1"/>
    <col min="3" max="3" width="12.5703125" style="2" bestFit="1" customWidth="1"/>
    <col min="4" max="4" width="39" style="2" bestFit="1" customWidth="1"/>
    <col min="5" max="5" width="11.140625" style="2" bestFit="1" customWidth="1"/>
    <col min="6" max="6" width="12" style="2"/>
    <col min="7" max="7" width="21.7109375" style="2" bestFit="1" customWidth="1"/>
    <col min="8" max="10" width="12.28515625" style="2" bestFit="1" customWidth="1"/>
    <col min="11" max="11" width="12" style="2"/>
    <col min="12" max="12" width="21.140625" style="2" bestFit="1" customWidth="1"/>
    <col min="13" max="13" width="5.42578125" style="2" bestFit="1" customWidth="1"/>
    <col min="14" max="14" width="12.5703125" style="2" bestFit="1" customWidth="1"/>
    <col min="15" max="15" width="11.140625" style="2" bestFit="1" customWidth="1"/>
    <col min="16" max="16384" width="12" style="2"/>
  </cols>
  <sheetData>
    <row r="1" spans="1:16" s="81" customFormat="1" ht="15" customHeight="1">
      <c r="A1" s="254" t="s">
        <v>45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</row>
    <row r="2" spans="1:16" s="81" customFormat="1" ht="15" customHeight="1">
      <c r="A2" s="254"/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</row>
    <row r="3" spans="1:16" ht="13.5" thickBot="1"/>
    <row r="4" spans="1:16" ht="14.25" thickTop="1" thickBot="1">
      <c r="A4" s="1" t="s">
        <v>0</v>
      </c>
      <c r="B4" s="252" t="s">
        <v>1</v>
      </c>
      <c r="C4" s="253"/>
      <c r="D4" s="147" t="s">
        <v>77</v>
      </c>
      <c r="G4" s="255" t="s">
        <v>51</v>
      </c>
      <c r="H4" s="256"/>
      <c r="I4" s="256"/>
      <c r="J4" s="257"/>
      <c r="K4" s="97"/>
      <c r="L4" s="258" t="s">
        <v>51</v>
      </c>
      <c r="M4" s="259"/>
      <c r="N4" s="259"/>
      <c r="O4" s="260"/>
    </row>
    <row r="5" spans="1:16" ht="14.25" thickTop="1" thickBot="1">
      <c r="A5" s="3" t="s">
        <v>2</v>
      </c>
      <c r="B5" s="4">
        <v>20</v>
      </c>
      <c r="C5" s="5" t="s">
        <v>3</v>
      </c>
      <c r="G5" s="261" t="s">
        <v>52</v>
      </c>
      <c r="H5" s="262"/>
      <c r="I5" s="262"/>
      <c r="J5" s="263"/>
      <c r="K5" s="98"/>
      <c r="L5" s="99"/>
      <c r="M5" s="100"/>
      <c r="N5" s="100"/>
      <c r="O5" s="101"/>
    </row>
    <row r="6" spans="1:16" ht="14.25" thickTop="1" thickBot="1">
      <c r="A6" s="6" t="s">
        <v>4</v>
      </c>
      <c r="B6" s="4">
        <v>60</v>
      </c>
      <c r="C6" s="5" t="s">
        <v>3</v>
      </c>
      <c r="G6" s="102" t="s">
        <v>53</v>
      </c>
      <c r="H6" s="103">
        <f>IF(B5&lt;60,C65,0)</f>
        <v>2934500</v>
      </c>
      <c r="I6" s="104"/>
      <c r="J6" s="105"/>
      <c r="K6" s="98"/>
      <c r="L6" s="106" t="s">
        <v>54</v>
      </c>
      <c r="M6" s="236">
        <f>C8</f>
        <v>3300000</v>
      </c>
      <c r="N6" s="236"/>
      <c r="O6" s="107"/>
    </row>
    <row r="7" spans="1:16" ht="14.25" thickTop="1" thickBot="1">
      <c r="A7" s="7"/>
      <c r="B7" s="8"/>
      <c r="C7" s="9"/>
      <c r="E7" s="163"/>
      <c r="G7" s="108" t="s">
        <v>55</v>
      </c>
      <c r="H7" s="109" t="s">
        <v>56</v>
      </c>
      <c r="I7" s="109" t="s">
        <v>57</v>
      </c>
      <c r="J7" s="109" t="s">
        <v>58</v>
      </c>
      <c r="K7" s="97"/>
      <c r="L7" s="108" t="s">
        <v>55</v>
      </c>
      <c r="M7" s="109" t="s">
        <v>56</v>
      </c>
      <c r="N7" s="109" t="s">
        <v>57</v>
      </c>
      <c r="O7" s="109" t="s">
        <v>58</v>
      </c>
    </row>
    <row r="8" spans="1:16" ht="14.25" thickTop="1" thickBot="1">
      <c r="A8" s="10" t="s">
        <v>5</v>
      </c>
      <c r="B8" s="11"/>
      <c r="C8" s="12">
        <v>3300000</v>
      </c>
      <c r="E8" s="164"/>
      <c r="G8" s="110" t="s">
        <v>59</v>
      </c>
      <c r="H8" s="111">
        <v>0</v>
      </c>
      <c r="I8" s="112">
        <f>IF(H6=0,0,IF(H6&gt;=250000,250000,H6))</f>
        <v>250000</v>
      </c>
      <c r="J8" s="112">
        <v>0</v>
      </c>
      <c r="K8" s="97"/>
      <c r="L8" s="113" t="s">
        <v>59</v>
      </c>
      <c r="M8" s="114">
        <v>0</v>
      </c>
      <c r="N8" s="112">
        <f>IF(AND($M$6&lt;&gt;0,$M$6&gt;=250000),250000,$M$6)</f>
        <v>250000</v>
      </c>
      <c r="O8" s="112">
        <f>M8*N8</f>
        <v>0</v>
      </c>
    </row>
    <row r="9" spans="1:16" ht="16.5" thickTop="1" thickBot="1">
      <c r="A9" s="7"/>
      <c r="B9" s="7"/>
      <c r="C9" s="13"/>
      <c r="D9" s="162" t="s">
        <v>93</v>
      </c>
      <c r="E9" s="103">
        <f>J26</f>
        <v>720564</v>
      </c>
      <c r="G9" s="110" t="s">
        <v>60</v>
      </c>
      <c r="H9" s="115">
        <v>0.05</v>
      </c>
      <c r="I9" s="116">
        <f>IF(I8=0,0,IF(SUM($H$6-I8)&gt;=250000,250000,SUM(H6-I8)))</f>
        <v>250000</v>
      </c>
      <c r="J9" s="112">
        <f>H9*I9</f>
        <v>12500</v>
      </c>
      <c r="K9" s="97"/>
      <c r="L9" s="113" t="s">
        <v>60</v>
      </c>
      <c r="M9" s="114">
        <v>0.05</v>
      </c>
      <c r="N9" s="117">
        <f>IF(AND(N8&lt;&gt;0,SUM($M$6-N8)&gt;=250000),RIGHT(L9,6)-LEFT(L9,6)+1,SUM($M$6-N8))</f>
        <v>250000</v>
      </c>
      <c r="O9" s="231">
        <f t="shared" ref="O9:O14" si="0">M9*N9</f>
        <v>12500</v>
      </c>
    </row>
    <row r="10" spans="1:16" ht="14.25" thickTop="1" thickBot="1">
      <c r="A10" s="14" t="s">
        <v>6</v>
      </c>
      <c r="B10" s="15"/>
      <c r="C10" s="146">
        <f>SUM(C63)</f>
        <v>365500</v>
      </c>
      <c r="G10" s="110" t="s">
        <v>61</v>
      </c>
      <c r="H10" s="111">
        <v>0.2</v>
      </c>
      <c r="I10" s="116">
        <f>IF(I9=0,0,IF(SUM($H$6-SUM(I8,I9))&gt;=500000,500000,SUM($H$6-SUM(I8,I9))))</f>
        <v>500000</v>
      </c>
      <c r="J10" s="112">
        <f t="shared" ref="J10:J11" si="1">H10*I10</f>
        <v>100000</v>
      </c>
      <c r="K10" s="98"/>
      <c r="L10" s="118" t="s">
        <v>62</v>
      </c>
      <c r="M10" s="119">
        <v>0.1</v>
      </c>
      <c r="N10" s="232">
        <f>IF(AND(N9&lt;&gt;0,SUM($M$6-SUM($N$8:N9)&gt;=250000)),RIGHT(L10,6)-LEFT(L10,6)+1,SUM($M$6-SUM($N$8:N9)))</f>
        <v>250000</v>
      </c>
      <c r="O10" s="231">
        <f t="shared" si="0"/>
        <v>25000</v>
      </c>
    </row>
    <row r="11" spans="1:16" ht="16.5" thickTop="1" thickBot="1">
      <c r="A11" s="7"/>
      <c r="B11" s="8"/>
      <c r="C11" s="16"/>
      <c r="D11" s="233" t="s">
        <v>96</v>
      </c>
      <c r="E11" s="235">
        <f>O26</f>
        <v>663000</v>
      </c>
      <c r="G11" s="110" t="s">
        <v>63</v>
      </c>
      <c r="H11" s="111">
        <v>0.3</v>
      </c>
      <c r="I11" s="116">
        <f>IF(I10=0,0,SUM($H$6-SUM(I8:I10)))</f>
        <v>1934500</v>
      </c>
      <c r="J11" s="112">
        <f t="shared" si="1"/>
        <v>580350</v>
      </c>
      <c r="K11" s="97"/>
      <c r="L11" s="120" t="s">
        <v>64</v>
      </c>
      <c r="M11" s="114">
        <v>0.15</v>
      </c>
      <c r="N11" s="232">
        <f>IF(AND(N10&lt;&gt;0,SUM($M$6-SUM($N$8:N10)&gt;=250000)),RIGHT(L11,7)-LEFT(L11,6)+1,SUM($M$6-SUM($N$8:N10)))</f>
        <v>250000</v>
      </c>
      <c r="O11" s="231">
        <f t="shared" si="0"/>
        <v>37500</v>
      </c>
    </row>
    <row r="12" spans="1:16" ht="14.25" thickTop="1" thickBot="1">
      <c r="A12" s="17" t="s">
        <v>7</v>
      </c>
      <c r="B12" s="18"/>
      <c r="C12" s="19"/>
      <c r="G12" s="121" t="s">
        <v>65</v>
      </c>
      <c r="H12" s="122"/>
      <c r="I12" s="123"/>
      <c r="J12" s="124">
        <f>SUM(J8:J11)</f>
        <v>692850</v>
      </c>
      <c r="K12" s="97"/>
      <c r="L12" s="125" t="s">
        <v>66</v>
      </c>
      <c r="M12" s="111">
        <v>0.2</v>
      </c>
      <c r="N12" s="232">
        <f>IF(AND(N11&lt;&gt;0,SUM($M$6-SUM($N$8:N11)&gt;=250000)),RIGHT(L12,7)-LEFT(L12,7)+1,SUM($M$6-SUM($N$8:N11)))</f>
        <v>250000</v>
      </c>
      <c r="O12" s="231">
        <f t="shared" si="0"/>
        <v>50000</v>
      </c>
    </row>
    <row r="13" spans="1:16" ht="14.25" thickTop="1" thickBot="1">
      <c r="A13" s="20" t="s">
        <v>8</v>
      </c>
      <c r="B13" s="21"/>
      <c r="C13" s="22"/>
      <c r="G13" s="97"/>
      <c r="H13" s="97"/>
      <c r="I13" s="97"/>
      <c r="J13" s="132"/>
      <c r="K13" s="97"/>
      <c r="L13" s="118" t="s">
        <v>67</v>
      </c>
      <c r="M13" s="111">
        <v>0.25</v>
      </c>
      <c r="N13" s="232">
        <f>IF(AND(N12&lt;&gt;0,SUM($M$6-SUM($N$8:N12)&gt;=250000)),RIGHT(L13,7)-LEFT(L13,7)+1,SUM($M$6-SUM($N$8:N12)))</f>
        <v>250000</v>
      </c>
      <c r="O13" s="231">
        <f t="shared" si="0"/>
        <v>62500</v>
      </c>
    </row>
    <row r="14" spans="1:16" ht="14.25" thickTop="1" thickBot="1">
      <c r="A14" s="1" t="s">
        <v>9</v>
      </c>
      <c r="B14" s="23">
        <v>0</v>
      </c>
      <c r="C14" s="22"/>
      <c r="G14" s="237" t="s">
        <v>68</v>
      </c>
      <c r="H14" s="238"/>
      <c r="I14" s="238"/>
      <c r="J14" s="239"/>
      <c r="K14" s="133"/>
      <c r="L14" s="113" t="s">
        <v>69</v>
      </c>
      <c r="M14" s="126">
        <v>0.3</v>
      </c>
      <c r="N14" s="232">
        <f>IF(N13&lt;&gt;0,SUM(N8:N13),0)</f>
        <v>1500000</v>
      </c>
      <c r="O14" s="231">
        <f t="shared" si="0"/>
        <v>450000</v>
      </c>
    </row>
    <row r="15" spans="1:16" ht="14.25" thickTop="1" thickBot="1">
      <c r="A15" s="24" t="s">
        <v>10</v>
      </c>
      <c r="B15" s="12">
        <v>40000</v>
      </c>
      <c r="C15" s="22"/>
      <c r="G15" s="150" t="s">
        <v>53</v>
      </c>
      <c r="H15" s="127">
        <f>IF(B5&gt;=60,C65,0)</f>
        <v>0</v>
      </c>
      <c r="I15" s="107"/>
      <c r="J15" s="151"/>
      <c r="K15" s="133"/>
      <c r="L15" s="128" t="s">
        <v>65</v>
      </c>
      <c r="M15" s="129"/>
      <c r="N15" s="130"/>
      <c r="O15" s="131">
        <v>459185.1</v>
      </c>
    </row>
    <row r="16" spans="1:16" ht="14.25" thickTop="1" thickBot="1">
      <c r="A16" s="25" t="s">
        <v>11</v>
      </c>
      <c r="B16" s="80">
        <v>0</v>
      </c>
      <c r="C16" s="22"/>
      <c r="G16" s="152" t="s">
        <v>55</v>
      </c>
      <c r="H16" s="109" t="s">
        <v>56</v>
      </c>
      <c r="I16" s="109" t="s">
        <v>57</v>
      </c>
      <c r="J16" s="153" t="s">
        <v>58</v>
      </c>
      <c r="K16" s="133"/>
      <c r="L16" s="97"/>
      <c r="M16" s="97"/>
      <c r="N16" s="97"/>
      <c r="O16" s="132"/>
    </row>
    <row r="17" spans="1:15" ht="14.25" thickTop="1" thickBot="1">
      <c r="A17" s="24" t="s">
        <v>12</v>
      </c>
      <c r="B17" s="80">
        <v>0</v>
      </c>
      <c r="C17" s="22"/>
      <c r="G17" s="154" t="s">
        <v>59</v>
      </c>
      <c r="H17" s="115">
        <v>0</v>
      </c>
      <c r="I17" s="116">
        <f>IF(H15=0,0,IF(H15&gt;=250000,250000,H15))</f>
        <v>0</v>
      </c>
      <c r="J17" s="155">
        <f>H17*I17</f>
        <v>0</v>
      </c>
      <c r="K17" s="133"/>
      <c r="L17" s="97"/>
      <c r="M17" s="97"/>
      <c r="N17" s="97"/>
      <c r="O17" s="133"/>
    </row>
    <row r="18" spans="1:15" ht="14.25" thickTop="1" thickBot="1">
      <c r="A18" s="77" t="s">
        <v>13</v>
      </c>
      <c r="B18" s="80">
        <v>0</v>
      </c>
      <c r="C18" s="22"/>
      <c r="G18" s="154" t="s">
        <v>60</v>
      </c>
      <c r="H18" s="111">
        <v>0.05</v>
      </c>
      <c r="I18" s="112">
        <f>IF(I17=0,0,IF(SUM($H$15-I17)&gt;=250000,250000,SUM(H15-I17)))</f>
        <v>0</v>
      </c>
      <c r="J18" s="155">
        <f t="shared" ref="J18:J19" si="2">H18*I18</f>
        <v>0</v>
      </c>
      <c r="K18" s="133"/>
      <c r="L18" s="97"/>
      <c r="M18" s="97"/>
      <c r="N18" s="97"/>
      <c r="O18" s="133"/>
    </row>
    <row r="19" spans="1:15" ht="14.25" thickTop="1" thickBot="1">
      <c r="A19" s="78" t="s">
        <v>14</v>
      </c>
      <c r="B19" s="80">
        <v>138600</v>
      </c>
      <c r="C19" s="22"/>
      <c r="G19" s="154" t="s">
        <v>61</v>
      </c>
      <c r="H19" s="111">
        <v>0.2</v>
      </c>
      <c r="I19" s="112">
        <f>IF(I18=0,0,IF(SUM($H$15-SUM(I8,I18))&gt;=500000,500000,SUM($H$15-SUM(I17,I18))))</f>
        <v>0</v>
      </c>
      <c r="J19" s="155">
        <f t="shared" si="2"/>
        <v>0</v>
      </c>
      <c r="K19" s="133"/>
      <c r="L19" s="97"/>
      <c r="M19" s="97"/>
      <c r="N19" s="97"/>
      <c r="O19" s="133"/>
    </row>
    <row r="20" spans="1:15" ht="14.25" thickTop="1" thickBot="1">
      <c r="A20" s="77" t="s">
        <v>15</v>
      </c>
      <c r="B20" s="80">
        <v>0</v>
      </c>
      <c r="C20" s="22"/>
      <c r="G20" s="156" t="s">
        <v>63</v>
      </c>
      <c r="H20" s="134">
        <v>0.3</v>
      </c>
      <c r="I20" s="112">
        <f>IF(I19=0,0,SUM($H$15-SUM(I7:I19)))</f>
        <v>0</v>
      </c>
      <c r="J20" s="155">
        <f>H20*I20</f>
        <v>0</v>
      </c>
      <c r="K20" s="133"/>
      <c r="L20" s="97"/>
      <c r="M20" s="97"/>
      <c r="N20" s="97"/>
      <c r="O20" s="133"/>
    </row>
    <row r="21" spans="1:15" ht="14.25" thickTop="1" thickBot="1">
      <c r="A21" s="78" t="s">
        <v>16</v>
      </c>
      <c r="B21" s="80">
        <v>0</v>
      </c>
      <c r="C21" s="22"/>
      <c r="G21" s="157" t="s">
        <v>65</v>
      </c>
      <c r="H21" s="158"/>
      <c r="I21" s="159"/>
      <c r="J21" s="160">
        <f>SUM(J17:J20)</f>
        <v>0</v>
      </c>
      <c r="K21" s="133"/>
      <c r="L21" s="97"/>
      <c r="M21" s="97"/>
      <c r="N21" s="97"/>
      <c r="O21" s="133"/>
    </row>
    <row r="22" spans="1:15" ht="14.25" thickTop="1" thickBot="1">
      <c r="A22" s="77" t="s">
        <v>17</v>
      </c>
      <c r="B22" s="80">
        <v>0</v>
      </c>
      <c r="C22" s="22"/>
      <c r="G22" s="97"/>
      <c r="H22" s="97"/>
      <c r="I22" s="97"/>
      <c r="J22" s="135"/>
      <c r="K22" s="98"/>
      <c r="L22" s="97"/>
      <c r="M22" s="97"/>
      <c r="N22" s="97"/>
      <c r="O22" s="135"/>
    </row>
    <row r="23" spans="1:15" ht="14.25" thickTop="1" thickBot="1">
      <c r="A23" s="24" t="s">
        <v>18</v>
      </c>
      <c r="B23" s="80">
        <v>0</v>
      </c>
      <c r="C23" s="22"/>
      <c r="G23" s="240" t="s">
        <v>70</v>
      </c>
      <c r="H23" s="241"/>
      <c r="I23" s="242"/>
      <c r="J23" s="136">
        <f>IF(J21=0,J12,J21)</f>
        <v>692850</v>
      </c>
      <c r="K23" s="97"/>
      <c r="L23" s="243" t="s">
        <v>70</v>
      </c>
      <c r="M23" s="244"/>
      <c r="N23" s="245"/>
      <c r="O23" s="131">
        <f>SUM(O8:O14)</f>
        <v>637500</v>
      </c>
    </row>
    <row r="24" spans="1:15" ht="14.25" thickTop="1" thickBot="1">
      <c r="A24" s="26" t="s">
        <v>19</v>
      </c>
      <c r="B24" s="79">
        <f>IF(SUM(B14:B23)&gt;150000, 150000,SUM(B14:B23))</f>
        <v>150000</v>
      </c>
      <c r="C24" s="22"/>
      <c r="D24" s="76"/>
      <c r="E24" s="76"/>
      <c r="G24" s="137" t="s">
        <v>71</v>
      </c>
      <c r="H24" s="138"/>
      <c r="I24" s="139"/>
      <c r="J24" s="140">
        <f>IF(J12=0,J21*4%,J12*4%)</f>
        <v>27714</v>
      </c>
      <c r="K24" s="97"/>
      <c r="L24" s="141" t="s">
        <v>71</v>
      </c>
      <c r="M24" s="142"/>
      <c r="N24" s="139"/>
      <c r="O24" s="140">
        <f>IF(O23&lt;&gt;0, O23*4%,0)</f>
        <v>25500</v>
      </c>
    </row>
    <row r="25" spans="1:15" ht="14.25" thickTop="1" thickBot="1">
      <c r="A25" s="7"/>
      <c r="B25" s="28"/>
      <c r="C25" s="22"/>
      <c r="G25" s="97"/>
      <c r="H25" s="97"/>
      <c r="I25" s="97"/>
      <c r="J25" s="101"/>
      <c r="K25" s="98"/>
      <c r="L25" s="97"/>
      <c r="M25" s="97"/>
      <c r="N25" s="97"/>
      <c r="O25" s="100"/>
    </row>
    <row r="26" spans="1:15" ht="14.25" thickTop="1" thickBot="1">
      <c r="A26" s="29" t="s">
        <v>20</v>
      </c>
      <c r="B26" s="12">
        <v>50000</v>
      </c>
      <c r="C26" s="22"/>
      <c r="G26" s="246" t="s">
        <v>72</v>
      </c>
      <c r="H26" s="247"/>
      <c r="I26" s="248"/>
      <c r="J26" s="131">
        <f>SUM(IF(J12&lt;&gt;0,J12,J23),J24)</f>
        <v>720564</v>
      </c>
      <c r="K26" s="98"/>
      <c r="L26" s="249" t="s">
        <v>72</v>
      </c>
      <c r="M26" s="250"/>
      <c r="N26" s="251"/>
      <c r="O26" s="143">
        <f>SUM(O23:O24)</f>
        <v>663000</v>
      </c>
    </row>
    <row r="27" spans="1:15" ht="14.25" thickTop="1" thickBot="1">
      <c r="A27" s="7"/>
      <c r="B27" s="28"/>
      <c r="C27" s="22"/>
    </row>
    <row r="28" spans="1:15" ht="14.25" thickTop="1" thickBot="1">
      <c r="A28" s="30" t="s">
        <v>21</v>
      </c>
      <c r="B28" s="31"/>
      <c r="C28" s="32">
        <f>SUM(B24:B26)</f>
        <v>200000</v>
      </c>
    </row>
    <row r="29" spans="1:15" ht="14.25" thickTop="1" thickBot="1">
      <c r="A29" s="7"/>
      <c r="B29" s="7"/>
      <c r="C29" s="16"/>
    </row>
    <row r="30" spans="1:15" ht="14.25" thickTop="1" thickBot="1">
      <c r="A30" s="29" t="s">
        <v>35</v>
      </c>
      <c r="B30" s="12">
        <v>115500</v>
      </c>
      <c r="C30" s="32">
        <f>SUM(B30)</f>
        <v>115500</v>
      </c>
    </row>
    <row r="31" spans="1:15" ht="14.25" thickTop="1" thickBot="1">
      <c r="A31" s="7"/>
      <c r="B31" s="7"/>
      <c r="C31" s="16"/>
    </row>
    <row r="32" spans="1:15" ht="14.25" thickTop="1" thickBot="1">
      <c r="A32" s="3" t="s">
        <v>36</v>
      </c>
      <c r="B32" s="23">
        <f>'HRA CALCULATION'!G17</f>
        <v>0</v>
      </c>
      <c r="C32" s="32">
        <f>B32</f>
        <v>0</v>
      </c>
    </row>
    <row r="33" spans="1:4" ht="14.25" thickTop="1" thickBot="1">
      <c r="A33" s="7"/>
      <c r="B33" s="33"/>
      <c r="C33" s="34"/>
    </row>
    <row r="34" spans="1:4" ht="14.25" thickTop="1" thickBot="1">
      <c r="A34" s="3" t="s">
        <v>37</v>
      </c>
      <c r="B34" s="12">
        <v>0</v>
      </c>
      <c r="C34" s="27">
        <v>0</v>
      </c>
    </row>
    <row r="35" spans="1:4" ht="14.25" thickTop="1" thickBot="1">
      <c r="A35" s="7"/>
      <c r="B35" s="33"/>
      <c r="C35" s="35"/>
    </row>
    <row r="36" spans="1:4" ht="14.25" thickTop="1" thickBot="1">
      <c r="A36" s="3" t="s">
        <v>38</v>
      </c>
      <c r="B36" s="12">
        <v>0</v>
      </c>
      <c r="C36" s="32">
        <f>IF(SUM(B36)&gt;150000, 150000,B36)</f>
        <v>0</v>
      </c>
    </row>
    <row r="37" spans="1:4" ht="14.25" thickTop="1" thickBot="1">
      <c r="A37" s="36"/>
      <c r="B37" s="37"/>
      <c r="C37" s="28"/>
    </row>
    <row r="38" spans="1:4" ht="14.25" thickTop="1" thickBot="1">
      <c r="A38" s="38" t="s">
        <v>39</v>
      </c>
      <c r="B38" s="39"/>
      <c r="C38" s="40"/>
    </row>
    <row r="39" spans="1:4" ht="14.25" thickTop="1" thickBot="1">
      <c r="A39" s="41" t="s">
        <v>22</v>
      </c>
      <c r="B39" s="12">
        <v>0</v>
      </c>
      <c r="C39" s="22"/>
    </row>
    <row r="40" spans="1:4" ht="14.25" thickTop="1" thickBot="1">
      <c r="A40" s="42" t="s">
        <v>23</v>
      </c>
      <c r="B40" s="43">
        <v>0</v>
      </c>
      <c r="C40" s="13"/>
    </row>
    <row r="41" spans="1:4" ht="14.25" thickTop="1" thickBot="1">
      <c r="A41" s="24" t="s">
        <v>40</v>
      </c>
      <c r="B41" s="44"/>
      <c r="C41" s="45">
        <f>IF(B6&gt;=60,IF(B40&gt;0,B40,0),IF(B39&gt;0,B39,0))</f>
        <v>0</v>
      </c>
    </row>
    <row r="42" spans="1:4" ht="14.25" thickTop="1" thickBot="1">
      <c r="A42" s="7"/>
      <c r="B42" s="7"/>
      <c r="C42" s="9"/>
    </row>
    <row r="43" spans="1:4" ht="14.25" thickTop="1" thickBot="1">
      <c r="A43" s="21" t="s">
        <v>75</v>
      </c>
      <c r="B43" s="12">
        <v>0</v>
      </c>
      <c r="C43" s="32">
        <f>B43</f>
        <v>0</v>
      </c>
      <c r="D43" s="149" t="s">
        <v>78</v>
      </c>
    </row>
    <row r="44" spans="1:4" ht="14.25" thickTop="1" thickBot="1">
      <c r="A44" s="7"/>
      <c r="B44" s="7"/>
      <c r="C44" s="13"/>
      <c r="D44" s="149"/>
    </row>
    <row r="45" spans="1:4" ht="14.25" thickTop="1" thickBot="1">
      <c r="A45" s="21" t="s">
        <v>76</v>
      </c>
      <c r="B45" s="12">
        <v>0</v>
      </c>
      <c r="C45" s="32">
        <f>B45</f>
        <v>0</v>
      </c>
      <c r="D45" s="149" t="s">
        <v>79</v>
      </c>
    </row>
    <row r="46" spans="1:4" ht="14.25" thickTop="1" thickBot="1">
      <c r="A46" s="7"/>
      <c r="B46" s="7"/>
      <c r="C46" s="13"/>
    </row>
    <row r="47" spans="1:4" ht="14.25" thickTop="1" thickBot="1">
      <c r="A47" s="21" t="s">
        <v>41</v>
      </c>
      <c r="B47" s="12">
        <v>0</v>
      </c>
      <c r="C47" s="32">
        <v>0</v>
      </c>
    </row>
    <row r="48" spans="1:4" ht="14.25" thickTop="1" thickBot="1">
      <c r="A48" s="7"/>
      <c r="B48" s="7"/>
      <c r="C48" s="13"/>
    </row>
    <row r="49" spans="1:3" ht="14.25" thickTop="1" thickBot="1">
      <c r="A49" s="3" t="s">
        <v>42</v>
      </c>
      <c r="B49" s="12">
        <v>50000</v>
      </c>
      <c r="C49" s="32">
        <f>B49</f>
        <v>50000</v>
      </c>
    </row>
    <row r="50" spans="1:3" ht="14.25" thickTop="1" thickBot="1">
      <c r="A50" s="7"/>
      <c r="B50" s="7"/>
      <c r="C50" s="22"/>
    </row>
    <row r="51" spans="1:3" ht="14.25" thickTop="1" thickBot="1">
      <c r="A51" s="3" t="s">
        <v>43</v>
      </c>
      <c r="B51" s="12">
        <v>0</v>
      </c>
      <c r="C51" s="32">
        <f>B51</f>
        <v>0</v>
      </c>
    </row>
    <row r="52" spans="1:3" ht="13.5" thickTop="1">
      <c r="A52" s="7"/>
      <c r="B52" s="7"/>
      <c r="C52" s="22"/>
    </row>
    <row r="53" spans="1:3" ht="13.5" thickBot="1">
      <c r="A53" s="7"/>
      <c r="B53" s="7"/>
      <c r="C53" s="22"/>
    </row>
    <row r="54" spans="1:3" ht="14.25" thickTop="1" thickBot="1">
      <c r="A54" s="3" t="s">
        <v>73</v>
      </c>
      <c r="B54" s="12">
        <v>0</v>
      </c>
      <c r="C54" s="32">
        <f>B54</f>
        <v>0</v>
      </c>
    </row>
    <row r="55" spans="1:3" ht="14.25" thickTop="1" thickBot="1">
      <c r="A55" s="7"/>
      <c r="B55" s="7"/>
      <c r="C55" s="22"/>
    </row>
    <row r="56" spans="1:3" ht="14.25" thickTop="1" thickBot="1">
      <c r="A56" s="92" t="s">
        <v>74</v>
      </c>
      <c r="B56" s="92"/>
      <c r="C56" s="91"/>
    </row>
    <row r="57" spans="1:3" ht="14.25" thickTop="1" thickBot="1">
      <c r="A57" s="93" t="s">
        <v>47</v>
      </c>
      <c r="B57" s="93">
        <f>Sheet3!N12</f>
        <v>0</v>
      </c>
      <c r="C57" s="27"/>
    </row>
    <row r="58" spans="1:3" ht="14.25" thickTop="1" thickBot="1">
      <c r="A58" s="93" t="s">
        <v>48</v>
      </c>
      <c r="B58" s="93">
        <f>Sheet3!N13</f>
        <v>0</v>
      </c>
      <c r="C58" s="27"/>
    </row>
    <row r="59" spans="1:3" ht="13.5" thickTop="1">
      <c r="A59" s="96" t="s">
        <v>50</v>
      </c>
      <c r="B59" s="94"/>
      <c r="C59" s="95">
        <f>SUM(B57:B58)</f>
        <v>0</v>
      </c>
    </row>
    <row r="60" spans="1:3" ht="13.5" thickBot="1">
      <c r="A60" s="7"/>
      <c r="B60" s="7"/>
      <c r="C60" s="22"/>
    </row>
    <row r="61" spans="1:3" ht="14.25" thickTop="1" thickBot="1">
      <c r="A61" s="3" t="s">
        <v>44</v>
      </c>
      <c r="B61" s="12">
        <v>0</v>
      </c>
      <c r="C61" s="32">
        <f>B61</f>
        <v>0</v>
      </c>
    </row>
    <row r="62" spans="1:3" ht="14.25" thickTop="1" thickBot="1">
      <c r="A62" s="7"/>
      <c r="B62" s="7"/>
      <c r="C62" s="22"/>
    </row>
    <row r="63" spans="1:3" ht="14.25" thickTop="1" thickBot="1">
      <c r="A63" s="46" t="s">
        <v>24</v>
      </c>
      <c r="B63" s="47"/>
      <c r="C63" s="32">
        <f>SUM(C28:C61)</f>
        <v>365500</v>
      </c>
    </row>
    <row r="64" spans="1:3" ht="14.25" thickTop="1" thickBot="1">
      <c r="A64" s="7"/>
      <c r="B64" s="7"/>
      <c r="C64" s="22"/>
    </row>
    <row r="65" spans="1:3" ht="14.25" thickTop="1" thickBot="1">
      <c r="A65" s="46" t="s">
        <v>25</v>
      </c>
      <c r="B65" s="47"/>
      <c r="C65" s="48">
        <f>IF(SUM(C8-C63)&lt;=0,0,SUM(C8-C63))</f>
        <v>2934500</v>
      </c>
    </row>
    <row r="66" spans="1:3" ht="13.5" thickTop="1"/>
  </sheetData>
  <mergeCells count="11">
    <mergeCell ref="B4:C4"/>
    <mergeCell ref="A1:P2"/>
    <mergeCell ref="G4:J4"/>
    <mergeCell ref="L4:O4"/>
    <mergeCell ref="G5:J5"/>
    <mergeCell ref="M6:N6"/>
    <mergeCell ref="G14:J14"/>
    <mergeCell ref="G23:I23"/>
    <mergeCell ref="L23:N23"/>
    <mergeCell ref="G26:I26"/>
    <mergeCell ref="L26:N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FC6FB-068D-4260-A287-2B3F4E975F4C}">
  <dimension ref="A3:G17"/>
  <sheetViews>
    <sheetView tabSelected="1" zoomScale="70" zoomScaleNormal="70" workbookViewId="0">
      <selection activeCell="B5" sqref="B5"/>
    </sheetView>
  </sheetViews>
  <sheetFormatPr defaultColWidth="12.28515625" defaultRowHeight="15.75"/>
  <cols>
    <col min="1" max="1" width="49.140625" style="49" bestFit="1" customWidth="1"/>
    <col min="2" max="2" width="40" style="49" customWidth="1"/>
    <col min="3" max="3" width="37.42578125" style="49" bestFit="1" customWidth="1"/>
    <col min="4" max="5" width="12.28515625" style="49"/>
    <col min="6" max="6" width="9.5703125" style="49" customWidth="1"/>
    <col min="7" max="7" width="53.5703125" style="49" customWidth="1"/>
    <col min="8" max="16384" width="12.28515625" style="49"/>
  </cols>
  <sheetData>
    <row r="3" spans="1:7">
      <c r="B3" s="50"/>
    </row>
    <row r="4" spans="1:7" ht="33.75" thickBot="1">
      <c r="A4" s="51"/>
      <c r="B4" s="52" t="s">
        <v>26</v>
      </c>
      <c r="C4" s="53" t="s">
        <v>27</v>
      </c>
      <c r="D4" s="54"/>
    </row>
    <row r="5" spans="1:7" ht="33.75" thickBot="1">
      <c r="A5" s="55" t="s">
        <v>28</v>
      </c>
      <c r="B5" s="144">
        <v>0</v>
      </c>
      <c r="C5" s="56">
        <f>B5*12</f>
        <v>0</v>
      </c>
    </row>
    <row r="6" spans="1:7" ht="33.75" thickBot="1">
      <c r="A6" s="57" t="s">
        <v>29</v>
      </c>
      <c r="B6" s="145">
        <v>0</v>
      </c>
      <c r="C6" s="59">
        <f t="shared" ref="C6:C7" si="0">B6*12</f>
        <v>0</v>
      </c>
    </row>
    <row r="7" spans="1:7" ht="33.75" thickBot="1">
      <c r="A7" s="60" t="s">
        <v>30</v>
      </c>
      <c r="B7" s="145">
        <v>0</v>
      </c>
      <c r="C7" s="59">
        <f t="shared" si="0"/>
        <v>0</v>
      </c>
    </row>
    <row r="9" spans="1:7" ht="16.5" thickBot="1">
      <c r="A9" s="50"/>
      <c r="C9" s="50"/>
    </row>
    <row r="10" spans="1:7" ht="33.75" thickBot="1">
      <c r="A10" s="61" t="s">
        <v>31</v>
      </c>
      <c r="B10" s="62"/>
      <c r="C10" s="63"/>
      <c r="D10" s="64"/>
      <c r="E10" s="65"/>
      <c r="F10" s="66"/>
      <c r="G10" s="67">
        <f>C6</f>
        <v>0</v>
      </c>
    </row>
    <row r="11" spans="1:7" ht="33.75" thickBot="1">
      <c r="A11" s="65"/>
      <c r="B11" s="68"/>
      <c r="C11" s="68"/>
      <c r="D11" s="65"/>
      <c r="E11" s="65"/>
      <c r="F11" s="66"/>
      <c r="G11" s="66"/>
    </row>
    <row r="12" spans="1:7" ht="33.75" thickBot="1">
      <c r="A12" s="61" t="s">
        <v>32</v>
      </c>
      <c r="B12" s="69"/>
      <c r="C12" s="62"/>
      <c r="D12" s="70"/>
      <c r="E12" s="58">
        <v>2</v>
      </c>
      <c r="G12" s="71">
        <f>IF(E12=1,C5*50%,IF(E12=2,C5*40%))</f>
        <v>0</v>
      </c>
    </row>
    <row r="13" spans="1:7" ht="33.75" thickBot="1">
      <c r="A13" s="68"/>
      <c r="B13" s="72"/>
      <c r="C13" s="68"/>
      <c r="D13" s="65"/>
      <c r="E13" s="65"/>
      <c r="F13" s="66"/>
      <c r="G13" s="66"/>
    </row>
    <row r="14" spans="1:7" ht="45" thickBot="1">
      <c r="A14" s="69" t="s">
        <v>33</v>
      </c>
      <c r="B14" s="62"/>
      <c r="C14" s="69"/>
      <c r="D14" s="64"/>
      <c r="E14" s="65"/>
      <c r="F14" s="66"/>
      <c r="G14" s="73">
        <f>C7-(C5*10%)</f>
        <v>0</v>
      </c>
    </row>
    <row r="15" spans="1:7" ht="33">
      <c r="A15" s="74"/>
      <c r="B15" s="66"/>
      <c r="C15" s="74"/>
      <c r="D15" s="66"/>
      <c r="E15" s="66"/>
      <c r="F15" s="66"/>
      <c r="G15" s="66"/>
    </row>
    <row r="16" spans="1:7" ht="33.75" thickBot="1">
      <c r="A16" s="66"/>
      <c r="B16" s="66"/>
      <c r="C16" s="66"/>
      <c r="D16" s="66"/>
      <c r="E16" s="66"/>
      <c r="F16" s="66"/>
      <c r="G16" s="66"/>
    </row>
    <row r="17" spans="1:7" ht="33.75" thickBot="1">
      <c r="A17" s="66"/>
      <c r="B17" s="66"/>
      <c r="C17" s="66"/>
      <c r="D17" s="264" t="s">
        <v>34</v>
      </c>
      <c r="E17" s="265"/>
      <c r="F17" s="266"/>
      <c r="G17" s="75">
        <f>SMALL(G10:G14,1)</f>
        <v>0</v>
      </c>
    </row>
  </sheetData>
  <sheetProtection algorithmName="SHA-512" hashValue="AG+YRGNWkNghgUv0i2MnQiA9M9NQr1VPJ4XqfflATfLvXs7KSxynUollHg5LCfi32OagZ1RIL6B3jMt8SdcUJg==" saltValue="E4rEXG99RlKB10PSUyaTKw==" spinCount="100000" sheet="1" objects="1" scenarios="1"/>
  <mergeCells count="1">
    <mergeCell ref="D17:F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19DFA-E40A-490C-8B0C-468826A2E308}">
  <dimension ref="A1:A3"/>
  <sheetViews>
    <sheetView workbookViewId="0">
      <selection sqref="A1:A3"/>
    </sheetView>
  </sheetViews>
  <sheetFormatPr defaultRowHeight="15"/>
  <cols>
    <col min="1" max="1" width="15.5703125" bestFit="1" customWidth="1"/>
  </cols>
  <sheetData>
    <row r="1" spans="1:1" ht="33.75" thickBot="1">
      <c r="A1" s="144">
        <v>80800</v>
      </c>
    </row>
    <row r="2" spans="1:1" ht="33.75" thickBot="1">
      <c r="A2" s="145">
        <v>40400</v>
      </c>
    </row>
    <row r="3" spans="1:1" ht="33.75" thickBot="1">
      <c r="A3" s="145">
        <v>30000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2EA-8E11-44F3-8196-1363B70C5920}">
  <dimension ref="A1:N12"/>
  <sheetViews>
    <sheetView workbookViewId="0">
      <selection activeCell="I14" sqref="I14:M19"/>
    </sheetView>
  </sheetViews>
  <sheetFormatPr defaultRowHeight="15"/>
  <cols>
    <col min="6" max="6" width="20.28515625" customWidth="1"/>
    <col min="9" max="9" width="12.140625" bestFit="1" customWidth="1"/>
    <col min="10" max="10" width="13" customWidth="1"/>
    <col min="12" max="12" width="12" customWidth="1"/>
    <col min="13" max="13" width="12.85546875" bestFit="1" customWidth="1"/>
  </cols>
  <sheetData>
    <row r="1" spans="1:14">
      <c r="A1" s="267" t="s">
        <v>46</v>
      </c>
      <c r="B1" s="268"/>
      <c r="C1" s="268"/>
      <c r="D1" s="268"/>
      <c r="E1" s="268"/>
      <c r="F1" s="269"/>
      <c r="I1" s="273" t="s">
        <v>49</v>
      </c>
      <c r="J1" s="274"/>
      <c r="K1" s="274"/>
      <c r="L1" s="274"/>
      <c r="M1" s="274"/>
      <c r="N1" s="275"/>
    </row>
    <row r="2" spans="1:14">
      <c r="A2" s="270"/>
      <c r="B2" s="271"/>
      <c r="C2" s="271"/>
      <c r="D2" s="271"/>
      <c r="E2" s="271"/>
      <c r="F2" s="272"/>
      <c r="I2" s="276"/>
      <c r="J2" s="277"/>
      <c r="K2" s="277"/>
      <c r="L2" s="277"/>
      <c r="M2" s="277"/>
      <c r="N2" s="278"/>
    </row>
    <row r="3" spans="1:14">
      <c r="A3" s="82"/>
      <c r="B3" s="83"/>
      <c r="C3" s="83"/>
      <c r="D3" s="83"/>
      <c r="E3" s="83"/>
      <c r="F3" s="84"/>
    </row>
    <row r="4" spans="1:14">
      <c r="A4" s="85"/>
      <c r="B4" s="86"/>
      <c r="C4" s="86"/>
      <c r="D4" s="86"/>
      <c r="E4" s="86"/>
      <c r="F4" s="87"/>
    </row>
    <row r="5" spans="1:14">
      <c r="A5" s="85"/>
      <c r="B5" s="86"/>
      <c r="C5" s="86"/>
      <c r="D5" s="86"/>
      <c r="E5" s="86"/>
      <c r="F5" s="87"/>
    </row>
    <row r="6" spans="1:14">
      <c r="A6" s="85"/>
      <c r="B6" s="86"/>
      <c r="C6" s="86"/>
      <c r="D6" s="86"/>
      <c r="E6" s="86"/>
      <c r="F6" s="87"/>
    </row>
    <row r="7" spans="1:14">
      <c r="A7" s="85"/>
      <c r="B7" s="86"/>
      <c r="C7" s="86"/>
      <c r="D7" s="86"/>
      <c r="E7" s="86"/>
      <c r="F7" s="87"/>
    </row>
    <row r="8" spans="1:14">
      <c r="A8" s="85"/>
      <c r="B8" s="86"/>
      <c r="C8" s="86"/>
      <c r="D8" s="86"/>
      <c r="E8" s="86"/>
      <c r="F8" s="87"/>
    </row>
    <row r="9" spans="1:14">
      <c r="A9" s="85"/>
      <c r="B9" s="86"/>
      <c r="C9" s="86"/>
      <c r="D9" s="86"/>
      <c r="E9" s="86"/>
      <c r="F9" s="87"/>
    </row>
    <row r="10" spans="1:14">
      <c r="A10" s="85"/>
      <c r="B10" s="86"/>
      <c r="C10" s="86"/>
      <c r="D10" s="86"/>
      <c r="E10" s="86"/>
      <c r="F10" s="87">
        <v>2172</v>
      </c>
    </row>
    <row r="11" spans="1:14">
      <c r="A11" s="85"/>
      <c r="B11" s="86"/>
      <c r="C11" s="86"/>
      <c r="D11" s="86"/>
      <c r="E11" s="86"/>
      <c r="F11" s="87"/>
    </row>
    <row r="12" spans="1:14">
      <c r="A12" s="88"/>
      <c r="B12" s="89"/>
      <c r="C12" s="89"/>
      <c r="D12" s="89"/>
      <c r="E12" s="89"/>
      <c r="F12" s="90">
        <f>SUM(F3:F11)</f>
        <v>2172</v>
      </c>
    </row>
  </sheetData>
  <mergeCells count="2">
    <mergeCell ref="A1:F2"/>
    <mergeCell ref="I1:N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76969-E9B4-4F37-BFC2-F36C999CE4C9}">
  <dimension ref="A1:E4"/>
  <sheetViews>
    <sheetView workbookViewId="0">
      <selection activeCell="G10" sqref="G10"/>
    </sheetView>
  </sheetViews>
  <sheetFormatPr defaultRowHeight="15"/>
  <cols>
    <col min="1" max="1" width="12.140625" bestFit="1" customWidth="1"/>
    <col min="2" max="2" width="7" bestFit="1" customWidth="1"/>
    <col min="4" max="4" width="13.42578125" customWidth="1"/>
    <col min="5" max="5" width="17.42578125" customWidth="1"/>
    <col min="7" max="7" width="12.85546875" customWidth="1"/>
  </cols>
  <sheetData>
    <row r="1" spans="1:5">
      <c r="D1" t="s">
        <v>81</v>
      </c>
      <c r="E1" t="s">
        <v>82</v>
      </c>
    </row>
    <row r="2" spans="1:5">
      <c r="B2">
        <v>100000</v>
      </c>
      <c r="E2">
        <v>300000</v>
      </c>
    </row>
    <row r="4" spans="1:5">
      <c r="A4" t="s">
        <v>80</v>
      </c>
      <c r="B4" s="148">
        <v>0.75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A8DA-6B4B-4B1D-BC32-6ECD5E0D0CA2}">
  <dimension ref="A1:F21"/>
  <sheetViews>
    <sheetView workbookViewId="0">
      <selection activeCell="B20" sqref="B20"/>
    </sheetView>
  </sheetViews>
  <sheetFormatPr defaultRowHeight="15"/>
  <cols>
    <col min="1" max="1" width="44.140625" bestFit="1" customWidth="1"/>
    <col min="2" max="2" width="46" bestFit="1" customWidth="1"/>
    <col min="3" max="3" width="9.85546875" bestFit="1" customWidth="1"/>
    <col min="4" max="4" width="14.42578125" customWidth="1"/>
    <col min="6" max="6" width="38" bestFit="1" customWidth="1"/>
  </cols>
  <sheetData>
    <row r="1" spans="1:6" ht="15.75" thickBot="1">
      <c r="A1" s="161" t="s">
        <v>83</v>
      </c>
    </row>
    <row r="2" spans="1:6" ht="16.5" thickTop="1" thickBot="1">
      <c r="A2" t="s">
        <v>84</v>
      </c>
      <c r="B2" s="3" t="s">
        <v>42</v>
      </c>
      <c r="C2" s="12">
        <v>50000</v>
      </c>
      <c r="D2" s="32">
        <f>C2</f>
        <v>50000</v>
      </c>
    </row>
    <row r="3" spans="1:6" ht="16.5" thickTop="1" thickBot="1">
      <c r="A3" t="s">
        <v>94</v>
      </c>
      <c r="B3" s="3" t="s">
        <v>85</v>
      </c>
      <c r="C3" s="7"/>
      <c r="D3" s="22"/>
    </row>
    <row r="4" spans="1:6" ht="16.5" thickTop="1" thickBot="1">
      <c r="A4" t="s">
        <v>95</v>
      </c>
      <c r="B4" s="3" t="s">
        <v>86</v>
      </c>
      <c r="C4" s="7">
        <v>2600</v>
      </c>
      <c r="D4" s="22">
        <f>C4</f>
        <v>2600</v>
      </c>
      <c r="F4" t="str">
        <f>UPPER(B4)</f>
        <v>PROFESSIONAL TAX U/S 16(III)</v>
      </c>
    </row>
    <row r="5" spans="1:6" ht="15.75" thickTop="1"/>
    <row r="9" spans="1:6">
      <c r="A9" t="s">
        <v>87</v>
      </c>
      <c r="C9">
        <f>4%*10000</f>
        <v>400</v>
      </c>
    </row>
    <row r="12" spans="1:6">
      <c r="A12" t="s">
        <v>88</v>
      </c>
    </row>
    <row r="13" spans="1:6">
      <c r="B13" t="s">
        <v>89</v>
      </c>
    </row>
    <row r="14" spans="1:6">
      <c r="B14" t="s">
        <v>90</v>
      </c>
    </row>
    <row r="16" spans="1:6">
      <c r="B16" t="s">
        <v>91</v>
      </c>
      <c r="C16">
        <f>SUM(C13:C15)</f>
        <v>0</v>
      </c>
    </row>
    <row r="18" spans="1:4">
      <c r="A18" t="s">
        <v>92</v>
      </c>
    </row>
    <row r="19" spans="1:4" ht="15.75" thickBot="1"/>
    <row r="20" spans="1:4" ht="16.5" thickTop="1" thickBot="1">
      <c r="B20" s="3" t="s">
        <v>43</v>
      </c>
      <c r="C20" s="12">
        <v>0</v>
      </c>
      <c r="D20" s="32">
        <f>C20</f>
        <v>0</v>
      </c>
    </row>
    <row r="21" spans="1:4" ht="15.75" thickTop="1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6EEC7-D89C-4C1B-BC04-A0FAE1FABDC0}">
  <dimension ref="A1:P56"/>
  <sheetViews>
    <sheetView topLeftCell="A10" workbookViewId="0">
      <selection activeCell="C15" sqref="C15"/>
    </sheetView>
  </sheetViews>
  <sheetFormatPr defaultRowHeight="15"/>
  <cols>
    <col min="1" max="1" width="40.28515625" bestFit="1" customWidth="1"/>
    <col min="2" max="2" width="40.42578125" bestFit="1" customWidth="1"/>
    <col min="3" max="3" width="10.85546875" bestFit="1" customWidth="1"/>
    <col min="4" max="4" width="39" bestFit="1" customWidth="1"/>
    <col min="5" max="5" width="10.85546875" bestFit="1" customWidth="1"/>
  </cols>
  <sheetData>
    <row r="1" spans="1:16">
      <c r="A1" s="254" t="s">
        <v>45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</row>
    <row r="2" spans="1:16">
      <c r="A2" s="254"/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</row>
    <row r="4" spans="1:16" ht="15.75" thickBot="1"/>
    <row r="5" spans="1:16" ht="16.5" thickTop="1" thickBot="1">
      <c r="A5" s="166" t="s">
        <v>0</v>
      </c>
      <c r="B5" s="252" t="s">
        <v>1</v>
      </c>
      <c r="C5" s="253"/>
      <c r="D5" s="198" t="s">
        <v>77</v>
      </c>
      <c r="E5" s="165"/>
    </row>
    <row r="6" spans="1:16" ht="16.5" thickTop="1" thickBot="1">
      <c r="A6" s="167" t="s">
        <v>2</v>
      </c>
      <c r="B6" s="168">
        <v>59</v>
      </c>
      <c r="C6" s="169" t="s">
        <v>3</v>
      </c>
      <c r="D6" s="165"/>
      <c r="E6" s="165"/>
    </row>
    <row r="7" spans="1:16" ht="16.5" thickTop="1" thickBot="1">
      <c r="A7" s="170" t="s">
        <v>4</v>
      </c>
      <c r="B7" s="168">
        <v>60</v>
      </c>
      <c r="C7" s="169" t="s">
        <v>3</v>
      </c>
      <c r="D7" s="165"/>
      <c r="E7" s="165"/>
    </row>
    <row r="8" spans="1:16" ht="16.5" thickTop="1" thickBot="1">
      <c r="A8" s="171"/>
      <c r="B8" s="172"/>
      <c r="C8" s="173"/>
      <c r="D8" s="165"/>
      <c r="E8" s="200"/>
    </row>
    <row r="9" spans="1:16" ht="16.5" thickTop="1" thickBot="1">
      <c r="A9" s="174" t="s">
        <v>5</v>
      </c>
      <c r="B9" s="175"/>
      <c r="C9" s="176">
        <v>50000</v>
      </c>
      <c r="D9" s="165"/>
      <c r="E9" s="201"/>
    </row>
    <row r="10" spans="1:16" ht="16.5" thickTop="1" thickBot="1">
      <c r="A10" s="171"/>
      <c r="B10" s="171"/>
      <c r="C10" s="177"/>
      <c r="D10" s="199" t="s">
        <v>93</v>
      </c>
      <c r="E10" s="196">
        <v>212964.024</v>
      </c>
    </row>
    <row r="11" spans="1:16" ht="16.5" thickTop="1" thickBot="1">
      <c r="A11" s="178" t="s">
        <v>6</v>
      </c>
      <c r="B11" s="179"/>
      <c r="C11" s="197">
        <v>140000</v>
      </c>
      <c r="D11" s="165"/>
      <c r="E11" s="165"/>
    </row>
    <row r="14" spans="1:16" ht="15.75" thickBot="1">
      <c r="A14" s="279" t="s">
        <v>83</v>
      </c>
      <c r="B14" s="279"/>
      <c r="C14" s="204"/>
      <c r="D14" s="165"/>
    </row>
    <row r="15" spans="1:16" ht="16.5" thickTop="1" thickBot="1">
      <c r="A15" s="167" t="s">
        <v>42</v>
      </c>
      <c r="B15" s="176">
        <v>50000</v>
      </c>
      <c r="C15" s="188">
        <f>IF(AND($C$9&lt;&gt;0,$B$15&lt;&gt;0),$B$15,0)</f>
        <v>50000</v>
      </c>
    </row>
    <row r="16" spans="1:16" ht="16.5" thickTop="1" thickBot="1">
      <c r="A16" s="167" t="s">
        <v>85</v>
      </c>
      <c r="B16" s="209"/>
      <c r="C16" s="218"/>
    </row>
    <row r="17" spans="1:5" ht="16.5" thickTop="1" thickBot="1">
      <c r="A17" s="167" t="s">
        <v>86</v>
      </c>
      <c r="B17" s="209">
        <v>2400</v>
      </c>
      <c r="C17" s="218">
        <f>IF(AND($C$9&lt;&gt;0,$B$17&lt;&gt;0),$B$17,0)</f>
        <v>2400</v>
      </c>
    </row>
    <row r="18" spans="1:5" ht="15.75" thickTop="1">
      <c r="C18" s="234">
        <f>SUM(C15:C17)</f>
        <v>52400</v>
      </c>
    </row>
    <row r="19" spans="1:5" s="205" customFormat="1"/>
    <row r="20" spans="1:5" ht="15.75" thickBot="1">
      <c r="A20" s="279" t="s">
        <v>92</v>
      </c>
      <c r="B20" s="279"/>
      <c r="C20" s="202"/>
    </row>
    <row r="21" spans="1:5" ht="16.5" thickTop="1" thickBot="1">
      <c r="A21" s="211" t="s">
        <v>8</v>
      </c>
      <c r="B21" s="212"/>
    </row>
    <row r="22" spans="1:5" ht="16.5" thickTop="1" thickBot="1">
      <c r="A22" s="206" t="s">
        <v>9</v>
      </c>
      <c r="B22" s="214">
        <v>0</v>
      </c>
    </row>
    <row r="23" spans="1:5" ht="16.5" thickTop="1" thickBot="1">
      <c r="A23" s="215" t="s">
        <v>10</v>
      </c>
      <c r="B23" s="209">
        <v>40000</v>
      </c>
      <c r="C23" s="203">
        <f>SUM(B34)</f>
        <v>50000</v>
      </c>
      <c r="E23">
        <f>SUM(D23)</f>
        <v>0</v>
      </c>
    </row>
    <row r="24" spans="1:5" ht="16.5" thickTop="1" thickBot="1">
      <c r="A24" s="216" t="s">
        <v>11</v>
      </c>
      <c r="B24" s="230">
        <v>0</v>
      </c>
      <c r="C24" s="181"/>
    </row>
    <row r="25" spans="1:5" ht="16.5" thickTop="1" thickBot="1">
      <c r="A25" s="215" t="s">
        <v>12</v>
      </c>
      <c r="B25" s="230">
        <v>0</v>
      </c>
      <c r="C25" s="188">
        <f>SUM(B33:B34)</f>
        <v>50000</v>
      </c>
    </row>
    <row r="26" spans="1:5" ht="16.5" thickTop="1" thickBot="1">
      <c r="A26" s="227" t="s">
        <v>13</v>
      </c>
      <c r="B26" s="230">
        <v>0</v>
      </c>
      <c r="C26" s="180"/>
    </row>
    <row r="27" spans="1:5" ht="16.5" thickTop="1" thickBot="1">
      <c r="A27" s="228" t="s">
        <v>14</v>
      </c>
      <c r="B27" s="230">
        <v>0</v>
      </c>
      <c r="C27" s="188">
        <f>SUM(B38)</f>
        <v>0</v>
      </c>
    </row>
    <row r="28" spans="1:5" ht="16.5" thickTop="1" thickBot="1">
      <c r="A28" s="227" t="s">
        <v>15</v>
      </c>
      <c r="B28" s="230">
        <v>0</v>
      </c>
      <c r="C28" s="180"/>
    </row>
    <row r="29" spans="1:5" ht="16.5" thickTop="1" thickBot="1">
      <c r="A29" s="228" t="s">
        <v>16</v>
      </c>
      <c r="B29" s="230">
        <v>0</v>
      </c>
      <c r="C29" s="188">
        <f>B40</f>
        <v>0</v>
      </c>
    </row>
    <row r="30" spans="1:5" ht="16.5" thickTop="1" thickBot="1">
      <c r="A30" s="227" t="s">
        <v>17</v>
      </c>
      <c r="B30" s="230">
        <v>0</v>
      </c>
      <c r="C30" s="190"/>
    </row>
    <row r="31" spans="1:5" ht="16.5" thickTop="1" thickBot="1">
      <c r="A31" s="215" t="s">
        <v>18</v>
      </c>
      <c r="B31" s="230">
        <v>0</v>
      </c>
      <c r="C31" s="183">
        <v>0</v>
      </c>
    </row>
    <row r="32" spans="1:5" ht="16.5" thickTop="1" thickBot="1">
      <c r="A32" s="217" t="s">
        <v>19</v>
      </c>
      <c r="B32" s="229">
        <f>IF(SUM(B22:B31)&gt;150000, 150000,SUM(B22:B31))</f>
        <v>40000</v>
      </c>
      <c r="C32" s="191"/>
    </row>
    <row r="33" spans="1:3" ht="16.5" thickTop="1" thickBot="1">
      <c r="A33" s="165"/>
      <c r="B33" s="165"/>
      <c r="C33" s="184"/>
    </row>
    <row r="34" spans="1:3" ht="16.5" thickTop="1" thickBot="1">
      <c r="A34" s="185" t="s">
        <v>20</v>
      </c>
      <c r="B34" s="176">
        <v>50000</v>
      </c>
      <c r="C34" s="194"/>
    </row>
    <row r="35" spans="1:3" ht="16.5" thickTop="1" thickBot="1">
      <c r="A35" s="171"/>
      <c r="B35" s="184"/>
      <c r="C35" s="181"/>
    </row>
    <row r="36" spans="1:3" ht="16.5" thickTop="1" thickBot="1">
      <c r="A36" s="186" t="s">
        <v>21</v>
      </c>
      <c r="B36" s="187"/>
      <c r="C36" s="177"/>
    </row>
    <row r="37" spans="1:3" ht="16.5" thickTop="1" thickBot="1">
      <c r="A37" s="171"/>
      <c r="B37" s="171"/>
      <c r="C37" s="195">
        <f>IF(B2&gt;=60,IF(B48&gt;0,B48,0),IF(B47&gt;0,B47,0))</f>
        <v>0</v>
      </c>
    </row>
    <row r="38" spans="1:3" ht="16.5" thickTop="1" thickBot="1">
      <c r="A38" s="185" t="s">
        <v>35</v>
      </c>
      <c r="B38" s="176">
        <v>0</v>
      </c>
      <c r="C38" s="173"/>
    </row>
    <row r="39" spans="1:3" ht="16.5" thickTop="1" thickBot="1">
      <c r="A39" s="171"/>
      <c r="B39" s="171"/>
      <c r="C39" s="188">
        <f>B51</f>
        <v>0</v>
      </c>
    </row>
    <row r="40" spans="1:3" ht="16.5" thickTop="1" thickBot="1">
      <c r="A40" s="167" t="s">
        <v>36</v>
      </c>
      <c r="B40" s="182">
        <f>'HRA CALCULATION'!G13</f>
        <v>0</v>
      </c>
      <c r="C40" s="177"/>
    </row>
    <row r="41" spans="1:3" ht="16.5" thickTop="1" thickBot="1">
      <c r="A41" s="171"/>
      <c r="B41" s="189"/>
      <c r="C41" s="188">
        <f>B53</f>
        <v>0</v>
      </c>
    </row>
    <row r="42" spans="1:3" ht="16.5" thickTop="1" thickBot="1">
      <c r="A42" s="167" t="s">
        <v>37</v>
      </c>
      <c r="B42" s="176">
        <v>0</v>
      </c>
      <c r="C42" s="177"/>
    </row>
    <row r="43" spans="1:3" ht="16.5" thickTop="1" thickBot="1">
      <c r="A43" s="171"/>
      <c r="B43" s="189"/>
      <c r="C43" s="188">
        <v>0</v>
      </c>
    </row>
    <row r="44" spans="1:3" ht="16.5" thickTop="1" thickBot="1">
      <c r="A44" s="167" t="s">
        <v>38</v>
      </c>
      <c r="B44" s="176">
        <v>0</v>
      </c>
    </row>
    <row r="45" spans="1:3" ht="16.5" thickTop="1" thickBot="1">
      <c r="A45" s="192"/>
      <c r="B45" s="193"/>
    </row>
    <row r="46" spans="1:3" ht="16.5" thickTop="1" thickBot="1">
      <c r="A46" s="219" t="s">
        <v>39</v>
      </c>
      <c r="B46" s="220"/>
      <c r="C46" s="221"/>
    </row>
    <row r="47" spans="1:3" ht="16.5" thickTop="1" thickBot="1">
      <c r="A47" s="222" t="s">
        <v>22</v>
      </c>
      <c r="B47" s="209">
        <v>0</v>
      </c>
      <c r="C47" s="213"/>
    </row>
    <row r="48" spans="1:3" ht="16.5" thickTop="1" thickBot="1">
      <c r="A48" s="223" t="s">
        <v>23</v>
      </c>
      <c r="B48" s="224">
        <v>0</v>
      </c>
      <c r="C48" s="210"/>
    </row>
    <row r="49" spans="1:3" ht="16.5" thickTop="1" thickBot="1">
      <c r="A49" s="215" t="s">
        <v>40</v>
      </c>
      <c r="B49" s="225"/>
      <c r="C49" s="226">
        <f>IF(B13&gt;=60,IF(B48&gt;0,B48,0),IF(B47&gt;0,B47,0))</f>
        <v>0</v>
      </c>
    </row>
    <row r="50" spans="1:3" ht="16.5" thickTop="1" thickBot="1">
      <c r="A50" s="207"/>
      <c r="B50" s="207"/>
      <c r="C50" s="208"/>
    </row>
    <row r="51" spans="1:3" ht="16.5" thickTop="1" thickBot="1">
      <c r="A51" s="212" t="s">
        <v>75</v>
      </c>
      <c r="B51" s="209">
        <v>0</v>
      </c>
      <c r="C51" s="218">
        <f>B51</f>
        <v>0</v>
      </c>
    </row>
    <row r="52" spans="1:3" ht="16.5" thickTop="1" thickBot="1">
      <c r="A52" s="207"/>
      <c r="B52" s="207"/>
      <c r="C52" s="210"/>
    </row>
    <row r="53" spans="1:3" ht="16.5" thickTop="1" thickBot="1">
      <c r="A53" s="212" t="s">
        <v>76</v>
      </c>
      <c r="B53" s="209">
        <v>0</v>
      </c>
      <c r="C53" s="218">
        <f>B53</f>
        <v>0</v>
      </c>
    </row>
    <row r="54" spans="1:3" ht="16.5" thickTop="1" thickBot="1">
      <c r="A54" s="207"/>
      <c r="B54" s="207"/>
      <c r="C54" s="210"/>
    </row>
    <row r="55" spans="1:3" ht="16.5" thickTop="1" thickBot="1">
      <c r="A55" s="212" t="s">
        <v>41</v>
      </c>
      <c r="B55" s="209">
        <v>0</v>
      </c>
      <c r="C55" s="218">
        <v>0</v>
      </c>
    </row>
    <row r="56" spans="1:3" ht="15.75" thickTop="1"/>
  </sheetData>
  <mergeCells count="4">
    <mergeCell ref="A1:P2"/>
    <mergeCell ref="B5:C5"/>
    <mergeCell ref="A14:B14"/>
    <mergeCell ref="A20:B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B1696-4F27-4F80-9D95-44E2C375DE30}">
  <dimension ref="A2:B3"/>
  <sheetViews>
    <sheetView workbookViewId="0">
      <selection activeCell="D9" sqref="D9"/>
    </sheetView>
  </sheetViews>
  <sheetFormatPr defaultRowHeight="15"/>
  <cols>
    <col min="1" max="1" width="16.5703125" bestFit="1" customWidth="1"/>
  </cols>
  <sheetData>
    <row r="2" spans="1:2">
      <c r="A2" t="s">
        <v>97</v>
      </c>
      <c r="B2">
        <v>20000</v>
      </c>
    </row>
    <row r="3" spans="1:2">
      <c r="A3" t="s">
        <v>98</v>
      </c>
      <c r="B3"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Tax Calc_Nwin</vt:lpstr>
      <vt:lpstr>HRA CALCULATION</vt:lpstr>
      <vt:lpstr>Sheet1</vt:lpstr>
      <vt:lpstr>Sheet3</vt:lpstr>
      <vt:lpstr>Sheet2</vt:lpstr>
      <vt:lpstr>Sheet4</vt:lpstr>
      <vt:lpstr>Sheet5</vt:lpstr>
      <vt:lpstr>FY2022-2023_Exceptions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Ponguru</dc:creator>
  <cp:lastModifiedBy>Naveen Ponguru</cp:lastModifiedBy>
  <dcterms:created xsi:type="dcterms:W3CDTF">2022-07-23T11:15:46Z</dcterms:created>
  <dcterms:modified xsi:type="dcterms:W3CDTF">2022-10-04T18:30:17Z</dcterms:modified>
</cp:coreProperties>
</file>