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án-Totis\Desktop\"/>
    </mc:Choice>
  </mc:AlternateContent>
  <xr:revisionPtr revIDLastSave="0" documentId="13_ncr:1_{0C5C788F-3439-447E-A9E7-3639CF6F7A64}" xr6:coauthVersionLast="45" xr6:coauthVersionMax="45" xr10:uidLastSave="{00000000-0000-0000-0000-000000000000}"/>
  <bookViews>
    <workbookView xWindow="-120" yWindow="-120" windowWidth="20730" windowHeight="11160" xr2:uid="{E68CA558-AB19-46C1-B591-FCA7B0097D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C18" i="1"/>
  <c r="L38" i="1"/>
  <c r="L28" i="1"/>
  <c r="T18" i="1"/>
  <c r="S18" i="1"/>
  <c r="S12" i="1"/>
  <c r="T12" i="1"/>
  <c r="S13" i="1"/>
  <c r="T13" i="1"/>
  <c r="S14" i="1"/>
  <c r="T14" i="1"/>
  <c r="S15" i="1"/>
  <c r="T15" i="1"/>
  <c r="S16" i="1"/>
  <c r="T16" i="1"/>
  <c r="S17" i="1"/>
  <c r="T17" i="1"/>
  <c r="T11" i="1"/>
  <c r="S11" i="1"/>
  <c r="N34" i="1"/>
  <c r="M34" i="1"/>
  <c r="N24" i="1"/>
  <c r="M24" i="1"/>
  <c r="L31" i="1"/>
  <c r="K31" i="1"/>
  <c r="L21" i="1"/>
  <c r="K21" i="1"/>
  <c r="P18" i="1"/>
  <c r="Q18" i="1"/>
  <c r="P12" i="1"/>
  <c r="Q12" i="1"/>
  <c r="P13" i="1"/>
  <c r="Q13" i="1"/>
  <c r="P14" i="1"/>
  <c r="Q14" i="1"/>
  <c r="P15" i="1"/>
  <c r="Q15" i="1"/>
  <c r="P16" i="1"/>
  <c r="Q16" i="1"/>
  <c r="P17" i="1"/>
  <c r="Q17" i="1"/>
  <c r="Q11" i="1"/>
  <c r="P11" i="1"/>
  <c r="O18" i="1"/>
  <c r="D38" i="1"/>
  <c r="E38" i="1"/>
  <c r="F38" i="1"/>
  <c r="G38" i="1"/>
  <c r="H38" i="1"/>
  <c r="I38" i="1"/>
  <c r="C38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I31" i="1"/>
  <c r="H31" i="1"/>
  <c r="G31" i="1"/>
  <c r="F31" i="1"/>
  <c r="E31" i="1"/>
  <c r="D31" i="1"/>
  <c r="C32" i="1"/>
  <c r="C33" i="1"/>
  <c r="C34" i="1"/>
  <c r="C35" i="1"/>
  <c r="C36" i="1"/>
  <c r="C37" i="1"/>
  <c r="C31" i="1"/>
  <c r="N18" i="1"/>
  <c r="D28" i="1"/>
  <c r="E28" i="1"/>
  <c r="F28" i="1"/>
  <c r="G28" i="1"/>
  <c r="H28" i="1"/>
  <c r="I28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I21" i="1"/>
  <c r="H21" i="1"/>
  <c r="G21" i="1"/>
  <c r="F21" i="1"/>
  <c r="E21" i="1"/>
  <c r="C21" i="1"/>
  <c r="D22" i="1"/>
  <c r="D23" i="1"/>
  <c r="D24" i="1"/>
  <c r="D25" i="1"/>
  <c r="D26" i="1"/>
  <c r="D27" i="1"/>
  <c r="D21" i="1"/>
  <c r="C22" i="1"/>
  <c r="C23" i="1"/>
  <c r="C24" i="1"/>
  <c r="C25" i="1"/>
  <c r="C26" i="1"/>
  <c r="C27" i="1"/>
  <c r="M11" i="1"/>
  <c r="M12" i="1"/>
  <c r="M13" i="1"/>
  <c r="M14" i="1"/>
  <c r="M15" i="1"/>
  <c r="M16" i="1"/>
  <c r="M17" i="1"/>
  <c r="L12" i="1"/>
  <c r="L13" i="1"/>
  <c r="L14" i="1"/>
  <c r="L15" i="1"/>
  <c r="L16" i="1"/>
  <c r="L17" i="1"/>
  <c r="L11" i="1"/>
  <c r="K12" i="1"/>
  <c r="K13" i="1"/>
  <c r="K14" i="1"/>
  <c r="K15" i="1"/>
  <c r="K16" i="1"/>
  <c r="K17" i="1"/>
  <c r="K11" i="1"/>
  <c r="J12" i="1"/>
  <c r="J13" i="1"/>
  <c r="J14" i="1"/>
  <c r="J15" i="1"/>
  <c r="J16" i="1"/>
  <c r="J17" i="1"/>
  <c r="J11" i="1"/>
  <c r="I12" i="1"/>
  <c r="I13" i="1"/>
  <c r="I14" i="1"/>
  <c r="I15" i="1"/>
  <c r="I16" i="1"/>
  <c r="I17" i="1"/>
  <c r="I11" i="1"/>
  <c r="H12" i="1"/>
  <c r="H13" i="1"/>
  <c r="H14" i="1"/>
  <c r="H15" i="1"/>
  <c r="H16" i="1"/>
  <c r="H17" i="1"/>
  <c r="H11" i="1"/>
  <c r="C28" i="1" l="1"/>
</calcChain>
</file>

<file path=xl/sharedStrings.xml><?xml version="1.0" encoding="utf-8"?>
<sst xmlns="http://schemas.openxmlformats.org/spreadsheetml/2006/main" count="71" uniqueCount="34">
  <si>
    <t>Se tiene una mezcla de hidrocarburos cuya composición se muestra en la tabla , existe en equilibrio en dos fases a 2800 psia y 180 °F. Calcular las densidades de las fases vapor y líquido empleando la ecuación de Soave-Redlich-Kwong, SRK. Considerar que no existe interacción binaria entre los componentes de la mezcla.</t>
  </si>
  <si>
    <t>Componente</t>
  </si>
  <si>
    <t>Xj</t>
  </si>
  <si>
    <t>YJ</t>
  </si>
  <si>
    <t>C1</t>
  </si>
  <si>
    <t>C3</t>
  </si>
  <si>
    <t>C2</t>
  </si>
  <si>
    <t>n-C4</t>
  </si>
  <si>
    <t>n-C5</t>
  </si>
  <si>
    <t>n-C6</t>
  </si>
  <si>
    <t>C7</t>
  </si>
  <si>
    <t>Pcj</t>
  </si>
  <si>
    <t>Tcj</t>
  </si>
  <si>
    <t>w</t>
  </si>
  <si>
    <t>Tr</t>
  </si>
  <si>
    <t>m</t>
  </si>
  <si>
    <t>alpha</t>
  </si>
  <si>
    <t>a</t>
  </si>
  <si>
    <t>b</t>
  </si>
  <si>
    <t>at</t>
  </si>
  <si>
    <t>atij liquido</t>
  </si>
  <si>
    <t>atij líquido</t>
  </si>
  <si>
    <t>atij gas</t>
  </si>
  <si>
    <t>bixi</t>
  </si>
  <si>
    <t>biyi</t>
  </si>
  <si>
    <t>A</t>
  </si>
  <si>
    <t>B</t>
  </si>
  <si>
    <t>z3</t>
  </si>
  <si>
    <t>z2</t>
  </si>
  <si>
    <t>z</t>
  </si>
  <si>
    <t>Ma</t>
  </si>
  <si>
    <t>Maxi</t>
  </si>
  <si>
    <t>Mayi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</si>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</sst>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ourgette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514350</xdr:colOff>
      <xdr:row>3</xdr:row>
      <xdr:rowOff>142875</xdr:rowOff>
    </xdr:from>
    <xdr:to>
      <xdr:col>13</xdr:col>
      <xdr:colOff>399874</xdr:colOff>
      <xdr:row>6</xdr:row>
      <xdr:rowOff>76137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CA5F1D-323B-41DF-A625-8DAC70C61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375" y="714375"/>
          <a:ext cx="1409524" cy="5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22</xdr:col>
      <xdr:colOff>694476</xdr:colOff>
      <xdr:row>7</xdr:row>
      <xdr:rowOff>9405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5BDF2E-AE3E-4EE9-87E4-9D98A83F8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8025" y="381000"/>
          <a:ext cx="6790476" cy="9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20</xdr:row>
      <xdr:rowOff>0</xdr:rowOff>
    </xdr:from>
    <xdr:to>
      <xdr:col>21</xdr:col>
      <xdr:colOff>456539</xdr:colOff>
      <xdr:row>24</xdr:row>
      <xdr:rowOff>190381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B92DF3-1DE4-4C4B-B2C3-D1EF455CE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2850" y="3810000"/>
          <a:ext cx="5285714" cy="9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16</xdr:col>
      <xdr:colOff>485619</xdr:colOff>
      <xdr:row>37</xdr:row>
      <xdr:rowOff>18786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5F88B36-2783-4F2B-90E7-2C0AE63E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0025" y="4953000"/>
          <a:ext cx="1247619" cy="21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21</xdr:col>
      <xdr:colOff>104381</xdr:colOff>
      <xdr:row>29</xdr:row>
      <xdr:rowOff>190452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8E0E3B2-FBA8-4EE0-BA9F-25B8FD46A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54025" y="5334000"/>
          <a:ext cx="3152381" cy="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19</xdr:col>
      <xdr:colOff>228476</xdr:colOff>
      <xdr:row>35</xdr:row>
      <xdr:rowOff>161810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9368E2D-1473-4287-8C53-20CAE06B0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16025" y="5905500"/>
          <a:ext cx="990476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43B7-B4B0-445B-9F94-39953C13AC2B}">
  <dimension ref="A1:T38"/>
  <sheetViews>
    <sheetView tabSelected="1" workbookViewId="0">
      <selection activeCell="J29" sqref="J29"/>
    </sheetView>
  </sheetViews>
  <sheetFormatPr baseColWidth="10" defaultRowHeight="15" x14ac:dyDescent="0.25"/>
  <cols>
    <col min="2" max="2" width="14.42578125" customWidth="1"/>
  </cols>
  <sheetData>
    <row r="1" spans="1:2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20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2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2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2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2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2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2"/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10" spans="1:20" x14ac:dyDescent="0.25">
      <c r="B10" s="3" t="s">
        <v>1</v>
      </c>
      <c r="C10" s="3" t="s">
        <v>2</v>
      </c>
      <c r="D10" s="3" t="s">
        <v>3</v>
      </c>
      <c r="E10" s="5" t="s">
        <v>11</v>
      </c>
      <c r="F10" s="5" t="s">
        <v>12</v>
      </c>
      <c r="G10" s="5" t="s">
        <v>13</v>
      </c>
      <c r="H10" s="9" t="s">
        <v>14</v>
      </c>
      <c r="I10" s="9" t="s">
        <v>15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21</v>
      </c>
      <c r="O10" s="9" t="s">
        <v>22</v>
      </c>
      <c r="P10" s="9" t="s">
        <v>23</v>
      </c>
      <c r="Q10" s="9" t="s">
        <v>24</v>
      </c>
      <c r="R10" s="8" t="s">
        <v>30</v>
      </c>
      <c r="S10" s="8" t="s">
        <v>31</v>
      </c>
      <c r="T10" s="8" t="s">
        <v>32</v>
      </c>
    </row>
    <row r="11" spans="1:20" x14ac:dyDescent="0.25">
      <c r="B11" s="4" t="s">
        <v>4</v>
      </c>
      <c r="C11" s="4">
        <v>0.35</v>
      </c>
      <c r="D11" s="4">
        <v>0.49</v>
      </c>
      <c r="E11" s="6">
        <v>666.4</v>
      </c>
      <c r="F11" s="7">
        <v>343.33</v>
      </c>
      <c r="G11" s="7">
        <v>0.01</v>
      </c>
      <c r="H11" s="6">
        <f>(180+460)/F11</f>
        <v>1.8640957679200769</v>
      </c>
      <c r="I11" s="6">
        <f>0.48+1.574*G11-1.76*G11^2</f>
        <v>0.49556399999999995</v>
      </c>
      <c r="J11" s="6">
        <f>(1+I11*(1-H11^0.5))^2</f>
        <v>0.67069727033699278</v>
      </c>
      <c r="K11" s="6">
        <f>0.42748*(10.732^2*F11^2)/E11</f>
        <v>8708.9469954202141</v>
      </c>
      <c r="L11" s="6">
        <f>0.08664*10.732*F11/E11</f>
        <v>0.47904451590396147</v>
      </c>
      <c r="M11" s="6">
        <f>J11*K11</f>
        <v>5841.0669773378922</v>
      </c>
      <c r="N11" s="6">
        <v>6082.0914382041683</v>
      </c>
      <c r="O11" s="6">
        <v>5227.7704376648562</v>
      </c>
      <c r="P11" s="6">
        <f>L11*C11</f>
        <v>0.1676655805663865</v>
      </c>
      <c r="Q11" s="6">
        <f>L11*D11</f>
        <v>0.23473181279294111</v>
      </c>
      <c r="R11" s="6">
        <v>16</v>
      </c>
      <c r="S11" s="6">
        <f>R11*C11</f>
        <v>5.6</v>
      </c>
      <c r="T11" s="6">
        <f>R11*D11</f>
        <v>7.84</v>
      </c>
    </row>
    <row r="12" spans="1:20" x14ac:dyDescent="0.25">
      <c r="B12" s="4" t="s">
        <v>6</v>
      </c>
      <c r="C12" s="4">
        <v>0.1</v>
      </c>
      <c r="D12" s="4">
        <v>0.2</v>
      </c>
      <c r="E12" s="6">
        <v>706.5</v>
      </c>
      <c r="F12" s="7">
        <v>549.92999999999995</v>
      </c>
      <c r="G12" s="7">
        <v>0.09</v>
      </c>
      <c r="H12" s="6">
        <f t="shared" ref="H12:H17" si="0">(180+460)/F12</f>
        <v>1.1637844816613026</v>
      </c>
      <c r="I12" s="6">
        <f t="shared" ref="I12:I17" si="1">0.48+1.574*G12-1.76*G12^2</f>
        <v>0.60740399999999994</v>
      </c>
      <c r="J12" s="6">
        <f t="shared" ref="J12:J17" si="2">(1+I12*(1-H12^0.5))^2</f>
        <v>0.90657741801204261</v>
      </c>
      <c r="K12" s="6">
        <f t="shared" ref="K12:K17" si="3">0.42748*(10.732^2*F12^2)/E12</f>
        <v>21075.592207505048</v>
      </c>
      <c r="L12" s="6">
        <f t="shared" ref="L12:L17" si="4">0.08664*10.732*F12/E12</f>
        <v>0.72375962712866215</v>
      </c>
      <c r="M12" s="6">
        <f t="shared" ref="M12:M17" si="5">J12*K12</f>
        <v>19106.655966554652</v>
      </c>
      <c r="N12" s="6">
        <v>3142.9042446977646</v>
      </c>
      <c r="O12" s="6">
        <v>3859.1945516908963</v>
      </c>
      <c r="P12" s="6">
        <f t="shared" ref="P12:P17" si="6">L12*C12</f>
        <v>7.2375962712866213E-2</v>
      </c>
      <c r="Q12" s="6">
        <f t="shared" ref="Q12:Q17" si="7">L12*D12</f>
        <v>0.14475192542573243</v>
      </c>
      <c r="R12" s="6">
        <v>30</v>
      </c>
      <c r="S12" s="6">
        <f t="shared" ref="S12:S17" si="8">R12*C12</f>
        <v>3</v>
      </c>
      <c r="T12" s="6">
        <f t="shared" ref="T12:T17" si="9">R12*D12</f>
        <v>6</v>
      </c>
    </row>
    <row r="13" spans="1:20" x14ac:dyDescent="0.25">
      <c r="B13" s="4" t="s">
        <v>5</v>
      </c>
      <c r="C13" s="4">
        <v>0.08</v>
      </c>
      <c r="D13" s="4">
        <v>0.19</v>
      </c>
      <c r="E13" s="6">
        <v>616</v>
      </c>
      <c r="F13" s="7">
        <v>666.06</v>
      </c>
      <c r="G13" s="7">
        <v>0.15</v>
      </c>
      <c r="H13" s="6">
        <f t="shared" si="0"/>
        <v>0.96087439570008715</v>
      </c>
      <c r="I13" s="6">
        <f t="shared" si="1"/>
        <v>0.67649999999999999</v>
      </c>
      <c r="J13" s="6">
        <f t="shared" si="2"/>
        <v>1.0269112196438683</v>
      </c>
      <c r="K13" s="6">
        <f t="shared" si="3"/>
        <v>35458.725582871164</v>
      </c>
      <c r="L13" s="6">
        <f t="shared" si="4"/>
        <v>1.0053834884883115</v>
      </c>
      <c r="M13" s="6">
        <f t="shared" si="5"/>
        <v>36412.963135323465</v>
      </c>
      <c r="N13" s="6">
        <v>3471.0175163677777</v>
      </c>
      <c r="O13" s="6">
        <v>5061.2285257574067</v>
      </c>
      <c r="P13" s="6">
        <f t="shared" si="6"/>
        <v>8.0430679079064926E-2</v>
      </c>
      <c r="Q13" s="6">
        <f t="shared" si="7"/>
        <v>0.19102286281277919</v>
      </c>
      <c r="R13" s="6">
        <v>44</v>
      </c>
      <c r="S13" s="6">
        <f t="shared" si="8"/>
        <v>3.52</v>
      </c>
      <c r="T13" s="6">
        <f t="shared" si="9"/>
        <v>8.36</v>
      </c>
    </row>
    <row r="14" spans="1:20" x14ac:dyDescent="0.25">
      <c r="B14" s="4" t="s">
        <v>7</v>
      </c>
      <c r="C14" s="4">
        <v>7.0000000000000007E-2</v>
      </c>
      <c r="D14" s="4">
        <v>0.03</v>
      </c>
      <c r="E14" s="6">
        <v>550.6</v>
      </c>
      <c r="F14" s="7">
        <v>765.62</v>
      </c>
      <c r="G14" s="7">
        <v>0.19</v>
      </c>
      <c r="H14" s="6">
        <f t="shared" si="0"/>
        <v>0.83592382644131558</v>
      </c>
      <c r="I14" s="6">
        <f t="shared" si="1"/>
        <v>0.71552399999999994</v>
      </c>
      <c r="J14" s="6">
        <f t="shared" si="2"/>
        <v>1.1264181688211194</v>
      </c>
      <c r="K14" s="6">
        <f t="shared" si="3"/>
        <v>52416.432752429086</v>
      </c>
      <c r="L14" s="6">
        <f t="shared" si="4"/>
        <v>1.2929334469625859</v>
      </c>
      <c r="M14" s="6">
        <f t="shared" si="5"/>
        <v>59042.822197126523</v>
      </c>
      <c r="N14" s="6">
        <v>3867.4116553044473</v>
      </c>
      <c r="O14" s="6">
        <v>1017.6047939333388</v>
      </c>
      <c r="P14" s="6">
        <f t="shared" si="6"/>
        <v>9.0505341287381025E-2</v>
      </c>
      <c r="Q14" s="6">
        <f t="shared" si="7"/>
        <v>3.8788003408877579E-2</v>
      </c>
      <c r="R14" s="6">
        <v>58</v>
      </c>
      <c r="S14" s="6">
        <f t="shared" si="8"/>
        <v>4.0600000000000005</v>
      </c>
      <c r="T14" s="6">
        <f t="shared" si="9"/>
        <v>1.74</v>
      </c>
    </row>
    <row r="15" spans="1:20" x14ac:dyDescent="0.25">
      <c r="B15" s="4" t="s">
        <v>8</v>
      </c>
      <c r="C15" s="4">
        <v>0.15</v>
      </c>
      <c r="D15" s="4">
        <v>0.05</v>
      </c>
      <c r="E15" s="6">
        <v>490.4</v>
      </c>
      <c r="F15" s="7">
        <v>845.8</v>
      </c>
      <c r="G15" s="7">
        <v>0.25</v>
      </c>
      <c r="H15" s="6">
        <f t="shared" si="0"/>
        <v>0.75668006620950579</v>
      </c>
      <c r="I15" s="6">
        <f t="shared" si="1"/>
        <v>0.76349999999999996</v>
      </c>
      <c r="J15" s="6">
        <f t="shared" si="2"/>
        <v>1.2085737479083847</v>
      </c>
      <c r="K15" s="6">
        <f t="shared" si="3"/>
        <v>71822.749859169664</v>
      </c>
      <c r="L15" s="6">
        <f t="shared" si="4"/>
        <v>1.6036748816965738</v>
      </c>
      <c r="M15" s="6">
        <f t="shared" si="5"/>
        <v>86803.089982383084</v>
      </c>
      <c r="N15" s="6">
        <v>10048.417225138333</v>
      </c>
      <c r="O15" s="6">
        <v>2056.4205370342083</v>
      </c>
      <c r="P15" s="6">
        <f t="shared" si="6"/>
        <v>0.24055123225448605</v>
      </c>
      <c r="Q15" s="6">
        <f t="shared" si="7"/>
        <v>8.0183744084828701E-2</v>
      </c>
      <c r="R15" s="6">
        <v>72</v>
      </c>
      <c r="S15" s="6">
        <f t="shared" si="8"/>
        <v>10.799999999999999</v>
      </c>
      <c r="T15" s="6">
        <f t="shared" si="9"/>
        <v>3.6</v>
      </c>
    </row>
    <row r="16" spans="1:20" x14ac:dyDescent="0.25">
      <c r="B16" s="4" t="s">
        <v>9</v>
      </c>
      <c r="C16" s="4">
        <v>0.15</v>
      </c>
      <c r="D16" s="4">
        <v>0.03</v>
      </c>
      <c r="E16" s="6">
        <v>436.9</v>
      </c>
      <c r="F16" s="7">
        <v>913.6</v>
      </c>
      <c r="G16" s="7">
        <v>0.28999999999999998</v>
      </c>
      <c r="H16" s="6">
        <f t="shared" si="0"/>
        <v>0.70052539404553416</v>
      </c>
      <c r="I16" s="6">
        <f t="shared" si="1"/>
        <v>0.78844399999999992</v>
      </c>
      <c r="J16" s="6">
        <f t="shared" si="2"/>
        <v>1.2735955582788765</v>
      </c>
      <c r="K16" s="6">
        <f t="shared" si="3"/>
        <v>94060.496275825542</v>
      </c>
      <c r="L16" s="6">
        <f t="shared" si="4"/>
        <v>1.9443442218539708</v>
      </c>
      <c r="M16" s="6">
        <f t="shared" si="5"/>
        <v>119795.03026639821</v>
      </c>
      <c r="N16" s="6">
        <v>11804.550854173227</v>
      </c>
      <c r="O16" s="6">
        <v>1449.4892238107086</v>
      </c>
      <c r="P16" s="6">
        <f t="shared" si="6"/>
        <v>0.29165163327809562</v>
      </c>
      <c r="Q16" s="6">
        <f t="shared" si="7"/>
        <v>5.8330326655619123E-2</v>
      </c>
      <c r="R16" s="6">
        <v>86</v>
      </c>
      <c r="S16" s="6">
        <f t="shared" si="8"/>
        <v>12.9</v>
      </c>
      <c r="T16" s="6">
        <f t="shared" si="9"/>
        <v>2.58</v>
      </c>
    </row>
    <row r="17" spans="2:20" x14ac:dyDescent="0.25">
      <c r="B17" s="4" t="s">
        <v>10</v>
      </c>
      <c r="C17" s="4">
        <v>0.1</v>
      </c>
      <c r="D17" s="4">
        <v>0.01</v>
      </c>
      <c r="E17" s="6">
        <v>285</v>
      </c>
      <c r="F17" s="7">
        <v>1160</v>
      </c>
      <c r="G17" s="7">
        <v>0.52</v>
      </c>
      <c r="H17" s="6">
        <f t="shared" si="0"/>
        <v>0.55172413793103448</v>
      </c>
      <c r="I17" s="6">
        <f t="shared" si="1"/>
        <v>0.82257599999999997</v>
      </c>
      <c r="J17" s="6">
        <f t="shared" si="2"/>
        <v>1.467930666518922</v>
      </c>
      <c r="K17" s="6">
        <f t="shared" si="3"/>
        <v>232460.00733080882</v>
      </c>
      <c r="L17" s="6">
        <f t="shared" si="4"/>
        <v>3.7845324799999993</v>
      </c>
      <c r="M17" s="6">
        <f t="shared" si="5"/>
        <v>341235.17350010766</v>
      </c>
      <c r="N17" s="6">
        <v>13282.068108328856</v>
      </c>
      <c r="O17" s="6">
        <v>815.45731094615849</v>
      </c>
      <c r="P17" s="6">
        <f t="shared" si="6"/>
        <v>0.37845324799999996</v>
      </c>
      <c r="Q17" s="6">
        <f t="shared" si="7"/>
        <v>3.7845324799999996E-2</v>
      </c>
      <c r="R17" s="6">
        <v>100</v>
      </c>
      <c r="S17" s="6">
        <f t="shared" si="8"/>
        <v>10</v>
      </c>
      <c r="T17" s="6">
        <f t="shared" si="9"/>
        <v>1</v>
      </c>
    </row>
    <row r="18" spans="2:20" x14ac:dyDescent="0.25">
      <c r="C18">
        <f>SUM(C11:C17)</f>
        <v>0.99999999999999989</v>
      </c>
      <c r="D18">
        <f>SUM(D11:D17)</f>
        <v>1</v>
      </c>
      <c r="N18">
        <f>SUM(N11:N17)</f>
        <v>51698.461042214578</v>
      </c>
      <c r="O18">
        <f>SUM(O11:O17)</f>
        <v>19487.165380837574</v>
      </c>
      <c r="P18">
        <f t="shared" ref="P18:Q18" si="10">SUM(P11:P17)</f>
        <v>1.3216336771782804</v>
      </c>
      <c r="Q18">
        <f t="shared" si="10"/>
        <v>0.78565399998077812</v>
      </c>
      <c r="S18">
        <f>SUM(S11:S17)</f>
        <v>49.879999999999995</v>
      </c>
      <c r="T18">
        <f>SUM(T11:T17)</f>
        <v>31.119999999999997</v>
      </c>
    </row>
    <row r="20" spans="2:20" x14ac:dyDescent="0.25">
      <c r="B20" s="3" t="s">
        <v>20</v>
      </c>
      <c r="C20" s="4" t="s">
        <v>4</v>
      </c>
      <c r="D20" s="4" t="s">
        <v>6</v>
      </c>
      <c r="E20" s="4" t="s">
        <v>5</v>
      </c>
      <c r="F20" s="4" t="s">
        <v>7</v>
      </c>
      <c r="G20" s="4" t="s">
        <v>8</v>
      </c>
      <c r="H20" s="4" t="s">
        <v>9</v>
      </c>
      <c r="I20" s="4" t="s">
        <v>10</v>
      </c>
      <c r="K20" s="11" t="s">
        <v>25</v>
      </c>
      <c r="L20" s="11" t="s">
        <v>26</v>
      </c>
    </row>
    <row r="21" spans="2:20" x14ac:dyDescent="0.25">
      <c r="B21" s="4" t="s">
        <v>4</v>
      </c>
      <c r="C21" s="6">
        <f>($C$11*C11)*(($M$11*M11)^0.5)*(1-0)</f>
        <v>715.53070472389174</v>
      </c>
      <c r="D21" s="6">
        <f>$C$12*C11*($M$12*M11)^0.5*(1-0)</f>
        <v>369.74854981008104</v>
      </c>
      <c r="E21" s="6">
        <f>$C$13*C11*($M$13*M11)^0.5*(1-0)</f>
        <v>408.34960059872685</v>
      </c>
      <c r="F21" s="6">
        <f>$C$14*C11*($M$14*M11)^0.5*(1-0)</f>
        <v>454.98358834185132</v>
      </c>
      <c r="G21" s="6">
        <f>$C$15*C11*($M$15*M11)^0.5*(1-0)</f>
        <v>1182.1510958056012</v>
      </c>
      <c r="H21" s="6">
        <f>$C$16*C11*($M$16*M11)^0.5*(1-0)</f>
        <v>1388.7523194043843</v>
      </c>
      <c r="I21" s="6">
        <f>$C$17*C11*($M$17*M11)^0.5*(1-0)</f>
        <v>1562.5755795196324</v>
      </c>
      <c r="K21">
        <f>N18*2800/((10.732*(180+460))^2)</f>
        <v>3.0684169321051589</v>
      </c>
      <c r="L21">
        <f>P18*2800/(10.732*(180+460))</f>
        <v>0.5387763080185406</v>
      </c>
    </row>
    <row r="22" spans="2:20" x14ac:dyDescent="0.25">
      <c r="B22" s="4" t="s">
        <v>6</v>
      </c>
      <c r="C22" s="6">
        <f t="shared" ref="C22:C27" si="11">$C$11*C12*($M$11*M12)^0.5*(1-0)</f>
        <v>369.74854981008104</v>
      </c>
      <c r="D22" s="6">
        <f t="shared" ref="D22:D27" si="12">$C$12*C12*($M$12*M12)^0.5*(1-0)</f>
        <v>191.06655966554655</v>
      </c>
      <c r="E22" s="6">
        <f t="shared" ref="E22:E27" si="13">$C$13*C12*($M$13*M12)^0.5*(1-0)</f>
        <v>211.01354790241695</v>
      </c>
      <c r="F22" s="6">
        <f t="shared" ref="F22:F27" si="14">$C$14*C12*($M$14*M12)^0.5*(1-0)</f>
        <v>235.11153451018245</v>
      </c>
      <c r="G22" s="6">
        <f t="shared" ref="G22:G27" si="15">$C$15*C12*($M$15*M12)^0.5*(1-0)</f>
        <v>610.87337055533692</v>
      </c>
      <c r="H22" s="6">
        <f t="shared" ref="H22:H27" si="16">$C$16*C12*($M$16*M12)^0.5*(1-0)</f>
        <v>717.63399216152754</v>
      </c>
      <c r="I22" s="6">
        <f t="shared" ref="I22:I27" si="17">$C$17*C12*($M$17*M12)^0.5*(1-0)</f>
        <v>807.45669009267283</v>
      </c>
    </row>
    <row r="23" spans="2:20" x14ac:dyDescent="0.25">
      <c r="B23" s="4" t="s">
        <v>5</v>
      </c>
      <c r="C23" s="6">
        <f t="shared" si="11"/>
        <v>408.34960059872685</v>
      </c>
      <c r="D23" s="6">
        <f t="shared" si="12"/>
        <v>211.01354790241695</v>
      </c>
      <c r="E23" s="6">
        <f t="shared" si="13"/>
        <v>233.0429640660702</v>
      </c>
      <c r="F23" s="6">
        <f t="shared" si="14"/>
        <v>259.65673499652809</v>
      </c>
      <c r="G23" s="6">
        <f t="shared" si="15"/>
        <v>674.64739756463757</v>
      </c>
      <c r="H23" s="6">
        <f t="shared" si="16"/>
        <v>792.55362658149863</v>
      </c>
      <c r="I23" s="6">
        <f t="shared" si="17"/>
        <v>891.75364465789994</v>
      </c>
      <c r="K23" t="s">
        <v>27</v>
      </c>
      <c r="L23" t="s">
        <v>28</v>
      </c>
      <c r="M23" t="s">
        <v>29</v>
      </c>
    </row>
    <row r="24" spans="2:20" x14ac:dyDescent="0.25">
      <c r="B24" s="4" t="s">
        <v>7</v>
      </c>
      <c r="C24" s="6">
        <f t="shared" si="11"/>
        <v>454.98358834185132</v>
      </c>
      <c r="D24" s="6">
        <f t="shared" si="12"/>
        <v>235.11153451018245</v>
      </c>
      <c r="E24" s="6">
        <f t="shared" si="13"/>
        <v>259.65673499652809</v>
      </c>
      <c r="F24" s="6">
        <f t="shared" si="14"/>
        <v>289.30982876592003</v>
      </c>
      <c r="G24" s="6">
        <f t="shared" si="15"/>
        <v>751.69289588967774</v>
      </c>
      <c r="H24" s="6">
        <f t="shared" si="16"/>
        <v>883.06415004859468</v>
      </c>
      <c r="I24" s="6">
        <f t="shared" si="17"/>
        <v>993.59292275169298</v>
      </c>
      <c r="K24">
        <v>1</v>
      </c>
      <c r="L24">
        <v>-1</v>
      </c>
      <c r="M24">
        <f>K21-L21-L21^2</f>
        <v>2.2393607140045293</v>
      </c>
      <c r="N24">
        <f>-K21*L21</f>
        <v>-1.6531903461411945</v>
      </c>
    </row>
    <row r="25" spans="2:20" x14ac:dyDescent="0.25">
      <c r="B25" s="4" t="s">
        <v>8</v>
      </c>
      <c r="C25" s="6">
        <f t="shared" si="11"/>
        <v>1182.1510958056012</v>
      </c>
      <c r="D25" s="6">
        <f t="shared" si="12"/>
        <v>610.87337055533692</v>
      </c>
      <c r="E25" s="6">
        <f t="shared" si="13"/>
        <v>674.64739756463757</v>
      </c>
      <c r="F25" s="6">
        <f t="shared" si="14"/>
        <v>751.69289588967774</v>
      </c>
      <c r="G25" s="6">
        <f t="shared" si="15"/>
        <v>1953.0695246036194</v>
      </c>
      <c r="H25" s="6">
        <f t="shared" si="16"/>
        <v>2294.4019946984199</v>
      </c>
      <c r="I25" s="6">
        <f t="shared" si="17"/>
        <v>2581.5809460210403</v>
      </c>
    </row>
    <row r="26" spans="2:20" x14ac:dyDescent="0.25">
      <c r="B26" s="4" t="s">
        <v>9</v>
      </c>
      <c r="C26" s="6">
        <f t="shared" si="11"/>
        <v>1388.7523194043843</v>
      </c>
      <c r="D26" s="6">
        <f t="shared" si="12"/>
        <v>717.63399216152754</v>
      </c>
      <c r="E26" s="6">
        <f t="shared" si="13"/>
        <v>792.55362658149863</v>
      </c>
      <c r="F26" s="6">
        <f t="shared" si="14"/>
        <v>883.06415004859468</v>
      </c>
      <c r="G26" s="6">
        <f t="shared" si="15"/>
        <v>2294.4019946984199</v>
      </c>
      <c r="H26" s="6">
        <f t="shared" si="16"/>
        <v>2695.3881809939598</v>
      </c>
      <c r="I26" s="6">
        <f t="shared" si="17"/>
        <v>3032.756590284841</v>
      </c>
      <c r="K26" t="s">
        <v>29</v>
      </c>
      <c r="L26">
        <v>0.79549999999999998</v>
      </c>
    </row>
    <row r="27" spans="2:20" x14ac:dyDescent="0.25">
      <c r="B27" s="4" t="s">
        <v>10</v>
      </c>
      <c r="C27" s="6">
        <f t="shared" si="11"/>
        <v>1562.5755795196324</v>
      </c>
      <c r="D27" s="6">
        <f t="shared" si="12"/>
        <v>807.45669009267283</v>
      </c>
      <c r="E27" s="6">
        <f t="shared" si="13"/>
        <v>891.75364465789994</v>
      </c>
      <c r="F27" s="6">
        <f t="shared" si="14"/>
        <v>993.59292275169298</v>
      </c>
      <c r="G27" s="6">
        <f t="shared" si="15"/>
        <v>2581.5809460210403</v>
      </c>
      <c r="H27" s="6">
        <f t="shared" si="16"/>
        <v>3032.756590284841</v>
      </c>
      <c r="I27" s="6">
        <f t="shared" si="17"/>
        <v>3412.351735001077</v>
      </c>
    </row>
    <row r="28" spans="2:20" x14ac:dyDescent="0.25">
      <c r="C28">
        <f>SUM(C21:C27)</f>
        <v>6082.0914382041683</v>
      </c>
      <c r="D28">
        <f t="shared" ref="D28:I28" si="18">SUM(D21:D27)</f>
        <v>3142.9042446977646</v>
      </c>
      <c r="E28">
        <f t="shared" si="18"/>
        <v>3471.0175163677777</v>
      </c>
      <c r="F28">
        <f t="shared" si="18"/>
        <v>3867.4116553044473</v>
      </c>
      <c r="G28">
        <f t="shared" si="18"/>
        <v>10048.417225138333</v>
      </c>
      <c r="H28">
        <f t="shared" si="18"/>
        <v>11804.550854173227</v>
      </c>
      <c r="I28">
        <f t="shared" si="18"/>
        <v>13282.068108328856</v>
      </c>
      <c r="K28" t="s">
        <v>33</v>
      </c>
      <c r="L28">
        <f>2800*S18/(L26*10.732*640)</f>
        <v>25.561342184525191</v>
      </c>
    </row>
    <row r="30" spans="2:20" x14ac:dyDescent="0.25">
      <c r="B30" s="3" t="s">
        <v>20</v>
      </c>
      <c r="C30" s="4" t="s">
        <v>4</v>
      </c>
      <c r="D30" s="4" t="s">
        <v>6</v>
      </c>
      <c r="E30" s="4" t="s">
        <v>5</v>
      </c>
      <c r="F30" s="4" t="s">
        <v>7</v>
      </c>
      <c r="G30" s="4" t="s">
        <v>8</v>
      </c>
      <c r="H30" s="4" t="s">
        <v>9</v>
      </c>
      <c r="I30" s="4" t="s">
        <v>10</v>
      </c>
      <c r="K30" s="11" t="s">
        <v>25</v>
      </c>
      <c r="L30" s="11" t="s">
        <v>26</v>
      </c>
    </row>
    <row r="31" spans="2:20" x14ac:dyDescent="0.25">
      <c r="B31" s="4" t="s">
        <v>4</v>
      </c>
      <c r="C31" s="6">
        <f>($D$11*D11)*(($M$11*M11)^0.5)*(1-0)</f>
        <v>1402.4401812588278</v>
      </c>
      <c r="D31" s="6">
        <f>$D$12*D11*($M$12*M11)^0.5*(1-0)</f>
        <v>1035.2959394682271</v>
      </c>
      <c r="E31" s="6">
        <f>$D$13*D11*($M$13*M11)^0.5*(1-0)</f>
        <v>1357.7624219907671</v>
      </c>
      <c r="F31" s="6">
        <f>$D$14*D11*($M$14*M11)^0.5*(1-0)</f>
        <v>272.99015300511076</v>
      </c>
      <c r="G31" s="6">
        <f>$D$15*D11*($M$15*M11)^0.5*(1-0)</f>
        <v>551.67051137594729</v>
      </c>
      <c r="H31" s="6">
        <f>$D$16*D11*($M$16*M11)^0.5*(1-0)</f>
        <v>388.8506494332276</v>
      </c>
      <c r="I31" s="6">
        <f>$D$17*D11*($M$17*M11)^0.5*(1-0)</f>
        <v>218.76058113274854</v>
      </c>
      <c r="K31">
        <f>O18*2800/((10.732*(180+460))^2)</f>
        <v>1.1566059609486221</v>
      </c>
      <c r="L31">
        <f>Q18*2800/(10.732*(180+460))</f>
        <v>0.320279188400662</v>
      </c>
    </row>
    <row r="32" spans="2:20" x14ac:dyDescent="0.25">
      <c r="B32" s="4" t="s">
        <v>6</v>
      </c>
      <c r="C32" s="6">
        <f t="shared" ref="C32:C37" si="19">($D$11*D12)*(($M$11*M12)^0.5)*(1-0)</f>
        <v>1035.2959394682271</v>
      </c>
      <c r="D32" s="6">
        <f t="shared" ref="D32:D37" si="20">$D$12*D12*($M$12*M12)^0.5*(1-0)</f>
        <v>764.2662386621862</v>
      </c>
      <c r="E32" s="6">
        <f t="shared" ref="E32:E37" si="21">$D$13*D12*($M$13*M12)^0.5*(1-0)</f>
        <v>1002.3143525364806</v>
      </c>
      <c r="F32" s="6">
        <f t="shared" ref="F32:F37" si="22">$D$14*D12*($M$14*M12)^0.5*(1-0)</f>
        <v>201.52417243729923</v>
      </c>
      <c r="G32" s="6">
        <f t="shared" ref="G32:G37" si="23">$D$15*D12*($M$15*M12)^0.5*(1-0)</f>
        <v>407.24891370355806</v>
      </c>
      <c r="H32" s="6">
        <f t="shared" ref="H32:H37" si="24">$D$16*D12*($M$16*M12)^0.5*(1-0)</f>
        <v>287.05359686461099</v>
      </c>
      <c r="I32" s="6">
        <f t="shared" ref="I32:I37" si="25">$D$17*D12*($M$17*M12)^0.5*(1-0)</f>
        <v>161.49133801853452</v>
      </c>
    </row>
    <row r="33" spans="2:14" x14ac:dyDescent="0.25">
      <c r="B33" s="4" t="s">
        <v>5</v>
      </c>
      <c r="C33" s="6">
        <f t="shared" si="19"/>
        <v>1357.7624219907671</v>
      </c>
      <c r="D33" s="6">
        <f t="shared" si="20"/>
        <v>1002.3143525364806</v>
      </c>
      <c r="E33" s="6">
        <f t="shared" si="21"/>
        <v>1314.5079691851772</v>
      </c>
      <c r="F33" s="6">
        <f t="shared" si="22"/>
        <v>264.29346240718036</v>
      </c>
      <c r="G33" s="6">
        <f t="shared" si="23"/>
        <v>534.09585640533817</v>
      </c>
      <c r="H33" s="6">
        <f t="shared" si="24"/>
        <v>376.46297262621187</v>
      </c>
      <c r="I33" s="6">
        <f t="shared" si="25"/>
        <v>211.79149060625124</v>
      </c>
      <c r="K33" t="s">
        <v>27</v>
      </c>
      <c r="L33" t="s">
        <v>28</v>
      </c>
      <c r="M33" t="s">
        <v>29</v>
      </c>
    </row>
    <row r="34" spans="2:14" x14ac:dyDescent="0.25">
      <c r="B34" s="4" t="s">
        <v>7</v>
      </c>
      <c r="C34" s="6">
        <f t="shared" si="19"/>
        <v>272.99015300511076</v>
      </c>
      <c r="D34" s="6">
        <f t="shared" si="20"/>
        <v>201.52417243729923</v>
      </c>
      <c r="E34" s="6">
        <f t="shared" si="21"/>
        <v>264.29346240718036</v>
      </c>
      <c r="F34" s="6">
        <f t="shared" si="22"/>
        <v>53.13853997741387</v>
      </c>
      <c r="G34" s="6">
        <f t="shared" si="23"/>
        <v>107.3846994128111</v>
      </c>
      <c r="H34" s="6">
        <f t="shared" si="24"/>
        <v>75.691212861308117</v>
      </c>
      <c r="I34" s="6">
        <f t="shared" si="25"/>
        <v>42.582553832215403</v>
      </c>
      <c r="K34">
        <v>1</v>
      </c>
      <c r="L34">
        <v>-1</v>
      </c>
      <c r="M34">
        <f>K31-L31-L31^2</f>
        <v>0.73374801402537337</v>
      </c>
      <c r="N34">
        <f>-K31*L31</f>
        <v>-0.37043681847199245</v>
      </c>
    </row>
    <row r="35" spans="2:14" x14ac:dyDescent="0.25">
      <c r="B35" s="4" t="s">
        <v>8</v>
      </c>
      <c r="C35" s="6">
        <f t="shared" si="19"/>
        <v>551.67051137594729</v>
      </c>
      <c r="D35" s="6">
        <f t="shared" si="20"/>
        <v>407.24891370355806</v>
      </c>
      <c r="E35" s="6">
        <f t="shared" si="21"/>
        <v>534.09585640533817</v>
      </c>
      <c r="F35" s="6">
        <f t="shared" si="22"/>
        <v>107.3846994128111</v>
      </c>
      <c r="G35" s="6">
        <f t="shared" si="23"/>
        <v>217.00772495595774</v>
      </c>
      <c r="H35" s="6">
        <f t="shared" si="24"/>
        <v>152.96013297989467</v>
      </c>
      <c r="I35" s="6">
        <f t="shared" si="25"/>
        <v>86.052698200701343</v>
      </c>
    </row>
    <row r="36" spans="2:14" x14ac:dyDescent="0.25">
      <c r="B36" s="4" t="s">
        <v>9</v>
      </c>
      <c r="C36" s="6">
        <f t="shared" si="19"/>
        <v>388.8506494332276</v>
      </c>
      <c r="D36" s="6">
        <f t="shared" si="20"/>
        <v>287.05359686461099</v>
      </c>
      <c r="E36" s="6">
        <f t="shared" si="21"/>
        <v>376.46297262621187</v>
      </c>
      <c r="F36" s="6">
        <f t="shared" si="22"/>
        <v>75.691212861308117</v>
      </c>
      <c r="G36" s="6">
        <f t="shared" si="23"/>
        <v>152.96013297989467</v>
      </c>
      <c r="H36" s="6">
        <f t="shared" si="24"/>
        <v>107.8155272397584</v>
      </c>
      <c r="I36" s="6">
        <f t="shared" si="25"/>
        <v>60.655131805696811</v>
      </c>
      <c r="K36" t="s">
        <v>29</v>
      </c>
      <c r="L36">
        <v>0.70469999999999999</v>
      </c>
    </row>
    <row r="37" spans="2:14" x14ac:dyDescent="0.25">
      <c r="B37" s="4" t="s">
        <v>10</v>
      </c>
      <c r="C37" s="6">
        <f t="shared" si="19"/>
        <v>218.76058113274854</v>
      </c>
      <c r="D37" s="6">
        <f t="shared" si="20"/>
        <v>161.49133801853452</v>
      </c>
      <c r="E37" s="6">
        <f t="shared" si="21"/>
        <v>211.79149060625124</v>
      </c>
      <c r="F37" s="6">
        <f t="shared" si="22"/>
        <v>42.582553832215403</v>
      </c>
      <c r="G37" s="6">
        <f t="shared" si="23"/>
        <v>86.052698200701343</v>
      </c>
      <c r="H37" s="6">
        <f t="shared" si="24"/>
        <v>60.655131805696811</v>
      </c>
      <c r="I37" s="6">
        <f t="shared" si="25"/>
        <v>34.123517350010765</v>
      </c>
    </row>
    <row r="38" spans="2:14" x14ac:dyDescent="0.25">
      <c r="C38" s="10">
        <f>SUM(C31:C37)</f>
        <v>5227.7704376648562</v>
      </c>
      <c r="D38" s="10">
        <f t="shared" ref="D38:I38" si="26">SUM(D31:D37)</f>
        <v>3859.1945516908963</v>
      </c>
      <c r="E38" s="10">
        <f t="shared" si="26"/>
        <v>5061.2285257574067</v>
      </c>
      <c r="F38" s="10">
        <f t="shared" si="26"/>
        <v>1017.6047939333388</v>
      </c>
      <c r="G38" s="10">
        <f t="shared" si="26"/>
        <v>2056.4205370342083</v>
      </c>
      <c r="H38" s="10">
        <f t="shared" si="26"/>
        <v>1449.4892238107086</v>
      </c>
      <c r="I38" s="10">
        <f t="shared" si="26"/>
        <v>815.45731094615849</v>
      </c>
      <c r="K38" t="s">
        <v>33</v>
      </c>
      <c r="L38">
        <f>2800*T18/(L36*10.732*640)</f>
        <v>18.002495464534725</v>
      </c>
    </row>
  </sheetData>
  <mergeCells count="1">
    <mergeCell ref="A2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Castañeda</dc:creator>
  <cp:lastModifiedBy>Hector Castañeda</cp:lastModifiedBy>
  <dcterms:created xsi:type="dcterms:W3CDTF">2020-03-17T02:20:05Z</dcterms:created>
  <dcterms:modified xsi:type="dcterms:W3CDTF">2020-03-17T03:33:42Z</dcterms:modified>
</cp:coreProperties>
</file>