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" sheetId="1" r:id="rId4"/>
    <sheet state="visible" name="Raw Data" sheetId="2" r:id="rId5"/>
    <sheet state="visible" name="Screening Interviews" sheetId="3" r:id="rId6"/>
    <sheet state="visible" name="Round 1" sheetId="4" r:id="rId7"/>
    <sheet state="visible" name="HR Round" sheetId="5" r:id="rId8"/>
    <sheet state="visible" name="Offer" sheetId="6" r:id="rId9"/>
    <sheet state="visible" name="Onboarding" sheetId="7" r:id="rId10"/>
    <sheet state="visible" name="Report" sheetId="8" r:id="rId11"/>
  </sheets>
  <definedNames>
    <definedName hidden="1" localSheetId="1" name="Z_F18B5A9B_5FD7_48D8_8D27_6D8A6D5BCA56_.wvu.FilterData">'Raw Data'!$A$1:$M$1000</definedName>
    <definedName hidden="1" localSheetId="1" name="Z_021908B3_50A6_4856_8361_49E6157815F9_.wvu.FilterData">'Raw Data'!$A$1:$M$1000</definedName>
  </definedNames>
  <calcPr/>
  <customWorkbookViews>
    <customWorkbookView activeSheetId="0" maximized="1" windowHeight="0" windowWidth="0" guid="{021908B3-50A6-4856-8361-49E6157815F9}" name="Filter 2"/>
    <customWorkbookView activeSheetId="0" maximized="1" windowHeight="0" windowWidth="0" guid="{F18B5A9B-5FD7-48D8-8D27-6D8A6D5BCA56}" name="Filter 1"/>
  </customWorkbookViews>
</workbook>
</file>

<file path=xl/sharedStrings.xml><?xml version="1.0" encoding="utf-8"?>
<sst xmlns="http://schemas.openxmlformats.org/spreadsheetml/2006/main" count="1450" uniqueCount="491">
  <si>
    <t>UID</t>
  </si>
  <si>
    <t>Candidate Name</t>
  </si>
  <si>
    <t>Phone Number</t>
  </si>
  <si>
    <t>Candidate Email ID</t>
  </si>
  <si>
    <t>Native Language</t>
  </si>
  <si>
    <t>Role ID</t>
  </si>
  <si>
    <t>Source Name</t>
  </si>
  <si>
    <t>Source Category</t>
  </si>
  <si>
    <t>Downloaded date of application</t>
  </si>
  <si>
    <t>Resume Link</t>
  </si>
  <si>
    <t>LinkedIN Profile Link</t>
  </si>
  <si>
    <t>Hiring Cycle</t>
  </si>
  <si>
    <t>Sourcing done by</t>
  </si>
  <si>
    <t>Scrrening Interview Status</t>
  </si>
  <si>
    <t>Round 1 Status</t>
  </si>
  <si>
    <t>HR Round Status</t>
  </si>
  <si>
    <t>Offer Initiation Status</t>
  </si>
  <si>
    <t>Offer Status</t>
  </si>
  <si>
    <t>Onboarding Status</t>
  </si>
  <si>
    <t>Stage of Rejection</t>
  </si>
  <si>
    <t>Rejection Email Status</t>
  </si>
  <si>
    <t>Aarav Sharma</t>
  </si>
  <si>
    <t>Aarav891@gmail.com</t>
  </si>
  <si>
    <t>Malayalam</t>
  </si>
  <si>
    <t>Req_123</t>
  </si>
  <si>
    <t>Linkedin</t>
  </si>
  <si>
    <t>Job Posting</t>
  </si>
  <si>
    <t>https://drive.google.com/file/d/abc123456def</t>
  </si>
  <si>
    <t>http://linkedinAarav891@gmail.com:linkedin)</t>
  </si>
  <si>
    <t>Current</t>
  </si>
  <si>
    <t>Priya Patel</t>
  </si>
  <si>
    <t>Priya892@gmail.com</t>
  </si>
  <si>
    <t>Tamil</t>
  </si>
  <si>
    <t>Referral</t>
  </si>
  <si>
    <t>Karthik Menon</t>
  </si>
  <si>
    <t>https://drive.google.com/file/d/xyz987654uvw</t>
  </si>
  <si>
    <t>http://linkedinPriya892@gmail.com:linkedin)</t>
  </si>
  <si>
    <t>Previous</t>
  </si>
  <si>
    <t>Arjun Singh</t>
  </si>
  <si>
    <t>Arjun893@gmail.com</t>
  </si>
  <si>
    <t>Telugu</t>
  </si>
  <si>
    <t>Naukri</t>
  </si>
  <si>
    <t>Head Hunting</t>
  </si>
  <si>
    <t>https://drive.google.com/file/d/mno456789pqr</t>
  </si>
  <si>
    <t>http://linkedinArjun893@gmail.com:linkedin)</t>
  </si>
  <si>
    <t>Nisha Gupta</t>
  </si>
  <si>
    <t>Nisha894@gmail.com</t>
  </si>
  <si>
    <t>Marathi</t>
  </si>
  <si>
    <t>IIMJobs</t>
  </si>
  <si>
    <t>http://linkedinNisha894@gmail.com:linkedin)</t>
  </si>
  <si>
    <t>Rohan Mehta</t>
  </si>
  <si>
    <t>Rohan895@gmail.com</t>
  </si>
  <si>
    <t>Kannada</t>
  </si>
  <si>
    <t>Shine</t>
  </si>
  <si>
    <t>http://linkedinRohan895@gmail.com:linkedin)</t>
  </si>
  <si>
    <t>Diya Joshi</t>
  </si>
  <si>
    <t>Diya 896@gmail.com</t>
  </si>
  <si>
    <t>Hindi</t>
  </si>
  <si>
    <t>http://linkedinDiya 896@gmail.com:linkedin)</t>
  </si>
  <si>
    <t>Vikram Malhotra</t>
  </si>
  <si>
    <t>Vikra897@gmail.com</t>
  </si>
  <si>
    <t>Priya Rao</t>
  </si>
  <si>
    <t>http://linkedinVikra897@gmail.com:linkedin)</t>
  </si>
  <si>
    <t>Kavya Shah</t>
  </si>
  <si>
    <t>Kavya898@gmail.com</t>
  </si>
  <si>
    <t>http://linkedinKavya898@gmail.com:linkedin)</t>
  </si>
  <si>
    <t>Aditya Khanna</t>
  </si>
  <si>
    <t>Adity899@gmail.com</t>
  </si>
  <si>
    <t>http://linkedinAdity899@gmail.com:linkedin)</t>
  </si>
  <si>
    <t>Ayesha Desai</t>
  </si>
  <si>
    <t>Ayesh900@gmail.com</t>
  </si>
  <si>
    <t>http://linkedinAyesh900@gmail.com:linkedin)</t>
  </si>
  <si>
    <t>Rahul Verma</t>
  </si>
  <si>
    <t>Rahul901@gmail.com</t>
  </si>
  <si>
    <t>Arvind Sharma</t>
  </si>
  <si>
    <t>http://linkedinRahul901@gmail.com:linkedin)</t>
  </si>
  <si>
    <t>Ananya Reddy</t>
  </si>
  <si>
    <t>Anany902@gmail.com</t>
  </si>
  <si>
    <t>http://linkedinAnany902@gmail.com:linkedin)</t>
  </si>
  <si>
    <t>Siddharth Jain</t>
  </si>
  <si>
    <t>Siddh903@gmail.com</t>
  </si>
  <si>
    <t>http://linkedinSiddh903@gmail.com:linkedin)</t>
  </si>
  <si>
    <t>Pooja Choudhury</t>
  </si>
  <si>
    <t>Pooja904@gmail.com</t>
  </si>
  <si>
    <t>http://linkedinPooja904@gmail.com:linkedin)</t>
  </si>
  <si>
    <t>Dev Patel</t>
  </si>
  <si>
    <t>Dev P905@gmail.com</t>
  </si>
  <si>
    <t>http://linkedinDev P905@gmail.com:linkedin)</t>
  </si>
  <si>
    <t>Shreya Tiwari</t>
  </si>
  <si>
    <t>Shrey906@gmail.com</t>
  </si>
  <si>
    <t>http://linkedinShrey906@gmail.com:linkedin)</t>
  </si>
  <si>
    <t>Karan Kapoor</t>
  </si>
  <si>
    <t>Karan907@gmail.com</t>
  </si>
  <si>
    <t>Ananya Nair</t>
  </si>
  <si>
    <t>http://linkedinKaran907@gmail.com:linkedin)</t>
  </si>
  <si>
    <t>Alisha Singh</t>
  </si>
  <si>
    <t>Alish908@gmail.com</t>
  </si>
  <si>
    <t>http://linkedinAlish908@gmail.com:linkedin)</t>
  </si>
  <si>
    <t>Sameer Agrawal</t>
  </si>
  <si>
    <t>Samee909@gmail.com</t>
  </si>
  <si>
    <t>http://linkedinSamee909@gmail.com:linkedin)</t>
  </si>
  <si>
    <t>Meera Pandey</t>
  </si>
  <si>
    <t>Meera910@gmail.com</t>
  </si>
  <si>
    <t>http://linkedinMeera910@gmail.com:linkedin)</t>
  </si>
  <si>
    <t>Yuvraj Kapoor</t>
  </si>
  <si>
    <t>Yuvra911@gmail.com</t>
  </si>
  <si>
    <t>http://linkedinYuvra911@gmail.com:linkedin)</t>
  </si>
  <si>
    <t>Tanvi Sharma</t>
  </si>
  <si>
    <t>Tanvi912@gmail.com</t>
  </si>
  <si>
    <t>Rahul Patel</t>
  </si>
  <si>
    <t>http://linkedinTanvi912@gmail.com:linkedin)</t>
  </si>
  <si>
    <t>Arnav Bhatia</t>
  </si>
  <si>
    <t>Arnav913@gmail.com</t>
  </si>
  <si>
    <t>http://linkedinArnav913@gmail.com:linkedin)</t>
  </si>
  <si>
    <t>Anjali Malhotra</t>
  </si>
  <si>
    <t>Anjal914@gmail.com</t>
  </si>
  <si>
    <t>http://linkedinAnjal914@gmail.com:linkedin)</t>
  </si>
  <si>
    <t>Rishi Gupta</t>
  </si>
  <si>
    <t>Rishi915@gmail.com</t>
  </si>
  <si>
    <t>http://linkedinRishi915@gmail.com:linkedin)</t>
  </si>
  <si>
    <t>Riya Mehra</t>
  </si>
  <si>
    <t>Riya 916@gmail.com</t>
  </si>
  <si>
    <t>http://linkedinRiya 916@gmail.com:linkedin)</t>
  </si>
  <si>
    <t>Vikas Sharma</t>
  </si>
  <si>
    <t>Vikas917@gmail.com</t>
  </si>
  <si>
    <t>http://linkedinVikas917@gmail.com:linkedin)</t>
  </si>
  <si>
    <t>Ishita Rao</t>
  </si>
  <si>
    <t>Ishit918@gmail.com</t>
  </si>
  <si>
    <t>Nithya Iyer</t>
  </si>
  <si>
    <t>http://linkedinIshit918@gmail.com:linkedin)</t>
  </si>
  <si>
    <t>Aditi Singh</t>
  </si>
  <si>
    <t>Aditi919@gmail.com</t>
  </si>
  <si>
    <t>http://linkedinAditi919@gmail.com:linkedin)</t>
  </si>
  <si>
    <t>Suresh Kumar</t>
  </si>
  <si>
    <t>Sures920@gmail.com</t>
  </si>
  <si>
    <t>http://linkedinSures920@gmail.com:linkedin)</t>
  </si>
  <si>
    <t>Sonali Kapoor</t>
  </si>
  <si>
    <t>Sonal921@gmail.com</t>
  </si>
  <si>
    <t>http://linkedinSonal921@gmail.com:linkedin)</t>
  </si>
  <si>
    <t>Vishal Gupta</t>
  </si>
  <si>
    <t>Visha922@gmail.com</t>
  </si>
  <si>
    <t>Siddharth Reddy</t>
  </si>
  <si>
    <t>http://linkedinVisha922@gmail.com:linkedin)</t>
  </si>
  <si>
    <t>Neha Sharma</t>
  </si>
  <si>
    <t>Neha 923@gmail.com</t>
  </si>
  <si>
    <t>http://linkedinNeha 923@gmail.com:linkedin)</t>
  </si>
  <si>
    <t>Akash Singh</t>
  </si>
  <si>
    <t>Akash924@gmail.com</t>
  </si>
  <si>
    <t>http://linkedinAkash924@gmail.com:linkedin)</t>
  </si>
  <si>
    <t>Deepika Patel</t>
  </si>
  <si>
    <t>Deepi925@gmail.com</t>
  </si>
  <si>
    <t>http://linkedinDeepi925@gmail.com:linkedin)</t>
  </si>
  <si>
    <t>Arush Gupta</t>
  </si>
  <si>
    <t>Arush926@gmail.com</t>
  </si>
  <si>
    <t>http://linkedinArush926@gmail.com:linkedin)</t>
  </si>
  <si>
    <t>Shruti Khanna</t>
  </si>
  <si>
    <t>Shrut927@gmail.com</t>
  </si>
  <si>
    <t>http://linkedinShrut927@gmail.com:linkedin)</t>
  </si>
  <si>
    <t>Rajiv Mehta</t>
  </si>
  <si>
    <t>Rajiv928@gmail.com</t>
  </si>
  <si>
    <t>Meenakshi Desai</t>
  </si>
  <si>
    <t>http://linkedinRajiv928@gmail.com:linkedin)</t>
  </si>
  <si>
    <t>Preeti Chauhan</t>
  </si>
  <si>
    <t>Preet929@gmail.com</t>
  </si>
  <si>
    <t>http://linkedinPreet929@gmail.com:linkedin)</t>
  </si>
  <si>
    <t>Tarun Agarwal</t>
  </si>
  <si>
    <t>Tarun930@gmail.com</t>
  </si>
  <si>
    <t>http://linkedinTarun930@gmail.com:linkedin)</t>
  </si>
  <si>
    <t>Kriti Sharma</t>
  </si>
  <si>
    <t>Kriti931@gmail.com</t>
  </si>
  <si>
    <t>Aditya Krishnan</t>
  </si>
  <si>
    <t>http://linkedinKriti931@gmail.com:linkedin)</t>
  </si>
  <si>
    <t>Rohit Pandey</t>
  </si>
  <si>
    <t>Rohit932@gmail.com</t>
  </si>
  <si>
    <t>http://linkedinRohit932@gmail.com:linkedin)</t>
  </si>
  <si>
    <t>Anushka Patel</t>
  </si>
  <si>
    <t>Anush933@gmail.com</t>
  </si>
  <si>
    <t>http://linkedinAnush933@gmail.com:linkedin)</t>
  </si>
  <si>
    <t>Sumit Jain</t>
  </si>
  <si>
    <t>Sumit934@gmail.com</t>
  </si>
  <si>
    <t>http://linkedinSumit934@gmail.com:linkedin)</t>
  </si>
  <si>
    <t>Nandini Verma</t>
  </si>
  <si>
    <t>Nandi935@gmail.com</t>
  </si>
  <si>
    <t>http://linkedinNandi935@gmail.com:linkedin)</t>
  </si>
  <si>
    <t>Prateek Das</t>
  </si>
  <si>
    <t>Prate936@gmail.com</t>
  </si>
  <si>
    <t>http://linkedinPrate936@gmail.com:linkedin)</t>
  </si>
  <si>
    <t>Aarushi Singh</t>
  </si>
  <si>
    <t>Aarus937@gmail.com</t>
  </si>
  <si>
    <t>http://linkedinAarus937@gmail.com:linkedin)</t>
  </si>
  <si>
    <t>Vikrant Malhotra</t>
  </si>
  <si>
    <t>Vikra938@gmail.com</t>
  </si>
  <si>
    <t>Divya Rao</t>
  </si>
  <si>
    <t>http://linkedinVikra938@gmail.com:linkedin)</t>
  </si>
  <si>
    <t>Anika Das</t>
  </si>
  <si>
    <t>Anika939@gmail.com</t>
  </si>
  <si>
    <t>http://linkedinAnika939@gmail.com:linkedin)</t>
  </si>
  <si>
    <t>Mohan Kumar</t>
  </si>
  <si>
    <t>Mohan940@gmail.com</t>
  </si>
  <si>
    <t>http://linkedinMohan940@gmail.com:linkedin)</t>
  </si>
  <si>
    <t>Komal Shah</t>
  </si>
  <si>
    <t>Komal941@gmail.com</t>
  </si>
  <si>
    <t>Rohan Chatterjee</t>
  </si>
  <si>
    <t>http://linkedinKomal941@gmail.com:linkedin)</t>
  </si>
  <si>
    <t>Pranav Gupta</t>
  </si>
  <si>
    <t>Prana942@gmail.com</t>
  </si>
  <si>
    <t>http://linkedinPrana942@gmail.com:linkedin)</t>
  </si>
  <si>
    <t>Shweta Sharma</t>
  </si>
  <si>
    <t>Shwet943@gmail.com</t>
  </si>
  <si>
    <t>http://linkedinShwet943@gmail.com:linkedin)</t>
  </si>
  <si>
    <t>Aditya Saxena</t>
  </si>
  <si>
    <t>Adity944@gmail.com</t>
  </si>
  <si>
    <t>http://linkedinAdity944@gmail.com:linkedin)</t>
  </si>
  <si>
    <t>Ritu Joshi</t>
  </si>
  <si>
    <t>Ritu 945@gmail.com</t>
  </si>
  <si>
    <t>http://linkedinRitu 945@gmail.com:linkedin)</t>
  </si>
  <si>
    <t>Rajesh Patel</t>
  </si>
  <si>
    <t>Rajes946@gmail.com</t>
  </si>
  <si>
    <t>Sneha Kumar</t>
  </si>
  <si>
    <t>http://linkedinRajes946@gmail.com:linkedin)</t>
  </si>
  <si>
    <t>Swati Singh</t>
  </si>
  <si>
    <t>Swati947@gmail.com</t>
  </si>
  <si>
    <t>http://linkedinSwati947@gmail.com:linkedin)</t>
  </si>
  <si>
    <t>Amar Gupta</t>
  </si>
  <si>
    <t>Amar 948@gmail.com</t>
  </si>
  <si>
    <t>http://linkedinAmar 948@gmail.com:linkedin)</t>
  </si>
  <si>
    <t>Natasha Choudhury</t>
  </si>
  <si>
    <t>Natas949@gmail.com</t>
  </si>
  <si>
    <t>http://linkedinNatas949@gmail.com:linkedin)</t>
  </si>
  <si>
    <t>Pradeep Kumar</t>
  </si>
  <si>
    <t>Prade950@gmail.com</t>
  </si>
  <si>
    <t>Anjali Choudhury</t>
  </si>
  <si>
    <t>http://linkedinPrade950@gmail.com:linkedin)</t>
  </si>
  <si>
    <t>Nisha Singh</t>
  </si>
  <si>
    <t>Nisha951@gmail.com</t>
  </si>
  <si>
    <t>http://linkedinNisha951@gmail.com:linkedin)</t>
  </si>
  <si>
    <t>Suraj Malhotra</t>
  </si>
  <si>
    <t>Suraj952@gmail.com</t>
  </si>
  <si>
    <t>http://linkedinSuraj952@gmail.com:linkedin)</t>
  </si>
  <si>
    <t>Reena Kapoor</t>
  </si>
  <si>
    <t>Reena953@gmail.com</t>
  </si>
  <si>
    <t>http://linkedinReena953@gmail.com:linkedin)</t>
  </si>
  <si>
    <t>Sanjay Shah</t>
  </si>
  <si>
    <t>Sanja954@gmail.com</t>
  </si>
  <si>
    <t>http://linkedinSanja954@gmail.com:linkedin)</t>
  </si>
  <si>
    <t>Juhi Sharma</t>
  </si>
  <si>
    <t>Juhi 955@gmail.com</t>
  </si>
  <si>
    <t>http://linkedinJuhi 955@gmail.com:linkedin)</t>
  </si>
  <si>
    <t>Nitin Singh</t>
  </si>
  <si>
    <t>Nitin956@gmail.com</t>
  </si>
  <si>
    <t>Ravi Menon</t>
  </si>
  <si>
    <t>http://linkedinNitin956@gmail.com:linkedin)</t>
  </si>
  <si>
    <t>Pooja Gupta</t>
  </si>
  <si>
    <t>Pooja957@gmail.com</t>
  </si>
  <si>
    <t>http://linkedinPooja957@gmail.com:linkedin)</t>
  </si>
  <si>
    <t>Rohan Kapoor</t>
  </si>
  <si>
    <t>Rohan958@gmail.com</t>
  </si>
  <si>
    <t>http://linkedinRohan958@gmail.com:linkedin)</t>
  </si>
  <si>
    <t>Vandana Verma</t>
  </si>
  <si>
    <t>Vanda959@gmail.com</t>
  </si>
  <si>
    <t>http://linkedinVanda959@gmail.com:linkedin)</t>
  </si>
  <si>
    <t>Devendra Singh</t>
  </si>
  <si>
    <t>Deven960@gmail.com</t>
  </si>
  <si>
    <t>Akshay Joshi</t>
  </si>
  <si>
    <t>http://linkedinDeven960@gmail.com:linkedin)</t>
  </si>
  <si>
    <t>Manisha Patel</t>
  </si>
  <si>
    <t>Manis961@gmail.com</t>
  </si>
  <si>
    <t>http://linkedinManis961@gmail.com:linkedin)</t>
  </si>
  <si>
    <t>Arjun Malhotra</t>
  </si>
  <si>
    <t>Arjun962@gmail.com</t>
  </si>
  <si>
    <t>http://linkedinArjun962@gmail.com:linkedin)</t>
  </si>
  <si>
    <t>Trisha Das</t>
  </si>
  <si>
    <t>Trish963@gmail.com</t>
  </si>
  <si>
    <t>http://linkedinTrish963@gmail.com:linkedin)</t>
  </si>
  <si>
    <t>Vineet Sharma</t>
  </si>
  <si>
    <t>Vinee964@gmail.com</t>
  </si>
  <si>
    <t>http://linkedinVinee964@gmail.com:linkedin)</t>
  </si>
  <si>
    <t>Sangeeta Reddy</t>
  </si>
  <si>
    <t>Sange965@gmail.com</t>
  </si>
  <si>
    <t>http://linkedinSange965@gmail.com:linkedin)</t>
  </si>
  <si>
    <t>Sujit Gupta</t>
  </si>
  <si>
    <t>Sujit966@gmail.com</t>
  </si>
  <si>
    <t>Priya Rajan</t>
  </si>
  <si>
    <t>http://linkedinSujit966@gmail.com:linkedin)</t>
  </si>
  <si>
    <t>Aarti Shah</t>
  </si>
  <si>
    <t>Aarti967@gmail.com</t>
  </si>
  <si>
    <t>http://linkedinAarti967@gmail.com:linkedin)</t>
  </si>
  <si>
    <t>Mohit Chauhan</t>
  </si>
  <si>
    <t>Mohit968@gmail.com</t>
  </si>
  <si>
    <t>http://linkedinMohit968@gmail.com:linkedin)</t>
  </si>
  <si>
    <t>Shikha Singh</t>
  </si>
  <si>
    <t>Shikh969@gmail.com</t>
  </si>
  <si>
    <t>http://linkedinShikh969@gmail.com:linkedin)</t>
  </si>
  <si>
    <t>Gaurav Sharma</t>
  </si>
  <si>
    <t>Gaura970@gmail.com</t>
  </si>
  <si>
    <t>Vikram Singh</t>
  </si>
  <si>
    <t>http://linkedinGaura970@gmail.com:linkedin)</t>
  </si>
  <si>
    <t>Anjali Patel</t>
  </si>
  <si>
    <t>Anjal971@gmail.com</t>
  </si>
  <si>
    <t>http://linkedinAnjal971@gmail.com:linkedin)</t>
  </si>
  <si>
    <t>Vijay Mehra</t>
  </si>
  <si>
    <t>Vijay972@gmail.com</t>
  </si>
  <si>
    <t>http://linkedinVijay972@gmail.com:linkedin)</t>
  </si>
  <si>
    <t>Neha Malhotra</t>
  </si>
  <si>
    <t>Neha 973@gmail.com</t>
  </si>
  <si>
    <t>http://linkedinNeha 973@gmail.com:linkedin)</t>
  </si>
  <si>
    <t>Akshay Singh</t>
  </si>
  <si>
    <t>Aksha974@gmail.com</t>
  </si>
  <si>
    <t>http://linkedinAksha974@gmail.com:linkedin)</t>
  </si>
  <si>
    <t>Radhika Sharma</t>
  </si>
  <si>
    <t>Radhi975@gmail.com</t>
  </si>
  <si>
    <t>Shalini Nair</t>
  </si>
  <si>
    <t>http://linkedinRadhi975@gmail.com:linkedin)</t>
  </si>
  <si>
    <t>Rahul Khanna</t>
  </si>
  <si>
    <t>Rahul976@gmail.com</t>
  </si>
  <si>
    <t>http://linkedinRahul976@gmail.com:linkedin)</t>
  </si>
  <si>
    <t>Kirti Das</t>
  </si>
  <si>
    <t>Kirti977@gmail.com</t>
  </si>
  <si>
    <t>http://linkedinKirti977@gmail.com:linkedin)</t>
  </si>
  <si>
    <t>Varun Kapoor</t>
  </si>
  <si>
    <t>Varun978@gmail.com</t>
  </si>
  <si>
    <t>http://linkedinVarun978@gmail.com:linkedin)</t>
  </si>
  <si>
    <t>Tanuja Singh</t>
  </si>
  <si>
    <t>Tanuj979@gmail.com</t>
  </si>
  <si>
    <t>http://linkedinTanuj979@gmail.com:linkedin)</t>
  </si>
  <si>
    <t>Abhishek Malhotra</t>
  </si>
  <si>
    <t>Abhis980@gmail.com</t>
  </si>
  <si>
    <t>Arjun Deshpande</t>
  </si>
  <si>
    <t>http://linkedinAbhis980@gmail.com:linkedin)</t>
  </si>
  <si>
    <t>Meenakshi Gupta</t>
  </si>
  <si>
    <t>Meena981@gmail.com</t>
  </si>
  <si>
    <t>http://linkedinMeena981@gmail.com:linkedin)</t>
  </si>
  <si>
    <t>Rakesh Patel</t>
  </si>
  <si>
    <t>Rakes982@gmail.com</t>
  </si>
  <si>
    <t>http://linkedinRakes982@gmail.com:linkedin)</t>
  </si>
  <si>
    <t>Priyanka Sharma</t>
  </si>
  <si>
    <t>Priya983@gmail.com</t>
  </si>
  <si>
    <t>http://linkedinPriya983@gmail.com:linkedin)</t>
  </si>
  <si>
    <t>Kartik Choudhury</t>
  </si>
  <si>
    <t>Karti984@gmail.com</t>
  </si>
  <si>
    <t>http://linkedinKarti984@gmail.com:linkedin)</t>
  </si>
  <si>
    <t>Anjali Gupta</t>
  </si>
  <si>
    <t>Anjal985@gmail.com</t>
  </si>
  <si>
    <t>Neha Sundaram</t>
  </si>
  <si>
    <t>http://linkedinAnjal985@gmail.com:linkedin)</t>
  </si>
  <si>
    <t>Vivek Singh</t>
  </si>
  <si>
    <t>Vivek986@gmail.com</t>
  </si>
  <si>
    <t>http://linkedinVivek986@gmail.com:linkedin)</t>
  </si>
  <si>
    <t>Bhavna Mehta</t>
  </si>
  <si>
    <t>Bhavn987@gmail.com</t>
  </si>
  <si>
    <t>http://linkedinBhavn987@gmail.com:linkedin)</t>
  </si>
  <si>
    <t>Deepak Sharma</t>
  </si>
  <si>
    <t>Deepa988@gmail.com</t>
  </si>
  <si>
    <t>http://linkedinDeepa988@gmail.com:linkedin)</t>
  </si>
  <si>
    <t>Sonal Kapoor</t>
  </si>
  <si>
    <t>Sonal989@gmail.com</t>
  </si>
  <si>
    <t>Rajesh Kumar</t>
  </si>
  <si>
    <t>http://linkedinSonal989@gmail.com:linkedin)</t>
  </si>
  <si>
    <t>Vikrant Singh</t>
  </si>
  <si>
    <t>Vikra990@gmail.com</t>
  </si>
  <si>
    <t>http://linkedinVikra990@gmail.com:linkedin)</t>
  </si>
  <si>
    <t>Req_123_9234567891</t>
  </si>
  <si>
    <t>Radhika</t>
  </si>
  <si>
    <t>Req_123_9234567892</t>
  </si>
  <si>
    <t>Ayushi</t>
  </si>
  <si>
    <t>Req_123_9234567893</t>
  </si>
  <si>
    <t>Ranjitha</t>
  </si>
  <si>
    <t>Req_123_9234567894</t>
  </si>
  <si>
    <t>Req_123_9234567895</t>
  </si>
  <si>
    <t>Kartik</t>
  </si>
  <si>
    <t>Req_123_9234567896</t>
  </si>
  <si>
    <t>Req_123_9234567897</t>
  </si>
  <si>
    <t>Req_123_9234567898</t>
  </si>
  <si>
    <t>Req_123_9234567899</t>
  </si>
  <si>
    <t>Req_123_9234567900</t>
  </si>
  <si>
    <t>Req_123_9234567901</t>
  </si>
  <si>
    <t>Req_123_9234567902</t>
  </si>
  <si>
    <t>Req_123_9234567903</t>
  </si>
  <si>
    <t>Req_123_9234567904</t>
  </si>
  <si>
    <t>Req_123_9234567905</t>
  </si>
  <si>
    <t>Req_123_9234567906</t>
  </si>
  <si>
    <t>Req_123_9234567907</t>
  </si>
  <si>
    <t>Req_123_9234567908</t>
  </si>
  <si>
    <t>Req_123_9234567909</t>
  </si>
  <si>
    <t>Req_123_9234567910</t>
  </si>
  <si>
    <t>Req_123_9234567911</t>
  </si>
  <si>
    <t>Req_123_9234567912</t>
  </si>
  <si>
    <t>Req_123_9234567913</t>
  </si>
  <si>
    <t>Req_123_9234567914</t>
  </si>
  <si>
    <t>Req_123_9234567915</t>
  </si>
  <si>
    <t>Req_123_9234567916</t>
  </si>
  <si>
    <t>Req_123_9234567917</t>
  </si>
  <si>
    <t>Req_123_9234567918</t>
  </si>
  <si>
    <t>Req_123_9234567919</t>
  </si>
  <si>
    <t>Req_123_9234567920</t>
  </si>
  <si>
    <t>Req_123_9234567921</t>
  </si>
  <si>
    <t>Req_123_9234567922</t>
  </si>
  <si>
    <t>Req_123_9234567923</t>
  </si>
  <si>
    <t>Req_123_9234567924</t>
  </si>
  <si>
    <t>Req_123_9234567925</t>
  </si>
  <si>
    <t>Req_123_9234567926</t>
  </si>
  <si>
    <t>Req_123_9234567927</t>
  </si>
  <si>
    <t>Req_123_9234567928</t>
  </si>
  <si>
    <t>Req_123_9234567929</t>
  </si>
  <si>
    <t>Req_123_9234567930</t>
  </si>
  <si>
    <t>Req_123_9234567931</t>
  </si>
  <si>
    <t>Req_123_9234567932</t>
  </si>
  <si>
    <t>Req_123_9234567933</t>
  </si>
  <si>
    <t>Req_123_9234567934</t>
  </si>
  <si>
    <t>Req_123_9234567935</t>
  </si>
  <si>
    <t>Req_123_9234567936</t>
  </si>
  <si>
    <t>Req_123_9234567937</t>
  </si>
  <si>
    <t>Req_123_9234567938</t>
  </si>
  <si>
    <t>Req_123_9234567939</t>
  </si>
  <si>
    <t>Req_123_9234567940</t>
  </si>
  <si>
    <t>Req_123_9234567941</t>
  </si>
  <si>
    <t>Req_123_9234567942</t>
  </si>
  <si>
    <t>Req_123_9234567943</t>
  </si>
  <si>
    <t>Req_123_9234567944</t>
  </si>
  <si>
    <t>Req_123_9234567945</t>
  </si>
  <si>
    <t>Req_123_9234567946</t>
  </si>
  <si>
    <t>Req_123_9234567947</t>
  </si>
  <si>
    <t>Req_123_9234567948</t>
  </si>
  <si>
    <t>Req_123_9234567949</t>
  </si>
  <si>
    <t>Req_123_9234567950</t>
  </si>
  <si>
    <t>Req_123_9234567951</t>
  </si>
  <si>
    <t>Req_123_9234567952</t>
  </si>
  <si>
    <t>Req_123_9234567953</t>
  </si>
  <si>
    <t>Req_123_9234567954</t>
  </si>
  <si>
    <t>Req_123_9234567955</t>
  </si>
  <si>
    <t>Req_123_9234567956</t>
  </si>
  <si>
    <t>Req_123_9234567957</t>
  </si>
  <si>
    <t>Req_123_9234567958</t>
  </si>
  <si>
    <t>Req_123_9234567959</t>
  </si>
  <si>
    <t>Req_123_9234567960</t>
  </si>
  <si>
    <t>Req_123_9234567961</t>
  </si>
  <si>
    <t>Req_123_9234567962</t>
  </si>
  <si>
    <t>Req_123_9234567963</t>
  </si>
  <si>
    <t>Req_123_9234567964</t>
  </si>
  <si>
    <t>Req_123_9234567965</t>
  </si>
  <si>
    <t>Req_123_9234567966</t>
  </si>
  <si>
    <t>Req_123_9234567967</t>
  </si>
  <si>
    <t>Req_123_9234567968</t>
  </si>
  <si>
    <t>Req_123_9234567969</t>
  </si>
  <si>
    <t>Req_123_9234567970</t>
  </si>
  <si>
    <t>Req_123_9234567971</t>
  </si>
  <si>
    <t>Req_123_9234567972</t>
  </si>
  <si>
    <t>Req_123_9234567973</t>
  </si>
  <si>
    <t>Req_123_9234567974</t>
  </si>
  <si>
    <t>Req_123_9234567975</t>
  </si>
  <si>
    <t>Req_123_9234567976</t>
  </si>
  <si>
    <t>Req_123_9234567977</t>
  </si>
  <si>
    <t>Req_123_9234567978</t>
  </si>
  <si>
    <t>Req_123_9234567979</t>
  </si>
  <si>
    <t>Req_123_9234567980</t>
  </si>
  <si>
    <t>Req_123_9234567981</t>
  </si>
  <si>
    <t>Req_123_9234567982</t>
  </si>
  <si>
    <t>Req_123_9234567983</t>
  </si>
  <si>
    <t>Req_123_9234567984</t>
  </si>
  <si>
    <t>Req_123_9234567985</t>
  </si>
  <si>
    <t>Req_123_9234567986</t>
  </si>
  <si>
    <t>Req_123_9234567987</t>
  </si>
  <si>
    <t>Req_123_9234567988</t>
  </si>
  <si>
    <t>Req_123_9234567989</t>
  </si>
  <si>
    <t>Req_123_9234567990</t>
  </si>
  <si>
    <t>Screening Interview Status</t>
  </si>
  <si>
    <t>Shortlisted</t>
  </si>
  <si>
    <t>Not Shortlisted</t>
  </si>
  <si>
    <t>Rescheduled</t>
  </si>
  <si>
    <t>Select</t>
  </si>
  <si>
    <t>Reject</t>
  </si>
  <si>
    <t>On Hold</t>
  </si>
  <si>
    <t>Offered</t>
  </si>
  <si>
    <t>Offer Accepted</t>
  </si>
  <si>
    <t>Offer Denied</t>
  </si>
  <si>
    <t>Approval Pending</t>
  </si>
  <si>
    <t>Onboarded</t>
  </si>
  <si>
    <t>Onboarding Extended</t>
  </si>
  <si>
    <t>Overall Funnel Analysis</t>
  </si>
  <si>
    <t>Sourcing Analysis</t>
  </si>
  <si>
    <t>Team Performance</t>
  </si>
  <si>
    <t>Stages</t>
  </si>
  <si>
    <t>Count</t>
  </si>
  <si>
    <t>Percentage Convertion</t>
  </si>
  <si>
    <t>Screening Interviews</t>
  </si>
  <si>
    <t>Round1</t>
  </si>
  <si>
    <t>HR Round</t>
  </si>
  <si>
    <t>Offer</t>
  </si>
  <si>
    <t>Onboarding</t>
  </si>
  <si>
    <t>Pecentage Convertion</t>
  </si>
  <si>
    <t>Raw Applications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</si>
</sst>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14">
    <font>
      <sz val="10.0"/>
      <color rgb="FF000000"/>
      <name val="Arial"/>
      <scheme val="minor"/>
    </font>
    <font>
      <color rgb="FFFFFFFF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B7B7B7"/>
      <name val="Arial"/>
      <scheme val="minor"/>
    </font>
    <font>
      <sz val="14.0"/>
      <color rgb="FF000000"/>
      <name val="Arial"/>
    </font>
    <font>
      <sz val="10.0"/>
      <color rgb="FFB7B7B7"/>
      <name val="Arial"/>
      <scheme val="minor"/>
    </font>
    <font>
      <u/>
      <color rgb="FF000000"/>
    </font>
    <font>
      <color rgb="FFCCCCCC"/>
      <name val="Arial"/>
      <scheme val="minor"/>
    </font>
    <font>
      <sz val="14.0"/>
      <color rgb="FFFFFFFF"/>
      <name val="Arial"/>
      <scheme val="minor"/>
    </font>
    <font/>
    <font>
      <sz val="12.0"/>
      <color rgb="FFFFFFFF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073763"/>
        <bgColor rgb="FF073763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Font="1"/>
    <xf borderId="0" fillId="0" fontId="3" numFmtId="0" xfId="0" applyFont="1"/>
    <xf borderId="1" fillId="5" fontId="10" numFmtId="0" xfId="0" applyAlignment="1" applyBorder="1" applyFill="1" applyFont="1">
      <alignment horizontal="center" readingOrder="0" vertical="center"/>
    </xf>
    <xf borderId="2" fillId="0" fontId="11" numFmtId="0" xfId="0" applyBorder="1" applyFont="1"/>
    <xf borderId="3" fillId="0" fontId="11" numFmtId="0" xfId="0" applyBorder="1" applyFont="1"/>
    <xf borderId="4" fillId="6" fontId="12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0" fontId="3" numFmtId="9" xfId="0" applyBorder="1" applyFont="1" applyNumberFormat="1"/>
    <xf borderId="4" fillId="0" fontId="3" numFmtId="10" xfId="0" applyBorder="1" applyFont="1" applyNumberFormat="1"/>
    <xf borderId="0" fillId="7" fontId="1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857250</xdr:colOff>
      <xdr:row>0</xdr:row>
      <xdr:rowOff>200025</xdr:rowOff>
    </xdr:from>
    <xdr:ext cx="1038225" cy="190500"/>
    <xdr:sp>
      <xdr:nvSpPr>
        <xdr:cNvPr id="3" name="Shape 3"/>
        <xdr:cNvSpPr/>
      </xdr:nvSpPr>
      <xdr:spPr>
        <a:xfrm>
          <a:off x="2529150" y="801000"/>
          <a:ext cx="2198400" cy="5010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1</xdr:row>
      <xdr:rowOff>190500</xdr:rowOff>
    </xdr:from>
    <xdr:ext cx="1038225" cy="190500"/>
    <xdr:sp>
      <xdr:nvSpPr>
        <xdr:cNvPr id="4" name="Shape 4"/>
        <xdr:cNvSpPr/>
      </xdr:nvSpPr>
      <xdr:spPr>
        <a:xfrm>
          <a:off x="2559825" y="1005525"/>
          <a:ext cx="1973700" cy="552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2</xdr:row>
      <xdr:rowOff>180975</xdr:rowOff>
    </xdr:from>
    <xdr:ext cx="1038225" cy="190500"/>
    <xdr:sp>
      <xdr:nvSpPr>
        <xdr:cNvPr id="5" name="Shape 5"/>
        <xdr:cNvSpPr/>
      </xdr:nvSpPr>
      <xdr:spPr>
        <a:xfrm>
          <a:off x="2242825" y="985075"/>
          <a:ext cx="1983900" cy="5421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3</xdr:row>
      <xdr:rowOff>171450</xdr:rowOff>
    </xdr:from>
    <xdr:ext cx="1038225" cy="190500"/>
    <xdr:sp>
      <xdr:nvSpPr>
        <xdr:cNvPr id="6" name="Shape 6"/>
        <xdr:cNvSpPr/>
      </xdr:nvSpPr>
      <xdr:spPr>
        <a:xfrm>
          <a:off x="2733650" y="923725"/>
          <a:ext cx="2760900" cy="5727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4</xdr:row>
      <xdr:rowOff>209550</xdr:rowOff>
    </xdr:from>
    <xdr:ext cx="1038225" cy="190500"/>
    <xdr:sp>
      <xdr:nvSpPr>
        <xdr:cNvPr id="7" name="Shape 7"/>
        <xdr:cNvSpPr/>
      </xdr:nvSpPr>
      <xdr:spPr>
        <a:xfrm>
          <a:off x="2672300" y="964625"/>
          <a:ext cx="2546100" cy="3885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</xdr:row>
      <xdr:rowOff>200025</xdr:rowOff>
    </xdr:from>
    <xdr:ext cx="1038225" cy="190500"/>
    <xdr:sp>
      <xdr:nvSpPr>
        <xdr:cNvPr id="8" name="Shape 8"/>
        <xdr:cNvSpPr/>
      </xdr:nvSpPr>
      <xdr:spPr>
        <a:xfrm>
          <a:off x="1966725" y="1220250"/>
          <a:ext cx="2137200" cy="5010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6</xdr:row>
      <xdr:rowOff>190500</xdr:rowOff>
    </xdr:from>
    <xdr:ext cx="1038225" cy="190500"/>
    <xdr:sp>
      <xdr:nvSpPr>
        <xdr:cNvPr id="9" name="Shape 9"/>
        <xdr:cNvSpPr/>
      </xdr:nvSpPr>
      <xdr:spPr>
        <a:xfrm>
          <a:off x="2795000" y="473800"/>
          <a:ext cx="2433600" cy="5010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7</xdr:row>
      <xdr:rowOff>180975</xdr:rowOff>
    </xdr:from>
    <xdr:ext cx="1038225" cy="190500"/>
    <xdr:sp>
      <xdr:nvSpPr>
        <xdr:cNvPr id="10" name="Shape 10"/>
        <xdr:cNvSpPr/>
      </xdr:nvSpPr>
      <xdr:spPr>
        <a:xfrm>
          <a:off x="1956500" y="1250925"/>
          <a:ext cx="3517500" cy="5112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8</xdr:row>
      <xdr:rowOff>171450</xdr:rowOff>
    </xdr:from>
    <xdr:ext cx="1038225" cy="190500"/>
    <xdr:sp>
      <xdr:nvSpPr>
        <xdr:cNvPr id="11" name="Shape 11"/>
        <xdr:cNvSpPr/>
      </xdr:nvSpPr>
      <xdr:spPr>
        <a:xfrm>
          <a:off x="2600725" y="586275"/>
          <a:ext cx="2352000" cy="6852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9</xdr:row>
      <xdr:rowOff>161925</xdr:rowOff>
    </xdr:from>
    <xdr:ext cx="1038225" cy="190500"/>
    <xdr:sp>
      <xdr:nvSpPr>
        <xdr:cNvPr id="12" name="Shape 12"/>
        <xdr:cNvSpPr/>
      </xdr:nvSpPr>
      <xdr:spPr>
        <a:xfrm>
          <a:off x="2406450" y="801000"/>
          <a:ext cx="2423400" cy="3681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10</xdr:row>
      <xdr:rowOff>200025</xdr:rowOff>
    </xdr:from>
    <xdr:ext cx="1038225" cy="190500"/>
    <xdr:sp>
      <xdr:nvSpPr>
        <xdr:cNvPr id="13" name="Shape 13"/>
        <xdr:cNvSpPr/>
      </xdr:nvSpPr>
      <xdr:spPr>
        <a:xfrm>
          <a:off x="2273500" y="1066875"/>
          <a:ext cx="2587200" cy="4500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11</xdr:row>
      <xdr:rowOff>190500</xdr:rowOff>
    </xdr:from>
    <xdr:ext cx="1038225" cy="190500"/>
    <xdr:sp>
      <xdr:nvSpPr>
        <xdr:cNvPr id="14" name="Shape 14"/>
        <xdr:cNvSpPr/>
      </xdr:nvSpPr>
      <xdr:spPr>
        <a:xfrm flipH="1">
          <a:off x="2436800" y="545375"/>
          <a:ext cx="2382900" cy="7668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12</xdr:row>
      <xdr:rowOff>180975</xdr:rowOff>
    </xdr:from>
    <xdr:ext cx="1038225" cy="190500"/>
    <xdr:sp>
      <xdr:nvSpPr>
        <xdr:cNvPr id="15" name="Shape 15"/>
        <xdr:cNvSpPr/>
      </xdr:nvSpPr>
      <xdr:spPr>
        <a:xfrm>
          <a:off x="2917725" y="893050"/>
          <a:ext cx="2801700" cy="4602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13</xdr:row>
      <xdr:rowOff>171450</xdr:rowOff>
    </xdr:from>
    <xdr:ext cx="1038225" cy="190500"/>
    <xdr:sp>
      <xdr:nvSpPr>
        <xdr:cNvPr id="16" name="Shape 16"/>
        <xdr:cNvSpPr/>
      </xdr:nvSpPr>
      <xdr:spPr>
        <a:xfrm>
          <a:off x="2375750" y="801000"/>
          <a:ext cx="3129000" cy="5727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15</xdr:row>
      <xdr:rowOff>200025</xdr:rowOff>
    </xdr:from>
    <xdr:ext cx="1038225" cy="190500"/>
    <xdr:sp>
      <xdr:nvSpPr>
        <xdr:cNvPr id="17" name="Shape 17"/>
        <xdr:cNvSpPr/>
      </xdr:nvSpPr>
      <xdr:spPr>
        <a:xfrm>
          <a:off x="2590500" y="1087325"/>
          <a:ext cx="2812200" cy="6954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14</xdr:row>
      <xdr:rowOff>161925</xdr:rowOff>
    </xdr:from>
    <xdr:ext cx="1038225" cy="190500"/>
    <xdr:sp>
      <xdr:nvSpPr>
        <xdr:cNvPr id="18" name="Shape 18"/>
        <xdr:cNvSpPr/>
      </xdr:nvSpPr>
      <xdr:spPr>
        <a:xfrm>
          <a:off x="2590500" y="1087325"/>
          <a:ext cx="2812200" cy="6954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847725</xdr:colOff>
      <xdr:row>98</xdr:row>
      <xdr:rowOff>161925</xdr:rowOff>
    </xdr:from>
    <xdr:ext cx="1038225" cy="190500"/>
    <xdr:sp>
      <xdr:nvSpPr>
        <xdr:cNvPr id="19" name="Shape 19"/>
        <xdr:cNvSpPr/>
      </xdr:nvSpPr>
      <xdr:spPr>
        <a:xfrm>
          <a:off x="2017850" y="1005525"/>
          <a:ext cx="2760900" cy="633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97</xdr:row>
      <xdr:rowOff>161925</xdr:rowOff>
    </xdr:from>
    <xdr:ext cx="1038225" cy="190500"/>
    <xdr:sp>
      <xdr:nvSpPr>
        <xdr:cNvPr id="20" name="Shape 20"/>
        <xdr:cNvSpPr/>
      </xdr:nvSpPr>
      <xdr:spPr>
        <a:xfrm>
          <a:off x="2017850" y="1005525"/>
          <a:ext cx="2760900" cy="633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96</xdr:row>
      <xdr:rowOff>190500</xdr:rowOff>
    </xdr:from>
    <xdr:ext cx="1038225" cy="190500"/>
    <xdr:sp>
      <xdr:nvSpPr>
        <xdr:cNvPr id="21" name="Shape 21"/>
        <xdr:cNvSpPr/>
      </xdr:nvSpPr>
      <xdr:spPr>
        <a:xfrm>
          <a:off x="2017850" y="1005525"/>
          <a:ext cx="2760900" cy="633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16</xdr:row>
      <xdr:rowOff>190500</xdr:rowOff>
    </xdr:from>
    <xdr:ext cx="1038225" cy="190500"/>
    <xdr:sp>
      <xdr:nvSpPr>
        <xdr:cNvPr id="22" name="Shape 22"/>
        <xdr:cNvSpPr/>
      </xdr:nvSpPr>
      <xdr:spPr>
        <a:xfrm>
          <a:off x="2017850" y="1005525"/>
          <a:ext cx="2760900" cy="633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17</xdr:row>
      <xdr:rowOff>180975</xdr:rowOff>
    </xdr:from>
    <xdr:ext cx="1038225" cy="190500"/>
    <xdr:sp>
      <xdr:nvSpPr>
        <xdr:cNvPr id="23" name="Shape 23"/>
        <xdr:cNvSpPr/>
      </xdr:nvSpPr>
      <xdr:spPr>
        <a:xfrm>
          <a:off x="2754100" y="1721325"/>
          <a:ext cx="3210900" cy="2862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18</xdr:row>
      <xdr:rowOff>200025</xdr:rowOff>
    </xdr:from>
    <xdr:ext cx="1038225" cy="190500"/>
    <xdr:sp>
      <xdr:nvSpPr>
        <xdr:cNvPr id="24" name="Shape 24"/>
        <xdr:cNvSpPr/>
      </xdr:nvSpPr>
      <xdr:spPr>
        <a:xfrm>
          <a:off x="2406425" y="1138450"/>
          <a:ext cx="31701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19</xdr:row>
      <xdr:rowOff>190500</xdr:rowOff>
    </xdr:from>
    <xdr:ext cx="1038225" cy="190500"/>
    <xdr:sp>
      <xdr:nvSpPr>
        <xdr:cNvPr id="25" name="Shape 25"/>
        <xdr:cNvSpPr/>
      </xdr:nvSpPr>
      <xdr:spPr>
        <a:xfrm>
          <a:off x="2406425" y="1138450"/>
          <a:ext cx="31701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21</xdr:row>
      <xdr:rowOff>209550</xdr:rowOff>
    </xdr:from>
    <xdr:ext cx="1038225" cy="190500"/>
    <xdr:sp>
      <xdr:nvSpPr>
        <xdr:cNvPr id="26" name="Shape 26"/>
        <xdr:cNvSpPr/>
      </xdr:nvSpPr>
      <xdr:spPr>
        <a:xfrm>
          <a:off x="2406425" y="1138450"/>
          <a:ext cx="31701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20</xdr:row>
      <xdr:rowOff>171450</xdr:rowOff>
    </xdr:from>
    <xdr:ext cx="1038225" cy="190500"/>
    <xdr:sp>
      <xdr:nvSpPr>
        <xdr:cNvPr id="27" name="Shape 27"/>
        <xdr:cNvSpPr/>
      </xdr:nvSpPr>
      <xdr:spPr>
        <a:xfrm>
          <a:off x="2406425" y="1138450"/>
          <a:ext cx="31701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22</xdr:row>
      <xdr:rowOff>190500</xdr:rowOff>
    </xdr:from>
    <xdr:ext cx="1038225" cy="190500"/>
    <xdr:sp>
      <xdr:nvSpPr>
        <xdr:cNvPr id="28" name="Shape 28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27</xdr:row>
      <xdr:rowOff>19050</xdr:rowOff>
    </xdr:from>
    <xdr:ext cx="1038225" cy="190500"/>
    <xdr:sp>
      <xdr:nvSpPr>
        <xdr:cNvPr id="29" name="Shape 29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25</xdr:row>
      <xdr:rowOff>190500</xdr:rowOff>
    </xdr:from>
    <xdr:ext cx="1038225" cy="190500"/>
    <xdr:sp>
      <xdr:nvSpPr>
        <xdr:cNvPr id="30" name="Shape 30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24</xdr:row>
      <xdr:rowOff>209550</xdr:rowOff>
    </xdr:from>
    <xdr:ext cx="1038225" cy="190500"/>
    <xdr:sp>
      <xdr:nvSpPr>
        <xdr:cNvPr id="31" name="Shape 31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23</xdr:row>
      <xdr:rowOff>161925</xdr:rowOff>
    </xdr:from>
    <xdr:ext cx="1038225" cy="190500"/>
    <xdr:sp>
      <xdr:nvSpPr>
        <xdr:cNvPr id="32" name="Shape 32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33</xdr:row>
      <xdr:rowOff>180975</xdr:rowOff>
    </xdr:from>
    <xdr:ext cx="1038225" cy="190500"/>
    <xdr:sp>
      <xdr:nvSpPr>
        <xdr:cNvPr id="33" name="Shape 33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32</xdr:row>
      <xdr:rowOff>171450</xdr:rowOff>
    </xdr:from>
    <xdr:ext cx="1038225" cy="190500"/>
    <xdr:sp>
      <xdr:nvSpPr>
        <xdr:cNvPr id="34" name="Shape 34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31</xdr:row>
      <xdr:rowOff>161925</xdr:rowOff>
    </xdr:from>
    <xdr:ext cx="1038225" cy="190500"/>
    <xdr:sp>
      <xdr:nvSpPr>
        <xdr:cNvPr id="35" name="Shape 35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30</xdr:row>
      <xdr:rowOff>171450</xdr:rowOff>
    </xdr:from>
    <xdr:ext cx="1038225" cy="190500"/>
    <xdr:sp>
      <xdr:nvSpPr>
        <xdr:cNvPr id="36" name="Shape 36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29</xdr:row>
      <xdr:rowOff>171450</xdr:rowOff>
    </xdr:from>
    <xdr:ext cx="1038225" cy="190500"/>
    <xdr:sp>
      <xdr:nvSpPr>
        <xdr:cNvPr id="37" name="Shape 37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28</xdr:row>
      <xdr:rowOff>190500</xdr:rowOff>
    </xdr:from>
    <xdr:ext cx="1038225" cy="190500"/>
    <xdr:sp>
      <xdr:nvSpPr>
        <xdr:cNvPr id="38" name="Shape 38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28</xdr:row>
      <xdr:rowOff>19050</xdr:rowOff>
    </xdr:from>
    <xdr:ext cx="1038225" cy="190500"/>
    <xdr:sp>
      <xdr:nvSpPr>
        <xdr:cNvPr id="39" name="Shape 39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43</xdr:row>
      <xdr:rowOff>190500</xdr:rowOff>
    </xdr:from>
    <xdr:ext cx="1038225" cy="190500"/>
    <xdr:sp>
      <xdr:nvSpPr>
        <xdr:cNvPr id="40" name="Shape 40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43</xdr:row>
      <xdr:rowOff>9525</xdr:rowOff>
    </xdr:from>
    <xdr:ext cx="1038225" cy="190500"/>
    <xdr:sp>
      <xdr:nvSpPr>
        <xdr:cNvPr id="41" name="Shape 41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42</xdr:row>
      <xdr:rowOff>9525</xdr:rowOff>
    </xdr:from>
    <xdr:ext cx="1038225" cy="190500"/>
    <xdr:sp>
      <xdr:nvSpPr>
        <xdr:cNvPr id="42" name="Shape 42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41</xdr:row>
      <xdr:rowOff>9525</xdr:rowOff>
    </xdr:from>
    <xdr:ext cx="1038225" cy="190500"/>
    <xdr:sp>
      <xdr:nvSpPr>
        <xdr:cNvPr id="43" name="Shape 43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40</xdr:row>
      <xdr:rowOff>9525</xdr:rowOff>
    </xdr:from>
    <xdr:ext cx="1038225" cy="190500"/>
    <xdr:sp>
      <xdr:nvSpPr>
        <xdr:cNvPr id="44" name="Shape 44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38</xdr:row>
      <xdr:rowOff>209550</xdr:rowOff>
    </xdr:from>
    <xdr:ext cx="1038225" cy="190500"/>
    <xdr:sp>
      <xdr:nvSpPr>
        <xdr:cNvPr id="45" name="Shape 45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37</xdr:row>
      <xdr:rowOff>209550</xdr:rowOff>
    </xdr:from>
    <xdr:ext cx="1038225" cy="190500"/>
    <xdr:sp>
      <xdr:nvSpPr>
        <xdr:cNvPr id="46" name="Shape 46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36</xdr:row>
      <xdr:rowOff>190500</xdr:rowOff>
    </xdr:from>
    <xdr:ext cx="1038225" cy="190500"/>
    <xdr:sp>
      <xdr:nvSpPr>
        <xdr:cNvPr id="47" name="Shape 47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35</xdr:row>
      <xdr:rowOff>161925</xdr:rowOff>
    </xdr:from>
    <xdr:ext cx="1038225" cy="190500"/>
    <xdr:sp>
      <xdr:nvSpPr>
        <xdr:cNvPr id="48" name="Shape 48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34</xdr:row>
      <xdr:rowOff>190500</xdr:rowOff>
    </xdr:from>
    <xdr:ext cx="1038225" cy="190500"/>
    <xdr:sp>
      <xdr:nvSpPr>
        <xdr:cNvPr id="49" name="Shape 49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51</xdr:row>
      <xdr:rowOff>180975</xdr:rowOff>
    </xdr:from>
    <xdr:ext cx="1038225" cy="190500"/>
    <xdr:sp>
      <xdr:nvSpPr>
        <xdr:cNvPr id="50" name="Shape 50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50</xdr:row>
      <xdr:rowOff>171450</xdr:rowOff>
    </xdr:from>
    <xdr:ext cx="1038225" cy="190500"/>
    <xdr:sp>
      <xdr:nvSpPr>
        <xdr:cNvPr id="51" name="Shape 51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49</xdr:row>
      <xdr:rowOff>161925</xdr:rowOff>
    </xdr:from>
    <xdr:ext cx="1038225" cy="190500"/>
    <xdr:sp>
      <xdr:nvSpPr>
        <xdr:cNvPr id="52" name="Shape 52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48</xdr:row>
      <xdr:rowOff>190500</xdr:rowOff>
    </xdr:from>
    <xdr:ext cx="1038225" cy="190500"/>
    <xdr:sp>
      <xdr:nvSpPr>
        <xdr:cNvPr id="53" name="Shape 53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47</xdr:row>
      <xdr:rowOff>190500</xdr:rowOff>
    </xdr:from>
    <xdr:ext cx="1038225" cy="190500"/>
    <xdr:sp>
      <xdr:nvSpPr>
        <xdr:cNvPr id="54" name="Shape 54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46</xdr:row>
      <xdr:rowOff>171450</xdr:rowOff>
    </xdr:from>
    <xdr:ext cx="1038225" cy="190500"/>
    <xdr:sp>
      <xdr:nvSpPr>
        <xdr:cNvPr id="55" name="Shape 55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45</xdr:row>
      <xdr:rowOff>161925</xdr:rowOff>
    </xdr:from>
    <xdr:ext cx="1038225" cy="190500"/>
    <xdr:sp>
      <xdr:nvSpPr>
        <xdr:cNvPr id="56" name="Shape 56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44</xdr:row>
      <xdr:rowOff>171450</xdr:rowOff>
    </xdr:from>
    <xdr:ext cx="1038225" cy="190500"/>
    <xdr:sp>
      <xdr:nvSpPr>
        <xdr:cNvPr id="57" name="Shape 57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59</xdr:row>
      <xdr:rowOff>180975</xdr:rowOff>
    </xdr:from>
    <xdr:ext cx="1038225" cy="190500"/>
    <xdr:sp>
      <xdr:nvSpPr>
        <xdr:cNvPr id="58" name="Shape 58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51</xdr:row>
      <xdr:rowOff>152400</xdr:rowOff>
    </xdr:from>
    <xdr:ext cx="1038225" cy="228600"/>
    <xdr:sp>
      <xdr:nvSpPr>
        <xdr:cNvPr id="59" name="Shape 59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57</xdr:row>
      <xdr:rowOff>161925</xdr:rowOff>
    </xdr:from>
    <xdr:ext cx="1038225" cy="190500"/>
    <xdr:sp>
      <xdr:nvSpPr>
        <xdr:cNvPr id="60" name="Shape 60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56</xdr:row>
      <xdr:rowOff>161925</xdr:rowOff>
    </xdr:from>
    <xdr:ext cx="1038225" cy="190500"/>
    <xdr:sp>
      <xdr:nvSpPr>
        <xdr:cNvPr id="61" name="Shape 61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56</xdr:row>
      <xdr:rowOff>9525</xdr:rowOff>
    </xdr:from>
    <xdr:ext cx="1038225" cy="190500"/>
    <xdr:sp>
      <xdr:nvSpPr>
        <xdr:cNvPr id="62" name="Shape 62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55</xdr:row>
      <xdr:rowOff>9525</xdr:rowOff>
    </xdr:from>
    <xdr:ext cx="1038225" cy="190500"/>
    <xdr:sp>
      <xdr:nvSpPr>
        <xdr:cNvPr id="63" name="Shape 63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53</xdr:row>
      <xdr:rowOff>209550</xdr:rowOff>
    </xdr:from>
    <xdr:ext cx="1038225" cy="190500"/>
    <xdr:sp>
      <xdr:nvSpPr>
        <xdr:cNvPr id="64" name="Shape 64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52</xdr:row>
      <xdr:rowOff>200025</xdr:rowOff>
    </xdr:from>
    <xdr:ext cx="1038225" cy="190500"/>
    <xdr:sp>
      <xdr:nvSpPr>
        <xdr:cNvPr id="65" name="Shape 65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58</xdr:row>
      <xdr:rowOff>171450</xdr:rowOff>
    </xdr:from>
    <xdr:ext cx="1038225" cy="190500"/>
    <xdr:sp>
      <xdr:nvSpPr>
        <xdr:cNvPr id="66" name="Shape 66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51</xdr:row>
      <xdr:rowOff>180975</xdr:rowOff>
    </xdr:from>
    <xdr:ext cx="1038225" cy="190500"/>
    <xdr:sp>
      <xdr:nvSpPr>
        <xdr:cNvPr id="67" name="Shape 67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68</xdr:row>
      <xdr:rowOff>190500</xdr:rowOff>
    </xdr:from>
    <xdr:ext cx="1038225" cy="228600"/>
    <xdr:sp>
      <xdr:nvSpPr>
        <xdr:cNvPr id="68" name="Shape 68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67</xdr:row>
      <xdr:rowOff>180975</xdr:rowOff>
    </xdr:from>
    <xdr:ext cx="1038225" cy="228600"/>
    <xdr:sp>
      <xdr:nvSpPr>
        <xdr:cNvPr id="69" name="Shape 69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66</xdr:row>
      <xdr:rowOff>161925</xdr:rowOff>
    </xdr:from>
    <xdr:ext cx="1038225" cy="228600"/>
    <xdr:sp>
      <xdr:nvSpPr>
        <xdr:cNvPr id="70" name="Shape 70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65</xdr:row>
      <xdr:rowOff>152400</xdr:rowOff>
    </xdr:from>
    <xdr:ext cx="1038225" cy="228600"/>
    <xdr:sp>
      <xdr:nvSpPr>
        <xdr:cNvPr id="71" name="Shape 71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64</xdr:row>
      <xdr:rowOff>171450</xdr:rowOff>
    </xdr:from>
    <xdr:ext cx="1038225" cy="190500"/>
    <xdr:sp>
      <xdr:nvSpPr>
        <xdr:cNvPr id="72" name="Shape 72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63</xdr:row>
      <xdr:rowOff>152400</xdr:rowOff>
    </xdr:from>
    <xdr:ext cx="1038225" cy="228600"/>
    <xdr:sp>
      <xdr:nvSpPr>
        <xdr:cNvPr id="73" name="Shape 73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62</xdr:row>
      <xdr:rowOff>171450</xdr:rowOff>
    </xdr:from>
    <xdr:ext cx="1038225" cy="190500"/>
    <xdr:sp>
      <xdr:nvSpPr>
        <xdr:cNvPr id="74" name="Shape 74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61</xdr:row>
      <xdr:rowOff>180975</xdr:rowOff>
    </xdr:from>
    <xdr:ext cx="1038225" cy="190500"/>
    <xdr:sp>
      <xdr:nvSpPr>
        <xdr:cNvPr id="75" name="Shape 75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60</xdr:row>
      <xdr:rowOff>180975</xdr:rowOff>
    </xdr:from>
    <xdr:ext cx="1038225" cy="190500"/>
    <xdr:sp>
      <xdr:nvSpPr>
        <xdr:cNvPr id="76" name="Shape 76"/>
        <xdr:cNvSpPr/>
      </xdr:nvSpPr>
      <xdr:spPr>
        <a:xfrm>
          <a:off x="2406425" y="1138450"/>
          <a:ext cx="1902000" cy="378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70</xdr:row>
      <xdr:rowOff>9525</xdr:rowOff>
    </xdr:from>
    <xdr:ext cx="1038225" cy="190500"/>
    <xdr:sp>
      <xdr:nvSpPr>
        <xdr:cNvPr id="77" name="Shape 77"/>
        <xdr:cNvSpPr/>
      </xdr:nvSpPr>
      <xdr:spPr>
        <a:xfrm>
          <a:off x="1578150" y="1312300"/>
          <a:ext cx="2628000" cy="3987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70</xdr:row>
      <xdr:rowOff>190500</xdr:rowOff>
    </xdr:from>
    <xdr:ext cx="1038225" cy="190500"/>
    <xdr:sp>
      <xdr:nvSpPr>
        <xdr:cNvPr id="78" name="Shape 78"/>
        <xdr:cNvSpPr/>
      </xdr:nvSpPr>
      <xdr:spPr>
        <a:xfrm>
          <a:off x="2907500" y="821450"/>
          <a:ext cx="2321100" cy="6750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71</xdr:row>
      <xdr:rowOff>200025</xdr:rowOff>
    </xdr:from>
    <xdr:ext cx="1038225" cy="190500"/>
    <xdr:sp>
      <xdr:nvSpPr>
        <xdr:cNvPr id="79" name="Shape 79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78</xdr:row>
      <xdr:rowOff>171450</xdr:rowOff>
    </xdr:from>
    <xdr:ext cx="1038225" cy="190500"/>
    <xdr:sp>
      <xdr:nvSpPr>
        <xdr:cNvPr id="80" name="Shape 80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77</xdr:row>
      <xdr:rowOff>161925</xdr:rowOff>
    </xdr:from>
    <xdr:ext cx="1038225" cy="190500"/>
    <xdr:sp>
      <xdr:nvSpPr>
        <xdr:cNvPr id="81" name="Shape 81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76</xdr:row>
      <xdr:rowOff>152400</xdr:rowOff>
    </xdr:from>
    <xdr:ext cx="1038225" cy="190500"/>
    <xdr:sp>
      <xdr:nvSpPr>
        <xdr:cNvPr id="82" name="Shape 82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75</xdr:row>
      <xdr:rowOff>142875</xdr:rowOff>
    </xdr:from>
    <xdr:ext cx="1038225" cy="190500"/>
    <xdr:sp>
      <xdr:nvSpPr>
        <xdr:cNvPr id="83" name="Shape 83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74</xdr:row>
      <xdr:rowOff>161925</xdr:rowOff>
    </xdr:from>
    <xdr:ext cx="1038225" cy="190500"/>
    <xdr:sp>
      <xdr:nvSpPr>
        <xdr:cNvPr id="84" name="Shape 84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73</xdr:row>
      <xdr:rowOff>171450</xdr:rowOff>
    </xdr:from>
    <xdr:ext cx="1038225" cy="190500"/>
    <xdr:sp>
      <xdr:nvSpPr>
        <xdr:cNvPr id="85" name="Shape 85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72</xdr:row>
      <xdr:rowOff>171450</xdr:rowOff>
    </xdr:from>
    <xdr:ext cx="1038225" cy="190500"/>
    <xdr:sp>
      <xdr:nvSpPr>
        <xdr:cNvPr id="86" name="Shape 86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86</xdr:row>
      <xdr:rowOff>161925</xdr:rowOff>
    </xdr:from>
    <xdr:ext cx="1038225" cy="190500"/>
    <xdr:sp>
      <xdr:nvSpPr>
        <xdr:cNvPr id="87" name="Shape 87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85</xdr:row>
      <xdr:rowOff>161925</xdr:rowOff>
    </xdr:from>
    <xdr:ext cx="1038225" cy="190500"/>
    <xdr:sp>
      <xdr:nvSpPr>
        <xdr:cNvPr id="88" name="Shape 88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84</xdr:row>
      <xdr:rowOff>171450</xdr:rowOff>
    </xdr:from>
    <xdr:ext cx="1038225" cy="190500"/>
    <xdr:sp>
      <xdr:nvSpPr>
        <xdr:cNvPr id="89" name="Shape 89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83</xdr:row>
      <xdr:rowOff>161925</xdr:rowOff>
    </xdr:from>
    <xdr:ext cx="1038225" cy="190500"/>
    <xdr:sp>
      <xdr:nvSpPr>
        <xdr:cNvPr id="90" name="Shape 90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82</xdr:row>
      <xdr:rowOff>161925</xdr:rowOff>
    </xdr:from>
    <xdr:ext cx="1038225" cy="190500"/>
    <xdr:sp>
      <xdr:nvSpPr>
        <xdr:cNvPr id="91" name="Shape 91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81</xdr:row>
      <xdr:rowOff>180975</xdr:rowOff>
    </xdr:from>
    <xdr:ext cx="1038225" cy="190500"/>
    <xdr:sp>
      <xdr:nvSpPr>
        <xdr:cNvPr id="92" name="Shape 92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80</xdr:row>
      <xdr:rowOff>190500</xdr:rowOff>
    </xdr:from>
    <xdr:ext cx="1038225" cy="190500"/>
    <xdr:sp>
      <xdr:nvSpPr>
        <xdr:cNvPr id="93" name="Shape 93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79</xdr:row>
      <xdr:rowOff>161925</xdr:rowOff>
    </xdr:from>
    <xdr:ext cx="1038225" cy="228600"/>
    <xdr:sp>
      <xdr:nvSpPr>
        <xdr:cNvPr id="94" name="Shape 94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95</xdr:row>
      <xdr:rowOff>161925</xdr:rowOff>
    </xdr:from>
    <xdr:ext cx="1038225" cy="190500"/>
    <xdr:sp>
      <xdr:nvSpPr>
        <xdr:cNvPr id="95" name="Shape 95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94</xdr:row>
      <xdr:rowOff>171450</xdr:rowOff>
    </xdr:from>
    <xdr:ext cx="1038225" cy="190500"/>
    <xdr:sp>
      <xdr:nvSpPr>
        <xdr:cNvPr id="96" name="Shape 96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93</xdr:row>
      <xdr:rowOff>180975</xdr:rowOff>
    </xdr:from>
    <xdr:ext cx="1038225" cy="228600"/>
    <xdr:sp>
      <xdr:nvSpPr>
        <xdr:cNvPr id="97" name="Shape 97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92</xdr:row>
      <xdr:rowOff>152400</xdr:rowOff>
    </xdr:from>
    <xdr:ext cx="1038225" cy="190500"/>
    <xdr:sp>
      <xdr:nvSpPr>
        <xdr:cNvPr id="98" name="Shape 98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91</xdr:row>
      <xdr:rowOff>161925</xdr:rowOff>
    </xdr:from>
    <xdr:ext cx="1038225" cy="190500"/>
    <xdr:sp>
      <xdr:nvSpPr>
        <xdr:cNvPr id="99" name="Shape 99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90</xdr:row>
      <xdr:rowOff>133350</xdr:rowOff>
    </xdr:from>
    <xdr:ext cx="1038225" cy="190500"/>
    <xdr:sp>
      <xdr:nvSpPr>
        <xdr:cNvPr id="100" name="Shape 100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89</xdr:row>
      <xdr:rowOff>142875</xdr:rowOff>
    </xdr:from>
    <xdr:ext cx="1038225" cy="190500"/>
    <xdr:sp>
      <xdr:nvSpPr>
        <xdr:cNvPr id="101" name="Shape 101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88</xdr:row>
      <xdr:rowOff>161925</xdr:rowOff>
    </xdr:from>
    <xdr:ext cx="1038225" cy="190500"/>
    <xdr:sp>
      <xdr:nvSpPr>
        <xdr:cNvPr id="102" name="Shape 102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857250</xdr:colOff>
      <xdr:row>87</xdr:row>
      <xdr:rowOff>152400</xdr:rowOff>
    </xdr:from>
    <xdr:ext cx="1038225" cy="190500"/>
    <xdr:sp>
      <xdr:nvSpPr>
        <xdr:cNvPr id="103" name="Shape 103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20</xdr:col>
      <xdr:colOff>847725</xdr:colOff>
      <xdr:row>99</xdr:row>
      <xdr:rowOff>161925</xdr:rowOff>
    </xdr:from>
    <xdr:ext cx="1038225" cy="228600"/>
    <xdr:sp>
      <xdr:nvSpPr>
        <xdr:cNvPr id="104" name="Shape 104"/>
        <xdr:cNvSpPr/>
      </xdr:nvSpPr>
      <xdr:spPr>
        <a:xfrm>
          <a:off x="3183575" y="1537250"/>
          <a:ext cx="2392800" cy="582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152400</xdr:colOff>
      <xdr:row>5</xdr:row>
      <xdr:rowOff>152400</xdr:rowOff>
    </xdr:from>
    <xdr:ext cx="3209925" cy="1000125"/>
    <xdr:sp>
      <xdr:nvSpPr>
        <xdr:cNvPr id="105" name="Shape 105"/>
        <xdr:cNvSpPr/>
      </xdr:nvSpPr>
      <xdr:spPr>
        <a:xfrm>
          <a:off x="2222375" y="412425"/>
          <a:ext cx="3190500" cy="9816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  <xdr:oneCellAnchor>
    <xdr:from>
      <xdr:col>14</xdr:col>
      <xdr:colOff>152400</xdr:colOff>
      <xdr:row>5</xdr:row>
      <xdr:rowOff>152400</xdr:rowOff>
    </xdr:from>
    <xdr:ext cx="3228975" cy="304800"/>
    <xdr:sp>
      <xdr:nvSpPr>
        <xdr:cNvPr id="106" name="Shape 106"/>
        <xdr:cNvSpPr/>
      </xdr:nvSpPr>
      <xdr:spPr>
        <a:xfrm>
          <a:off x="2754100" y="1721325"/>
          <a:ext cx="3210900" cy="2862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Rejection Email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5.88"/>
    <col customWidth="1" min="3" max="3" width="12.25"/>
    <col customWidth="1" min="4" max="4" width="18.38"/>
    <col customWidth="1" min="5" max="5" width="13.63"/>
    <col customWidth="1" min="6" max="7" width="11.13"/>
    <col customWidth="1" min="8" max="8" width="14.0"/>
    <col customWidth="1" min="9" max="9" width="24.25"/>
    <col customWidth="1" min="10" max="10" width="34.38"/>
    <col customWidth="1" min="11" max="11" width="34.88"/>
    <col customWidth="1" min="12" max="12" width="10.0"/>
    <col customWidth="1" min="13" max="19" width="21.5"/>
    <col customWidth="1" min="20" max="21" width="4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4"/>
      <c r="W1" s="4"/>
      <c r="X1" s="4"/>
      <c r="Y1" s="4"/>
      <c r="Z1" s="4"/>
      <c r="AA1" s="4"/>
    </row>
    <row r="2">
      <c r="A2" s="5" t="str">
        <f t="shared" ref="A2:A101" si="1">CONCATENATE(F2,"_",C2)</f>
        <v>Req_123_9234567891</v>
      </c>
      <c r="B2" s="5" t="s">
        <v>21</v>
      </c>
      <c r="C2" s="5">
        <v>9.234567891E9</v>
      </c>
      <c r="D2" s="6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7">
        <v>45295.0</v>
      </c>
      <c r="J2" s="5" t="s">
        <v>27</v>
      </c>
      <c r="K2" s="6" t="s">
        <v>28</v>
      </c>
      <c r="L2" s="5" t="s">
        <v>29</v>
      </c>
      <c r="M2" s="5" t="str">
        <f>VLOOKUP(A2,'Raw Data'!$A$2:$M$101,13,False)</f>
        <v>Radhika</v>
      </c>
      <c r="N2" s="5" t="str">
        <f>IFERROR(VLOOKUP(A2,'Screening Interviews'!$A$2:$N$52,14,False),"-")</f>
        <v>Shortlisted</v>
      </c>
      <c r="O2" s="5" t="str">
        <f>IFERROR(VLOOKUP(A2,'Round 1'!$A$2:$O$27,15,False),"-")</f>
        <v>Rescheduled</v>
      </c>
      <c r="P2" s="5" t="str">
        <f>IFERROR(VLOOKUP(A2,'HR Round'!$A$2:$P$7,16,False),"-")</f>
        <v>-</v>
      </c>
      <c r="Q2" s="5" t="str">
        <f>IFERROR(VLOOKUP(A2,Offer!$A$2:$Q$6,17,False),"-")</f>
        <v>-</v>
      </c>
      <c r="R2" s="5" t="str">
        <f>IFERROR(VLOOKUP(A2,Offer!$A$2:$R$6,18,False),"-")</f>
        <v>-</v>
      </c>
      <c r="S2" s="5" t="str">
        <f>IFERROR(VLOOKUP(A2,Onboarding!$A$2:$S$4,19,False),"-")</f>
        <v>-</v>
      </c>
      <c r="T2" s="5" t="str">
        <f t="shared" ref="T2:T101" si="2">IF(AND(N2="Not Shortlisted", O2="-", P2="-", Q2="-", R2="-", S2="-"), "Screening",
    IF(AND(N2="Shortlisted", OR(O2="Rescheduled", O2="Reject"), P2="-", Q2="-", R2="-", S2="-"), "Round 1",
        IF(AND(N2="Shortlisted", O2="Select", P2="Select", Q2="Offered", R2="Offer Accepted", S2="Onboarded"), "Onboarded",
            IF(AND(N2="Shortlisted", O2="Select", P2="Select", Q2="Offered", R2="-", S2="-"), "Offer Initiated",
                IF(AND(N2="Shortlisted", O2="On Hold", P2="-", Q2="-", R2="-", S2="-"), "On Hold at Round 1",
                    IF(AND(N2="Shortlisted", O2="Reject", P2="-", Q2="-", R2="-", S2="-"), "HR Round",
                        "Unknown"
                    )
                )
            )
        )
    )
)
</f>
        <v>Round 1</v>
      </c>
      <c r="U2" s="8"/>
      <c r="V2" s="4"/>
      <c r="W2" s="4"/>
      <c r="X2" s="4"/>
      <c r="Y2" s="4"/>
      <c r="Z2" s="4"/>
      <c r="AA2" s="4"/>
    </row>
    <row r="3">
      <c r="A3" s="5" t="str">
        <f t="shared" si="1"/>
        <v>Req_123_9234567892</v>
      </c>
      <c r="B3" s="5" t="s">
        <v>30</v>
      </c>
      <c r="C3" s="5">
        <v>9.234567892E9</v>
      </c>
      <c r="D3" s="6" t="s">
        <v>31</v>
      </c>
      <c r="E3" s="5" t="s">
        <v>32</v>
      </c>
      <c r="F3" s="5" t="s">
        <v>24</v>
      </c>
      <c r="G3" s="5" t="s">
        <v>33</v>
      </c>
      <c r="H3" s="5" t="s">
        <v>34</v>
      </c>
      <c r="I3" s="7">
        <v>45216.0</v>
      </c>
      <c r="J3" s="5" t="s">
        <v>35</v>
      </c>
      <c r="K3" s="6" t="s">
        <v>36</v>
      </c>
      <c r="L3" s="5" t="s">
        <v>37</v>
      </c>
      <c r="M3" s="5" t="str">
        <f>VLOOKUP(A3,'Raw Data'!$A$2:$M$101,13,False)</f>
        <v>Ayushi</v>
      </c>
      <c r="N3" s="5" t="str">
        <f>IFERROR(VLOOKUP(A3,'Screening Interviews'!$A$2:$N$52,14,False),"-")</f>
        <v>-</v>
      </c>
      <c r="O3" s="5" t="str">
        <f>IFERROR(VLOOKUP(A3,'Round 1'!$A$2:$O$27,15,False),"-")</f>
        <v>-</v>
      </c>
      <c r="P3" s="5" t="str">
        <f>IFERROR(VLOOKUP(A3,'HR Round'!$A$2:$P$7,16,False),"-")</f>
        <v>-</v>
      </c>
      <c r="Q3" s="5" t="str">
        <f>IFERROR(VLOOKUP(A3,Offer!$A$2:$Q$6,17,False),"-")</f>
        <v>-</v>
      </c>
      <c r="R3" s="5" t="str">
        <f>IFERROR(VLOOKUP(A3,Offer!$A$2:$R$6,18,False),"-")</f>
        <v>-</v>
      </c>
      <c r="S3" s="5" t="str">
        <f>IFERROR(VLOOKUP(A3,Onboarding!$A$2:$S$4,19,False),"-")</f>
        <v>-</v>
      </c>
      <c r="T3" s="5" t="str">
        <f t="shared" si="2"/>
        <v>Unknown</v>
      </c>
      <c r="U3" s="8"/>
      <c r="V3" s="4"/>
      <c r="W3" s="4"/>
      <c r="X3" s="4"/>
      <c r="Y3" s="4"/>
      <c r="Z3" s="4"/>
      <c r="AA3" s="4"/>
    </row>
    <row r="4">
      <c r="A4" s="5" t="str">
        <f t="shared" si="1"/>
        <v>Req_123_9234567893</v>
      </c>
      <c r="B4" s="5" t="s">
        <v>38</v>
      </c>
      <c r="C4" s="5">
        <v>9.234567893E9</v>
      </c>
      <c r="D4" s="6" t="s">
        <v>39</v>
      </c>
      <c r="E4" s="5" t="s">
        <v>40</v>
      </c>
      <c r="F4" s="5" t="s">
        <v>24</v>
      </c>
      <c r="G4" s="5" t="s">
        <v>41</v>
      </c>
      <c r="H4" s="5" t="s">
        <v>42</v>
      </c>
      <c r="I4" s="7">
        <v>45313.0</v>
      </c>
      <c r="J4" s="5" t="s">
        <v>43</v>
      </c>
      <c r="K4" s="6" t="s">
        <v>44</v>
      </c>
      <c r="L4" s="5" t="s">
        <v>29</v>
      </c>
      <c r="M4" s="5" t="str">
        <f>VLOOKUP(A4,'Raw Data'!$A$2:$M$101,13,False)</f>
        <v>Ranjitha</v>
      </c>
      <c r="N4" s="5" t="str">
        <f>IFERROR(VLOOKUP(A4,'Screening Interviews'!$A$2:$N$52,14,False),"-")</f>
        <v>Not Shortlisted</v>
      </c>
      <c r="O4" s="5" t="str">
        <f>IFERROR(VLOOKUP(A4,'Round 1'!$A$2:$O$27,15,False),"-")</f>
        <v>-</v>
      </c>
      <c r="P4" s="5" t="str">
        <f>IFERROR(VLOOKUP(A4,'HR Round'!$A$2:$P$7,16,False),"-")</f>
        <v>-</v>
      </c>
      <c r="Q4" s="5" t="str">
        <f>IFERROR(VLOOKUP(A4,Offer!$A$2:$Q$6,17,False),"-")</f>
        <v>-</v>
      </c>
      <c r="R4" s="5" t="str">
        <f>IFERROR(VLOOKUP(A4,Offer!$A$2:$R$6,18,False),"-")</f>
        <v>-</v>
      </c>
      <c r="S4" s="5" t="str">
        <f>IFERROR(VLOOKUP(A4,Onboarding!$A$2:$S$4,19,False),"-")</f>
        <v>-</v>
      </c>
      <c r="T4" s="5" t="str">
        <f t="shared" si="2"/>
        <v>Screening</v>
      </c>
      <c r="U4" s="8"/>
      <c r="V4" s="4"/>
      <c r="W4" s="4"/>
      <c r="X4" s="4"/>
      <c r="Y4" s="4"/>
      <c r="Z4" s="4"/>
      <c r="AA4" s="4"/>
    </row>
    <row r="5">
      <c r="A5" s="5" t="str">
        <f t="shared" si="1"/>
        <v>Req_123_9234567894</v>
      </c>
      <c r="B5" s="5" t="s">
        <v>45</v>
      </c>
      <c r="C5" s="5">
        <v>9.234567894E9</v>
      </c>
      <c r="D5" s="6" t="s">
        <v>46</v>
      </c>
      <c r="E5" s="5" t="s">
        <v>47</v>
      </c>
      <c r="F5" s="5" t="s">
        <v>24</v>
      </c>
      <c r="G5" s="5" t="s">
        <v>48</v>
      </c>
      <c r="H5" s="5" t="s">
        <v>42</v>
      </c>
      <c r="I5" s="7">
        <v>45319.0</v>
      </c>
      <c r="J5" s="5" t="s">
        <v>27</v>
      </c>
      <c r="K5" s="6" t="s">
        <v>49</v>
      </c>
      <c r="L5" s="5" t="s">
        <v>29</v>
      </c>
      <c r="M5" s="5" t="str">
        <f>VLOOKUP(A5,'Raw Data'!$A$2:$M$101,13,False)</f>
        <v>Ayushi</v>
      </c>
      <c r="N5" s="5" t="str">
        <f>IFERROR(VLOOKUP(A5,'Screening Interviews'!$A$2:$N$52,14,False),"-")</f>
        <v>Shortlisted</v>
      </c>
      <c r="O5" s="5" t="str">
        <f>IFERROR(VLOOKUP(A5,'Round 1'!$A$2:$O$27,15,False),"-")</f>
        <v>Select</v>
      </c>
      <c r="P5" s="5" t="str">
        <f>IFERROR(VLOOKUP(A5,'HR Round'!$A$2:$P$7,16,False),"-")</f>
        <v>Select</v>
      </c>
      <c r="Q5" s="5" t="str">
        <f>IFERROR(VLOOKUP(A5,Offer!$A$2:$Q$6,17,False),"-")</f>
        <v>Offered</v>
      </c>
      <c r="R5" s="5" t="str">
        <f>IFERROR(VLOOKUP(A5,Offer!$A$2:$R$6,18,False),"-")</f>
        <v>Offer Accepted</v>
      </c>
      <c r="S5" s="5" t="str">
        <f>IFERROR(VLOOKUP(A5,Onboarding!$A$2:$S$4,19,False),"-")</f>
        <v>Onboarded</v>
      </c>
      <c r="T5" s="5" t="str">
        <f t="shared" si="2"/>
        <v>Onboarded</v>
      </c>
      <c r="U5" s="8"/>
      <c r="V5" s="4"/>
      <c r="W5" s="4"/>
      <c r="X5" s="4"/>
      <c r="Y5" s="4"/>
      <c r="Z5" s="4"/>
      <c r="AA5" s="4"/>
    </row>
    <row r="6">
      <c r="A6" s="5" t="str">
        <f t="shared" si="1"/>
        <v>Req_123_9234567895</v>
      </c>
      <c r="B6" s="5" t="s">
        <v>50</v>
      </c>
      <c r="C6" s="5">
        <v>9.234567895E9</v>
      </c>
      <c r="D6" s="6" t="s">
        <v>51</v>
      </c>
      <c r="E6" s="5" t="s">
        <v>52</v>
      </c>
      <c r="F6" s="5" t="s">
        <v>24</v>
      </c>
      <c r="G6" s="5" t="s">
        <v>53</v>
      </c>
      <c r="H6" s="5" t="s">
        <v>42</v>
      </c>
      <c r="I6" s="7">
        <v>45324.0</v>
      </c>
      <c r="J6" s="5" t="s">
        <v>35</v>
      </c>
      <c r="K6" s="6" t="s">
        <v>54</v>
      </c>
      <c r="L6" s="5" t="s">
        <v>29</v>
      </c>
      <c r="M6" s="5" t="str">
        <f>VLOOKUP(A6,'Raw Data'!$A$2:$M$101,13,False)</f>
        <v>Kartik</v>
      </c>
      <c r="N6" s="5" t="str">
        <f>IFERROR(VLOOKUP(A6,'Screening Interviews'!$A$2:$N$52,14,False),"-")</f>
        <v>Shortlisted</v>
      </c>
      <c r="O6" s="5" t="str">
        <f>IFERROR(VLOOKUP(A6,'Round 1'!$A$2:$O$27,15,False),"-")</f>
        <v>Reject</v>
      </c>
      <c r="P6" s="5" t="str">
        <f>IFERROR(VLOOKUP(A6,'HR Round'!$A$2:$P$7,16,False),"-")</f>
        <v>-</v>
      </c>
      <c r="Q6" s="5" t="str">
        <f>IFERROR(VLOOKUP(A6,Offer!$A$2:$Q$6,17,False),"-")</f>
        <v>-</v>
      </c>
      <c r="R6" s="5" t="str">
        <f>IFERROR(VLOOKUP(A6,Offer!$A$2:$R$6,18,False),"-")</f>
        <v>-</v>
      </c>
      <c r="S6" s="5" t="str">
        <f>IFERROR(VLOOKUP(A6,Onboarding!$A$2:$S$4,19,False),"-")</f>
        <v>-</v>
      </c>
      <c r="T6" s="5" t="str">
        <f t="shared" si="2"/>
        <v>Round 1</v>
      </c>
      <c r="U6" s="8"/>
      <c r="V6" s="4"/>
      <c r="W6" s="4"/>
      <c r="X6" s="4"/>
      <c r="Y6" s="4"/>
      <c r="Z6" s="4"/>
      <c r="AA6" s="4"/>
    </row>
    <row r="7">
      <c r="A7" s="5" t="str">
        <f t="shared" si="1"/>
        <v>Req_123_9234567896</v>
      </c>
      <c r="B7" s="5" t="s">
        <v>55</v>
      </c>
      <c r="C7" s="5">
        <v>9.234567896E9</v>
      </c>
      <c r="D7" s="6" t="s">
        <v>56</v>
      </c>
      <c r="E7" s="5" t="s">
        <v>57</v>
      </c>
      <c r="F7" s="5" t="s">
        <v>24</v>
      </c>
      <c r="G7" s="5" t="s">
        <v>41</v>
      </c>
      <c r="H7" s="5" t="s">
        <v>42</v>
      </c>
      <c r="I7" s="7">
        <v>45167.0</v>
      </c>
      <c r="J7" s="5" t="s">
        <v>43</v>
      </c>
      <c r="K7" s="6" t="s">
        <v>58</v>
      </c>
      <c r="L7" s="5" t="s">
        <v>37</v>
      </c>
      <c r="M7" s="5" t="str">
        <f>VLOOKUP(A7,'Raw Data'!$A$2:$M$101,13,False)</f>
        <v>Radhika</v>
      </c>
      <c r="N7" s="5" t="str">
        <f>IFERROR(VLOOKUP(A7,'Screening Interviews'!$A$2:$N$52,14,False),"-")</f>
        <v>-</v>
      </c>
      <c r="O7" s="5" t="str">
        <f>IFERROR(VLOOKUP(A7,'Round 1'!$A$2:$O$27,15,False),"-")</f>
        <v>-</v>
      </c>
      <c r="P7" s="5" t="str">
        <f>IFERROR(VLOOKUP(A7,'HR Round'!$A$2:$P$7,16,False),"-")</f>
        <v>-</v>
      </c>
      <c r="Q7" s="5" t="str">
        <f>IFERROR(VLOOKUP(A7,Offer!$A$2:$Q$6,17,False),"-")</f>
        <v>-</v>
      </c>
      <c r="R7" s="5" t="str">
        <f>IFERROR(VLOOKUP(A7,Offer!$A$2:$R$6,18,False),"-")</f>
        <v>-</v>
      </c>
      <c r="S7" s="5" t="str">
        <f>IFERROR(VLOOKUP(A7,Onboarding!$A$2:$S$4,19,False),"-")</f>
        <v>-</v>
      </c>
      <c r="T7" s="5" t="str">
        <f t="shared" si="2"/>
        <v>Unknown</v>
      </c>
      <c r="U7" s="8"/>
      <c r="V7" s="4"/>
      <c r="W7" s="4"/>
      <c r="X7" s="4"/>
      <c r="Y7" s="4"/>
      <c r="Z7" s="4"/>
      <c r="AA7" s="4"/>
    </row>
    <row r="8">
      <c r="A8" s="5" t="str">
        <f t="shared" si="1"/>
        <v>Req_123_9234567897</v>
      </c>
      <c r="B8" s="5" t="s">
        <v>59</v>
      </c>
      <c r="C8" s="5">
        <v>9.234567897E9</v>
      </c>
      <c r="D8" s="6" t="s">
        <v>60</v>
      </c>
      <c r="E8" s="5" t="s">
        <v>32</v>
      </c>
      <c r="F8" s="5" t="s">
        <v>24</v>
      </c>
      <c r="G8" s="5" t="s">
        <v>33</v>
      </c>
      <c r="H8" s="5" t="s">
        <v>61</v>
      </c>
      <c r="I8" s="7">
        <v>44960.0</v>
      </c>
      <c r="J8" s="5" t="s">
        <v>27</v>
      </c>
      <c r="K8" s="6" t="s">
        <v>62</v>
      </c>
      <c r="L8" s="5" t="s">
        <v>37</v>
      </c>
      <c r="M8" s="5" t="str">
        <f>VLOOKUP(A8,'Raw Data'!$A$2:$M$101,13,False)</f>
        <v>Ayushi</v>
      </c>
      <c r="N8" s="5" t="str">
        <f>IFERROR(VLOOKUP(A8,'Screening Interviews'!$A$2:$N$52,14,False),"-")</f>
        <v>-</v>
      </c>
      <c r="O8" s="5" t="str">
        <f>IFERROR(VLOOKUP(A8,'Round 1'!$A$2:$O$27,15,False),"-")</f>
        <v>-</v>
      </c>
      <c r="P8" s="5" t="str">
        <f>IFERROR(VLOOKUP(A8,'HR Round'!$A$2:$P$7,16,False),"-")</f>
        <v>-</v>
      </c>
      <c r="Q8" s="5" t="str">
        <f>IFERROR(VLOOKUP(A8,Offer!$A$2:$Q$6,17,False),"-")</f>
        <v>-</v>
      </c>
      <c r="R8" s="5" t="str">
        <f>IFERROR(VLOOKUP(A8,Offer!$A$2:$R$6,18,False),"-")</f>
        <v>-</v>
      </c>
      <c r="S8" s="5" t="str">
        <f>IFERROR(VLOOKUP(A8,Onboarding!$A$2:$S$4,19,False),"-")</f>
        <v>-</v>
      </c>
      <c r="T8" s="5" t="str">
        <f t="shared" si="2"/>
        <v>Unknown</v>
      </c>
      <c r="U8" s="8"/>
      <c r="V8" s="4"/>
      <c r="W8" s="4"/>
      <c r="X8" s="4"/>
      <c r="Y8" s="4"/>
      <c r="Z8" s="4"/>
      <c r="AA8" s="4"/>
    </row>
    <row r="9">
      <c r="A9" s="5" t="str">
        <f t="shared" si="1"/>
        <v>Req_123_9234567898</v>
      </c>
      <c r="B9" s="5" t="s">
        <v>63</v>
      </c>
      <c r="C9" s="5">
        <v>9.234567898E9</v>
      </c>
      <c r="D9" s="6" t="s">
        <v>64</v>
      </c>
      <c r="E9" s="5" t="s">
        <v>52</v>
      </c>
      <c r="F9" s="5" t="s">
        <v>24</v>
      </c>
      <c r="G9" s="5" t="s">
        <v>48</v>
      </c>
      <c r="H9" s="5" t="s">
        <v>42</v>
      </c>
      <c r="I9" s="7">
        <v>45007.0</v>
      </c>
      <c r="J9" s="5" t="s">
        <v>35</v>
      </c>
      <c r="K9" s="6" t="s">
        <v>65</v>
      </c>
      <c r="L9" s="5" t="s">
        <v>37</v>
      </c>
      <c r="M9" s="5" t="str">
        <f>VLOOKUP(A9,'Raw Data'!$A$2:$M$101,13,False)</f>
        <v>Ranjitha</v>
      </c>
      <c r="N9" s="5" t="str">
        <f>IFERROR(VLOOKUP(A9,'Screening Interviews'!$A$2:$N$52,14,False),"-")</f>
        <v>-</v>
      </c>
      <c r="O9" s="5" t="str">
        <f>IFERROR(VLOOKUP(A9,'Round 1'!$A$2:$O$27,15,False),"-")</f>
        <v>-</v>
      </c>
      <c r="P9" s="5" t="str">
        <f>IFERROR(VLOOKUP(A9,'HR Round'!$A$2:$P$7,16,False),"-")</f>
        <v>-</v>
      </c>
      <c r="Q9" s="5" t="str">
        <f>IFERROR(VLOOKUP(A9,Offer!$A$2:$Q$6,17,False),"-")</f>
        <v>-</v>
      </c>
      <c r="R9" s="5" t="str">
        <f>IFERROR(VLOOKUP(A9,Offer!$A$2:$R$6,18,False),"-")</f>
        <v>-</v>
      </c>
      <c r="S9" s="5" t="str">
        <f>IFERROR(VLOOKUP(A9,Onboarding!$A$2:$S$4,19,False),"-")</f>
        <v>-</v>
      </c>
      <c r="T9" s="5" t="str">
        <f t="shared" si="2"/>
        <v>Unknown</v>
      </c>
      <c r="U9" s="8"/>
      <c r="V9" s="4"/>
      <c r="W9" s="4"/>
      <c r="X9" s="4"/>
      <c r="Y9" s="4"/>
      <c r="Z9" s="4"/>
      <c r="AA9" s="4"/>
    </row>
    <row r="10">
      <c r="A10" s="5" t="str">
        <f t="shared" si="1"/>
        <v>Req_123_9234567899</v>
      </c>
      <c r="B10" s="5" t="s">
        <v>66</v>
      </c>
      <c r="C10" s="5">
        <v>9.234567899E9</v>
      </c>
      <c r="D10" s="6" t="s">
        <v>67</v>
      </c>
      <c r="E10" s="5" t="s">
        <v>40</v>
      </c>
      <c r="F10" s="5" t="s">
        <v>24</v>
      </c>
      <c r="G10" s="5" t="s">
        <v>53</v>
      </c>
      <c r="H10" s="5" t="s">
        <v>42</v>
      </c>
      <c r="I10" s="7">
        <v>45348.0</v>
      </c>
      <c r="J10" s="5" t="s">
        <v>43</v>
      </c>
      <c r="K10" s="6" t="s">
        <v>68</v>
      </c>
      <c r="L10" s="5" t="s">
        <v>29</v>
      </c>
      <c r="M10" s="5" t="str">
        <f>VLOOKUP(A10,'Raw Data'!$A$2:$M$101,13,False)</f>
        <v>Ayushi</v>
      </c>
      <c r="N10" s="5" t="str">
        <f>IFERROR(VLOOKUP(A10,'Screening Interviews'!$A$2:$N$52,14,False),"-")</f>
        <v>Not Shortlisted</v>
      </c>
      <c r="O10" s="5" t="str">
        <f>IFERROR(VLOOKUP(A10,'Round 1'!$A$2:$O$27,15,False),"-")</f>
        <v>-</v>
      </c>
      <c r="P10" s="5" t="str">
        <f>IFERROR(VLOOKUP(A10,'HR Round'!$A$2:$P$7,16,False),"-")</f>
        <v>-</v>
      </c>
      <c r="Q10" s="5" t="str">
        <f>IFERROR(VLOOKUP(A10,Offer!$A$2:$Q$6,17,False),"-")</f>
        <v>-</v>
      </c>
      <c r="R10" s="5" t="str">
        <f>IFERROR(VLOOKUP(A10,Offer!$A$2:$R$6,18,False),"-")</f>
        <v>-</v>
      </c>
      <c r="S10" s="5" t="str">
        <f>IFERROR(VLOOKUP(A10,Onboarding!$A$2:$S$4,19,False),"-")</f>
        <v>-</v>
      </c>
      <c r="T10" s="5" t="str">
        <f t="shared" si="2"/>
        <v>Screening</v>
      </c>
      <c r="U10" s="8"/>
      <c r="V10" s="4"/>
      <c r="W10" s="4"/>
      <c r="X10" s="4"/>
      <c r="Y10" s="4"/>
      <c r="Z10" s="4"/>
      <c r="AA10" s="4"/>
    </row>
    <row r="11">
      <c r="A11" s="5" t="str">
        <f t="shared" si="1"/>
        <v>Req_123_9234567900</v>
      </c>
      <c r="B11" s="5" t="s">
        <v>69</v>
      </c>
      <c r="C11" s="5">
        <v>9.2345679E9</v>
      </c>
      <c r="D11" s="6" t="s">
        <v>70</v>
      </c>
      <c r="E11" s="5" t="s">
        <v>23</v>
      </c>
      <c r="F11" s="5" t="s">
        <v>24</v>
      </c>
      <c r="G11" s="5" t="s">
        <v>25</v>
      </c>
      <c r="H11" s="5" t="s">
        <v>42</v>
      </c>
      <c r="I11" s="7">
        <v>45046.0</v>
      </c>
      <c r="J11" s="5" t="s">
        <v>27</v>
      </c>
      <c r="K11" s="6" t="s">
        <v>71</v>
      </c>
      <c r="L11" s="5" t="s">
        <v>37</v>
      </c>
      <c r="M11" s="5" t="str">
        <f>VLOOKUP(A11,'Raw Data'!$A$2:$M$101,13,False)</f>
        <v>Kartik</v>
      </c>
      <c r="N11" s="5" t="str">
        <f>IFERROR(VLOOKUP(A11,'Screening Interviews'!$A$2:$N$52,14,False),"-")</f>
        <v>-</v>
      </c>
      <c r="O11" s="5" t="str">
        <f>IFERROR(VLOOKUP(A11,'Round 1'!$A$2:$O$27,15,False),"-")</f>
        <v>-</v>
      </c>
      <c r="P11" s="5" t="str">
        <f>IFERROR(VLOOKUP(A11,'HR Round'!$A$2:$P$7,16,False),"-")</f>
        <v>-</v>
      </c>
      <c r="Q11" s="5" t="str">
        <f>IFERROR(VLOOKUP(A11,Offer!$A$2:$Q$6,17,False),"-")</f>
        <v>-</v>
      </c>
      <c r="R11" s="5" t="str">
        <f>IFERROR(VLOOKUP(A11,Offer!$A$2:$R$6,18,False),"-")</f>
        <v>-</v>
      </c>
      <c r="S11" s="5" t="str">
        <f>IFERROR(VLOOKUP(A11,Onboarding!$A$2:$S$4,19,False),"-")</f>
        <v>-</v>
      </c>
      <c r="T11" s="5" t="str">
        <f t="shared" si="2"/>
        <v>Unknown</v>
      </c>
      <c r="U11" s="8"/>
      <c r="V11" s="4"/>
      <c r="W11" s="4"/>
      <c r="X11" s="4"/>
      <c r="Y11" s="4"/>
      <c r="Z11" s="4"/>
      <c r="AA11" s="4"/>
    </row>
    <row r="12">
      <c r="A12" s="5" t="str">
        <f t="shared" si="1"/>
        <v>Req_123_9234567901</v>
      </c>
      <c r="B12" s="5" t="s">
        <v>72</v>
      </c>
      <c r="C12" s="5">
        <v>9.234567901E9</v>
      </c>
      <c r="D12" s="6" t="s">
        <v>73</v>
      </c>
      <c r="E12" s="5" t="s">
        <v>47</v>
      </c>
      <c r="F12" s="5" t="s">
        <v>24</v>
      </c>
      <c r="G12" s="5" t="s">
        <v>33</v>
      </c>
      <c r="H12" s="5" t="s">
        <v>74</v>
      </c>
      <c r="I12" s="7">
        <v>45356.0</v>
      </c>
      <c r="J12" s="5" t="s">
        <v>35</v>
      </c>
      <c r="K12" s="6" t="s">
        <v>75</v>
      </c>
      <c r="L12" s="5" t="s">
        <v>29</v>
      </c>
      <c r="M12" s="5" t="str">
        <f>VLOOKUP(A12,'Raw Data'!$A$2:$M$101,13,False)</f>
        <v>Radhika</v>
      </c>
      <c r="N12" s="5" t="str">
        <f>IFERROR(VLOOKUP(A12,'Screening Interviews'!$A$2:$N$52,14,False),"-")</f>
        <v>Not Shortlisted</v>
      </c>
      <c r="O12" s="5" t="str">
        <f>IFERROR(VLOOKUP(A12,'Round 1'!$A$2:$O$27,15,False),"-")</f>
        <v>-</v>
      </c>
      <c r="P12" s="5" t="str">
        <f>IFERROR(VLOOKUP(A12,'HR Round'!$A$2:$P$7,16,False),"-")</f>
        <v>-</v>
      </c>
      <c r="Q12" s="5" t="str">
        <f>IFERROR(VLOOKUP(A12,Offer!$A$2:$Q$6,17,False),"-")</f>
        <v>-</v>
      </c>
      <c r="R12" s="5" t="str">
        <f>IFERROR(VLOOKUP(A12,Offer!$A$2:$R$6,18,False),"-")</f>
        <v>-</v>
      </c>
      <c r="S12" s="5" t="str">
        <f>IFERROR(VLOOKUP(A12,Onboarding!$A$2:$S$4,19,False),"-")</f>
        <v>-</v>
      </c>
      <c r="T12" s="5" t="str">
        <f t="shared" si="2"/>
        <v>Screening</v>
      </c>
      <c r="U12" s="8"/>
      <c r="V12" s="4"/>
      <c r="W12" s="4"/>
      <c r="X12" s="4"/>
      <c r="Y12" s="4"/>
      <c r="Z12" s="4"/>
      <c r="AA12" s="4"/>
    </row>
    <row r="13">
      <c r="A13" s="5" t="str">
        <f t="shared" si="1"/>
        <v>Req_123_9234567902</v>
      </c>
      <c r="B13" s="5" t="s">
        <v>76</v>
      </c>
      <c r="C13" s="5">
        <v>9.234567902E9</v>
      </c>
      <c r="D13" s="6" t="s">
        <v>77</v>
      </c>
      <c r="E13" s="5" t="s">
        <v>57</v>
      </c>
      <c r="F13" s="5" t="s">
        <v>24</v>
      </c>
      <c r="G13" s="5" t="s">
        <v>41</v>
      </c>
      <c r="H13" s="5" t="s">
        <v>42</v>
      </c>
      <c r="I13" s="7">
        <v>45360.0</v>
      </c>
      <c r="J13" s="5" t="s">
        <v>43</v>
      </c>
      <c r="K13" s="6" t="s">
        <v>78</v>
      </c>
      <c r="L13" s="5" t="s">
        <v>29</v>
      </c>
      <c r="M13" s="5" t="str">
        <f>VLOOKUP(A13,'Raw Data'!$A$2:$M$101,13,False)</f>
        <v>Ayushi</v>
      </c>
      <c r="N13" s="5" t="str">
        <f>IFERROR(VLOOKUP(A13,'Screening Interviews'!$A$2:$N$52,14,False),"-")</f>
        <v>Shortlisted</v>
      </c>
      <c r="O13" s="5" t="str">
        <f>IFERROR(VLOOKUP(A13,'Round 1'!$A$2:$O$27,15,False),"-")</f>
        <v>On Hold</v>
      </c>
      <c r="P13" s="5" t="str">
        <f>IFERROR(VLOOKUP(A13,'HR Round'!$A$2:$P$7,16,False),"-")</f>
        <v>-</v>
      </c>
      <c r="Q13" s="5" t="str">
        <f>IFERROR(VLOOKUP(A13,Offer!$A$2:$Q$6,17,False),"-")</f>
        <v>-</v>
      </c>
      <c r="R13" s="5" t="str">
        <f>IFERROR(VLOOKUP(A13,Offer!$A$2:$R$6,18,False),"-")</f>
        <v>-</v>
      </c>
      <c r="S13" s="5" t="str">
        <f>IFERROR(VLOOKUP(A13,Onboarding!$A$2:$S$4,19,False),"-")</f>
        <v>-</v>
      </c>
      <c r="T13" s="5" t="str">
        <f t="shared" si="2"/>
        <v>On Hold at Round 1</v>
      </c>
      <c r="U13" s="8"/>
      <c r="V13" s="4"/>
      <c r="W13" s="4"/>
      <c r="X13" s="4"/>
      <c r="Y13" s="4"/>
      <c r="Z13" s="4"/>
      <c r="AA13" s="4"/>
    </row>
    <row r="14">
      <c r="A14" s="5" t="str">
        <f t="shared" si="1"/>
        <v>Req_123_9234567903</v>
      </c>
      <c r="B14" s="5" t="s">
        <v>79</v>
      </c>
      <c r="C14" s="5">
        <v>9.234567903E9</v>
      </c>
      <c r="D14" s="6" t="s">
        <v>80</v>
      </c>
      <c r="E14" s="5" t="s">
        <v>52</v>
      </c>
      <c r="F14" s="5" t="s">
        <v>24</v>
      </c>
      <c r="G14" s="5" t="s">
        <v>53</v>
      </c>
      <c r="H14" s="5" t="s">
        <v>26</v>
      </c>
      <c r="I14" s="7">
        <v>45364.0</v>
      </c>
      <c r="J14" s="5" t="s">
        <v>27</v>
      </c>
      <c r="K14" s="6" t="s">
        <v>81</v>
      </c>
      <c r="L14" s="5" t="s">
        <v>29</v>
      </c>
      <c r="M14" s="5" t="str">
        <f>VLOOKUP(A14,'Raw Data'!$A$2:$M$101,13,False)</f>
        <v>Ranjitha</v>
      </c>
      <c r="N14" s="5" t="str">
        <f>IFERROR(VLOOKUP(A14,'Screening Interviews'!$A$2:$N$52,14,False),"-")</f>
        <v>Not Shortlisted</v>
      </c>
      <c r="O14" s="5" t="str">
        <f>IFERROR(VLOOKUP(A14,'Round 1'!$A$2:$O$27,15,False),"-")</f>
        <v>-</v>
      </c>
      <c r="P14" s="5" t="str">
        <f>IFERROR(VLOOKUP(A14,'HR Round'!$A$2:$P$7,16,False),"-")</f>
        <v>-</v>
      </c>
      <c r="Q14" s="5" t="str">
        <f>IFERROR(VLOOKUP(A14,Offer!$A$2:$Q$6,17,False),"-")</f>
        <v>-</v>
      </c>
      <c r="R14" s="5" t="str">
        <f>IFERROR(VLOOKUP(A14,Offer!$A$2:$R$6,18,False),"-")</f>
        <v>-</v>
      </c>
      <c r="S14" s="5" t="str">
        <f>IFERROR(VLOOKUP(A14,Onboarding!$A$2:$S$4,19,False),"-")</f>
        <v>-</v>
      </c>
      <c r="T14" s="5" t="str">
        <f t="shared" si="2"/>
        <v>Screening</v>
      </c>
      <c r="U14" s="8"/>
      <c r="V14" s="4"/>
      <c r="W14" s="4"/>
      <c r="X14" s="4"/>
      <c r="Y14" s="4"/>
      <c r="Z14" s="4"/>
      <c r="AA14" s="4"/>
    </row>
    <row r="15">
      <c r="A15" s="5" t="str">
        <f t="shared" si="1"/>
        <v>Req_123_9234567904</v>
      </c>
      <c r="B15" s="5" t="s">
        <v>82</v>
      </c>
      <c r="C15" s="5">
        <v>9.234567904E9</v>
      </c>
      <c r="D15" s="6" t="s">
        <v>83</v>
      </c>
      <c r="E15" s="5" t="s">
        <v>23</v>
      </c>
      <c r="F15" s="5" t="s">
        <v>24</v>
      </c>
      <c r="G15" s="5" t="s">
        <v>48</v>
      </c>
      <c r="H15" s="5" t="s">
        <v>26</v>
      </c>
      <c r="I15" s="7">
        <v>45116.0</v>
      </c>
      <c r="J15" s="5" t="s">
        <v>35</v>
      </c>
      <c r="K15" s="6" t="s">
        <v>84</v>
      </c>
      <c r="L15" s="5" t="s">
        <v>37</v>
      </c>
      <c r="M15" s="5" t="str">
        <f>VLOOKUP(A15,'Raw Data'!$A$2:$M$101,13,False)</f>
        <v>Ayushi</v>
      </c>
      <c r="N15" s="5" t="str">
        <f>IFERROR(VLOOKUP(A15,'Screening Interviews'!$A$2:$N$52,14,False),"-")</f>
        <v>-</v>
      </c>
      <c r="O15" s="5" t="str">
        <f>IFERROR(VLOOKUP(A15,'Round 1'!$A$2:$O$27,15,False),"-")</f>
        <v>-</v>
      </c>
      <c r="P15" s="5" t="str">
        <f>IFERROR(VLOOKUP(A15,'HR Round'!$A$2:$P$7,16,False),"-")</f>
        <v>-</v>
      </c>
      <c r="Q15" s="5" t="str">
        <f>IFERROR(VLOOKUP(A15,Offer!$A$2:$Q$6,17,False),"-")</f>
        <v>-</v>
      </c>
      <c r="R15" s="5" t="str">
        <f>IFERROR(VLOOKUP(A15,Offer!$A$2:$R$6,18,False),"-")</f>
        <v>-</v>
      </c>
      <c r="S15" s="5" t="str">
        <f>IFERROR(VLOOKUP(A15,Onboarding!$A$2:$S$4,19,False),"-")</f>
        <v>-</v>
      </c>
      <c r="T15" s="5" t="str">
        <f t="shared" si="2"/>
        <v>Unknown</v>
      </c>
      <c r="U15" s="8"/>
      <c r="V15" s="4"/>
      <c r="W15" s="4"/>
      <c r="X15" s="4"/>
      <c r="Y15" s="4"/>
      <c r="Z15" s="4"/>
      <c r="AA15" s="4"/>
    </row>
    <row r="16">
      <c r="A16" s="5" t="str">
        <f t="shared" si="1"/>
        <v>Req_123_9234567905</v>
      </c>
      <c r="B16" s="5" t="s">
        <v>85</v>
      </c>
      <c r="C16" s="5">
        <v>9.234567905E9</v>
      </c>
      <c r="D16" s="6" t="s">
        <v>86</v>
      </c>
      <c r="E16" s="5" t="s">
        <v>32</v>
      </c>
      <c r="F16" s="5" t="s">
        <v>24</v>
      </c>
      <c r="G16" s="5" t="s">
        <v>48</v>
      </c>
      <c r="H16" s="5" t="s">
        <v>42</v>
      </c>
      <c r="I16" s="7">
        <v>45272.0</v>
      </c>
      <c r="J16" s="5" t="s">
        <v>43</v>
      </c>
      <c r="K16" s="6" t="s">
        <v>87</v>
      </c>
      <c r="L16" s="5" t="s">
        <v>37</v>
      </c>
      <c r="M16" s="5" t="str">
        <f>VLOOKUP(A16,'Raw Data'!$A$2:$M$101,13,False)</f>
        <v>Kartik</v>
      </c>
      <c r="N16" s="5" t="str">
        <f>IFERROR(VLOOKUP(A16,'Screening Interviews'!$A$2:$N$52,14,False),"-")</f>
        <v>-</v>
      </c>
      <c r="O16" s="5" t="str">
        <f>IFERROR(VLOOKUP(A16,'Round 1'!$A$2:$O$27,15,False),"-")</f>
        <v>-</v>
      </c>
      <c r="P16" s="5" t="str">
        <f>IFERROR(VLOOKUP(A16,'HR Round'!$A$2:$P$7,16,False),"-")</f>
        <v>-</v>
      </c>
      <c r="Q16" s="5" t="str">
        <f>IFERROR(VLOOKUP(A16,Offer!$A$2:$Q$6,17,False),"-")</f>
        <v>-</v>
      </c>
      <c r="R16" s="5" t="str">
        <f>IFERROR(VLOOKUP(A16,Offer!$A$2:$R$6,18,False),"-")</f>
        <v>-</v>
      </c>
      <c r="S16" s="5" t="str">
        <f>IFERROR(VLOOKUP(A16,Onboarding!$A$2:$S$4,19,False),"-")</f>
        <v>-</v>
      </c>
      <c r="T16" s="5" t="str">
        <f t="shared" si="2"/>
        <v>Unknown</v>
      </c>
      <c r="U16" s="9"/>
      <c r="V16" s="4"/>
      <c r="W16" s="4"/>
      <c r="X16" s="4"/>
      <c r="Y16" s="4"/>
      <c r="Z16" s="4"/>
      <c r="AA16" s="4"/>
    </row>
    <row r="17">
      <c r="A17" s="5" t="str">
        <f t="shared" si="1"/>
        <v>Req_123_9234567906</v>
      </c>
      <c r="B17" s="5" t="s">
        <v>88</v>
      </c>
      <c r="C17" s="5">
        <v>9.234567906E9</v>
      </c>
      <c r="D17" s="6" t="s">
        <v>89</v>
      </c>
      <c r="E17" s="5" t="s">
        <v>40</v>
      </c>
      <c r="F17" s="5" t="s">
        <v>24</v>
      </c>
      <c r="G17" s="5" t="s">
        <v>53</v>
      </c>
      <c r="H17" s="5" t="s">
        <v>26</v>
      </c>
      <c r="I17" s="7">
        <v>45091.0</v>
      </c>
      <c r="J17" s="5" t="s">
        <v>27</v>
      </c>
      <c r="K17" s="6" t="s">
        <v>90</v>
      </c>
      <c r="L17" s="5" t="s">
        <v>37</v>
      </c>
      <c r="M17" s="5" t="str">
        <f>VLOOKUP(A17,'Raw Data'!$A$2:$M$101,13,False)</f>
        <v>Radhika</v>
      </c>
      <c r="N17" s="5" t="str">
        <f>IFERROR(VLOOKUP(A17,'Screening Interviews'!$A$2:$N$52,14,False),"-")</f>
        <v>-</v>
      </c>
      <c r="O17" s="5" t="str">
        <f>IFERROR(VLOOKUP(A17,'Round 1'!$A$2:$O$27,15,False),"-")</f>
        <v>-</v>
      </c>
      <c r="P17" s="5" t="str">
        <f>IFERROR(VLOOKUP(A17,'HR Round'!$A$2:$P$7,16,False),"-")</f>
        <v>-</v>
      </c>
      <c r="Q17" s="5" t="str">
        <f>IFERROR(VLOOKUP(A17,Offer!$A$2:$Q$6,17,False),"-")</f>
        <v>-</v>
      </c>
      <c r="R17" s="5" t="str">
        <f>IFERROR(VLOOKUP(A17,Offer!$A$2:$R$6,18,False),"-")</f>
        <v>-</v>
      </c>
      <c r="S17" s="5" t="str">
        <f>IFERROR(VLOOKUP(A17,Onboarding!$A$2:$S$4,19,False),"-")</f>
        <v>-</v>
      </c>
      <c r="T17" s="5" t="str">
        <f t="shared" si="2"/>
        <v>Unknown</v>
      </c>
      <c r="U17" s="10"/>
      <c r="V17" s="4"/>
      <c r="W17" s="4"/>
      <c r="X17" s="4"/>
      <c r="Y17" s="4"/>
      <c r="Z17" s="4"/>
      <c r="AA17" s="4"/>
    </row>
    <row r="18">
      <c r="A18" s="5" t="str">
        <f t="shared" si="1"/>
        <v>Req_123_9234567907</v>
      </c>
      <c r="B18" s="5" t="s">
        <v>91</v>
      </c>
      <c r="C18" s="5">
        <v>9.234567907E9</v>
      </c>
      <c r="D18" s="6" t="s">
        <v>92</v>
      </c>
      <c r="E18" s="5" t="s">
        <v>57</v>
      </c>
      <c r="F18" s="5" t="s">
        <v>24</v>
      </c>
      <c r="G18" s="5" t="s">
        <v>33</v>
      </c>
      <c r="H18" s="5" t="s">
        <v>93</v>
      </c>
      <c r="I18" s="7">
        <v>45309.0</v>
      </c>
      <c r="J18" s="5" t="s">
        <v>35</v>
      </c>
      <c r="K18" s="6" t="s">
        <v>94</v>
      </c>
      <c r="L18" s="5" t="s">
        <v>29</v>
      </c>
      <c r="M18" s="5" t="str">
        <f>VLOOKUP(A18,'Raw Data'!$A$2:$M$101,13,False)</f>
        <v>Ayushi</v>
      </c>
      <c r="N18" s="5" t="str">
        <f>IFERROR(VLOOKUP(A18,'Screening Interviews'!$A$2:$N$52,14,False),"-")</f>
        <v>Not Shortlisted</v>
      </c>
      <c r="O18" s="5" t="str">
        <f>IFERROR(VLOOKUP(A18,'Round 1'!$A$2:$O$27,15,False),"-")</f>
        <v>-</v>
      </c>
      <c r="P18" s="5" t="str">
        <f>IFERROR(VLOOKUP(A18,'HR Round'!$A$2:$P$7,16,False),"-")</f>
        <v>-</v>
      </c>
      <c r="Q18" s="5" t="str">
        <f>IFERROR(VLOOKUP(A18,Offer!$A$2:$Q$6,17,False),"-")</f>
        <v>-</v>
      </c>
      <c r="R18" s="5" t="str">
        <f>IFERROR(VLOOKUP(A18,Offer!$A$2:$R$6,18,False),"-")</f>
        <v>-</v>
      </c>
      <c r="S18" s="5" t="str">
        <f>IFERROR(VLOOKUP(A18,Onboarding!$A$2:$S$4,19,False),"-")</f>
        <v>-</v>
      </c>
      <c r="T18" s="5" t="str">
        <f t="shared" si="2"/>
        <v>Screening</v>
      </c>
      <c r="U18" s="8"/>
      <c r="V18" s="4"/>
      <c r="W18" s="4"/>
      <c r="X18" s="4"/>
      <c r="Y18" s="4"/>
      <c r="Z18" s="4"/>
      <c r="AA18" s="4"/>
    </row>
    <row r="19">
      <c r="A19" s="5" t="str">
        <f t="shared" si="1"/>
        <v>Req_123_9234567908</v>
      </c>
      <c r="B19" s="5" t="s">
        <v>95</v>
      </c>
      <c r="C19" s="5">
        <v>9.234567908E9</v>
      </c>
      <c r="D19" s="6" t="s">
        <v>96</v>
      </c>
      <c r="E19" s="5" t="s">
        <v>47</v>
      </c>
      <c r="F19" s="5" t="s">
        <v>24</v>
      </c>
      <c r="G19" s="5" t="s">
        <v>41</v>
      </c>
      <c r="H19" s="5" t="s">
        <v>26</v>
      </c>
      <c r="I19" s="7">
        <v>45251.0</v>
      </c>
      <c r="J19" s="5" t="s">
        <v>43</v>
      </c>
      <c r="K19" s="6" t="s">
        <v>97</v>
      </c>
      <c r="L19" s="5" t="s">
        <v>37</v>
      </c>
      <c r="M19" s="5" t="str">
        <f>VLOOKUP(A19,'Raw Data'!$A$2:$M$101,13,False)</f>
        <v>Ranjitha</v>
      </c>
      <c r="N19" s="5" t="str">
        <f>IFERROR(VLOOKUP(A19,'Screening Interviews'!$A$2:$N$52,14,False),"-")</f>
        <v>-</v>
      </c>
      <c r="O19" s="5" t="str">
        <f>IFERROR(VLOOKUP(A19,'Round 1'!$A$2:$O$27,15,False),"-")</f>
        <v>-</v>
      </c>
      <c r="P19" s="5" t="str">
        <f>IFERROR(VLOOKUP(A19,'HR Round'!$A$2:$P$7,16,False),"-")</f>
        <v>-</v>
      </c>
      <c r="Q19" s="5" t="str">
        <f>IFERROR(VLOOKUP(A19,Offer!$A$2:$Q$6,17,False),"-")</f>
        <v>-</v>
      </c>
      <c r="R19" s="5" t="str">
        <f>IFERROR(VLOOKUP(A19,Offer!$A$2:$R$6,18,False),"-")</f>
        <v>-</v>
      </c>
      <c r="S19" s="5" t="str">
        <f>IFERROR(VLOOKUP(A19,Onboarding!$A$2:$S$4,19,False),"-")</f>
        <v>-</v>
      </c>
      <c r="T19" s="5" t="str">
        <f t="shared" si="2"/>
        <v>Unknown</v>
      </c>
      <c r="U19" s="8"/>
      <c r="V19" s="4"/>
      <c r="W19" s="4"/>
      <c r="X19" s="4"/>
      <c r="Y19" s="4"/>
      <c r="Z19" s="4"/>
      <c r="AA19" s="4"/>
    </row>
    <row r="20">
      <c r="A20" s="5" t="str">
        <f t="shared" si="1"/>
        <v>Req_123_9234567909</v>
      </c>
      <c r="B20" s="5" t="s">
        <v>98</v>
      </c>
      <c r="C20" s="5">
        <v>9.234567909E9</v>
      </c>
      <c r="D20" s="6" t="s">
        <v>99</v>
      </c>
      <c r="E20" s="5" t="s">
        <v>32</v>
      </c>
      <c r="F20" s="5" t="s">
        <v>24</v>
      </c>
      <c r="G20" s="5" t="s">
        <v>25</v>
      </c>
      <c r="H20" s="5" t="s">
        <v>26</v>
      </c>
      <c r="I20" s="7">
        <v>45322.0</v>
      </c>
      <c r="J20" s="5" t="s">
        <v>27</v>
      </c>
      <c r="K20" s="6" t="s">
        <v>100</v>
      </c>
      <c r="L20" s="5" t="s">
        <v>29</v>
      </c>
      <c r="M20" s="5" t="str">
        <f>VLOOKUP(A20,'Raw Data'!$A$2:$M$101,13,False)</f>
        <v>Ayushi</v>
      </c>
      <c r="N20" s="5" t="str">
        <f>IFERROR(VLOOKUP(A20,'Screening Interviews'!$A$2:$N$52,14,False),"-")</f>
        <v>Not Shortlisted</v>
      </c>
      <c r="O20" s="5" t="str">
        <f>IFERROR(VLOOKUP(A20,'Round 1'!$A$2:$O$27,15,False),"-")</f>
        <v>-</v>
      </c>
      <c r="P20" s="5" t="str">
        <f>IFERROR(VLOOKUP(A20,'HR Round'!$A$2:$P$7,16,False),"-")</f>
        <v>-</v>
      </c>
      <c r="Q20" s="5" t="str">
        <f>IFERROR(VLOOKUP(A20,Offer!$A$2:$Q$6,17,False),"-")</f>
        <v>-</v>
      </c>
      <c r="R20" s="5" t="str">
        <f>IFERROR(VLOOKUP(A20,Offer!$A$2:$R$6,18,False),"-")</f>
        <v>-</v>
      </c>
      <c r="S20" s="5" t="str">
        <f>IFERROR(VLOOKUP(A20,Onboarding!$A$2:$S$4,19,False),"-")</f>
        <v>-</v>
      </c>
      <c r="T20" s="5" t="str">
        <f t="shared" si="2"/>
        <v>Screening</v>
      </c>
      <c r="U20" s="11"/>
      <c r="V20" s="4"/>
      <c r="W20" s="4"/>
      <c r="X20" s="4"/>
      <c r="Y20" s="4"/>
      <c r="Z20" s="4"/>
      <c r="AA20" s="4"/>
    </row>
    <row r="21">
      <c r="A21" s="5" t="str">
        <f t="shared" si="1"/>
        <v>Req_123_9234567910</v>
      </c>
      <c r="B21" s="5" t="s">
        <v>101</v>
      </c>
      <c r="C21" s="5">
        <v>9.23456791E9</v>
      </c>
      <c r="D21" s="6" t="s">
        <v>102</v>
      </c>
      <c r="E21" s="5" t="s">
        <v>23</v>
      </c>
      <c r="F21" s="5" t="s">
        <v>24</v>
      </c>
      <c r="G21" s="5" t="s">
        <v>41</v>
      </c>
      <c r="H21" s="5" t="s">
        <v>26</v>
      </c>
      <c r="I21" s="7">
        <v>45327.0</v>
      </c>
      <c r="J21" s="5" t="s">
        <v>35</v>
      </c>
      <c r="K21" s="6" t="s">
        <v>103</v>
      </c>
      <c r="L21" s="5" t="s">
        <v>29</v>
      </c>
      <c r="M21" s="5" t="str">
        <f>VLOOKUP(A21,'Raw Data'!$A$2:$M$101,13,False)</f>
        <v>Kartik</v>
      </c>
      <c r="N21" s="5" t="str">
        <f>IFERROR(VLOOKUP(A21,'Screening Interviews'!$A$2:$N$52,14,False),"-")</f>
        <v>Shortlisted</v>
      </c>
      <c r="O21" s="5" t="str">
        <f>IFERROR(VLOOKUP(A21,'Round 1'!$A$2:$O$27,15,False),"-")</f>
        <v>Reject</v>
      </c>
      <c r="P21" s="5" t="str">
        <f>IFERROR(VLOOKUP(A21,'HR Round'!$A$2:$P$7,16,False),"-")</f>
        <v>-</v>
      </c>
      <c r="Q21" s="5" t="str">
        <f>IFERROR(VLOOKUP(A21,Offer!$A$2:$Q$6,17,False),"-")</f>
        <v>-</v>
      </c>
      <c r="R21" s="5" t="str">
        <f>IFERROR(VLOOKUP(A21,Offer!$A$2:$R$6,18,False),"-")</f>
        <v>-</v>
      </c>
      <c r="S21" s="5" t="str">
        <f>IFERROR(VLOOKUP(A21,Onboarding!$A$2:$S$4,19,False),"-")</f>
        <v>-</v>
      </c>
      <c r="T21" s="5" t="str">
        <f t="shared" si="2"/>
        <v>Round 1</v>
      </c>
      <c r="U21" s="8"/>
      <c r="V21" s="4"/>
      <c r="W21" s="4"/>
      <c r="X21" s="4"/>
      <c r="Y21" s="4"/>
      <c r="Z21" s="4"/>
      <c r="AA21" s="4"/>
    </row>
    <row r="22">
      <c r="A22" s="5" t="str">
        <f t="shared" si="1"/>
        <v>Req_123_9234567911</v>
      </c>
      <c r="B22" s="5" t="s">
        <v>104</v>
      </c>
      <c r="C22" s="5">
        <v>9.234567911E9</v>
      </c>
      <c r="D22" s="6" t="s">
        <v>105</v>
      </c>
      <c r="E22" s="5" t="s">
        <v>52</v>
      </c>
      <c r="F22" s="5" t="s">
        <v>24</v>
      </c>
      <c r="G22" s="5" t="s">
        <v>48</v>
      </c>
      <c r="H22" s="5" t="s">
        <v>26</v>
      </c>
      <c r="I22" s="7">
        <v>45332.0</v>
      </c>
      <c r="J22" s="5" t="s">
        <v>43</v>
      </c>
      <c r="K22" s="6" t="s">
        <v>106</v>
      </c>
      <c r="L22" s="5" t="s">
        <v>29</v>
      </c>
      <c r="M22" s="5" t="str">
        <f>VLOOKUP(A22,'Raw Data'!$A$2:$M$101,13,False)</f>
        <v>Radhika</v>
      </c>
      <c r="N22" s="5" t="str">
        <f>IFERROR(VLOOKUP(A22,'Screening Interviews'!$A$2:$N$52,14,False),"-")</f>
        <v>Shortlisted</v>
      </c>
      <c r="O22" s="5" t="str">
        <f>IFERROR(VLOOKUP(A22,'Round 1'!$A$2:$O$27,15,False),"-")</f>
        <v>Rescheduled</v>
      </c>
      <c r="P22" s="5" t="str">
        <f>IFERROR(VLOOKUP(A22,'HR Round'!$A$2:$P$7,16,False),"-")</f>
        <v>-</v>
      </c>
      <c r="Q22" s="5" t="str">
        <f>IFERROR(VLOOKUP(A22,Offer!$A$2:$Q$6,17,False),"-")</f>
        <v>-</v>
      </c>
      <c r="R22" s="5" t="str">
        <f>IFERROR(VLOOKUP(A22,Offer!$A$2:$R$6,18,False),"-")</f>
        <v>-</v>
      </c>
      <c r="S22" s="5" t="str">
        <f>IFERROR(VLOOKUP(A22,Onboarding!$A$2:$S$4,19,False),"-")</f>
        <v>-</v>
      </c>
      <c r="T22" s="5" t="str">
        <f t="shared" si="2"/>
        <v>Round 1</v>
      </c>
      <c r="V22" s="4"/>
      <c r="W22" s="4"/>
      <c r="X22" s="4"/>
      <c r="Y22" s="4"/>
      <c r="Z22" s="4"/>
      <c r="AA22" s="4"/>
    </row>
    <row r="23">
      <c r="A23" s="5" t="str">
        <f t="shared" si="1"/>
        <v>Req_123_9234567912</v>
      </c>
      <c r="B23" s="5" t="s">
        <v>107</v>
      </c>
      <c r="C23" s="5">
        <v>9.234567912E9</v>
      </c>
      <c r="D23" s="6" t="s">
        <v>108</v>
      </c>
      <c r="E23" s="5" t="s">
        <v>40</v>
      </c>
      <c r="F23" s="5" t="s">
        <v>24</v>
      </c>
      <c r="G23" s="5" t="s">
        <v>33</v>
      </c>
      <c r="H23" s="5" t="s">
        <v>109</v>
      </c>
      <c r="I23" s="7">
        <v>45197.0</v>
      </c>
      <c r="J23" s="5" t="s">
        <v>27</v>
      </c>
      <c r="K23" s="6" t="s">
        <v>110</v>
      </c>
      <c r="L23" s="5" t="s">
        <v>37</v>
      </c>
      <c r="M23" s="5" t="str">
        <f>VLOOKUP(A23,'Raw Data'!$A$2:$M$101,13,False)</f>
        <v>Ayushi</v>
      </c>
      <c r="N23" s="5" t="str">
        <f>IFERROR(VLOOKUP(A23,'Screening Interviews'!$A$2:$N$52,14,False),"-")</f>
        <v>-</v>
      </c>
      <c r="O23" s="5" t="str">
        <f>IFERROR(VLOOKUP(A23,'Round 1'!$A$2:$O$27,15,False),"-")</f>
        <v>-</v>
      </c>
      <c r="P23" s="5" t="str">
        <f>IFERROR(VLOOKUP(A23,'HR Round'!$A$2:$P$7,16,False),"-")</f>
        <v>-</v>
      </c>
      <c r="Q23" s="5" t="str">
        <f>IFERROR(VLOOKUP(A23,Offer!$A$2:$Q$6,17,False),"-")</f>
        <v>-</v>
      </c>
      <c r="R23" s="5" t="str">
        <f>IFERROR(VLOOKUP(A23,Offer!$A$2:$R$6,18,False),"-")</f>
        <v>-</v>
      </c>
      <c r="S23" s="5" t="str">
        <f>IFERROR(VLOOKUP(A23,Onboarding!$A$2:$S$4,19,False),"-")</f>
        <v>-</v>
      </c>
      <c r="T23" s="5" t="str">
        <f t="shared" si="2"/>
        <v>Unknown</v>
      </c>
      <c r="U23" s="8"/>
      <c r="V23" s="4"/>
      <c r="W23" s="4"/>
      <c r="X23" s="4"/>
      <c r="Y23" s="4"/>
      <c r="Z23" s="4"/>
      <c r="AA23" s="4"/>
    </row>
    <row r="24">
      <c r="A24" s="5" t="str">
        <f t="shared" si="1"/>
        <v>Req_123_9234567913</v>
      </c>
      <c r="B24" s="5" t="s">
        <v>111</v>
      </c>
      <c r="C24" s="5">
        <v>9.234567913E9</v>
      </c>
      <c r="D24" s="6" t="s">
        <v>112</v>
      </c>
      <c r="E24" s="5" t="s">
        <v>47</v>
      </c>
      <c r="F24" s="5" t="s">
        <v>24</v>
      </c>
      <c r="G24" s="5" t="s">
        <v>53</v>
      </c>
      <c r="H24" s="5" t="s">
        <v>26</v>
      </c>
      <c r="I24" s="7">
        <v>45056.0</v>
      </c>
      <c r="J24" s="5" t="s">
        <v>35</v>
      </c>
      <c r="K24" s="6" t="s">
        <v>113</v>
      </c>
      <c r="L24" s="5" t="s">
        <v>37</v>
      </c>
      <c r="M24" s="5" t="str">
        <f>VLOOKUP(A24,'Raw Data'!$A$2:$M$101,13,False)</f>
        <v>Ranjitha</v>
      </c>
      <c r="N24" s="5" t="str">
        <f>IFERROR(VLOOKUP(A24,'Screening Interviews'!$A$2:$N$52,14,False),"-")</f>
        <v>-</v>
      </c>
      <c r="O24" s="5" t="str">
        <f>IFERROR(VLOOKUP(A24,'Round 1'!$A$2:$O$27,15,False),"-")</f>
        <v>-</v>
      </c>
      <c r="P24" s="5" t="str">
        <f>IFERROR(VLOOKUP(A24,'HR Round'!$A$2:$P$7,16,False),"-")</f>
        <v>-</v>
      </c>
      <c r="Q24" s="5" t="str">
        <f>IFERROR(VLOOKUP(A24,Offer!$A$2:$Q$6,17,False),"-")</f>
        <v>-</v>
      </c>
      <c r="R24" s="5" t="str">
        <f>IFERROR(VLOOKUP(A24,Offer!$A$2:$R$6,18,False),"-")</f>
        <v>-</v>
      </c>
      <c r="S24" s="5" t="str">
        <f>IFERROR(VLOOKUP(A24,Onboarding!$A$2:$S$4,19,False),"-")</f>
        <v>-</v>
      </c>
      <c r="T24" s="5" t="str">
        <f t="shared" si="2"/>
        <v>Unknown</v>
      </c>
      <c r="U24" s="8"/>
      <c r="V24" s="4"/>
      <c r="W24" s="4"/>
      <c r="X24" s="4"/>
      <c r="Y24" s="4"/>
      <c r="Z24" s="4"/>
      <c r="AA24" s="4"/>
    </row>
    <row r="25">
      <c r="A25" s="5" t="str">
        <f t="shared" si="1"/>
        <v>Req_123_9234567914</v>
      </c>
      <c r="B25" s="5" t="s">
        <v>114</v>
      </c>
      <c r="C25" s="5">
        <v>9.234567914E9</v>
      </c>
      <c r="D25" s="6" t="s">
        <v>115</v>
      </c>
      <c r="E25" s="5" t="s">
        <v>57</v>
      </c>
      <c r="F25" s="5" t="s">
        <v>24</v>
      </c>
      <c r="G25" s="5" t="s">
        <v>25</v>
      </c>
      <c r="H25" s="5" t="s">
        <v>26</v>
      </c>
      <c r="I25" s="7">
        <v>44930.0</v>
      </c>
      <c r="J25" s="5" t="s">
        <v>43</v>
      </c>
      <c r="K25" s="6" t="s">
        <v>116</v>
      </c>
      <c r="L25" s="5" t="s">
        <v>37</v>
      </c>
      <c r="M25" s="5" t="str">
        <f>VLOOKUP(A25,'Raw Data'!$A$2:$M$101,13,False)</f>
        <v>Ayushi</v>
      </c>
      <c r="N25" s="5" t="str">
        <f>IFERROR(VLOOKUP(A25,'Screening Interviews'!$A$2:$N$52,14,False),"-")</f>
        <v>-</v>
      </c>
      <c r="O25" s="5" t="str">
        <f>IFERROR(VLOOKUP(A25,'Round 1'!$A$2:$O$27,15,False),"-")</f>
        <v>-</v>
      </c>
      <c r="P25" s="5" t="str">
        <f>IFERROR(VLOOKUP(A25,'HR Round'!$A$2:$P$7,16,False),"-")</f>
        <v>-</v>
      </c>
      <c r="Q25" s="5" t="str">
        <f>IFERROR(VLOOKUP(A25,Offer!$A$2:$Q$6,17,False),"-")</f>
        <v>-</v>
      </c>
      <c r="R25" s="5" t="str">
        <f>IFERROR(VLOOKUP(A25,Offer!$A$2:$R$6,18,False),"-")</f>
        <v>-</v>
      </c>
      <c r="S25" s="5" t="str">
        <f>IFERROR(VLOOKUP(A25,Onboarding!$A$2:$S$4,19,False),"-")</f>
        <v>-</v>
      </c>
      <c r="T25" s="5" t="str">
        <f t="shared" si="2"/>
        <v>Unknown</v>
      </c>
      <c r="U25" s="8"/>
      <c r="V25" s="4"/>
      <c r="W25" s="4"/>
      <c r="X25" s="4"/>
      <c r="Y25" s="4"/>
      <c r="Z25" s="4"/>
      <c r="AA25" s="4"/>
    </row>
    <row r="26">
      <c r="A26" s="5" t="str">
        <f t="shared" si="1"/>
        <v>Req_123_9234567915</v>
      </c>
      <c r="B26" s="5" t="s">
        <v>117</v>
      </c>
      <c r="C26" s="5">
        <v>9.234567915E9</v>
      </c>
      <c r="D26" s="6" t="s">
        <v>118</v>
      </c>
      <c r="E26" s="5" t="s">
        <v>52</v>
      </c>
      <c r="F26" s="5" t="s">
        <v>24</v>
      </c>
      <c r="G26" s="5" t="s">
        <v>53</v>
      </c>
      <c r="H26" s="5" t="s">
        <v>26</v>
      </c>
      <c r="I26" s="7">
        <v>45354.0</v>
      </c>
      <c r="J26" s="5" t="s">
        <v>27</v>
      </c>
      <c r="K26" s="6" t="s">
        <v>119</v>
      </c>
      <c r="L26" s="5" t="s">
        <v>29</v>
      </c>
      <c r="M26" s="5" t="str">
        <f>VLOOKUP(A26,'Raw Data'!$A$2:$M$101,13,False)</f>
        <v>Kartik</v>
      </c>
      <c r="N26" s="5" t="str">
        <f>IFERROR(VLOOKUP(A26,'Screening Interviews'!$A$2:$N$52,14,False),"-")</f>
        <v>Not Shortlisted</v>
      </c>
      <c r="O26" s="5" t="str">
        <f>IFERROR(VLOOKUP(A26,'Round 1'!$A$2:$O$27,15,False),"-")</f>
        <v>-</v>
      </c>
      <c r="P26" s="5" t="str">
        <f>IFERROR(VLOOKUP(A26,'HR Round'!$A$2:$P$7,16,False),"-")</f>
        <v>-</v>
      </c>
      <c r="Q26" s="5" t="str">
        <f>IFERROR(VLOOKUP(A26,Offer!$A$2:$Q$6,17,False),"-")</f>
        <v>-</v>
      </c>
      <c r="R26" s="5" t="str">
        <f>IFERROR(VLOOKUP(A26,Offer!$A$2:$R$6,18,False),"-")</f>
        <v>-</v>
      </c>
      <c r="S26" s="5" t="str">
        <f>IFERROR(VLOOKUP(A26,Onboarding!$A$2:$S$4,19,False),"-")</f>
        <v>-</v>
      </c>
      <c r="T26" s="5" t="str">
        <f t="shared" si="2"/>
        <v>Screening</v>
      </c>
      <c r="U26" s="8"/>
      <c r="V26" s="4"/>
      <c r="W26" s="4"/>
      <c r="X26" s="4"/>
      <c r="Y26" s="4"/>
      <c r="Z26" s="4"/>
      <c r="AA26" s="4"/>
    </row>
    <row r="27">
      <c r="A27" s="5" t="str">
        <f t="shared" si="1"/>
        <v>Req_123_9234567916</v>
      </c>
      <c r="B27" s="5" t="s">
        <v>120</v>
      </c>
      <c r="C27" s="5">
        <v>9.234567916E9</v>
      </c>
      <c r="D27" s="6" t="s">
        <v>121</v>
      </c>
      <c r="E27" s="5" t="s">
        <v>32</v>
      </c>
      <c r="F27" s="5" t="s">
        <v>24</v>
      </c>
      <c r="G27" s="5" t="s">
        <v>41</v>
      </c>
      <c r="H27" s="5" t="s">
        <v>26</v>
      </c>
      <c r="I27" s="7">
        <v>45024.0</v>
      </c>
      <c r="J27" s="5" t="s">
        <v>35</v>
      </c>
      <c r="K27" s="6" t="s">
        <v>122</v>
      </c>
      <c r="L27" s="5" t="s">
        <v>37</v>
      </c>
      <c r="M27" s="5" t="str">
        <f>VLOOKUP(A27,'Raw Data'!$A$2:$M$101,13,False)</f>
        <v>Radhika</v>
      </c>
      <c r="N27" s="5" t="str">
        <f>IFERROR(VLOOKUP(A27,'Screening Interviews'!$A$2:$N$52,14,False),"-")</f>
        <v>-</v>
      </c>
      <c r="O27" s="5" t="str">
        <f>IFERROR(VLOOKUP(A27,'Round 1'!$A$2:$O$27,15,False),"-")</f>
        <v>-</v>
      </c>
      <c r="P27" s="5" t="str">
        <f>IFERROR(VLOOKUP(A27,'HR Round'!$A$2:$P$7,16,False),"-")</f>
        <v>-</v>
      </c>
      <c r="Q27" s="5" t="str">
        <f>IFERROR(VLOOKUP(A27,Offer!$A$2:$Q$6,17,False),"-")</f>
        <v>-</v>
      </c>
      <c r="R27" s="5" t="str">
        <f>IFERROR(VLOOKUP(A27,Offer!$A$2:$R$6,18,False),"-")</f>
        <v>-</v>
      </c>
      <c r="S27" s="5" t="str">
        <f>IFERROR(VLOOKUP(A27,Onboarding!$A$2:$S$4,19,False),"-")</f>
        <v>-</v>
      </c>
      <c r="T27" s="5" t="str">
        <f t="shared" si="2"/>
        <v>Unknown</v>
      </c>
      <c r="U27" s="9"/>
      <c r="V27" s="4"/>
      <c r="W27" s="4"/>
      <c r="X27" s="4"/>
      <c r="Y27" s="4"/>
      <c r="Z27" s="4"/>
      <c r="AA27" s="4"/>
    </row>
    <row r="28">
      <c r="A28" s="5" t="str">
        <f t="shared" si="1"/>
        <v>Req_123_9234567917</v>
      </c>
      <c r="B28" s="5" t="s">
        <v>123</v>
      </c>
      <c r="C28" s="5">
        <v>9.234567917E9</v>
      </c>
      <c r="D28" s="6" t="s">
        <v>124</v>
      </c>
      <c r="E28" s="5" t="s">
        <v>23</v>
      </c>
      <c r="F28" s="5" t="s">
        <v>24</v>
      </c>
      <c r="G28" s="5" t="s">
        <v>48</v>
      </c>
      <c r="H28" s="5" t="s">
        <v>26</v>
      </c>
      <c r="I28" s="7">
        <v>45362.0</v>
      </c>
      <c r="J28" s="5" t="s">
        <v>43</v>
      </c>
      <c r="K28" s="6" t="s">
        <v>125</v>
      </c>
      <c r="L28" s="5" t="s">
        <v>29</v>
      </c>
      <c r="M28" s="5" t="str">
        <f>VLOOKUP(A28,'Raw Data'!$A$2:$M$101,13,False)</f>
        <v>Ayushi</v>
      </c>
      <c r="N28" s="5" t="str">
        <f>IFERROR(VLOOKUP(A28,'Screening Interviews'!$A$2:$N$52,14,False),"-")</f>
        <v>Shortlisted</v>
      </c>
      <c r="O28" s="5" t="str">
        <f>IFERROR(VLOOKUP(A28,'Round 1'!$A$2:$O$27,15,False),"-")</f>
        <v>Select</v>
      </c>
      <c r="P28" s="5" t="str">
        <f>IFERROR(VLOOKUP(A28,'HR Round'!$A$2:$P$7,16,False),"-")</f>
        <v>Select</v>
      </c>
      <c r="Q28" s="5" t="str">
        <f>IFERROR(VLOOKUP(A28,Offer!$A$2:$Q$6,17,False),"-")</f>
        <v>Offered</v>
      </c>
      <c r="R28" s="5" t="str">
        <f>IFERROR(VLOOKUP(A28,Offer!$A$2:$R$6,18,False),"-")</f>
        <v>Offer Accepted</v>
      </c>
      <c r="S28" s="5" t="str">
        <f>IFERROR(VLOOKUP(A28,Onboarding!$A$2:$S$4,19,False),"-")</f>
        <v>Onboarded</v>
      </c>
      <c r="T28" s="5" t="str">
        <f t="shared" si="2"/>
        <v>Onboarded</v>
      </c>
      <c r="U28" s="10"/>
      <c r="V28" s="4"/>
      <c r="W28" s="4"/>
      <c r="X28" s="4"/>
      <c r="Y28" s="4"/>
      <c r="Z28" s="4"/>
      <c r="AA28" s="4"/>
    </row>
    <row r="29">
      <c r="A29" s="5" t="str">
        <f t="shared" si="1"/>
        <v>Req_123_9234567918</v>
      </c>
      <c r="B29" s="5" t="s">
        <v>126</v>
      </c>
      <c r="C29" s="5">
        <v>9.234567918E9</v>
      </c>
      <c r="D29" s="6" t="s">
        <v>127</v>
      </c>
      <c r="E29" s="5" t="s">
        <v>40</v>
      </c>
      <c r="F29" s="5" t="s">
        <v>24</v>
      </c>
      <c r="G29" s="5" t="s">
        <v>33</v>
      </c>
      <c r="H29" s="5" t="s">
        <v>128</v>
      </c>
      <c r="I29" s="7">
        <v>45365.0</v>
      </c>
      <c r="J29" s="5" t="s">
        <v>27</v>
      </c>
      <c r="K29" s="6" t="s">
        <v>129</v>
      </c>
      <c r="L29" s="5" t="s">
        <v>29</v>
      </c>
      <c r="M29" s="5" t="str">
        <f>VLOOKUP(A29,'Raw Data'!$A$2:$M$101,13,False)</f>
        <v>Ranjitha</v>
      </c>
      <c r="N29" s="5" t="str">
        <f>IFERROR(VLOOKUP(A29,'Screening Interviews'!$A$2:$N$52,14,False),"-")</f>
        <v>Shortlisted</v>
      </c>
      <c r="O29" s="5" t="str">
        <f>IFERROR(VLOOKUP(A29,'Round 1'!$A$2:$O$27,15,False),"-")</f>
        <v>Rescheduled</v>
      </c>
      <c r="P29" s="5" t="str">
        <f>IFERROR(VLOOKUP(A29,'HR Round'!$A$2:$P$7,16,False),"-")</f>
        <v>-</v>
      </c>
      <c r="Q29" s="5" t="str">
        <f>IFERROR(VLOOKUP(A29,Offer!$A$2:$Q$6,17,False),"-")</f>
        <v>-</v>
      </c>
      <c r="R29" s="5" t="str">
        <f>IFERROR(VLOOKUP(A29,Offer!$A$2:$R$6,18,False),"-")</f>
        <v>-</v>
      </c>
      <c r="S29" s="5" t="str">
        <f>IFERROR(VLOOKUP(A29,Onboarding!$A$2:$S$4,19,False),"-")</f>
        <v>-</v>
      </c>
      <c r="T29" s="5" t="str">
        <f t="shared" si="2"/>
        <v>Round 1</v>
      </c>
      <c r="U29" s="8"/>
      <c r="V29" s="4"/>
      <c r="W29" s="4"/>
      <c r="X29" s="4"/>
      <c r="Y29" s="4"/>
      <c r="Z29" s="4"/>
      <c r="AA29" s="4"/>
    </row>
    <row r="30">
      <c r="A30" s="5" t="str">
        <f t="shared" si="1"/>
        <v>Req_123_9234567919</v>
      </c>
      <c r="B30" s="5" t="s">
        <v>130</v>
      </c>
      <c r="C30" s="5">
        <v>9.234567919E9</v>
      </c>
      <c r="D30" s="6" t="s">
        <v>131</v>
      </c>
      <c r="E30" s="5" t="s">
        <v>47</v>
      </c>
      <c r="F30" s="5" t="s">
        <v>24</v>
      </c>
      <c r="G30" s="5" t="s">
        <v>41</v>
      </c>
      <c r="H30" s="5" t="s">
        <v>26</v>
      </c>
      <c r="I30" s="7">
        <v>45293.0</v>
      </c>
      <c r="J30" s="5" t="s">
        <v>35</v>
      </c>
      <c r="K30" s="6" t="s">
        <v>132</v>
      </c>
      <c r="L30" s="5" t="s">
        <v>29</v>
      </c>
      <c r="M30" s="5" t="str">
        <f>VLOOKUP(A30,'Raw Data'!$A$2:$M$101,13,False)</f>
        <v>Ayushi</v>
      </c>
      <c r="N30" s="5" t="str">
        <f>IFERROR(VLOOKUP(A30,'Screening Interviews'!$A$2:$N$52,14,False),"-")</f>
        <v>Not Shortlisted</v>
      </c>
      <c r="O30" s="5" t="str">
        <f>IFERROR(VLOOKUP(A30,'Round 1'!$A$2:$O$27,15,False),"-")</f>
        <v>-</v>
      </c>
      <c r="P30" s="5" t="str">
        <f>IFERROR(VLOOKUP(A30,'HR Round'!$A$2:$P$7,16,False),"-")</f>
        <v>-</v>
      </c>
      <c r="Q30" s="5" t="str">
        <f>IFERROR(VLOOKUP(A30,Offer!$A$2:$Q$6,17,False),"-")</f>
        <v>-</v>
      </c>
      <c r="R30" s="5" t="str">
        <f>IFERROR(VLOOKUP(A30,Offer!$A$2:$R$6,18,False),"-")</f>
        <v>-</v>
      </c>
      <c r="S30" s="5" t="str">
        <f>IFERROR(VLOOKUP(A30,Onboarding!$A$2:$S$4,19,False),"-")</f>
        <v>-</v>
      </c>
      <c r="T30" s="5" t="str">
        <f t="shared" si="2"/>
        <v>Screening</v>
      </c>
      <c r="U30" s="9"/>
      <c r="V30" s="4"/>
      <c r="W30" s="4"/>
      <c r="X30" s="4"/>
      <c r="Y30" s="4"/>
      <c r="Z30" s="4"/>
      <c r="AA30" s="4"/>
    </row>
    <row r="31">
      <c r="A31" s="5" t="str">
        <f t="shared" si="1"/>
        <v>Req_123_9234567920</v>
      </c>
      <c r="B31" s="5" t="s">
        <v>133</v>
      </c>
      <c r="C31" s="5">
        <v>9.23456792E9</v>
      </c>
      <c r="D31" s="6" t="s">
        <v>134</v>
      </c>
      <c r="E31" s="5" t="s">
        <v>57</v>
      </c>
      <c r="F31" s="5" t="s">
        <v>24</v>
      </c>
      <c r="G31" s="5" t="s">
        <v>48</v>
      </c>
      <c r="H31" s="5" t="s">
        <v>26</v>
      </c>
      <c r="I31" s="7">
        <v>44968.0</v>
      </c>
      <c r="J31" s="5" t="s">
        <v>43</v>
      </c>
      <c r="K31" s="6" t="s">
        <v>135</v>
      </c>
      <c r="L31" s="5" t="s">
        <v>37</v>
      </c>
      <c r="M31" s="5" t="str">
        <f>VLOOKUP(A31,'Raw Data'!$A$2:$M$101,13,False)</f>
        <v>Kartik</v>
      </c>
      <c r="N31" s="5" t="str">
        <f>IFERROR(VLOOKUP(A31,'Screening Interviews'!$A$2:$N$52,14,False),"-")</f>
        <v>-</v>
      </c>
      <c r="O31" s="5" t="str">
        <f>IFERROR(VLOOKUP(A31,'Round 1'!$A$2:$O$27,15,False),"-")</f>
        <v>-</v>
      </c>
      <c r="P31" s="5" t="str">
        <f>IFERROR(VLOOKUP(A31,'HR Round'!$A$2:$P$7,16,False),"-")</f>
        <v>-</v>
      </c>
      <c r="Q31" s="5" t="str">
        <f>IFERROR(VLOOKUP(A31,Offer!$A$2:$Q$6,17,False),"-")</f>
        <v>-</v>
      </c>
      <c r="R31" s="5" t="str">
        <f>IFERROR(VLOOKUP(A31,Offer!$A$2:$R$6,18,False),"-")</f>
        <v>-</v>
      </c>
      <c r="S31" s="5" t="str">
        <f>IFERROR(VLOOKUP(A31,Onboarding!$A$2:$S$4,19,False),"-")</f>
        <v>-</v>
      </c>
      <c r="T31" s="5" t="str">
        <f t="shared" si="2"/>
        <v>Unknown</v>
      </c>
      <c r="U31" s="10"/>
      <c r="V31" s="4"/>
      <c r="W31" s="4"/>
      <c r="X31" s="4"/>
      <c r="Y31" s="4"/>
      <c r="Z31" s="4"/>
      <c r="AA31" s="4"/>
    </row>
    <row r="32">
      <c r="A32" s="5" t="str">
        <f t="shared" si="1"/>
        <v>Req_123_9234567921</v>
      </c>
      <c r="B32" s="5" t="s">
        <v>136</v>
      </c>
      <c r="C32" s="5">
        <v>9.234567921E9</v>
      </c>
      <c r="D32" s="6" t="s">
        <v>137</v>
      </c>
      <c r="E32" s="5" t="s">
        <v>23</v>
      </c>
      <c r="F32" s="5" t="s">
        <v>24</v>
      </c>
      <c r="G32" s="5" t="s">
        <v>25</v>
      </c>
      <c r="H32" s="5" t="s">
        <v>26</v>
      </c>
      <c r="I32" s="7">
        <v>45133.0</v>
      </c>
      <c r="J32" s="5" t="s">
        <v>27</v>
      </c>
      <c r="K32" s="6" t="s">
        <v>138</v>
      </c>
      <c r="L32" s="5" t="s">
        <v>37</v>
      </c>
      <c r="M32" s="5" t="str">
        <f>VLOOKUP(A32,'Raw Data'!$A$2:$M$101,13,False)</f>
        <v>Radhika</v>
      </c>
      <c r="N32" s="5" t="str">
        <f>IFERROR(VLOOKUP(A32,'Screening Interviews'!$A$2:$N$52,14,False),"-")</f>
        <v>-</v>
      </c>
      <c r="O32" s="5" t="str">
        <f>IFERROR(VLOOKUP(A32,'Round 1'!$A$2:$O$27,15,False),"-")</f>
        <v>-</v>
      </c>
      <c r="P32" s="5" t="str">
        <f>IFERROR(VLOOKUP(A32,'HR Round'!$A$2:$P$7,16,False),"-")</f>
        <v>-</v>
      </c>
      <c r="Q32" s="5" t="str">
        <f>IFERROR(VLOOKUP(A32,Offer!$A$2:$Q$6,17,False),"-")</f>
        <v>-</v>
      </c>
      <c r="R32" s="5" t="str">
        <f>IFERROR(VLOOKUP(A32,Offer!$A$2:$R$6,18,False),"-")</f>
        <v>-</v>
      </c>
      <c r="S32" s="5" t="str">
        <f>IFERROR(VLOOKUP(A32,Onboarding!$A$2:$S$4,19,False),"-")</f>
        <v>-</v>
      </c>
      <c r="T32" s="5" t="str">
        <f t="shared" si="2"/>
        <v>Unknown</v>
      </c>
      <c r="U32" s="8"/>
      <c r="V32" s="4"/>
      <c r="W32" s="4"/>
      <c r="X32" s="4"/>
      <c r="Y32" s="4"/>
      <c r="Z32" s="4"/>
      <c r="AA32" s="4"/>
    </row>
    <row r="33">
      <c r="A33" s="5" t="str">
        <f t="shared" si="1"/>
        <v>Req_123_9234567922</v>
      </c>
      <c r="B33" s="5" t="s">
        <v>139</v>
      </c>
      <c r="C33" s="5">
        <v>9.234567922E9</v>
      </c>
      <c r="D33" s="6" t="s">
        <v>140</v>
      </c>
      <c r="E33" s="5" t="s">
        <v>32</v>
      </c>
      <c r="F33" s="5" t="s">
        <v>24</v>
      </c>
      <c r="G33" s="5" t="s">
        <v>33</v>
      </c>
      <c r="H33" s="5" t="s">
        <v>141</v>
      </c>
      <c r="I33" s="7">
        <v>45204.0</v>
      </c>
      <c r="J33" s="5" t="s">
        <v>35</v>
      </c>
      <c r="K33" s="6" t="s">
        <v>142</v>
      </c>
      <c r="L33" s="5" t="s">
        <v>37</v>
      </c>
      <c r="M33" s="5" t="str">
        <f>VLOOKUP(A33,'Raw Data'!$A$2:$M$101,13,False)</f>
        <v>Ayushi</v>
      </c>
      <c r="N33" s="5" t="str">
        <f>IFERROR(VLOOKUP(A33,'Screening Interviews'!$A$2:$N$52,14,False),"-")</f>
        <v>-</v>
      </c>
      <c r="O33" s="5" t="str">
        <f>IFERROR(VLOOKUP(A33,'Round 1'!$A$2:$O$27,15,False),"-")</f>
        <v>-</v>
      </c>
      <c r="P33" s="5" t="str">
        <f>IFERROR(VLOOKUP(A33,'HR Round'!$A$2:$P$7,16,False),"-")</f>
        <v>-</v>
      </c>
      <c r="Q33" s="5" t="str">
        <f>IFERROR(VLOOKUP(A33,Offer!$A$2:$Q$6,17,False),"-")</f>
        <v>-</v>
      </c>
      <c r="R33" s="5" t="str">
        <f>IFERROR(VLOOKUP(A33,Offer!$A$2:$R$6,18,False),"-")</f>
        <v>-</v>
      </c>
      <c r="S33" s="5" t="str">
        <f>IFERROR(VLOOKUP(A33,Onboarding!$A$2:$S$4,19,False),"-")</f>
        <v>-</v>
      </c>
      <c r="T33" s="5" t="str">
        <f t="shared" si="2"/>
        <v>Unknown</v>
      </c>
      <c r="U33" s="8"/>
      <c r="V33" s="4"/>
      <c r="W33" s="4"/>
      <c r="X33" s="4"/>
      <c r="Y33" s="4"/>
      <c r="Z33" s="4"/>
      <c r="AA33" s="4"/>
    </row>
    <row r="34">
      <c r="A34" s="5" t="str">
        <f t="shared" si="1"/>
        <v>Req_123_9234567923</v>
      </c>
      <c r="B34" s="5" t="s">
        <v>143</v>
      </c>
      <c r="C34" s="5">
        <v>9.234567923E9</v>
      </c>
      <c r="D34" s="6" t="s">
        <v>144</v>
      </c>
      <c r="E34" s="5" t="s">
        <v>52</v>
      </c>
      <c r="F34" s="5" t="s">
        <v>24</v>
      </c>
      <c r="G34" s="5" t="s">
        <v>53</v>
      </c>
      <c r="H34" s="5" t="s">
        <v>26</v>
      </c>
      <c r="I34" s="7">
        <v>45317.0</v>
      </c>
      <c r="J34" s="5" t="s">
        <v>43</v>
      </c>
      <c r="K34" s="6" t="s">
        <v>145</v>
      </c>
      <c r="L34" s="5" t="s">
        <v>29</v>
      </c>
      <c r="M34" s="5" t="str">
        <f>VLOOKUP(A34,'Raw Data'!$A$2:$M$101,13,False)</f>
        <v>Ranjitha</v>
      </c>
      <c r="N34" s="5" t="str">
        <f>IFERROR(VLOOKUP(A34,'Screening Interviews'!$A$2:$N$52,14,False),"-")</f>
        <v>Not Shortlisted</v>
      </c>
      <c r="O34" s="5" t="str">
        <f>IFERROR(VLOOKUP(A34,'Round 1'!$A$2:$O$27,15,False),"-")</f>
        <v>-</v>
      </c>
      <c r="P34" s="5" t="str">
        <f>IFERROR(VLOOKUP(A34,'HR Round'!$A$2:$P$7,16,False),"-")</f>
        <v>-</v>
      </c>
      <c r="Q34" s="5" t="str">
        <f>IFERROR(VLOOKUP(A34,Offer!$A$2:$Q$6,17,False),"-")</f>
        <v>-</v>
      </c>
      <c r="R34" s="5" t="str">
        <f>IFERROR(VLOOKUP(A34,Offer!$A$2:$R$6,18,False),"-")</f>
        <v>-</v>
      </c>
      <c r="S34" s="5" t="str">
        <f>IFERROR(VLOOKUP(A34,Onboarding!$A$2:$S$4,19,False),"-")</f>
        <v>-</v>
      </c>
      <c r="T34" s="5" t="str">
        <f t="shared" si="2"/>
        <v>Screening</v>
      </c>
      <c r="U34" s="8"/>
      <c r="V34" s="4"/>
      <c r="W34" s="4"/>
      <c r="X34" s="4"/>
      <c r="Y34" s="4"/>
      <c r="Z34" s="4"/>
      <c r="AA34" s="4"/>
    </row>
    <row r="35">
      <c r="A35" s="5" t="str">
        <f t="shared" si="1"/>
        <v>Req_123_9234567924</v>
      </c>
      <c r="B35" s="5" t="s">
        <v>146</v>
      </c>
      <c r="C35" s="5">
        <v>9.234567924E9</v>
      </c>
      <c r="D35" s="6" t="s">
        <v>147</v>
      </c>
      <c r="E35" s="5" t="s">
        <v>40</v>
      </c>
      <c r="F35" s="5" t="s">
        <v>24</v>
      </c>
      <c r="G35" s="5" t="s">
        <v>41</v>
      </c>
      <c r="H35" s="5" t="s">
        <v>42</v>
      </c>
      <c r="I35" s="7">
        <v>45283.0</v>
      </c>
      <c r="J35" s="5" t="s">
        <v>27</v>
      </c>
      <c r="K35" s="6" t="s">
        <v>148</v>
      </c>
      <c r="L35" s="5" t="s">
        <v>37</v>
      </c>
      <c r="M35" s="5" t="str">
        <f>VLOOKUP(A35,'Raw Data'!$A$2:$M$101,13,False)</f>
        <v>Ayushi</v>
      </c>
      <c r="N35" s="5" t="str">
        <f>IFERROR(VLOOKUP(A35,'Screening Interviews'!$A$2:$N$52,14,False),"-")</f>
        <v>-</v>
      </c>
      <c r="O35" s="5" t="str">
        <f>IFERROR(VLOOKUP(A35,'Round 1'!$A$2:$O$27,15,False),"-")</f>
        <v>-</v>
      </c>
      <c r="P35" s="5" t="str">
        <f>IFERROR(VLOOKUP(A35,'HR Round'!$A$2:$P$7,16,False),"-")</f>
        <v>-</v>
      </c>
      <c r="Q35" s="5" t="str">
        <f>IFERROR(VLOOKUP(A35,Offer!$A$2:$Q$6,17,False),"-")</f>
        <v>-</v>
      </c>
      <c r="R35" s="5" t="str">
        <f>IFERROR(VLOOKUP(A35,Offer!$A$2:$R$6,18,False),"-")</f>
        <v>-</v>
      </c>
      <c r="S35" s="5" t="str">
        <f>IFERROR(VLOOKUP(A35,Onboarding!$A$2:$S$4,19,False),"-")</f>
        <v>-</v>
      </c>
      <c r="T35" s="5" t="str">
        <f t="shared" si="2"/>
        <v>Unknown</v>
      </c>
      <c r="U35" s="8"/>
      <c r="V35" s="4"/>
      <c r="W35" s="4"/>
      <c r="X35" s="4"/>
      <c r="Y35" s="4"/>
      <c r="Z35" s="4"/>
      <c r="AA35" s="4"/>
    </row>
    <row r="36">
      <c r="A36" s="5" t="str">
        <f t="shared" si="1"/>
        <v>Req_123_9234567925</v>
      </c>
      <c r="B36" s="5" t="s">
        <v>149</v>
      </c>
      <c r="C36" s="5">
        <v>9.234567925E9</v>
      </c>
      <c r="D36" s="6" t="s">
        <v>150</v>
      </c>
      <c r="E36" s="5" t="s">
        <v>47</v>
      </c>
      <c r="F36" s="5" t="s">
        <v>24</v>
      </c>
      <c r="G36" s="5" t="s">
        <v>25</v>
      </c>
      <c r="H36" s="5" t="s">
        <v>42</v>
      </c>
      <c r="I36" s="7">
        <v>45328.0</v>
      </c>
      <c r="J36" s="5" t="s">
        <v>35</v>
      </c>
      <c r="K36" s="6" t="s">
        <v>151</v>
      </c>
      <c r="L36" s="5" t="s">
        <v>29</v>
      </c>
      <c r="M36" s="5" t="str">
        <f>VLOOKUP(A36,'Raw Data'!$A$2:$M$101,13,False)</f>
        <v>Kartik</v>
      </c>
      <c r="N36" s="5" t="str">
        <f>IFERROR(VLOOKUP(A36,'Screening Interviews'!$A$2:$N$52,14,False),"-")</f>
        <v>Shortlisted</v>
      </c>
      <c r="O36" s="5" t="str">
        <f>IFERROR(VLOOKUP(A36,'Round 1'!$A$2:$O$27,15,False),"-")</f>
        <v>On Hold</v>
      </c>
      <c r="P36" s="5" t="str">
        <f>IFERROR(VLOOKUP(A36,'HR Round'!$A$2:$P$7,16,False),"-")</f>
        <v>-</v>
      </c>
      <c r="Q36" s="5" t="str">
        <f>IFERROR(VLOOKUP(A36,Offer!$A$2:$Q$6,17,False),"-")</f>
        <v>-</v>
      </c>
      <c r="R36" s="5" t="str">
        <f>IFERROR(VLOOKUP(A36,Offer!$A$2:$R$6,18,False),"-")</f>
        <v>-</v>
      </c>
      <c r="S36" s="5" t="str">
        <f>IFERROR(VLOOKUP(A36,Onboarding!$A$2:$S$4,19,False),"-")</f>
        <v>-</v>
      </c>
      <c r="T36" s="5" t="str">
        <f t="shared" si="2"/>
        <v>On Hold at Round 1</v>
      </c>
      <c r="U36" s="8"/>
      <c r="V36" s="4"/>
      <c r="W36" s="4"/>
      <c r="X36" s="4"/>
      <c r="Y36" s="4"/>
      <c r="Z36" s="4"/>
      <c r="AA36" s="4"/>
    </row>
    <row r="37">
      <c r="A37" s="5" t="str">
        <f t="shared" si="1"/>
        <v>Req_123_9234567926</v>
      </c>
      <c r="B37" s="5" t="s">
        <v>152</v>
      </c>
      <c r="C37" s="5">
        <v>9.234567926E9</v>
      </c>
      <c r="D37" s="6" t="s">
        <v>153</v>
      </c>
      <c r="E37" s="5" t="s">
        <v>57</v>
      </c>
      <c r="F37" s="5" t="s">
        <v>24</v>
      </c>
      <c r="G37" s="5" t="s">
        <v>48</v>
      </c>
      <c r="H37" s="5" t="s">
        <v>42</v>
      </c>
      <c r="I37" s="7">
        <v>45334.0</v>
      </c>
      <c r="J37" s="5" t="s">
        <v>43</v>
      </c>
      <c r="K37" s="6" t="s">
        <v>154</v>
      </c>
      <c r="L37" s="5" t="s">
        <v>29</v>
      </c>
      <c r="M37" s="5" t="str">
        <f>VLOOKUP(A37,'Raw Data'!$A$2:$M$101,13,False)</f>
        <v>Radhika</v>
      </c>
      <c r="N37" s="5" t="str">
        <f>IFERROR(VLOOKUP(A37,'Screening Interviews'!$A$2:$N$52,14,False),"-")</f>
        <v>Not Shortlisted</v>
      </c>
      <c r="O37" s="5" t="str">
        <f>IFERROR(VLOOKUP(A37,'Round 1'!$A$2:$O$27,15,False),"-")</f>
        <v>-</v>
      </c>
      <c r="P37" s="5" t="str">
        <f>IFERROR(VLOOKUP(A37,'HR Round'!$A$2:$P$7,16,False),"-")</f>
        <v>-</v>
      </c>
      <c r="Q37" s="5" t="str">
        <f>IFERROR(VLOOKUP(A37,Offer!$A$2:$Q$6,17,False),"-")</f>
        <v>-</v>
      </c>
      <c r="R37" s="5" t="str">
        <f>IFERROR(VLOOKUP(A37,Offer!$A$2:$R$6,18,False),"-")</f>
        <v>-</v>
      </c>
      <c r="S37" s="5" t="str">
        <f>IFERROR(VLOOKUP(A37,Onboarding!$A$2:$S$4,19,False),"-")</f>
        <v>-</v>
      </c>
      <c r="T37" s="5" t="str">
        <f t="shared" si="2"/>
        <v>Screening</v>
      </c>
      <c r="U37" s="8"/>
      <c r="V37" s="4"/>
      <c r="W37" s="4"/>
      <c r="X37" s="4"/>
      <c r="Y37" s="4"/>
      <c r="Z37" s="4"/>
      <c r="AA37" s="4"/>
    </row>
    <row r="38">
      <c r="A38" s="5" t="str">
        <f t="shared" si="1"/>
        <v>Req_123_9234567927</v>
      </c>
      <c r="B38" s="5" t="s">
        <v>155</v>
      </c>
      <c r="C38" s="5">
        <v>9.234567927E9</v>
      </c>
      <c r="D38" s="6" t="s">
        <v>156</v>
      </c>
      <c r="E38" s="5" t="s">
        <v>32</v>
      </c>
      <c r="F38" s="5" t="s">
        <v>24</v>
      </c>
      <c r="G38" s="5" t="s">
        <v>53</v>
      </c>
      <c r="H38" s="5" t="s">
        <v>42</v>
      </c>
      <c r="I38" s="7">
        <v>45339.0</v>
      </c>
      <c r="J38" s="5" t="s">
        <v>27</v>
      </c>
      <c r="K38" s="6" t="s">
        <v>157</v>
      </c>
      <c r="L38" s="5" t="s">
        <v>29</v>
      </c>
      <c r="M38" s="5" t="str">
        <f>VLOOKUP(A38,'Raw Data'!$A$2:$M$101,13,False)</f>
        <v>Ayushi</v>
      </c>
      <c r="N38" s="5" t="str">
        <f>IFERROR(VLOOKUP(A38,'Screening Interviews'!$A$2:$N$52,14,False),"-")</f>
        <v>Shortlisted</v>
      </c>
      <c r="O38" s="5" t="str">
        <f>IFERROR(VLOOKUP(A38,'Round 1'!$A$2:$O$27,15,False),"-")</f>
        <v>Select</v>
      </c>
      <c r="P38" s="5" t="str">
        <f>IFERROR(VLOOKUP(A38,'HR Round'!$A$2:$P$7,16,False),"-")</f>
        <v>Select</v>
      </c>
      <c r="Q38" s="5" t="str">
        <f>IFERROR(VLOOKUP(A38,Offer!$A$2:$Q$6,17,False),"-")</f>
        <v>Offered</v>
      </c>
      <c r="R38" s="5" t="str">
        <f>IFERROR(VLOOKUP(A38,Offer!$A$2:$R$6,18,False),"-")</f>
        <v>Offer Accepted</v>
      </c>
      <c r="S38" s="5" t="str">
        <f>IFERROR(VLOOKUP(A38,Onboarding!$A$2:$S$4,19,False),"-")</f>
        <v>Onboarding Extended</v>
      </c>
      <c r="T38" s="5" t="str">
        <f t="shared" si="2"/>
        <v>Unknown</v>
      </c>
      <c r="U38" s="8"/>
      <c r="V38" s="4"/>
      <c r="W38" s="4"/>
      <c r="X38" s="4"/>
      <c r="Y38" s="4"/>
      <c r="Z38" s="4"/>
      <c r="AA38" s="4"/>
    </row>
    <row r="39">
      <c r="A39" s="5" t="str">
        <f t="shared" si="1"/>
        <v>Req_123_9234567928</v>
      </c>
      <c r="B39" s="5" t="s">
        <v>158</v>
      </c>
      <c r="C39" s="5">
        <v>9.234567928E9</v>
      </c>
      <c r="D39" s="6" t="s">
        <v>159</v>
      </c>
      <c r="E39" s="5" t="s">
        <v>23</v>
      </c>
      <c r="F39" s="5" t="s">
        <v>24</v>
      </c>
      <c r="G39" s="5" t="s">
        <v>33</v>
      </c>
      <c r="H39" s="5" t="s">
        <v>160</v>
      </c>
      <c r="I39" s="7">
        <v>45157.0</v>
      </c>
      <c r="J39" s="5" t="s">
        <v>35</v>
      </c>
      <c r="K39" s="6" t="s">
        <v>161</v>
      </c>
      <c r="L39" s="5" t="s">
        <v>37</v>
      </c>
      <c r="M39" s="5" t="str">
        <f>VLOOKUP(A39,'Raw Data'!$A$2:$M$101,13,False)</f>
        <v>Ranjitha</v>
      </c>
      <c r="N39" s="5" t="str">
        <f>IFERROR(VLOOKUP(A39,'Screening Interviews'!$A$2:$N$52,14,False),"-")</f>
        <v>-</v>
      </c>
      <c r="O39" s="5" t="str">
        <f>IFERROR(VLOOKUP(A39,'Round 1'!$A$2:$O$27,15,False),"-")</f>
        <v>-</v>
      </c>
      <c r="P39" s="5" t="str">
        <f>IFERROR(VLOOKUP(A39,'HR Round'!$A$2:$P$7,16,False),"-")</f>
        <v>-</v>
      </c>
      <c r="Q39" s="5" t="str">
        <f>IFERROR(VLOOKUP(A39,Offer!$A$2:$Q$6,17,False),"-")</f>
        <v>-</v>
      </c>
      <c r="R39" s="5" t="str">
        <f>IFERROR(VLOOKUP(A39,Offer!$A$2:$R$6,18,False),"-")</f>
        <v>-</v>
      </c>
      <c r="S39" s="5" t="str">
        <f>IFERROR(VLOOKUP(A39,Onboarding!$A$2:$S$4,19,False),"-")</f>
        <v>-</v>
      </c>
      <c r="T39" s="5" t="str">
        <f t="shared" si="2"/>
        <v>Unknown</v>
      </c>
      <c r="U39" s="9"/>
      <c r="V39" s="4"/>
      <c r="W39" s="4"/>
      <c r="X39" s="4"/>
      <c r="Y39" s="4"/>
      <c r="Z39" s="4"/>
      <c r="AA39" s="4"/>
    </row>
    <row r="40">
      <c r="A40" s="5" t="str">
        <f t="shared" si="1"/>
        <v>Req_123_9234567929</v>
      </c>
      <c r="B40" s="5" t="s">
        <v>162</v>
      </c>
      <c r="C40" s="5">
        <v>9.234567929E9</v>
      </c>
      <c r="D40" s="6" t="s">
        <v>163</v>
      </c>
      <c r="E40" s="5" t="s">
        <v>52</v>
      </c>
      <c r="F40" s="5" t="s">
        <v>24</v>
      </c>
      <c r="G40" s="5" t="s">
        <v>48</v>
      </c>
      <c r="H40" s="5" t="s">
        <v>42</v>
      </c>
      <c r="I40" s="7">
        <v>45232.0</v>
      </c>
      <c r="J40" s="5" t="s">
        <v>43</v>
      </c>
      <c r="K40" s="6" t="s">
        <v>164</v>
      </c>
      <c r="L40" s="5" t="s">
        <v>37</v>
      </c>
      <c r="M40" s="5" t="str">
        <f>VLOOKUP(A40,'Raw Data'!$A$2:$M$101,13,False)</f>
        <v>Ayushi</v>
      </c>
      <c r="N40" s="5" t="str">
        <f>IFERROR(VLOOKUP(A40,'Screening Interviews'!$A$2:$N$52,14,False),"-")</f>
        <v>-</v>
      </c>
      <c r="O40" s="5" t="str">
        <f>IFERROR(VLOOKUP(A40,'Round 1'!$A$2:$O$27,15,False),"-")</f>
        <v>-</v>
      </c>
      <c r="P40" s="5" t="str">
        <f>IFERROR(VLOOKUP(A40,'HR Round'!$A$2:$P$7,16,False),"-")</f>
        <v>-</v>
      </c>
      <c r="Q40" s="5" t="str">
        <f>IFERROR(VLOOKUP(A40,Offer!$A$2:$Q$6,17,False),"-")</f>
        <v>-</v>
      </c>
      <c r="R40" s="5" t="str">
        <f>IFERROR(VLOOKUP(A40,Offer!$A$2:$R$6,18,False),"-")</f>
        <v>-</v>
      </c>
      <c r="S40" s="5" t="str">
        <f>IFERROR(VLOOKUP(A40,Onboarding!$A$2:$S$4,19,False),"-")</f>
        <v>-</v>
      </c>
      <c r="T40" s="5" t="str">
        <f t="shared" si="2"/>
        <v>Unknown</v>
      </c>
      <c r="U40" s="10"/>
      <c r="V40" s="4"/>
      <c r="W40" s="4"/>
      <c r="X40" s="4"/>
      <c r="Y40" s="4"/>
      <c r="Z40" s="4"/>
      <c r="AA40" s="4"/>
    </row>
    <row r="41">
      <c r="A41" s="5" t="str">
        <f t="shared" si="1"/>
        <v>Req_123_9234567930</v>
      </c>
      <c r="B41" s="5" t="s">
        <v>165</v>
      </c>
      <c r="C41" s="5">
        <v>9.23456793E9</v>
      </c>
      <c r="D41" s="6" t="s">
        <v>166</v>
      </c>
      <c r="E41" s="5" t="s">
        <v>40</v>
      </c>
      <c r="F41" s="5" t="s">
        <v>24</v>
      </c>
      <c r="G41" s="5" t="s">
        <v>41</v>
      </c>
      <c r="H41" s="5" t="s">
        <v>26</v>
      </c>
      <c r="I41" s="7">
        <v>44944.0</v>
      </c>
      <c r="J41" s="5" t="s">
        <v>27</v>
      </c>
      <c r="K41" s="6" t="s">
        <v>167</v>
      </c>
      <c r="L41" s="5" t="s">
        <v>37</v>
      </c>
      <c r="M41" s="5" t="str">
        <f>VLOOKUP(A41,'Raw Data'!$A$2:$M$101,13,False)</f>
        <v>Kartik</v>
      </c>
      <c r="N41" s="5" t="str">
        <f>IFERROR(VLOOKUP(A41,'Screening Interviews'!$A$2:$N$52,14,False),"-")</f>
        <v>-</v>
      </c>
      <c r="O41" s="5" t="str">
        <f>IFERROR(VLOOKUP(A41,'Round 1'!$A$2:$O$27,15,False),"-")</f>
        <v>-</v>
      </c>
      <c r="P41" s="5" t="str">
        <f>IFERROR(VLOOKUP(A41,'HR Round'!$A$2:$P$7,16,False),"-")</f>
        <v>-</v>
      </c>
      <c r="Q41" s="5" t="str">
        <f>IFERROR(VLOOKUP(A41,Offer!$A$2:$Q$6,17,False),"-")</f>
        <v>-</v>
      </c>
      <c r="R41" s="5" t="str">
        <f>IFERROR(VLOOKUP(A41,Offer!$A$2:$R$6,18,False),"-")</f>
        <v>-</v>
      </c>
      <c r="S41" s="5" t="str">
        <f>IFERROR(VLOOKUP(A41,Onboarding!$A$2:$S$4,19,False),"-")</f>
        <v>-</v>
      </c>
      <c r="T41" s="5" t="str">
        <f t="shared" si="2"/>
        <v>Unknown</v>
      </c>
      <c r="U41" s="8"/>
      <c r="V41" s="4"/>
      <c r="W41" s="4"/>
      <c r="X41" s="4"/>
      <c r="Y41" s="4"/>
      <c r="Z41" s="4"/>
      <c r="AA41" s="4"/>
    </row>
    <row r="42">
      <c r="A42" s="5" t="str">
        <f t="shared" si="1"/>
        <v>Req_123_9234567931</v>
      </c>
      <c r="B42" s="5" t="s">
        <v>168</v>
      </c>
      <c r="C42" s="5">
        <v>9.234567931E9</v>
      </c>
      <c r="D42" s="6" t="s">
        <v>169</v>
      </c>
      <c r="E42" s="5" t="s">
        <v>47</v>
      </c>
      <c r="F42" s="5" t="s">
        <v>24</v>
      </c>
      <c r="G42" s="5" t="s">
        <v>33</v>
      </c>
      <c r="H42" s="5" t="s">
        <v>170</v>
      </c>
      <c r="I42" s="7">
        <v>45361.0</v>
      </c>
      <c r="J42" s="5" t="s">
        <v>35</v>
      </c>
      <c r="K42" s="6" t="s">
        <v>171</v>
      </c>
      <c r="L42" s="5" t="s">
        <v>29</v>
      </c>
      <c r="M42" s="5" t="str">
        <f>VLOOKUP(A42,'Raw Data'!$A$2:$M$101,13,False)</f>
        <v>Radhika</v>
      </c>
      <c r="N42" s="5" t="str">
        <f>IFERROR(VLOOKUP(A42,'Screening Interviews'!$A$2:$N$52,14,False),"-")</f>
        <v>Not Shortlisted</v>
      </c>
      <c r="O42" s="5" t="str">
        <f>IFERROR(VLOOKUP(A42,'Round 1'!$A$2:$O$27,15,False),"-")</f>
        <v>-</v>
      </c>
      <c r="P42" s="5" t="str">
        <f>IFERROR(VLOOKUP(A42,'HR Round'!$A$2:$P$7,16,False),"-")</f>
        <v>-</v>
      </c>
      <c r="Q42" s="5" t="str">
        <f>IFERROR(VLOOKUP(A42,Offer!$A$2:$Q$6,17,False),"-")</f>
        <v>-</v>
      </c>
      <c r="R42" s="5" t="str">
        <f>IFERROR(VLOOKUP(A42,Offer!$A$2:$R$6,18,False),"-")</f>
        <v>-</v>
      </c>
      <c r="S42" s="5" t="str">
        <f>IFERROR(VLOOKUP(A42,Onboarding!$A$2:$S$4,19,False),"-")</f>
        <v>-</v>
      </c>
      <c r="T42" s="5" t="str">
        <f t="shared" si="2"/>
        <v>Screening</v>
      </c>
      <c r="U42" s="8"/>
      <c r="V42" s="4"/>
      <c r="W42" s="4"/>
      <c r="X42" s="4"/>
      <c r="Y42" s="4"/>
      <c r="Z42" s="4"/>
      <c r="AA42" s="4"/>
    </row>
    <row r="43">
      <c r="A43" s="5" t="str">
        <f t="shared" si="1"/>
        <v>Req_123_9234567932</v>
      </c>
      <c r="B43" s="5" t="s">
        <v>172</v>
      </c>
      <c r="C43" s="5">
        <v>9.234567932E9</v>
      </c>
      <c r="D43" s="6" t="s">
        <v>173</v>
      </c>
      <c r="E43" s="5" t="s">
        <v>57</v>
      </c>
      <c r="F43" s="5" t="s">
        <v>24</v>
      </c>
      <c r="G43" s="5" t="s">
        <v>25</v>
      </c>
      <c r="H43" s="5" t="s">
        <v>26</v>
      </c>
      <c r="I43" s="7">
        <v>45016.0</v>
      </c>
      <c r="J43" s="5" t="s">
        <v>43</v>
      </c>
      <c r="K43" s="6" t="s">
        <v>174</v>
      </c>
      <c r="L43" s="5" t="s">
        <v>37</v>
      </c>
      <c r="M43" s="5" t="str">
        <f>VLOOKUP(A43,'Raw Data'!$A$2:$M$101,13,False)</f>
        <v>Ayushi</v>
      </c>
      <c r="N43" s="5" t="str">
        <f>IFERROR(VLOOKUP(A43,'Screening Interviews'!$A$2:$N$52,14,False),"-")</f>
        <v>-</v>
      </c>
      <c r="O43" s="5" t="str">
        <f>IFERROR(VLOOKUP(A43,'Round 1'!$A$2:$O$27,15,False),"-")</f>
        <v>-</v>
      </c>
      <c r="P43" s="5" t="str">
        <f>IFERROR(VLOOKUP(A43,'HR Round'!$A$2:$P$7,16,False),"-")</f>
        <v>-</v>
      </c>
      <c r="Q43" s="5" t="str">
        <f>IFERROR(VLOOKUP(A43,Offer!$A$2:$Q$6,17,False),"-")</f>
        <v>-</v>
      </c>
      <c r="R43" s="5" t="str">
        <f>IFERROR(VLOOKUP(A43,Offer!$A$2:$R$6,18,False),"-")</f>
        <v>-</v>
      </c>
      <c r="S43" s="5" t="str">
        <f>IFERROR(VLOOKUP(A43,Onboarding!$A$2:$S$4,19,False),"-")</f>
        <v>-</v>
      </c>
      <c r="T43" s="5" t="str">
        <f t="shared" si="2"/>
        <v>Unknown</v>
      </c>
      <c r="U43" s="8"/>
      <c r="V43" s="4"/>
      <c r="W43" s="4"/>
      <c r="X43" s="4"/>
      <c r="Y43" s="4"/>
      <c r="Z43" s="4"/>
      <c r="AA43" s="4"/>
    </row>
    <row r="44">
      <c r="A44" s="5" t="str">
        <f t="shared" si="1"/>
        <v>Req_123_9234567933</v>
      </c>
      <c r="B44" s="5" t="s">
        <v>175</v>
      </c>
      <c r="C44" s="5">
        <v>9.234567933E9</v>
      </c>
      <c r="D44" s="6" t="s">
        <v>176</v>
      </c>
      <c r="E44" s="5" t="s">
        <v>32</v>
      </c>
      <c r="F44" s="5" t="s">
        <v>24</v>
      </c>
      <c r="G44" s="5" t="s">
        <v>48</v>
      </c>
      <c r="H44" s="5" t="s">
        <v>26</v>
      </c>
      <c r="I44" s="7">
        <v>45294.0</v>
      </c>
      <c r="J44" s="5" t="s">
        <v>27</v>
      </c>
      <c r="K44" s="6" t="s">
        <v>177</v>
      </c>
      <c r="L44" s="5" t="s">
        <v>29</v>
      </c>
      <c r="M44" s="5" t="str">
        <f>VLOOKUP(A44,'Raw Data'!$A$2:$M$101,13,False)</f>
        <v>Ranjitha</v>
      </c>
      <c r="N44" s="5" t="str">
        <f>IFERROR(VLOOKUP(A44,'Screening Interviews'!$A$2:$N$52,14,False),"-")</f>
        <v>Shortlisted</v>
      </c>
      <c r="O44" s="5" t="str">
        <f>IFERROR(VLOOKUP(A44,'Round 1'!$A$2:$O$27,15,False),"-")</f>
        <v>Reject</v>
      </c>
      <c r="P44" s="5" t="str">
        <f>IFERROR(VLOOKUP(A44,'HR Round'!$A$2:$P$7,16,False),"-")</f>
        <v>-</v>
      </c>
      <c r="Q44" s="5" t="str">
        <f>IFERROR(VLOOKUP(A44,Offer!$A$2:$Q$6,17,False),"-")</f>
        <v>-</v>
      </c>
      <c r="R44" s="5" t="str">
        <f>IFERROR(VLOOKUP(A44,Offer!$A$2:$R$6,18,False),"-")</f>
        <v>-</v>
      </c>
      <c r="S44" s="5" t="str">
        <f>IFERROR(VLOOKUP(A44,Onboarding!$A$2:$S$4,19,False),"-")</f>
        <v>-</v>
      </c>
      <c r="T44" s="5" t="str">
        <f t="shared" si="2"/>
        <v>Round 1</v>
      </c>
      <c r="U44" s="8"/>
      <c r="V44" s="4"/>
      <c r="W44" s="4"/>
      <c r="X44" s="4"/>
      <c r="Y44" s="4"/>
      <c r="Z44" s="4"/>
      <c r="AA44" s="4"/>
    </row>
    <row r="45">
      <c r="A45" s="5" t="str">
        <f t="shared" si="1"/>
        <v>Req_123_9234567934</v>
      </c>
      <c r="B45" s="5" t="s">
        <v>178</v>
      </c>
      <c r="C45" s="5">
        <v>9.234567934E9</v>
      </c>
      <c r="D45" s="6" t="s">
        <v>179</v>
      </c>
      <c r="E45" s="5" t="s">
        <v>52</v>
      </c>
      <c r="F45" s="5" t="s">
        <v>24</v>
      </c>
      <c r="G45" s="5" t="s">
        <v>53</v>
      </c>
      <c r="H45" s="5" t="s">
        <v>26</v>
      </c>
      <c r="I45" s="7">
        <v>45299.0</v>
      </c>
      <c r="J45" s="5" t="s">
        <v>35</v>
      </c>
      <c r="K45" s="6" t="s">
        <v>180</v>
      </c>
      <c r="L45" s="5" t="s">
        <v>29</v>
      </c>
      <c r="M45" s="5" t="str">
        <f>VLOOKUP(A45,'Raw Data'!$A$2:$M$101,13,False)</f>
        <v>Ayushi</v>
      </c>
      <c r="N45" s="5" t="str">
        <f>IFERROR(VLOOKUP(A45,'Screening Interviews'!$A$2:$N$52,14,False),"-")</f>
        <v>Shortlisted</v>
      </c>
      <c r="O45" s="5" t="str">
        <f>IFERROR(VLOOKUP(A45,'Round 1'!$A$2:$O$27,15,False),"-")</f>
        <v>Rescheduled</v>
      </c>
      <c r="P45" s="5" t="str">
        <f>IFERROR(VLOOKUP(A45,'HR Round'!$A$2:$P$7,16,False),"-")</f>
        <v>-</v>
      </c>
      <c r="Q45" s="5" t="str">
        <f>IFERROR(VLOOKUP(A45,Offer!$A$2:$Q$6,17,False),"-")</f>
        <v>-</v>
      </c>
      <c r="R45" s="5" t="str">
        <f>IFERROR(VLOOKUP(A45,Offer!$A$2:$R$6,18,False),"-")</f>
        <v>-</v>
      </c>
      <c r="S45" s="5" t="str">
        <f>IFERROR(VLOOKUP(A45,Onboarding!$A$2:$S$4,19,False),"-")</f>
        <v>-</v>
      </c>
      <c r="T45" s="5" t="str">
        <f t="shared" si="2"/>
        <v>Round 1</v>
      </c>
      <c r="U45" s="8"/>
      <c r="V45" s="4"/>
      <c r="W45" s="4"/>
      <c r="X45" s="4"/>
      <c r="Y45" s="4"/>
      <c r="Z45" s="4"/>
      <c r="AA45" s="4"/>
    </row>
    <row r="46">
      <c r="A46" s="5" t="str">
        <f t="shared" si="1"/>
        <v>Req_123_9234567935</v>
      </c>
      <c r="B46" s="5" t="s">
        <v>181</v>
      </c>
      <c r="C46" s="5">
        <v>9.234567935E9</v>
      </c>
      <c r="D46" s="6" t="s">
        <v>182</v>
      </c>
      <c r="E46" s="5" t="s">
        <v>23</v>
      </c>
      <c r="F46" s="5" t="s">
        <v>24</v>
      </c>
      <c r="G46" s="5" t="s">
        <v>41</v>
      </c>
      <c r="H46" s="5" t="s">
        <v>26</v>
      </c>
      <c r="I46" s="7">
        <v>45307.0</v>
      </c>
      <c r="J46" s="5" t="s">
        <v>43</v>
      </c>
      <c r="K46" s="6" t="s">
        <v>183</v>
      </c>
      <c r="L46" s="5" t="s">
        <v>29</v>
      </c>
      <c r="M46" s="5" t="str">
        <f>VLOOKUP(A46,'Raw Data'!$A$2:$M$101,13,False)</f>
        <v>Kartik</v>
      </c>
      <c r="N46" s="5" t="str">
        <f>IFERROR(VLOOKUP(A46,'Screening Interviews'!$A$2:$N$52,14,False),"-")</f>
        <v>Not Shortlisted</v>
      </c>
      <c r="O46" s="5" t="str">
        <f>IFERROR(VLOOKUP(A46,'Round 1'!$A$2:$O$27,15,False),"-")</f>
        <v>-</v>
      </c>
      <c r="P46" s="5" t="str">
        <f>IFERROR(VLOOKUP(A46,'HR Round'!$A$2:$P$7,16,False),"-")</f>
        <v>-</v>
      </c>
      <c r="Q46" s="5" t="str">
        <f>IFERROR(VLOOKUP(A46,Offer!$A$2:$Q$6,17,False),"-")</f>
        <v>-</v>
      </c>
      <c r="R46" s="5" t="str">
        <f>IFERROR(VLOOKUP(A46,Offer!$A$2:$R$6,18,False),"-")</f>
        <v>-</v>
      </c>
      <c r="S46" s="5" t="str">
        <f>IFERROR(VLOOKUP(A46,Onboarding!$A$2:$S$4,19,False),"-")</f>
        <v>-</v>
      </c>
      <c r="T46" s="5" t="str">
        <f t="shared" si="2"/>
        <v>Screening</v>
      </c>
      <c r="U46" s="9"/>
      <c r="V46" s="4"/>
      <c r="W46" s="4"/>
      <c r="X46" s="4"/>
      <c r="Y46" s="4"/>
      <c r="Z46" s="4"/>
      <c r="AA46" s="4"/>
    </row>
    <row r="47">
      <c r="A47" s="5" t="str">
        <f t="shared" si="1"/>
        <v>Req_123_9234567936</v>
      </c>
      <c r="B47" s="5" t="s">
        <v>184</v>
      </c>
      <c r="C47" s="5">
        <v>9.234567936E9</v>
      </c>
      <c r="D47" s="6" t="s">
        <v>185</v>
      </c>
      <c r="E47" s="5" t="s">
        <v>40</v>
      </c>
      <c r="F47" s="5" t="s">
        <v>24</v>
      </c>
      <c r="G47" s="5" t="s">
        <v>48</v>
      </c>
      <c r="H47" s="5" t="s">
        <v>42</v>
      </c>
      <c r="I47" s="7">
        <v>45122.0</v>
      </c>
      <c r="J47" s="5" t="s">
        <v>27</v>
      </c>
      <c r="K47" s="6" t="s">
        <v>186</v>
      </c>
      <c r="L47" s="5" t="s">
        <v>37</v>
      </c>
      <c r="M47" s="5" t="str">
        <f>VLOOKUP(A47,'Raw Data'!$A$2:$M$101,13,False)</f>
        <v>Radhika</v>
      </c>
      <c r="N47" s="5" t="str">
        <f>IFERROR(VLOOKUP(A47,'Screening Interviews'!$A$2:$N$52,14,False),"-")</f>
        <v>-</v>
      </c>
      <c r="O47" s="5" t="str">
        <f>IFERROR(VLOOKUP(A47,'Round 1'!$A$2:$O$27,15,False),"-")</f>
        <v>-</v>
      </c>
      <c r="P47" s="5" t="str">
        <f>IFERROR(VLOOKUP(A47,'HR Round'!$A$2:$P$7,16,False),"-")</f>
        <v>-</v>
      </c>
      <c r="Q47" s="5" t="str">
        <f>IFERROR(VLOOKUP(A47,Offer!$A$2:$Q$6,17,False),"-")</f>
        <v>-</v>
      </c>
      <c r="R47" s="5" t="str">
        <f>IFERROR(VLOOKUP(A47,Offer!$A$2:$R$6,18,False),"-")</f>
        <v>-</v>
      </c>
      <c r="S47" s="5" t="str">
        <f>IFERROR(VLOOKUP(A47,Onboarding!$A$2:$S$4,19,False),"-")</f>
        <v>-</v>
      </c>
      <c r="T47" s="5" t="str">
        <f t="shared" si="2"/>
        <v>Unknown</v>
      </c>
      <c r="U47" s="10"/>
      <c r="V47" s="4"/>
      <c r="W47" s="4"/>
      <c r="X47" s="4"/>
      <c r="Y47" s="4"/>
      <c r="Z47" s="4"/>
      <c r="AA47" s="4"/>
    </row>
    <row r="48">
      <c r="A48" s="5" t="str">
        <f t="shared" si="1"/>
        <v>Req_123_9234567937</v>
      </c>
      <c r="B48" s="5" t="s">
        <v>187</v>
      </c>
      <c r="C48" s="5">
        <v>9.234567937E9</v>
      </c>
      <c r="D48" s="6" t="s">
        <v>188</v>
      </c>
      <c r="E48" s="5" t="s">
        <v>47</v>
      </c>
      <c r="F48" s="5" t="s">
        <v>24</v>
      </c>
      <c r="G48" s="5" t="s">
        <v>25</v>
      </c>
      <c r="H48" s="5" t="s">
        <v>42</v>
      </c>
      <c r="I48" s="7">
        <v>45073.0</v>
      </c>
      <c r="J48" s="5" t="s">
        <v>35</v>
      </c>
      <c r="K48" s="6" t="s">
        <v>189</v>
      </c>
      <c r="L48" s="5" t="s">
        <v>37</v>
      </c>
      <c r="M48" s="5" t="str">
        <f>VLOOKUP(A48,'Raw Data'!$A$2:$M$101,13,False)</f>
        <v>Ayushi</v>
      </c>
      <c r="N48" s="5" t="str">
        <f>IFERROR(VLOOKUP(A48,'Screening Interviews'!$A$2:$N$52,14,False),"-")</f>
        <v>-</v>
      </c>
      <c r="O48" s="5" t="str">
        <f>IFERROR(VLOOKUP(A48,'Round 1'!$A$2:$O$27,15,False),"-")</f>
        <v>-</v>
      </c>
      <c r="P48" s="5" t="str">
        <f>IFERROR(VLOOKUP(A48,'HR Round'!$A$2:$P$7,16,False),"-")</f>
        <v>-</v>
      </c>
      <c r="Q48" s="5" t="str">
        <f>IFERROR(VLOOKUP(A48,Offer!$A$2:$Q$6,17,False),"-")</f>
        <v>-</v>
      </c>
      <c r="R48" s="5" t="str">
        <f>IFERROR(VLOOKUP(A48,Offer!$A$2:$R$6,18,False),"-")</f>
        <v>-</v>
      </c>
      <c r="S48" s="5" t="str">
        <f>IFERROR(VLOOKUP(A48,Onboarding!$A$2:$S$4,19,False),"-")</f>
        <v>-</v>
      </c>
      <c r="T48" s="5" t="str">
        <f t="shared" si="2"/>
        <v>Unknown</v>
      </c>
      <c r="U48" s="8"/>
      <c r="V48" s="4"/>
      <c r="W48" s="4"/>
      <c r="X48" s="4"/>
      <c r="Y48" s="4"/>
      <c r="Z48" s="4"/>
      <c r="AA48" s="4"/>
    </row>
    <row r="49">
      <c r="A49" s="5" t="str">
        <f t="shared" si="1"/>
        <v>Req_123_9234567938</v>
      </c>
      <c r="B49" s="5" t="s">
        <v>190</v>
      </c>
      <c r="C49" s="5">
        <v>9.234567938E9</v>
      </c>
      <c r="D49" s="6" t="s">
        <v>191</v>
      </c>
      <c r="E49" s="5" t="s">
        <v>57</v>
      </c>
      <c r="F49" s="5" t="s">
        <v>24</v>
      </c>
      <c r="G49" s="5" t="s">
        <v>33</v>
      </c>
      <c r="H49" s="5" t="s">
        <v>192</v>
      </c>
      <c r="I49" s="7">
        <v>45176.0</v>
      </c>
      <c r="J49" s="5" t="s">
        <v>43</v>
      </c>
      <c r="K49" s="6" t="s">
        <v>193</v>
      </c>
      <c r="L49" s="5" t="s">
        <v>37</v>
      </c>
      <c r="M49" s="5" t="str">
        <f>VLOOKUP(A49,'Raw Data'!$A$2:$M$101,13,False)</f>
        <v>Ranjitha</v>
      </c>
      <c r="N49" s="5" t="str">
        <f>IFERROR(VLOOKUP(A49,'Screening Interviews'!$A$2:$N$52,14,False),"-")</f>
        <v>-</v>
      </c>
      <c r="O49" s="5" t="str">
        <f>IFERROR(VLOOKUP(A49,'Round 1'!$A$2:$O$27,15,False),"-")</f>
        <v>-</v>
      </c>
      <c r="P49" s="5" t="str">
        <f>IFERROR(VLOOKUP(A49,'HR Round'!$A$2:$P$7,16,False),"-")</f>
        <v>-</v>
      </c>
      <c r="Q49" s="5" t="str">
        <f>IFERROR(VLOOKUP(A49,Offer!$A$2:$Q$6,17,False),"-")</f>
        <v>-</v>
      </c>
      <c r="R49" s="5" t="str">
        <f>IFERROR(VLOOKUP(A49,Offer!$A$2:$R$6,18,False),"-")</f>
        <v>-</v>
      </c>
      <c r="S49" s="5" t="str">
        <f>IFERROR(VLOOKUP(A49,Onboarding!$A$2:$S$4,19,False),"-")</f>
        <v>-</v>
      </c>
      <c r="T49" s="5" t="str">
        <f t="shared" si="2"/>
        <v>Unknown</v>
      </c>
      <c r="U49" s="8"/>
      <c r="V49" s="4"/>
      <c r="W49" s="4"/>
      <c r="X49" s="4"/>
      <c r="Y49" s="4"/>
      <c r="Z49" s="4"/>
      <c r="AA49" s="4"/>
    </row>
    <row r="50">
      <c r="A50" s="5" t="str">
        <f t="shared" si="1"/>
        <v>Req_123_9234567939</v>
      </c>
      <c r="B50" s="5" t="s">
        <v>194</v>
      </c>
      <c r="C50" s="5">
        <v>9.234567939E9</v>
      </c>
      <c r="D50" s="6" t="s">
        <v>195</v>
      </c>
      <c r="E50" s="5" t="s">
        <v>52</v>
      </c>
      <c r="F50" s="5" t="s">
        <v>24</v>
      </c>
      <c r="G50" s="5" t="s">
        <v>53</v>
      </c>
      <c r="H50" s="5" t="s">
        <v>26</v>
      </c>
      <c r="I50" s="7">
        <v>45331.0</v>
      </c>
      <c r="J50" s="5" t="s">
        <v>27</v>
      </c>
      <c r="K50" s="6" t="s">
        <v>196</v>
      </c>
      <c r="L50" s="5" t="s">
        <v>29</v>
      </c>
      <c r="M50" s="5" t="str">
        <f>VLOOKUP(A50,'Raw Data'!$A$2:$M$101,13,False)</f>
        <v>Ayushi</v>
      </c>
      <c r="N50" s="5" t="str">
        <f>IFERROR(VLOOKUP(A50,'Screening Interviews'!$A$2:$N$52,14,False),"-")</f>
        <v>Shortlisted</v>
      </c>
      <c r="O50" s="5" t="str">
        <f>IFERROR(VLOOKUP(A50,'Round 1'!$A$2:$O$27,15,False),"-")</f>
        <v>On Hold</v>
      </c>
      <c r="P50" s="5" t="str">
        <f>IFERROR(VLOOKUP(A50,'HR Round'!$A$2:$P$7,16,False),"-")</f>
        <v>-</v>
      </c>
      <c r="Q50" s="5" t="str">
        <f>IFERROR(VLOOKUP(A50,Offer!$A$2:$Q$6,17,False),"-")</f>
        <v>-</v>
      </c>
      <c r="R50" s="5" t="str">
        <f>IFERROR(VLOOKUP(A50,Offer!$A$2:$R$6,18,False),"-")</f>
        <v>-</v>
      </c>
      <c r="S50" s="5" t="str">
        <f>IFERROR(VLOOKUP(A50,Onboarding!$A$2:$S$4,19,False),"-")</f>
        <v>-</v>
      </c>
      <c r="T50" s="5" t="str">
        <f t="shared" si="2"/>
        <v>On Hold at Round 1</v>
      </c>
      <c r="U50" s="8"/>
      <c r="V50" s="4"/>
      <c r="W50" s="4"/>
      <c r="X50" s="4"/>
      <c r="Y50" s="4"/>
      <c r="Z50" s="4"/>
      <c r="AA50" s="4"/>
    </row>
    <row r="51">
      <c r="A51" s="5" t="str">
        <f t="shared" si="1"/>
        <v>Req_123_9234567940</v>
      </c>
      <c r="B51" s="5" t="s">
        <v>197</v>
      </c>
      <c r="C51" s="5">
        <v>9.23456794E9</v>
      </c>
      <c r="D51" s="6" t="s">
        <v>198</v>
      </c>
      <c r="E51" s="5" t="s">
        <v>32</v>
      </c>
      <c r="F51" s="5" t="s">
        <v>24</v>
      </c>
      <c r="G51" s="5" t="s">
        <v>41</v>
      </c>
      <c r="H51" s="5" t="s">
        <v>42</v>
      </c>
      <c r="I51" s="7">
        <v>45093.0</v>
      </c>
      <c r="J51" s="5" t="s">
        <v>35</v>
      </c>
      <c r="K51" s="6" t="s">
        <v>199</v>
      </c>
      <c r="L51" s="5" t="s">
        <v>37</v>
      </c>
      <c r="M51" s="5" t="str">
        <f>VLOOKUP(A51,'Raw Data'!$A$2:$M$101,13,False)</f>
        <v>Kartik</v>
      </c>
      <c r="N51" s="5" t="str">
        <f>IFERROR(VLOOKUP(A51,'Screening Interviews'!$A$2:$N$52,14,False),"-")</f>
        <v>-</v>
      </c>
      <c r="O51" s="5" t="str">
        <f>IFERROR(VLOOKUP(A51,'Round 1'!$A$2:$O$27,15,False),"-")</f>
        <v>-</v>
      </c>
      <c r="P51" s="5" t="str">
        <f>IFERROR(VLOOKUP(A51,'HR Round'!$A$2:$P$7,16,False),"-")</f>
        <v>-</v>
      </c>
      <c r="Q51" s="5" t="str">
        <f>IFERROR(VLOOKUP(A51,Offer!$A$2:$Q$6,17,False),"-")</f>
        <v>-</v>
      </c>
      <c r="R51" s="5" t="str">
        <f>IFERROR(VLOOKUP(A51,Offer!$A$2:$R$6,18,False),"-")</f>
        <v>-</v>
      </c>
      <c r="S51" s="5" t="str">
        <f>IFERROR(VLOOKUP(A51,Onboarding!$A$2:$S$4,19,False),"-")</f>
        <v>-</v>
      </c>
      <c r="T51" s="5" t="str">
        <f t="shared" si="2"/>
        <v>Unknown</v>
      </c>
      <c r="U51" s="8"/>
      <c r="V51" s="4"/>
      <c r="W51" s="4"/>
      <c r="X51" s="4"/>
      <c r="Y51" s="4"/>
      <c r="Z51" s="4"/>
      <c r="AA51" s="4"/>
    </row>
    <row r="52">
      <c r="A52" s="5" t="str">
        <f t="shared" si="1"/>
        <v>Req_123_9234567941</v>
      </c>
      <c r="B52" s="5" t="s">
        <v>200</v>
      </c>
      <c r="C52" s="5">
        <v>9.234567941E9</v>
      </c>
      <c r="D52" s="6" t="s">
        <v>201</v>
      </c>
      <c r="E52" s="5" t="s">
        <v>23</v>
      </c>
      <c r="F52" s="5" t="s">
        <v>24</v>
      </c>
      <c r="G52" s="5" t="s">
        <v>33</v>
      </c>
      <c r="H52" s="5" t="s">
        <v>202</v>
      </c>
      <c r="I52" s="7">
        <v>45342.0</v>
      </c>
      <c r="J52" s="5" t="s">
        <v>43</v>
      </c>
      <c r="K52" s="6" t="s">
        <v>203</v>
      </c>
      <c r="L52" s="5" t="s">
        <v>29</v>
      </c>
      <c r="M52" s="5" t="str">
        <f>VLOOKUP(A52,'Raw Data'!$A$2:$M$101,13,False)</f>
        <v>Radhika</v>
      </c>
      <c r="N52" s="5" t="str">
        <f>IFERROR(VLOOKUP(A52,'Screening Interviews'!$A$2:$N$52,14,False),"-")</f>
        <v>Not Shortlisted</v>
      </c>
      <c r="O52" s="5" t="str">
        <f>IFERROR(VLOOKUP(A52,'Round 1'!$A$2:$O$27,15,False),"-")</f>
        <v>-</v>
      </c>
      <c r="P52" s="5" t="str">
        <f>IFERROR(VLOOKUP(A52,'HR Round'!$A$2:$P$7,16,False),"-")</f>
        <v>-</v>
      </c>
      <c r="Q52" s="5" t="str">
        <f>IFERROR(VLOOKUP(A52,Offer!$A$2:$Q$6,17,False),"-")</f>
        <v>-</v>
      </c>
      <c r="R52" s="5" t="str">
        <f>IFERROR(VLOOKUP(A52,Offer!$A$2:$R$6,18,False),"-")</f>
        <v>-</v>
      </c>
      <c r="S52" s="5" t="str">
        <f>IFERROR(VLOOKUP(A52,Onboarding!$A$2:$S$4,19,False),"-")</f>
        <v>-</v>
      </c>
      <c r="T52" s="5" t="str">
        <f t="shared" si="2"/>
        <v>Screening</v>
      </c>
      <c r="U52" s="9"/>
      <c r="V52" s="4"/>
      <c r="W52" s="4"/>
      <c r="X52" s="4"/>
      <c r="Y52" s="4"/>
      <c r="Z52" s="4"/>
      <c r="AA52" s="4"/>
    </row>
    <row r="53">
      <c r="A53" s="5" t="str">
        <f t="shared" si="1"/>
        <v>Req_123_9234567942</v>
      </c>
      <c r="B53" s="5" t="s">
        <v>204</v>
      </c>
      <c r="C53" s="5">
        <v>9.234567942E9</v>
      </c>
      <c r="D53" s="6" t="s">
        <v>205</v>
      </c>
      <c r="E53" s="5" t="s">
        <v>40</v>
      </c>
      <c r="F53" s="5" t="s">
        <v>24</v>
      </c>
      <c r="G53" s="5" t="s">
        <v>48</v>
      </c>
      <c r="H53" s="5" t="s">
        <v>42</v>
      </c>
      <c r="I53" s="7">
        <v>45349.0</v>
      </c>
      <c r="J53" s="5" t="s">
        <v>27</v>
      </c>
      <c r="K53" s="6" t="s">
        <v>206</v>
      </c>
      <c r="L53" s="5" t="s">
        <v>29</v>
      </c>
      <c r="M53" s="5" t="str">
        <f>VLOOKUP(A53,'Raw Data'!$A$2:$M$101,13,False)</f>
        <v>Ayushi</v>
      </c>
      <c r="N53" s="5" t="str">
        <f>IFERROR(VLOOKUP(A53,'Screening Interviews'!$A$2:$N$52,14,False),"-")</f>
        <v>Shortlisted</v>
      </c>
      <c r="O53" s="5" t="str">
        <f>IFERROR(VLOOKUP(A53,'Round 1'!$A$2:$O$27,15,False),"-")</f>
        <v>Rescheduled</v>
      </c>
      <c r="P53" s="5" t="str">
        <f>IFERROR(VLOOKUP(A53,'HR Round'!$A$2:$P$7,16,False),"-")</f>
        <v>-</v>
      </c>
      <c r="Q53" s="5" t="str">
        <f>IFERROR(VLOOKUP(A53,Offer!$A$2:$Q$6,17,False),"-")</f>
        <v>-</v>
      </c>
      <c r="R53" s="5" t="str">
        <f>IFERROR(VLOOKUP(A53,Offer!$A$2:$R$6,18,False),"-")</f>
        <v>-</v>
      </c>
      <c r="S53" s="5" t="str">
        <f>IFERROR(VLOOKUP(A53,Onboarding!$A$2:$S$4,19,False),"-")</f>
        <v>-</v>
      </c>
      <c r="T53" s="5" t="str">
        <f t="shared" si="2"/>
        <v>Round 1</v>
      </c>
      <c r="U53" s="10"/>
      <c r="V53" s="4"/>
      <c r="W53" s="4"/>
      <c r="X53" s="4"/>
      <c r="Y53" s="4"/>
      <c r="Z53" s="4"/>
      <c r="AA53" s="4"/>
    </row>
    <row r="54">
      <c r="A54" s="5" t="str">
        <f t="shared" si="1"/>
        <v>Req_123_9234567943</v>
      </c>
      <c r="B54" s="5" t="s">
        <v>207</v>
      </c>
      <c r="C54" s="5">
        <v>9.234567943E9</v>
      </c>
      <c r="D54" s="6" t="s">
        <v>208</v>
      </c>
      <c r="E54" s="5" t="s">
        <v>47</v>
      </c>
      <c r="F54" s="5" t="s">
        <v>24</v>
      </c>
      <c r="G54" s="5" t="s">
        <v>53</v>
      </c>
      <c r="H54" s="5" t="s">
        <v>42</v>
      </c>
      <c r="I54" s="7">
        <v>45355.0</v>
      </c>
      <c r="J54" s="5" t="s">
        <v>35</v>
      </c>
      <c r="K54" s="6" t="s">
        <v>209</v>
      </c>
      <c r="L54" s="5" t="s">
        <v>29</v>
      </c>
      <c r="M54" s="5" t="str">
        <f>VLOOKUP(A54,'Raw Data'!$A$2:$M$101,13,False)</f>
        <v>Ranjitha</v>
      </c>
      <c r="N54" s="5" t="str">
        <f>IFERROR(VLOOKUP(A54,'Screening Interviews'!$A$2:$N$52,14,False),"-")</f>
        <v>Not Shortlisted</v>
      </c>
      <c r="O54" s="5" t="str">
        <f>IFERROR(VLOOKUP(A54,'Round 1'!$A$2:$O$27,15,False),"-")</f>
        <v>-</v>
      </c>
      <c r="P54" s="5" t="str">
        <f>IFERROR(VLOOKUP(A54,'HR Round'!$A$2:$P$7,16,False),"-")</f>
        <v>-</v>
      </c>
      <c r="Q54" s="5" t="str">
        <f>IFERROR(VLOOKUP(A54,Offer!$A$2:$Q$6,17,False),"-")</f>
        <v>-</v>
      </c>
      <c r="R54" s="5" t="str">
        <f>IFERROR(VLOOKUP(A54,Offer!$A$2:$R$6,18,False),"-")</f>
        <v>-</v>
      </c>
      <c r="S54" s="5" t="str">
        <f>IFERROR(VLOOKUP(A54,Onboarding!$A$2:$S$4,19,False),"-")</f>
        <v>-</v>
      </c>
      <c r="T54" s="5" t="str">
        <f t="shared" si="2"/>
        <v>Screening</v>
      </c>
      <c r="U54" s="8"/>
      <c r="V54" s="4"/>
      <c r="W54" s="4"/>
      <c r="X54" s="4"/>
      <c r="Y54" s="4"/>
      <c r="Z54" s="4"/>
      <c r="AA54" s="4"/>
    </row>
    <row r="55">
      <c r="A55" s="5" t="str">
        <f t="shared" si="1"/>
        <v>Req_123_9234567944</v>
      </c>
      <c r="B55" s="5" t="s">
        <v>210</v>
      </c>
      <c r="C55" s="5">
        <v>9.234567944E9</v>
      </c>
      <c r="D55" s="6" t="s">
        <v>211</v>
      </c>
      <c r="E55" s="5" t="s">
        <v>57</v>
      </c>
      <c r="F55" s="5" t="s">
        <v>24</v>
      </c>
      <c r="G55" s="5" t="s">
        <v>41</v>
      </c>
      <c r="H55" s="5" t="s">
        <v>42</v>
      </c>
      <c r="I55" s="7">
        <v>45261.0</v>
      </c>
      <c r="J55" s="5" t="s">
        <v>43</v>
      </c>
      <c r="K55" s="6" t="s">
        <v>212</v>
      </c>
      <c r="L55" s="5" t="s">
        <v>37</v>
      </c>
      <c r="M55" s="5" t="str">
        <f>VLOOKUP(A55,'Raw Data'!$A$2:$M$101,13,False)</f>
        <v>Ayushi</v>
      </c>
      <c r="N55" s="5" t="str">
        <f>IFERROR(VLOOKUP(A55,'Screening Interviews'!$A$2:$N$52,14,False),"-")</f>
        <v>-</v>
      </c>
      <c r="O55" s="5" t="str">
        <f>IFERROR(VLOOKUP(A55,'Round 1'!$A$2:$O$27,15,False),"-")</f>
        <v>-</v>
      </c>
      <c r="P55" s="5" t="str">
        <f>IFERROR(VLOOKUP(A55,'HR Round'!$A$2:$P$7,16,False),"-")</f>
        <v>-</v>
      </c>
      <c r="Q55" s="5" t="str">
        <f>IFERROR(VLOOKUP(A55,Offer!$A$2:$Q$6,17,False),"-")</f>
        <v>-</v>
      </c>
      <c r="R55" s="5" t="str">
        <f>IFERROR(VLOOKUP(A55,Offer!$A$2:$R$6,18,False),"-")</f>
        <v>-</v>
      </c>
      <c r="S55" s="5" t="str">
        <f>IFERROR(VLOOKUP(A55,Onboarding!$A$2:$S$4,19,False),"-")</f>
        <v>-</v>
      </c>
      <c r="T55" s="5" t="str">
        <f t="shared" si="2"/>
        <v>Unknown</v>
      </c>
      <c r="U55" s="8"/>
      <c r="V55" s="4"/>
      <c r="W55" s="4"/>
      <c r="X55" s="4"/>
      <c r="Y55" s="4"/>
      <c r="Z55" s="4"/>
      <c r="AA55" s="4"/>
    </row>
    <row r="56">
      <c r="A56" s="5" t="str">
        <f t="shared" si="1"/>
        <v>Req_123_9234567945</v>
      </c>
      <c r="B56" s="5" t="s">
        <v>213</v>
      </c>
      <c r="C56" s="5">
        <v>9.234567945E9</v>
      </c>
      <c r="D56" s="6" t="s">
        <v>214</v>
      </c>
      <c r="E56" s="5" t="s">
        <v>32</v>
      </c>
      <c r="F56" s="5" t="s">
        <v>24</v>
      </c>
      <c r="G56" s="5" t="s">
        <v>25</v>
      </c>
      <c r="H56" s="5" t="s">
        <v>42</v>
      </c>
      <c r="I56" s="7">
        <v>44981.0</v>
      </c>
      <c r="J56" s="5" t="s">
        <v>27</v>
      </c>
      <c r="K56" s="6" t="s">
        <v>215</v>
      </c>
      <c r="L56" s="5" t="s">
        <v>37</v>
      </c>
      <c r="M56" s="5" t="str">
        <f>VLOOKUP(A56,'Raw Data'!$A$2:$M$101,13,False)</f>
        <v>Kartik</v>
      </c>
      <c r="N56" s="5" t="str">
        <f>IFERROR(VLOOKUP(A56,'Screening Interviews'!$A$2:$N$52,14,False),"-")</f>
        <v>-</v>
      </c>
      <c r="O56" s="5" t="str">
        <f>IFERROR(VLOOKUP(A56,'Round 1'!$A$2:$O$27,15,False),"-")</f>
        <v>-</v>
      </c>
      <c r="P56" s="5" t="str">
        <f>IFERROR(VLOOKUP(A56,'HR Round'!$A$2:$P$7,16,False),"-")</f>
        <v>-</v>
      </c>
      <c r="Q56" s="5" t="str">
        <f>IFERROR(VLOOKUP(A56,Offer!$A$2:$Q$6,17,False),"-")</f>
        <v>-</v>
      </c>
      <c r="R56" s="5" t="str">
        <f>IFERROR(VLOOKUP(A56,Offer!$A$2:$R$6,18,False),"-")</f>
        <v>-</v>
      </c>
      <c r="S56" s="5" t="str">
        <f>IFERROR(VLOOKUP(A56,Onboarding!$A$2:$S$4,19,False),"-")</f>
        <v>-</v>
      </c>
      <c r="T56" s="5" t="str">
        <f t="shared" si="2"/>
        <v>Unknown</v>
      </c>
      <c r="U56" s="8"/>
      <c r="V56" s="4"/>
      <c r="W56" s="4"/>
      <c r="X56" s="4"/>
      <c r="Y56" s="4"/>
      <c r="Z56" s="4"/>
      <c r="AA56" s="4"/>
    </row>
    <row r="57">
      <c r="A57" s="5" t="str">
        <f t="shared" si="1"/>
        <v>Req_123_9234567946</v>
      </c>
      <c r="B57" s="5" t="s">
        <v>216</v>
      </c>
      <c r="C57" s="5">
        <v>9.234567946E9</v>
      </c>
      <c r="D57" s="6" t="s">
        <v>217</v>
      </c>
      <c r="E57" s="5" t="s">
        <v>52</v>
      </c>
      <c r="F57" s="5" t="s">
        <v>24</v>
      </c>
      <c r="G57" s="5" t="s">
        <v>33</v>
      </c>
      <c r="H57" s="5" t="s">
        <v>218</v>
      </c>
      <c r="I57" s="7">
        <v>45163.0</v>
      </c>
      <c r="J57" s="5" t="s">
        <v>35</v>
      </c>
      <c r="K57" s="6" t="s">
        <v>219</v>
      </c>
      <c r="L57" s="5" t="s">
        <v>37</v>
      </c>
      <c r="M57" s="5" t="str">
        <f>VLOOKUP(A57,'Raw Data'!$A$2:$M$101,13,False)</f>
        <v>Radhika</v>
      </c>
      <c r="N57" s="5" t="str">
        <f>IFERROR(VLOOKUP(A57,'Screening Interviews'!$A$2:$N$52,14,False),"-")</f>
        <v>-</v>
      </c>
      <c r="O57" s="5" t="str">
        <f>IFERROR(VLOOKUP(A57,'Round 1'!$A$2:$O$27,15,False),"-")</f>
        <v>-</v>
      </c>
      <c r="P57" s="5" t="str">
        <f>IFERROR(VLOOKUP(A57,'HR Round'!$A$2:$P$7,16,False),"-")</f>
        <v>-</v>
      </c>
      <c r="Q57" s="5" t="str">
        <f>IFERROR(VLOOKUP(A57,Offer!$A$2:$Q$6,17,False),"-")</f>
        <v>-</v>
      </c>
      <c r="R57" s="5" t="str">
        <f>IFERROR(VLOOKUP(A57,Offer!$A$2:$R$6,18,False),"-")</f>
        <v>-</v>
      </c>
      <c r="S57" s="5" t="str">
        <f>IFERROR(VLOOKUP(A57,Onboarding!$A$2:$S$4,19,False),"-")</f>
        <v>-</v>
      </c>
      <c r="T57" s="5" t="str">
        <f t="shared" si="2"/>
        <v>Unknown</v>
      </c>
      <c r="U57" s="8"/>
      <c r="V57" s="4"/>
      <c r="W57" s="4"/>
      <c r="X57" s="4"/>
      <c r="Y57" s="4"/>
      <c r="Z57" s="4"/>
      <c r="AA57" s="4"/>
    </row>
    <row r="58">
      <c r="A58" s="5" t="str">
        <f t="shared" si="1"/>
        <v>Req_123_9234567947</v>
      </c>
      <c r="B58" s="5" t="s">
        <v>220</v>
      </c>
      <c r="C58" s="5">
        <v>9.234567947E9</v>
      </c>
      <c r="D58" s="6" t="s">
        <v>221</v>
      </c>
      <c r="E58" s="5" t="s">
        <v>23</v>
      </c>
      <c r="F58" s="5" t="s">
        <v>24</v>
      </c>
      <c r="G58" s="5" t="s">
        <v>48</v>
      </c>
      <c r="H58" s="5" t="s">
        <v>42</v>
      </c>
      <c r="I58" s="7">
        <v>45301.0</v>
      </c>
      <c r="J58" s="5" t="s">
        <v>43</v>
      </c>
      <c r="K58" s="6" t="s">
        <v>222</v>
      </c>
      <c r="L58" s="5" t="s">
        <v>29</v>
      </c>
      <c r="M58" s="5" t="str">
        <f>VLOOKUP(A58,'Raw Data'!$A$2:$M$101,13,False)</f>
        <v>Ayushi</v>
      </c>
      <c r="N58" s="5" t="str">
        <f>IFERROR(VLOOKUP(A58,'Screening Interviews'!$A$2:$N$52,14,False),"-")</f>
        <v>Shortlisted</v>
      </c>
      <c r="O58" s="5" t="str">
        <f>IFERROR(VLOOKUP(A58,'Round 1'!$A$2:$O$27,15,False),"-")</f>
        <v>Select</v>
      </c>
      <c r="P58" s="5" t="str">
        <f>IFERROR(VLOOKUP(A58,'HR Round'!$A$2:$P$7,16,False),"-")</f>
        <v>Select</v>
      </c>
      <c r="Q58" s="5" t="str">
        <f>IFERROR(VLOOKUP(A58,Offer!$A$2:$Q$6,17,False),"-")</f>
        <v>Offered</v>
      </c>
      <c r="R58" s="5" t="str">
        <f>IFERROR(VLOOKUP(A58,Offer!$A$2:$R$6,18,False),"-")</f>
        <v>Offer Denied</v>
      </c>
      <c r="S58" s="5" t="str">
        <f>IFERROR(VLOOKUP(A58,Onboarding!$A$2:$S$4,19,False),"-")</f>
        <v>-</v>
      </c>
      <c r="T58" s="5" t="str">
        <f t="shared" si="2"/>
        <v>Unknown</v>
      </c>
      <c r="U58" s="8"/>
      <c r="V58" s="4"/>
      <c r="W58" s="4"/>
      <c r="X58" s="4"/>
      <c r="Y58" s="4"/>
      <c r="Z58" s="4"/>
      <c r="AA58" s="4"/>
    </row>
    <row r="59">
      <c r="A59" s="5" t="str">
        <f t="shared" si="1"/>
        <v>Req_123_9234567948</v>
      </c>
      <c r="B59" s="5" t="s">
        <v>223</v>
      </c>
      <c r="C59" s="5">
        <v>9.234567948E9</v>
      </c>
      <c r="D59" s="6" t="s">
        <v>224</v>
      </c>
      <c r="E59" s="5" t="s">
        <v>40</v>
      </c>
      <c r="F59" s="5" t="s">
        <v>24</v>
      </c>
      <c r="G59" s="5" t="s">
        <v>53</v>
      </c>
      <c r="H59" s="5" t="s">
        <v>42</v>
      </c>
      <c r="I59" s="7">
        <v>45059.0</v>
      </c>
      <c r="J59" s="5" t="s">
        <v>27</v>
      </c>
      <c r="K59" s="6" t="s">
        <v>225</v>
      </c>
      <c r="L59" s="5" t="s">
        <v>37</v>
      </c>
      <c r="M59" s="5" t="str">
        <f>VLOOKUP(A59,'Raw Data'!$A$2:$M$101,13,False)</f>
        <v>Ranjitha</v>
      </c>
      <c r="N59" s="5" t="str">
        <f>IFERROR(VLOOKUP(A59,'Screening Interviews'!$A$2:$N$52,14,False),"-")</f>
        <v>-</v>
      </c>
      <c r="O59" s="5" t="str">
        <f>IFERROR(VLOOKUP(A59,'Round 1'!$A$2:$O$27,15,False),"-")</f>
        <v>-</v>
      </c>
      <c r="P59" s="5" t="str">
        <f>IFERROR(VLOOKUP(A59,'HR Round'!$A$2:$P$7,16,False),"-")</f>
        <v>-</v>
      </c>
      <c r="Q59" s="5" t="str">
        <f>IFERROR(VLOOKUP(A59,Offer!$A$2:$Q$6,17,False),"-")</f>
        <v>-</v>
      </c>
      <c r="R59" s="5" t="str">
        <f>IFERROR(VLOOKUP(A59,Offer!$A$2:$R$6,18,False),"-")</f>
        <v>-</v>
      </c>
      <c r="S59" s="5" t="str">
        <f>IFERROR(VLOOKUP(A59,Onboarding!$A$2:$S$4,19,False),"-")</f>
        <v>-</v>
      </c>
      <c r="T59" s="5" t="str">
        <f t="shared" si="2"/>
        <v>Unknown</v>
      </c>
      <c r="U59" s="8"/>
      <c r="V59" s="4"/>
      <c r="W59" s="4"/>
      <c r="X59" s="4"/>
      <c r="Y59" s="4"/>
      <c r="Z59" s="4"/>
      <c r="AA59" s="4"/>
    </row>
    <row r="60">
      <c r="A60" s="5" t="str">
        <f t="shared" si="1"/>
        <v>Req_123_9234567949</v>
      </c>
      <c r="B60" s="5" t="s">
        <v>226</v>
      </c>
      <c r="C60" s="5">
        <v>9.234567949E9</v>
      </c>
      <c r="D60" s="6" t="s">
        <v>227</v>
      </c>
      <c r="E60" s="5" t="s">
        <v>47</v>
      </c>
      <c r="F60" s="5" t="s">
        <v>24</v>
      </c>
      <c r="G60" s="5" t="s">
        <v>41</v>
      </c>
      <c r="H60" s="5" t="s">
        <v>42</v>
      </c>
      <c r="I60" s="7">
        <v>45315.0</v>
      </c>
      <c r="J60" s="5" t="s">
        <v>35</v>
      </c>
      <c r="K60" s="6" t="s">
        <v>228</v>
      </c>
      <c r="L60" s="5" t="s">
        <v>29</v>
      </c>
      <c r="M60" s="5" t="str">
        <f>VLOOKUP(A60,'Raw Data'!$A$2:$M$101,13,False)</f>
        <v>Ayushi</v>
      </c>
      <c r="N60" s="5" t="str">
        <f>IFERROR(VLOOKUP(A60,'Screening Interviews'!$A$2:$N$52,14,False),"-")</f>
        <v>Not Shortlisted</v>
      </c>
      <c r="O60" s="5" t="str">
        <f>IFERROR(VLOOKUP(A60,'Round 1'!$A$2:$O$27,15,False),"-")</f>
        <v>-</v>
      </c>
      <c r="P60" s="5" t="str">
        <f>IFERROR(VLOOKUP(A60,'HR Round'!$A$2:$P$7,16,False),"-")</f>
        <v>-</v>
      </c>
      <c r="Q60" s="5" t="str">
        <f>IFERROR(VLOOKUP(A60,Offer!$A$2:$Q$6,17,False),"-")</f>
        <v>-</v>
      </c>
      <c r="R60" s="5" t="str">
        <f>IFERROR(VLOOKUP(A60,Offer!$A$2:$R$6,18,False),"-")</f>
        <v>-</v>
      </c>
      <c r="S60" s="5" t="str">
        <f>IFERROR(VLOOKUP(A60,Onboarding!$A$2:$S$4,19,False),"-")</f>
        <v>-</v>
      </c>
      <c r="T60" s="5" t="str">
        <f t="shared" si="2"/>
        <v>Screening</v>
      </c>
      <c r="U60" s="8"/>
      <c r="V60" s="4"/>
      <c r="W60" s="4"/>
      <c r="X60" s="4"/>
      <c r="Y60" s="4"/>
      <c r="Z60" s="4"/>
      <c r="AA60" s="4"/>
    </row>
    <row r="61">
      <c r="A61" s="5" t="str">
        <f t="shared" si="1"/>
        <v>Req_123_9234567950</v>
      </c>
      <c r="B61" s="5" t="s">
        <v>229</v>
      </c>
      <c r="C61" s="5">
        <v>9.23456795E9</v>
      </c>
      <c r="D61" s="6" t="s">
        <v>230</v>
      </c>
      <c r="E61" s="5" t="s">
        <v>57</v>
      </c>
      <c r="F61" s="5" t="s">
        <v>24</v>
      </c>
      <c r="G61" s="5" t="s">
        <v>33</v>
      </c>
      <c r="H61" s="5" t="s">
        <v>231</v>
      </c>
      <c r="I61" s="7">
        <v>45321.0</v>
      </c>
      <c r="J61" s="5" t="s">
        <v>43</v>
      </c>
      <c r="K61" s="6" t="s">
        <v>232</v>
      </c>
      <c r="L61" s="5" t="s">
        <v>29</v>
      </c>
      <c r="M61" s="5" t="str">
        <f>VLOOKUP(A61,'Raw Data'!$A$2:$M$101,13,False)</f>
        <v>Kartik</v>
      </c>
      <c r="N61" s="5" t="str">
        <f>IFERROR(VLOOKUP(A61,'Screening Interviews'!$A$2:$N$52,14,False),"-")</f>
        <v>Shortlisted</v>
      </c>
      <c r="O61" s="5" t="str">
        <f>IFERROR(VLOOKUP(A61,'Round 1'!$A$2:$O$27,15,False),"-")</f>
        <v>Reject</v>
      </c>
      <c r="P61" s="5" t="str">
        <f>IFERROR(VLOOKUP(A61,'HR Round'!$A$2:$P$7,16,False),"-")</f>
        <v>-</v>
      </c>
      <c r="Q61" s="5" t="str">
        <f>IFERROR(VLOOKUP(A61,Offer!$A$2:$Q$6,17,False),"-")</f>
        <v>-</v>
      </c>
      <c r="R61" s="5" t="str">
        <f>IFERROR(VLOOKUP(A61,Offer!$A$2:$R$6,18,False),"-")</f>
        <v>-</v>
      </c>
      <c r="S61" s="5" t="str">
        <f>IFERROR(VLOOKUP(A61,Onboarding!$A$2:$S$4,19,False),"-")</f>
        <v>-</v>
      </c>
      <c r="T61" s="5" t="str">
        <f t="shared" si="2"/>
        <v>Round 1</v>
      </c>
      <c r="U61" s="8"/>
      <c r="V61" s="4"/>
      <c r="W61" s="4"/>
      <c r="X61" s="4"/>
      <c r="Y61" s="4"/>
      <c r="Z61" s="4"/>
      <c r="AA61" s="4"/>
    </row>
    <row r="62">
      <c r="A62" s="5" t="str">
        <f t="shared" si="1"/>
        <v>Req_123_9234567951</v>
      </c>
      <c r="B62" s="5" t="s">
        <v>233</v>
      </c>
      <c r="C62" s="5">
        <v>9.234567951E9</v>
      </c>
      <c r="D62" s="6" t="s">
        <v>234</v>
      </c>
      <c r="E62" s="5" t="s">
        <v>32</v>
      </c>
      <c r="F62" s="5" t="s">
        <v>24</v>
      </c>
      <c r="G62" s="5" t="s">
        <v>48</v>
      </c>
      <c r="H62" s="5" t="s">
        <v>42</v>
      </c>
      <c r="I62" s="7">
        <v>45326.0</v>
      </c>
      <c r="J62" s="5" t="s">
        <v>27</v>
      </c>
      <c r="K62" s="6" t="s">
        <v>235</v>
      </c>
      <c r="L62" s="5" t="s">
        <v>29</v>
      </c>
      <c r="M62" s="5" t="str">
        <f>VLOOKUP(A62,'Raw Data'!$A$2:$M$101,13,False)</f>
        <v>Radhika</v>
      </c>
      <c r="N62" s="5" t="str">
        <f>IFERROR(VLOOKUP(A62,'Screening Interviews'!$A$2:$N$52,14,False),"-")</f>
        <v>Shortlisted</v>
      </c>
      <c r="O62" s="5" t="str">
        <f>IFERROR(VLOOKUP(A62,'Round 1'!$A$2:$O$27,15,False),"-")</f>
        <v>On Hold</v>
      </c>
      <c r="P62" s="5" t="str">
        <f>IFERROR(VLOOKUP(A62,'HR Round'!$A$2:$P$7,16,False),"-")</f>
        <v>-</v>
      </c>
      <c r="Q62" s="5" t="str">
        <f>IFERROR(VLOOKUP(A62,Offer!$A$2:$Q$6,17,False),"-")</f>
        <v>-</v>
      </c>
      <c r="R62" s="5" t="str">
        <f>IFERROR(VLOOKUP(A62,Offer!$A$2:$R$6,18,False),"-")</f>
        <v>-</v>
      </c>
      <c r="S62" s="5" t="str">
        <f>IFERROR(VLOOKUP(A62,Onboarding!$A$2:$S$4,19,False),"-")</f>
        <v>-</v>
      </c>
      <c r="T62" s="5" t="str">
        <f t="shared" si="2"/>
        <v>On Hold at Round 1</v>
      </c>
      <c r="U62" s="8"/>
      <c r="V62" s="4"/>
      <c r="W62" s="4"/>
      <c r="X62" s="4"/>
      <c r="Y62" s="4"/>
      <c r="Z62" s="4"/>
      <c r="AA62" s="4"/>
    </row>
    <row r="63">
      <c r="A63" s="5" t="str">
        <f t="shared" si="1"/>
        <v>Req_123_9234567952</v>
      </c>
      <c r="B63" s="5" t="s">
        <v>236</v>
      </c>
      <c r="C63" s="5">
        <v>9.234567952E9</v>
      </c>
      <c r="D63" s="6" t="s">
        <v>237</v>
      </c>
      <c r="E63" s="5" t="s">
        <v>52</v>
      </c>
      <c r="F63" s="5" t="s">
        <v>24</v>
      </c>
      <c r="G63" s="5" t="s">
        <v>25</v>
      </c>
      <c r="H63" s="5" t="s">
        <v>42</v>
      </c>
      <c r="I63" s="7">
        <v>45219.0</v>
      </c>
      <c r="J63" s="5" t="s">
        <v>35</v>
      </c>
      <c r="K63" s="6" t="s">
        <v>238</v>
      </c>
      <c r="L63" s="5" t="s">
        <v>37</v>
      </c>
      <c r="M63" s="5" t="str">
        <f>VLOOKUP(A63,'Raw Data'!$A$2:$M$101,13,False)</f>
        <v>Ayushi</v>
      </c>
      <c r="N63" s="5" t="str">
        <f>IFERROR(VLOOKUP(A63,'Screening Interviews'!$A$2:$N$52,14,False),"-")</f>
        <v>-</v>
      </c>
      <c r="O63" s="5" t="str">
        <f>IFERROR(VLOOKUP(A63,'Round 1'!$A$2:$O$27,15,False),"-")</f>
        <v>-</v>
      </c>
      <c r="P63" s="5" t="str">
        <f>IFERROR(VLOOKUP(A63,'HR Round'!$A$2:$P$7,16,False),"-")</f>
        <v>-</v>
      </c>
      <c r="Q63" s="5" t="str">
        <f>IFERROR(VLOOKUP(A63,Offer!$A$2:$Q$6,17,False),"-")</f>
        <v>-</v>
      </c>
      <c r="R63" s="5" t="str">
        <f>IFERROR(VLOOKUP(A63,Offer!$A$2:$R$6,18,False),"-")</f>
        <v>-</v>
      </c>
      <c r="S63" s="5" t="str">
        <f>IFERROR(VLOOKUP(A63,Onboarding!$A$2:$S$4,19,False),"-")</f>
        <v>-</v>
      </c>
      <c r="T63" s="5" t="str">
        <f t="shared" si="2"/>
        <v>Unknown</v>
      </c>
      <c r="U63" s="9"/>
      <c r="V63" s="4"/>
      <c r="W63" s="4"/>
      <c r="X63" s="4"/>
      <c r="Y63" s="4"/>
      <c r="Z63" s="4"/>
      <c r="AA63" s="4"/>
    </row>
    <row r="64">
      <c r="A64" s="5" t="str">
        <f t="shared" si="1"/>
        <v>Req_123_9234567953</v>
      </c>
      <c r="B64" s="5" t="s">
        <v>239</v>
      </c>
      <c r="C64" s="5">
        <v>9.234567953E9</v>
      </c>
      <c r="D64" s="6" t="s">
        <v>240</v>
      </c>
      <c r="E64" s="5" t="s">
        <v>23</v>
      </c>
      <c r="F64" s="5" t="s">
        <v>24</v>
      </c>
      <c r="G64" s="5" t="s">
        <v>53</v>
      </c>
      <c r="H64" s="5" t="s">
        <v>42</v>
      </c>
      <c r="I64" s="7">
        <v>45022.0</v>
      </c>
      <c r="J64" s="5" t="s">
        <v>43</v>
      </c>
      <c r="K64" s="6" t="s">
        <v>241</v>
      </c>
      <c r="L64" s="5" t="s">
        <v>37</v>
      </c>
      <c r="M64" s="5" t="str">
        <f>VLOOKUP(A64,'Raw Data'!$A$2:$M$101,13,False)</f>
        <v>Ranjitha</v>
      </c>
      <c r="N64" s="5" t="str">
        <f>IFERROR(VLOOKUP(A64,'Screening Interviews'!$A$2:$N$52,14,False),"-")</f>
        <v>-</v>
      </c>
      <c r="O64" s="5" t="str">
        <f>IFERROR(VLOOKUP(A64,'Round 1'!$A$2:$O$27,15,False),"-")</f>
        <v>-</v>
      </c>
      <c r="P64" s="5" t="str">
        <f>IFERROR(VLOOKUP(A64,'HR Round'!$A$2:$P$7,16,False),"-")</f>
        <v>-</v>
      </c>
      <c r="Q64" s="5" t="str">
        <f>IFERROR(VLOOKUP(A64,Offer!$A$2:$Q$6,17,False),"-")</f>
        <v>-</v>
      </c>
      <c r="R64" s="5" t="str">
        <f>IFERROR(VLOOKUP(A64,Offer!$A$2:$R$6,18,False),"-")</f>
        <v>-</v>
      </c>
      <c r="S64" s="5" t="str">
        <f>IFERROR(VLOOKUP(A64,Onboarding!$A$2:$S$4,19,False),"-")</f>
        <v>-</v>
      </c>
      <c r="T64" s="5" t="str">
        <f t="shared" si="2"/>
        <v>Unknown</v>
      </c>
      <c r="U64" s="10"/>
      <c r="V64" s="4"/>
      <c r="W64" s="4"/>
      <c r="X64" s="4"/>
      <c r="Y64" s="4"/>
      <c r="Z64" s="4"/>
      <c r="AA64" s="4"/>
    </row>
    <row r="65">
      <c r="A65" s="5" t="str">
        <f t="shared" si="1"/>
        <v>Req_123_9234567954</v>
      </c>
      <c r="B65" s="5" t="s">
        <v>242</v>
      </c>
      <c r="C65" s="5">
        <v>9.234567954E9</v>
      </c>
      <c r="D65" s="6" t="s">
        <v>243</v>
      </c>
      <c r="E65" s="5" t="s">
        <v>40</v>
      </c>
      <c r="F65" s="5" t="s">
        <v>24</v>
      </c>
      <c r="G65" s="5" t="s">
        <v>41</v>
      </c>
      <c r="H65" s="5" t="s">
        <v>42</v>
      </c>
      <c r="I65" s="7">
        <v>44959.0</v>
      </c>
      <c r="J65" s="5" t="s">
        <v>27</v>
      </c>
      <c r="K65" s="6" t="s">
        <v>244</v>
      </c>
      <c r="L65" s="5" t="s">
        <v>37</v>
      </c>
      <c r="M65" s="5" t="str">
        <f>VLOOKUP(A65,'Raw Data'!$A$2:$M$101,13,False)</f>
        <v>Ayushi</v>
      </c>
      <c r="N65" s="5" t="str">
        <f>IFERROR(VLOOKUP(A65,'Screening Interviews'!$A$2:$N$52,14,False),"-")</f>
        <v>-</v>
      </c>
      <c r="O65" s="5" t="str">
        <f>IFERROR(VLOOKUP(A65,'Round 1'!$A$2:$O$27,15,False),"-")</f>
        <v>-</v>
      </c>
      <c r="P65" s="5" t="str">
        <f>IFERROR(VLOOKUP(A65,'HR Round'!$A$2:$P$7,16,False),"-")</f>
        <v>-</v>
      </c>
      <c r="Q65" s="5" t="str">
        <f>IFERROR(VLOOKUP(A65,Offer!$A$2:$Q$6,17,False),"-")</f>
        <v>-</v>
      </c>
      <c r="R65" s="5" t="str">
        <f>IFERROR(VLOOKUP(A65,Offer!$A$2:$R$6,18,False),"-")</f>
        <v>-</v>
      </c>
      <c r="S65" s="5" t="str">
        <f>IFERROR(VLOOKUP(A65,Onboarding!$A$2:$S$4,19,False),"-")</f>
        <v>-</v>
      </c>
      <c r="T65" s="5" t="str">
        <f t="shared" si="2"/>
        <v>Unknown</v>
      </c>
      <c r="U65" s="8"/>
      <c r="V65" s="4"/>
      <c r="W65" s="4"/>
      <c r="X65" s="4"/>
      <c r="Y65" s="4"/>
      <c r="Z65" s="4"/>
      <c r="AA65" s="4"/>
    </row>
    <row r="66">
      <c r="A66" s="5" t="str">
        <f t="shared" si="1"/>
        <v>Req_123_9234567955</v>
      </c>
      <c r="B66" s="5" t="s">
        <v>245</v>
      </c>
      <c r="C66" s="5">
        <v>9.234567955E9</v>
      </c>
      <c r="D66" s="6" t="s">
        <v>246</v>
      </c>
      <c r="E66" s="5" t="s">
        <v>47</v>
      </c>
      <c r="F66" s="5" t="s">
        <v>24</v>
      </c>
      <c r="G66" s="5" t="s">
        <v>48</v>
      </c>
      <c r="H66" s="5" t="s">
        <v>42</v>
      </c>
      <c r="I66" s="7">
        <v>45347.0</v>
      </c>
      <c r="J66" s="5" t="s">
        <v>35</v>
      </c>
      <c r="K66" s="6" t="s">
        <v>247</v>
      </c>
      <c r="L66" s="5" t="s">
        <v>29</v>
      </c>
      <c r="M66" s="5" t="str">
        <f>VLOOKUP(A66,'Raw Data'!$A$2:$M$101,13,False)</f>
        <v>Kartik</v>
      </c>
      <c r="N66" s="5" t="str">
        <f>IFERROR(VLOOKUP(A66,'Screening Interviews'!$A$2:$N$52,14,False),"-")</f>
        <v>Not Shortlisted</v>
      </c>
      <c r="O66" s="5" t="str">
        <f>IFERROR(VLOOKUP(A66,'Round 1'!$A$2:$O$27,15,False),"-")</f>
        <v>-</v>
      </c>
      <c r="P66" s="5" t="str">
        <f>IFERROR(VLOOKUP(A66,'HR Round'!$A$2:$P$7,16,False),"-")</f>
        <v>-</v>
      </c>
      <c r="Q66" s="5" t="str">
        <f>IFERROR(VLOOKUP(A66,Offer!$A$2:$Q$6,17,False),"-")</f>
        <v>-</v>
      </c>
      <c r="R66" s="5" t="str">
        <f>IFERROR(VLOOKUP(A66,Offer!$A$2:$R$6,18,False),"-")</f>
        <v>-</v>
      </c>
      <c r="S66" s="5" t="str">
        <f>IFERROR(VLOOKUP(A66,Onboarding!$A$2:$S$4,19,False),"-")</f>
        <v>-</v>
      </c>
      <c r="T66" s="5" t="str">
        <f t="shared" si="2"/>
        <v>Screening</v>
      </c>
      <c r="U66" s="8"/>
      <c r="V66" s="4"/>
      <c r="W66" s="4"/>
      <c r="X66" s="4"/>
      <c r="Y66" s="4"/>
      <c r="Z66" s="4"/>
      <c r="AA66" s="4"/>
    </row>
    <row r="67">
      <c r="A67" s="5" t="str">
        <f t="shared" si="1"/>
        <v>Req_123_9234567956</v>
      </c>
      <c r="B67" s="5" t="s">
        <v>248</v>
      </c>
      <c r="C67" s="5">
        <v>9.234567956E9</v>
      </c>
      <c r="D67" s="6" t="s">
        <v>249</v>
      </c>
      <c r="E67" s="5" t="s">
        <v>57</v>
      </c>
      <c r="F67" s="5" t="s">
        <v>24</v>
      </c>
      <c r="G67" s="5" t="s">
        <v>33</v>
      </c>
      <c r="H67" s="5" t="s">
        <v>250</v>
      </c>
      <c r="I67" s="7">
        <v>45105.0</v>
      </c>
      <c r="J67" s="5" t="s">
        <v>43</v>
      </c>
      <c r="K67" s="6" t="s">
        <v>251</v>
      </c>
      <c r="L67" s="5" t="s">
        <v>37</v>
      </c>
      <c r="M67" s="5" t="str">
        <f>VLOOKUP(A67,'Raw Data'!$A$2:$M$101,13,False)</f>
        <v>Radhika</v>
      </c>
      <c r="N67" s="5" t="str">
        <f>IFERROR(VLOOKUP(A67,'Screening Interviews'!$A$2:$N$52,14,False),"-")</f>
        <v>-</v>
      </c>
      <c r="O67" s="5" t="str">
        <f>IFERROR(VLOOKUP(A67,'Round 1'!$A$2:$O$27,15,False),"-")</f>
        <v>-</v>
      </c>
      <c r="P67" s="5" t="str">
        <f>IFERROR(VLOOKUP(A67,'HR Round'!$A$2:$P$7,16,False),"-")</f>
        <v>-</v>
      </c>
      <c r="Q67" s="5" t="str">
        <f>IFERROR(VLOOKUP(A67,Offer!$A$2:$Q$6,17,False),"-")</f>
        <v>-</v>
      </c>
      <c r="R67" s="5" t="str">
        <f>IFERROR(VLOOKUP(A67,Offer!$A$2:$R$6,18,False),"-")</f>
        <v>-</v>
      </c>
      <c r="S67" s="5" t="str">
        <f>IFERROR(VLOOKUP(A67,Onboarding!$A$2:$S$4,19,False),"-")</f>
        <v>-</v>
      </c>
      <c r="T67" s="5" t="str">
        <f t="shared" si="2"/>
        <v>Unknown</v>
      </c>
      <c r="U67" s="8"/>
      <c r="V67" s="4"/>
      <c r="W67" s="4"/>
      <c r="X67" s="4"/>
      <c r="Y67" s="4"/>
      <c r="Z67" s="4"/>
      <c r="AA67" s="4"/>
    </row>
    <row r="68">
      <c r="A68" s="5" t="str">
        <f t="shared" si="1"/>
        <v>Req_123_9234567957</v>
      </c>
      <c r="B68" s="5" t="s">
        <v>252</v>
      </c>
      <c r="C68" s="5">
        <v>9.234567957E9</v>
      </c>
      <c r="D68" s="6" t="s">
        <v>253</v>
      </c>
      <c r="E68" s="5" t="s">
        <v>52</v>
      </c>
      <c r="F68" s="5" t="s">
        <v>24</v>
      </c>
      <c r="G68" s="5" t="s">
        <v>25</v>
      </c>
      <c r="H68" s="5" t="s">
        <v>42</v>
      </c>
      <c r="I68" s="7">
        <v>45367.0</v>
      </c>
      <c r="J68" s="5" t="s">
        <v>27</v>
      </c>
      <c r="K68" s="6" t="s">
        <v>254</v>
      </c>
      <c r="L68" s="5" t="s">
        <v>29</v>
      </c>
      <c r="M68" s="5" t="str">
        <f>VLOOKUP(A68,'Raw Data'!$A$2:$M$101,13,False)</f>
        <v>Ayushi</v>
      </c>
      <c r="N68" s="5" t="str">
        <f>IFERROR(VLOOKUP(A68,'Screening Interviews'!$A$2:$N$52,14,False),"-")</f>
        <v>Shortlisted</v>
      </c>
      <c r="O68" s="5" t="str">
        <f>IFERROR(VLOOKUP(A68,'Round 1'!$A$2:$O$27,15,False),"-")</f>
        <v>Rescheduled</v>
      </c>
      <c r="P68" s="5" t="str">
        <f>IFERROR(VLOOKUP(A68,'HR Round'!$A$2:$P$7,16,False),"-")</f>
        <v>-</v>
      </c>
      <c r="Q68" s="5" t="str">
        <f>IFERROR(VLOOKUP(A68,Offer!$A$2:$Q$6,17,False),"-")</f>
        <v>-</v>
      </c>
      <c r="R68" s="5" t="str">
        <f>IFERROR(VLOOKUP(A68,Offer!$A$2:$R$6,18,False),"-")</f>
        <v>-</v>
      </c>
      <c r="S68" s="5" t="str">
        <f>IFERROR(VLOOKUP(A68,Onboarding!$A$2:$S$4,19,False),"-")</f>
        <v>-</v>
      </c>
      <c r="T68" s="5" t="str">
        <f t="shared" si="2"/>
        <v>Round 1</v>
      </c>
      <c r="U68" s="8"/>
      <c r="V68" s="4"/>
      <c r="W68" s="4"/>
      <c r="X68" s="4"/>
      <c r="Y68" s="4"/>
      <c r="Z68" s="4"/>
      <c r="AA68" s="4"/>
    </row>
    <row r="69">
      <c r="A69" s="5" t="str">
        <f t="shared" si="1"/>
        <v>Req_123_9234567958</v>
      </c>
      <c r="B69" s="5" t="s">
        <v>255</v>
      </c>
      <c r="C69" s="5">
        <v>9.234567958E9</v>
      </c>
      <c r="D69" s="6" t="s">
        <v>256</v>
      </c>
      <c r="E69" s="5" t="s">
        <v>32</v>
      </c>
      <c r="F69" s="5" t="s">
        <v>24</v>
      </c>
      <c r="G69" s="5" t="s">
        <v>53</v>
      </c>
      <c r="H69" s="5" t="s">
        <v>42</v>
      </c>
      <c r="I69" s="7">
        <v>45292.0</v>
      </c>
      <c r="J69" s="5" t="s">
        <v>35</v>
      </c>
      <c r="K69" s="6" t="s">
        <v>257</v>
      </c>
      <c r="L69" s="5" t="s">
        <v>29</v>
      </c>
      <c r="M69" s="5" t="str">
        <f>VLOOKUP(A69,'Raw Data'!$A$2:$M$101,13,False)</f>
        <v>Ranjitha</v>
      </c>
      <c r="N69" s="5" t="str">
        <f>IFERROR(VLOOKUP(A69,'Screening Interviews'!$A$2:$N$52,14,False),"-")</f>
        <v>Not Shortlisted</v>
      </c>
      <c r="O69" s="5" t="str">
        <f>IFERROR(VLOOKUP(A69,'Round 1'!$A$2:$O$27,15,False),"-")</f>
        <v>-</v>
      </c>
      <c r="P69" s="5" t="str">
        <f>IFERROR(VLOOKUP(A69,'HR Round'!$A$2:$P$7,16,False),"-")</f>
        <v>-</v>
      </c>
      <c r="Q69" s="5" t="str">
        <f>IFERROR(VLOOKUP(A69,Offer!$A$2:$Q$6,17,False),"-")</f>
        <v>-</v>
      </c>
      <c r="R69" s="5" t="str">
        <f>IFERROR(VLOOKUP(A69,Offer!$A$2:$R$6,18,False),"-")</f>
        <v>-</v>
      </c>
      <c r="S69" s="5" t="str">
        <f>IFERROR(VLOOKUP(A69,Onboarding!$A$2:$S$4,19,False),"-")</f>
        <v>-</v>
      </c>
      <c r="T69" s="5" t="str">
        <f t="shared" si="2"/>
        <v>Screening</v>
      </c>
      <c r="U69" s="8"/>
      <c r="V69" s="4"/>
      <c r="W69" s="4"/>
      <c r="X69" s="4"/>
      <c r="Y69" s="4"/>
      <c r="Z69" s="4"/>
      <c r="AA69" s="4"/>
    </row>
    <row r="70">
      <c r="A70" s="5" t="str">
        <f t="shared" si="1"/>
        <v>Req_123_9234567959</v>
      </c>
      <c r="B70" s="5" t="s">
        <v>258</v>
      </c>
      <c r="C70" s="5">
        <v>9.234567959E9</v>
      </c>
      <c r="D70" s="6" t="s">
        <v>259</v>
      </c>
      <c r="E70" s="5" t="s">
        <v>23</v>
      </c>
      <c r="F70" s="5" t="s">
        <v>24</v>
      </c>
      <c r="G70" s="5" t="s">
        <v>41</v>
      </c>
      <c r="H70" s="5" t="s">
        <v>26</v>
      </c>
      <c r="I70" s="7">
        <v>45297.0</v>
      </c>
      <c r="J70" s="5" t="s">
        <v>43</v>
      </c>
      <c r="K70" s="6" t="s">
        <v>260</v>
      </c>
      <c r="L70" s="5" t="s">
        <v>29</v>
      </c>
      <c r="M70" s="5" t="str">
        <f>VLOOKUP(A70,'Raw Data'!$A$2:$M$101,13,False)</f>
        <v>Ayushi</v>
      </c>
      <c r="N70" s="5" t="str">
        <f>IFERROR(VLOOKUP(A70,'Screening Interviews'!$A$2:$N$52,14,False),"-")</f>
        <v>Shortlisted</v>
      </c>
      <c r="O70" s="5" t="str">
        <f>IFERROR(VLOOKUP(A70,'Round 1'!$A$2:$O$27,15,False),"-")</f>
        <v>Reject</v>
      </c>
      <c r="P70" s="5" t="str">
        <f>IFERROR(VLOOKUP(A70,'HR Round'!$A$2:$P$7,16,False),"-")</f>
        <v>-</v>
      </c>
      <c r="Q70" s="5" t="str">
        <f>IFERROR(VLOOKUP(A70,Offer!$A$2:$Q$6,17,False),"-")</f>
        <v>-</v>
      </c>
      <c r="R70" s="5" t="str">
        <f>IFERROR(VLOOKUP(A70,Offer!$A$2:$R$6,18,False),"-")</f>
        <v>-</v>
      </c>
      <c r="S70" s="5" t="str">
        <f>IFERROR(VLOOKUP(A70,Onboarding!$A$2:$S$4,19,False),"-")</f>
        <v>-</v>
      </c>
      <c r="T70" s="5" t="str">
        <f t="shared" si="2"/>
        <v>Round 1</v>
      </c>
      <c r="U70" s="8"/>
      <c r="V70" s="4"/>
      <c r="W70" s="4"/>
      <c r="X70" s="4"/>
      <c r="Y70" s="4"/>
      <c r="Z70" s="4"/>
      <c r="AA70" s="4"/>
    </row>
    <row r="71">
      <c r="A71" s="5" t="str">
        <f t="shared" si="1"/>
        <v>Req_123_9234567960</v>
      </c>
      <c r="B71" s="5" t="s">
        <v>261</v>
      </c>
      <c r="C71" s="5">
        <v>9.23456796E9</v>
      </c>
      <c r="D71" s="6" t="s">
        <v>262</v>
      </c>
      <c r="E71" s="5" t="s">
        <v>40</v>
      </c>
      <c r="F71" s="5" t="s">
        <v>24</v>
      </c>
      <c r="G71" s="5" t="s">
        <v>33</v>
      </c>
      <c r="H71" s="5" t="s">
        <v>263</v>
      </c>
      <c r="I71" s="7">
        <v>45239.0</v>
      </c>
      <c r="J71" s="5" t="s">
        <v>27</v>
      </c>
      <c r="K71" s="6" t="s">
        <v>264</v>
      </c>
      <c r="L71" s="5" t="s">
        <v>37</v>
      </c>
      <c r="M71" s="5" t="str">
        <f>VLOOKUP(A71,'Raw Data'!$A$2:$M$101,13,False)</f>
        <v>Kartik</v>
      </c>
      <c r="N71" s="5" t="str">
        <f>IFERROR(VLOOKUP(A71,'Screening Interviews'!$A$2:$N$52,14,False),"-")</f>
        <v>-</v>
      </c>
      <c r="O71" s="5" t="str">
        <f>IFERROR(VLOOKUP(A71,'Round 1'!$A$2:$O$27,15,False),"-")</f>
        <v>-</v>
      </c>
      <c r="P71" s="5" t="str">
        <f>IFERROR(VLOOKUP(A71,'HR Round'!$A$2:$P$7,16,False),"-")</f>
        <v>-</v>
      </c>
      <c r="Q71" s="5" t="str">
        <f>IFERROR(VLOOKUP(A71,Offer!$A$2:$Q$6,17,False),"-")</f>
        <v>-</v>
      </c>
      <c r="R71" s="5" t="str">
        <f>IFERROR(VLOOKUP(A71,Offer!$A$2:$R$6,18,False),"-")</f>
        <v>-</v>
      </c>
      <c r="S71" s="5" t="str">
        <f>IFERROR(VLOOKUP(A71,Onboarding!$A$2:$S$4,19,False),"-")</f>
        <v>-</v>
      </c>
      <c r="T71" s="5" t="str">
        <f t="shared" si="2"/>
        <v>Unknown</v>
      </c>
      <c r="U71" s="8"/>
      <c r="V71" s="4"/>
      <c r="W71" s="4"/>
      <c r="X71" s="4"/>
      <c r="Y71" s="4"/>
      <c r="Z71" s="4"/>
      <c r="AA71" s="4"/>
    </row>
    <row r="72">
      <c r="A72" s="5" t="str">
        <f t="shared" si="1"/>
        <v>Req_123_9234567961</v>
      </c>
      <c r="B72" s="5" t="s">
        <v>265</v>
      </c>
      <c r="C72" s="5">
        <v>9.234567961E9</v>
      </c>
      <c r="D72" s="6" t="s">
        <v>266</v>
      </c>
      <c r="E72" s="5" t="s">
        <v>47</v>
      </c>
      <c r="F72" s="5" t="s">
        <v>24</v>
      </c>
      <c r="G72" s="5" t="s">
        <v>48</v>
      </c>
      <c r="H72" s="5" t="s">
        <v>42</v>
      </c>
      <c r="I72" s="7">
        <v>45148.0</v>
      </c>
      <c r="J72" s="5" t="s">
        <v>35</v>
      </c>
      <c r="K72" s="6" t="s">
        <v>267</v>
      </c>
      <c r="L72" s="5" t="s">
        <v>37</v>
      </c>
      <c r="M72" s="5" t="str">
        <f>VLOOKUP(A72,'Raw Data'!$A$2:$M$101,13,False)</f>
        <v>Radhika</v>
      </c>
      <c r="N72" s="5" t="str">
        <f>IFERROR(VLOOKUP(A72,'Screening Interviews'!$A$2:$N$52,14,False),"-")</f>
        <v>-</v>
      </c>
      <c r="O72" s="5" t="str">
        <f>IFERROR(VLOOKUP(A72,'Round 1'!$A$2:$O$27,15,False),"-")</f>
        <v>-</v>
      </c>
      <c r="P72" s="5" t="str">
        <f>IFERROR(VLOOKUP(A72,'HR Round'!$A$2:$P$7,16,False),"-")</f>
        <v>-</v>
      </c>
      <c r="Q72" s="5" t="str">
        <f>IFERROR(VLOOKUP(A72,Offer!$A$2:$Q$6,17,False),"-")</f>
        <v>-</v>
      </c>
      <c r="R72" s="5" t="str">
        <f>IFERROR(VLOOKUP(A72,Offer!$A$2:$R$6,18,False),"-")</f>
        <v>-</v>
      </c>
      <c r="S72" s="5" t="str">
        <f>IFERROR(VLOOKUP(A72,Onboarding!$A$2:$S$4,19,False),"-")</f>
        <v>-</v>
      </c>
      <c r="T72" s="5" t="str">
        <f t="shared" si="2"/>
        <v>Unknown</v>
      </c>
      <c r="U72" s="8"/>
      <c r="V72" s="4"/>
      <c r="W72" s="4"/>
      <c r="X72" s="4"/>
      <c r="Y72" s="4"/>
      <c r="Z72" s="4"/>
      <c r="AA72" s="4"/>
    </row>
    <row r="73">
      <c r="A73" s="5" t="str">
        <f t="shared" si="1"/>
        <v>Req_123_9234567962</v>
      </c>
      <c r="B73" s="5" t="s">
        <v>268</v>
      </c>
      <c r="C73" s="5">
        <v>9.234567962E9</v>
      </c>
      <c r="D73" s="6" t="s">
        <v>269</v>
      </c>
      <c r="E73" s="5" t="s">
        <v>57</v>
      </c>
      <c r="F73" s="5" t="s">
        <v>24</v>
      </c>
      <c r="G73" s="5" t="s">
        <v>53</v>
      </c>
      <c r="H73" s="5" t="s">
        <v>42</v>
      </c>
      <c r="I73" s="7">
        <v>45275.0</v>
      </c>
      <c r="J73" s="5" t="s">
        <v>43</v>
      </c>
      <c r="K73" s="6" t="s">
        <v>270</v>
      </c>
      <c r="L73" s="5" t="s">
        <v>37</v>
      </c>
      <c r="M73" s="5" t="str">
        <f>VLOOKUP(A73,'Raw Data'!$A$2:$M$101,13,False)</f>
        <v>Ayushi</v>
      </c>
      <c r="N73" s="5" t="str">
        <f>IFERROR(VLOOKUP(A73,'Screening Interviews'!$A$2:$N$52,14,False),"-")</f>
        <v>-</v>
      </c>
      <c r="O73" s="5" t="str">
        <f>IFERROR(VLOOKUP(A73,'Round 1'!$A$2:$O$27,15,False),"-")</f>
        <v>-</v>
      </c>
      <c r="P73" s="5" t="str">
        <f>IFERROR(VLOOKUP(A73,'HR Round'!$A$2:$P$7,16,False),"-")</f>
        <v>-</v>
      </c>
      <c r="Q73" s="5" t="str">
        <f>IFERROR(VLOOKUP(A73,Offer!$A$2:$Q$6,17,False),"-")</f>
        <v>-</v>
      </c>
      <c r="R73" s="5" t="str">
        <f>IFERROR(VLOOKUP(A73,Offer!$A$2:$R$6,18,False),"-")</f>
        <v>-</v>
      </c>
      <c r="S73" s="5" t="str">
        <f>IFERROR(VLOOKUP(A73,Onboarding!$A$2:$S$4,19,False),"-")</f>
        <v>-</v>
      </c>
      <c r="T73" s="5" t="str">
        <f t="shared" si="2"/>
        <v>Unknown</v>
      </c>
      <c r="U73" s="8"/>
      <c r="V73" s="4"/>
      <c r="W73" s="4"/>
      <c r="X73" s="4"/>
      <c r="Y73" s="4"/>
      <c r="Z73" s="4"/>
      <c r="AA73" s="4"/>
    </row>
    <row r="74">
      <c r="A74" s="5" t="str">
        <f t="shared" si="1"/>
        <v>Req_123_9234567963</v>
      </c>
      <c r="B74" s="5" t="s">
        <v>271</v>
      </c>
      <c r="C74" s="5">
        <v>9.234567963E9</v>
      </c>
      <c r="D74" s="6" t="s">
        <v>272</v>
      </c>
      <c r="E74" s="5" t="s">
        <v>52</v>
      </c>
      <c r="F74" s="5" t="s">
        <v>24</v>
      </c>
      <c r="G74" s="5" t="s">
        <v>41</v>
      </c>
      <c r="H74" s="5" t="s">
        <v>42</v>
      </c>
      <c r="I74" s="7">
        <v>45331.0</v>
      </c>
      <c r="J74" s="5" t="s">
        <v>27</v>
      </c>
      <c r="K74" s="6" t="s">
        <v>273</v>
      </c>
      <c r="L74" s="5" t="s">
        <v>29</v>
      </c>
      <c r="M74" s="5" t="str">
        <f>VLOOKUP(A74,'Raw Data'!$A$2:$M$101,13,False)</f>
        <v>Ranjitha</v>
      </c>
      <c r="N74" s="5" t="str">
        <f>IFERROR(VLOOKUP(A74,'Screening Interviews'!$A$2:$N$52,14,False),"-")</f>
        <v>Not Shortlisted</v>
      </c>
      <c r="O74" s="5" t="str">
        <f>IFERROR(VLOOKUP(A74,'Round 1'!$A$2:$O$27,15,False),"-")</f>
        <v>-</v>
      </c>
      <c r="P74" s="5" t="str">
        <f>IFERROR(VLOOKUP(A74,'HR Round'!$A$2:$P$7,16,False),"-")</f>
        <v>-</v>
      </c>
      <c r="Q74" s="5" t="str">
        <f>IFERROR(VLOOKUP(A74,Offer!$A$2:$Q$6,17,False),"-")</f>
        <v>-</v>
      </c>
      <c r="R74" s="5" t="str">
        <f>IFERROR(VLOOKUP(A74,Offer!$A$2:$R$6,18,False),"-")</f>
        <v>-</v>
      </c>
      <c r="S74" s="5" t="str">
        <f>IFERROR(VLOOKUP(A74,Onboarding!$A$2:$S$4,19,False),"-")</f>
        <v>-</v>
      </c>
      <c r="T74" s="5" t="str">
        <f t="shared" si="2"/>
        <v>Screening</v>
      </c>
      <c r="U74" s="8"/>
      <c r="V74" s="4"/>
      <c r="W74" s="4"/>
      <c r="X74" s="4"/>
      <c r="Y74" s="4"/>
      <c r="Z74" s="4"/>
      <c r="AA74" s="4"/>
    </row>
    <row r="75">
      <c r="A75" s="5" t="str">
        <f t="shared" si="1"/>
        <v>Req_123_9234567964</v>
      </c>
      <c r="B75" s="5" t="s">
        <v>274</v>
      </c>
      <c r="C75" s="5">
        <v>9.234567964E9</v>
      </c>
      <c r="D75" s="6" t="s">
        <v>275</v>
      </c>
      <c r="E75" s="5" t="s">
        <v>32</v>
      </c>
      <c r="F75" s="5" t="s">
        <v>24</v>
      </c>
      <c r="G75" s="5" t="s">
        <v>48</v>
      </c>
      <c r="H75" s="5" t="s">
        <v>42</v>
      </c>
      <c r="I75" s="7">
        <v>45114.0</v>
      </c>
      <c r="J75" s="5" t="s">
        <v>35</v>
      </c>
      <c r="K75" s="6" t="s">
        <v>276</v>
      </c>
      <c r="L75" s="5" t="s">
        <v>37</v>
      </c>
      <c r="M75" s="5" t="str">
        <f>VLOOKUP(A75,'Raw Data'!$A$2:$M$101,13,False)</f>
        <v>Ayushi</v>
      </c>
      <c r="N75" s="5" t="str">
        <f>IFERROR(VLOOKUP(A75,'Screening Interviews'!$A$2:$N$52,14,False),"-")</f>
        <v>-</v>
      </c>
      <c r="O75" s="5" t="str">
        <f>IFERROR(VLOOKUP(A75,'Round 1'!$A$2:$O$27,15,False),"-")</f>
        <v>-</v>
      </c>
      <c r="P75" s="5" t="str">
        <f>IFERROR(VLOOKUP(A75,'HR Round'!$A$2:$P$7,16,False),"-")</f>
        <v>-</v>
      </c>
      <c r="Q75" s="5" t="str">
        <f>IFERROR(VLOOKUP(A75,Offer!$A$2:$Q$6,17,False),"-")</f>
        <v>-</v>
      </c>
      <c r="R75" s="5" t="str">
        <f>IFERROR(VLOOKUP(A75,Offer!$A$2:$R$6,18,False),"-")</f>
        <v>-</v>
      </c>
      <c r="S75" s="5" t="str">
        <f>IFERROR(VLOOKUP(A75,Onboarding!$A$2:$S$4,19,False),"-")</f>
        <v>-</v>
      </c>
      <c r="T75" s="5" t="str">
        <f t="shared" si="2"/>
        <v>Unknown</v>
      </c>
      <c r="U75" s="8"/>
      <c r="V75" s="4"/>
      <c r="W75" s="4"/>
      <c r="X75" s="4"/>
      <c r="Y75" s="4"/>
      <c r="Z75" s="4"/>
      <c r="AA75" s="4"/>
    </row>
    <row r="76">
      <c r="A76" s="5" t="str">
        <f t="shared" si="1"/>
        <v>Req_123_9234567965</v>
      </c>
      <c r="B76" s="5" t="s">
        <v>277</v>
      </c>
      <c r="C76" s="5">
        <v>9.234567965E9</v>
      </c>
      <c r="D76" s="6" t="s">
        <v>278</v>
      </c>
      <c r="E76" s="5" t="s">
        <v>23</v>
      </c>
      <c r="F76" s="5" t="s">
        <v>24</v>
      </c>
      <c r="G76" s="5" t="s">
        <v>25</v>
      </c>
      <c r="H76" s="5" t="s">
        <v>42</v>
      </c>
      <c r="I76" s="7">
        <v>45344.0</v>
      </c>
      <c r="J76" s="5" t="s">
        <v>43</v>
      </c>
      <c r="K76" s="6" t="s">
        <v>279</v>
      </c>
      <c r="L76" s="5" t="s">
        <v>29</v>
      </c>
      <c r="M76" s="5" t="str">
        <f>VLOOKUP(A76,'Raw Data'!$A$2:$M$101,13,False)</f>
        <v>Kartik</v>
      </c>
      <c r="N76" s="5" t="str">
        <f>IFERROR(VLOOKUP(A76,'Screening Interviews'!$A$2:$N$52,14,False),"-")</f>
        <v>Not Shortlisted</v>
      </c>
      <c r="O76" s="5" t="str">
        <f>IFERROR(VLOOKUP(A76,'Round 1'!$A$2:$O$27,15,False),"-")</f>
        <v>-</v>
      </c>
      <c r="P76" s="5" t="str">
        <f>IFERROR(VLOOKUP(A76,'HR Round'!$A$2:$P$7,16,False),"-")</f>
        <v>-</v>
      </c>
      <c r="Q76" s="5" t="str">
        <f>IFERROR(VLOOKUP(A76,Offer!$A$2:$Q$6,17,False),"-")</f>
        <v>-</v>
      </c>
      <c r="R76" s="5" t="str">
        <f>IFERROR(VLOOKUP(A76,Offer!$A$2:$R$6,18,False),"-")</f>
        <v>-</v>
      </c>
      <c r="S76" s="5" t="str">
        <f>IFERROR(VLOOKUP(A76,Onboarding!$A$2:$S$4,19,False),"-")</f>
        <v>-</v>
      </c>
      <c r="T76" s="5" t="str">
        <f t="shared" si="2"/>
        <v>Screening</v>
      </c>
      <c r="U76" s="8"/>
      <c r="V76" s="4"/>
      <c r="W76" s="4"/>
      <c r="X76" s="4"/>
      <c r="Y76" s="4"/>
      <c r="Z76" s="4"/>
      <c r="AA76" s="4"/>
    </row>
    <row r="77">
      <c r="A77" s="5" t="str">
        <f t="shared" si="1"/>
        <v>Req_123_9234567966</v>
      </c>
      <c r="B77" s="5" t="s">
        <v>280</v>
      </c>
      <c r="C77" s="5">
        <v>9.234567966E9</v>
      </c>
      <c r="D77" s="6" t="s">
        <v>281</v>
      </c>
      <c r="E77" s="5" t="s">
        <v>40</v>
      </c>
      <c r="F77" s="5" t="s">
        <v>24</v>
      </c>
      <c r="G77" s="5" t="s">
        <v>33</v>
      </c>
      <c r="H77" s="5" t="s">
        <v>282</v>
      </c>
      <c r="I77" s="7">
        <v>45368.0</v>
      </c>
      <c r="J77" s="5" t="s">
        <v>27</v>
      </c>
      <c r="K77" s="6" t="s">
        <v>283</v>
      </c>
      <c r="L77" s="5" t="s">
        <v>29</v>
      </c>
      <c r="M77" s="5" t="str">
        <f>VLOOKUP(A77,'Raw Data'!$A$2:$M$101,13,False)</f>
        <v>Radhika</v>
      </c>
      <c r="N77" s="5" t="str">
        <f>IFERROR(VLOOKUP(A77,'Screening Interviews'!$A$2:$N$52,14,False),"-")</f>
        <v>Shortlisted</v>
      </c>
      <c r="O77" s="5" t="str">
        <f>IFERROR(VLOOKUP(A77,'Round 1'!$A$2:$O$27,15,False),"-")</f>
        <v>Select</v>
      </c>
      <c r="P77" s="5" t="str">
        <f>IFERROR(VLOOKUP(A77,'HR Round'!$A$2:$P$7,16,False),"-")</f>
        <v>Select</v>
      </c>
      <c r="Q77" s="5" t="str">
        <f>IFERROR(VLOOKUP(A77,Offer!$A$2:$Q$6,17,False),"-")</f>
        <v>Approval Pending</v>
      </c>
      <c r="R77" s="5" t="str">
        <f>IFERROR(VLOOKUP(A77,Offer!$A$2:$R$6,18,False),"-")</f>
        <v/>
      </c>
      <c r="S77" s="5" t="str">
        <f>IFERROR(VLOOKUP(A77,Onboarding!$A$2:$S$4,19,False),"-")</f>
        <v>-</v>
      </c>
      <c r="T77" s="5" t="str">
        <f t="shared" si="2"/>
        <v>Unknown</v>
      </c>
      <c r="U77" s="8"/>
      <c r="V77" s="4"/>
      <c r="W77" s="4"/>
      <c r="X77" s="4"/>
      <c r="Y77" s="4"/>
      <c r="Z77" s="4"/>
      <c r="AA77" s="4"/>
    </row>
    <row r="78">
      <c r="A78" s="5" t="str">
        <f t="shared" si="1"/>
        <v>Req_123_9234567967</v>
      </c>
      <c r="B78" s="5" t="s">
        <v>284</v>
      </c>
      <c r="C78" s="5">
        <v>9.234567967E9</v>
      </c>
      <c r="D78" s="6" t="s">
        <v>285</v>
      </c>
      <c r="E78" s="5" t="s">
        <v>47</v>
      </c>
      <c r="F78" s="5" t="s">
        <v>24</v>
      </c>
      <c r="G78" s="5" t="s">
        <v>53</v>
      </c>
      <c r="H78" s="5" t="s">
        <v>42</v>
      </c>
      <c r="I78" s="7">
        <v>45369.0</v>
      </c>
      <c r="J78" s="5" t="s">
        <v>35</v>
      </c>
      <c r="K78" s="6" t="s">
        <v>286</v>
      </c>
      <c r="L78" s="5" t="s">
        <v>29</v>
      </c>
      <c r="M78" s="5" t="str">
        <f>VLOOKUP(A78,'Raw Data'!$A$2:$M$101,13,False)</f>
        <v>Ayushi</v>
      </c>
      <c r="N78" s="5" t="str">
        <f>IFERROR(VLOOKUP(A78,'Screening Interviews'!$A$2:$N$52,14,False),"-")</f>
        <v>Shortlisted</v>
      </c>
      <c r="O78" s="5" t="str">
        <f>IFERROR(VLOOKUP(A78,'Round 1'!$A$2:$O$27,15,False),"-")</f>
        <v>Rescheduled</v>
      </c>
      <c r="P78" s="5" t="str">
        <f>IFERROR(VLOOKUP(A78,'HR Round'!$A$2:$P$7,16,False),"-")</f>
        <v>-</v>
      </c>
      <c r="Q78" s="5" t="str">
        <f>IFERROR(VLOOKUP(A78,Offer!$A$2:$Q$6,17,False),"-")</f>
        <v>-</v>
      </c>
      <c r="R78" s="5" t="str">
        <f>IFERROR(VLOOKUP(A78,Offer!$A$2:$R$6,18,False),"-")</f>
        <v>-</v>
      </c>
      <c r="S78" s="5" t="str">
        <f>IFERROR(VLOOKUP(A78,Onboarding!$A$2:$S$4,19,False),"-")</f>
        <v>-</v>
      </c>
      <c r="T78" s="5" t="str">
        <f t="shared" si="2"/>
        <v>Round 1</v>
      </c>
      <c r="U78" s="8"/>
      <c r="V78" s="4"/>
      <c r="W78" s="4"/>
      <c r="X78" s="4"/>
      <c r="Y78" s="4"/>
      <c r="Z78" s="4"/>
      <c r="AA78" s="4"/>
    </row>
    <row r="79">
      <c r="A79" s="5" t="str">
        <f t="shared" si="1"/>
        <v>Req_123_9234567968</v>
      </c>
      <c r="B79" s="5" t="s">
        <v>287</v>
      </c>
      <c r="C79" s="5">
        <v>9.234567968E9</v>
      </c>
      <c r="D79" s="6" t="s">
        <v>288</v>
      </c>
      <c r="E79" s="5" t="s">
        <v>57</v>
      </c>
      <c r="F79" s="5" t="s">
        <v>24</v>
      </c>
      <c r="G79" s="5" t="s">
        <v>41</v>
      </c>
      <c r="H79" s="5" t="s">
        <v>42</v>
      </c>
      <c r="I79" s="7">
        <v>45190.0</v>
      </c>
      <c r="J79" s="5" t="s">
        <v>43</v>
      </c>
      <c r="K79" s="6" t="s">
        <v>289</v>
      </c>
      <c r="L79" s="5" t="s">
        <v>37</v>
      </c>
      <c r="M79" s="5" t="str">
        <f>VLOOKUP(A79,'Raw Data'!$A$2:$M$101,13,False)</f>
        <v>Ranjitha</v>
      </c>
      <c r="N79" s="5" t="str">
        <f>IFERROR(VLOOKUP(A79,'Screening Interviews'!$A$2:$N$52,14,False),"-")</f>
        <v>-</v>
      </c>
      <c r="O79" s="5" t="str">
        <f>IFERROR(VLOOKUP(A79,'Round 1'!$A$2:$O$27,15,False),"-")</f>
        <v>-</v>
      </c>
      <c r="P79" s="5" t="str">
        <f>IFERROR(VLOOKUP(A79,'HR Round'!$A$2:$P$7,16,False),"-")</f>
        <v>-</v>
      </c>
      <c r="Q79" s="5" t="str">
        <f>IFERROR(VLOOKUP(A79,Offer!$A$2:$Q$6,17,False),"-")</f>
        <v>-</v>
      </c>
      <c r="R79" s="5" t="str">
        <f>IFERROR(VLOOKUP(A79,Offer!$A$2:$R$6,18,False),"-")</f>
        <v>-</v>
      </c>
      <c r="S79" s="5" t="str">
        <f>IFERROR(VLOOKUP(A79,Onboarding!$A$2:$S$4,19,False),"-")</f>
        <v>-</v>
      </c>
      <c r="T79" s="5" t="str">
        <f t="shared" si="2"/>
        <v>Unknown</v>
      </c>
      <c r="U79" s="8"/>
      <c r="V79" s="4"/>
      <c r="W79" s="4"/>
      <c r="X79" s="4"/>
      <c r="Y79" s="4"/>
      <c r="Z79" s="4"/>
      <c r="AA79" s="4"/>
    </row>
    <row r="80">
      <c r="A80" s="5" t="str">
        <f t="shared" si="1"/>
        <v>Req_123_9234567969</v>
      </c>
      <c r="B80" s="5" t="s">
        <v>290</v>
      </c>
      <c r="C80" s="5">
        <v>9.234567969E9</v>
      </c>
      <c r="D80" s="6" t="s">
        <v>291</v>
      </c>
      <c r="E80" s="5" t="s">
        <v>32</v>
      </c>
      <c r="F80" s="5" t="s">
        <v>24</v>
      </c>
      <c r="G80" s="5" t="s">
        <v>48</v>
      </c>
      <c r="H80" s="5" t="s">
        <v>42</v>
      </c>
      <c r="I80" s="7">
        <v>45049.0</v>
      </c>
      <c r="J80" s="5" t="s">
        <v>27</v>
      </c>
      <c r="K80" s="6" t="s">
        <v>292</v>
      </c>
      <c r="L80" s="5" t="s">
        <v>37</v>
      </c>
      <c r="M80" s="5" t="str">
        <f>VLOOKUP(A80,'Raw Data'!$A$2:$M$101,13,False)</f>
        <v>Ayushi</v>
      </c>
      <c r="N80" s="5" t="str">
        <f>IFERROR(VLOOKUP(A80,'Screening Interviews'!$A$2:$N$52,14,False),"-")</f>
        <v>-</v>
      </c>
      <c r="O80" s="5" t="str">
        <f>IFERROR(VLOOKUP(A80,'Round 1'!$A$2:$O$27,15,False),"-")</f>
        <v>-</v>
      </c>
      <c r="P80" s="5" t="str">
        <f>IFERROR(VLOOKUP(A80,'HR Round'!$A$2:$P$7,16,False),"-")</f>
        <v>-</v>
      </c>
      <c r="Q80" s="5" t="str">
        <f>IFERROR(VLOOKUP(A80,Offer!$A$2:$Q$6,17,False),"-")</f>
        <v>-</v>
      </c>
      <c r="R80" s="5" t="str">
        <f>IFERROR(VLOOKUP(A80,Offer!$A$2:$R$6,18,False),"-")</f>
        <v>-</v>
      </c>
      <c r="S80" s="5" t="str">
        <f>IFERROR(VLOOKUP(A80,Onboarding!$A$2:$S$4,19,False),"-")</f>
        <v>-</v>
      </c>
      <c r="T80" s="5" t="str">
        <f t="shared" si="2"/>
        <v>Unknown</v>
      </c>
      <c r="U80" s="8"/>
      <c r="V80" s="4"/>
      <c r="W80" s="4"/>
      <c r="X80" s="4"/>
      <c r="Y80" s="4"/>
      <c r="Z80" s="4"/>
      <c r="AA80" s="4"/>
    </row>
    <row r="81">
      <c r="A81" s="5" t="str">
        <f t="shared" si="1"/>
        <v>Req_123_9234567970</v>
      </c>
      <c r="B81" s="5" t="s">
        <v>293</v>
      </c>
      <c r="C81" s="5">
        <v>9.23456797E9</v>
      </c>
      <c r="D81" s="6" t="s">
        <v>294</v>
      </c>
      <c r="E81" s="5" t="s">
        <v>52</v>
      </c>
      <c r="F81" s="5" t="s">
        <v>24</v>
      </c>
      <c r="G81" s="5" t="s">
        <v>33</v>
      </c>
      <c r="H81" s="5" t="s">
        <v>295</v>
      </c>
      <c r="I81" s="7">
        <v>44938.0</v>
      </c>
      <c r="J81" s="5" t="s">
        <v>35</v>
      </c>
      <c r="K81" s="6" t="s">
        <v>296</v>
      </c>
      <c r="L81" s="5" t="s">
        <v>37</v>
      </c>
      <c r="M81" s="5" t="str">
        <f>VLOOKUP(A81,'Raw Data'!$A$2:$M$101,13,False)</f>
        <v>Kartik</v>
      </c>
      <c r="N81" s="5" t="str">
        <f>IFERROR(VLOOKUP(A81,'Screening Interviews'!$A$2:$N$52,14,False),"-")</f>
        <v>-</v>
      </c>
      <c r="O81" s="5" t="str">
        <f>IFERROR(VLOOKUP(A81,'Round 1'!$A$2:$O$27,15,False),"-")</f>
        <v>-</v>
      </c>
      <c r="P81" s="5" t="str">
        <f>IFERROR(VLOOKUP(A81,'HR Round'!$A$2:$P$7,16,False),"-")</f>
        <v>-</v>
      </c>
      <c r="Q81" s="5" t="str">
        <f>IFERROR(VLOOKUP(A81,Offer!$A$2:$Q$6,17,False),"-")</f>
        <v>-</v>
      </c>
      <c r="R81" s="5" t="str">
        <f>IFERROR(VLOOKUP(A81,Offer!$A$2:$R$6,18,False),"-")</f>
        <v>-</v>
      </c>
      <c r="S81" s="5" t="str">
        <f>IFERROR(VLOOKUP(A81,Onboarding!$A$2:$S$4,19,False),"-")</f>
        <v>-</v>
      </c>
      <c r="T81" s="5" t="str">
        <f t="shared" si="2"/>
        <v>Unknown</v>
      </c>
      <c r="U81" s="8"/>
      <c r="V81" s="4"/>
      <c r="W81" s="4"/>
      <c r="X81" s="4"/>
      <c r="Y81" s="4"/>
      <c r="Z81" s="4"/>
      <c r="AA81" s="4"/>
    </row>
    <row r="82">
      <c r="A82" s="5" t="str">
        <f t="shared" si="1"/>
        <v>Req_123_9234567971</v>
      </c>
      <c r="B82" s="5" t="s">
        <v>297</v>
      </c>
      <c r="C82" s="5">
        <v>9.234567971E9</v>
      </c>
      <c r="D82" s="6" t="s">
        <v>298</v>
      </c>
      <c r="E82" s="5" t="s">
        <v>23</v>
      </c>
      <c r="F82" s="5" t="s">
        <v>24</v>
      </c>
      <c r="G82" s="5" t="s">
        <v>53</v>
      </c>
      <c r="H82" s="5" t="s">
        <v>42</v>
      </c>
      <c r="I82" s="7">
        <v>45373.0</v>
      </c>
      <c r="J82" s="5" t="s">
        <v>43</v>
      </c>
      <c r="K82" s="6" t="s">
        <v>299</v>
      </c>
      <c r="L82" s="5" t="s">
        <v>29</v>
      </c>
      <c r="M82" s="5" t="str">
        <f>VLOOKUP(A82,'Raw Data'!$A$2:$M$101,13,False)</f>
        <v>Radhika</v>
      </c>
      <c r="N82" s="5" t="str">
        <f>IFERROR(VLOOKUP(A82,'Screening Interviews'!$A$2:$N$52,14,False),"-")</f>
        <v>Not Shortlisted</v>
      </c>
      <c r="O82" s="5" t="str">
        <f>IFERROR(VLOOKUP(A82,'Round 1'!$A$2:$O$27,15,False),"-")</f>
        <v>-</v>
      </c>
      <c r="P82" s="5" t="str">
        <f>IFERROR(VLOOKUP(A82,'HR Round'!$A$2:$P$7,16,False),"-")</f>
        <v>-</v>
      </c>
      <c r="Q82" s="5" t="str">
        <f>IFERROR(VLOOKUP(A82,Offer!$A$2:$Q$6,17,False),"-")</f>
        <v>-</v>
      </c>
      <c r="R82" s="5" t="str">
        <f>IFERROR(VLOOKUP(A82,Offer!$A$2:$R$6,18,False),"-")</f>
        <v>-</v>
      </c>
      <c r="S82" s="5" t="str">
        <f>IFERROR(VLOOKUP(A82,Onboarding!$A$2:$S$4,19,False),"-")</f>
        <v>-</v>
      </c>
      <c r="T82" s="5" t="str">
        <f t="shared" si="2"/>
        <v>Screening</v>
      </c>
      <c r="U82" s="9"/>
      <c r="V82" s="4"/>
      <c r="W82" s="4"/>
      <c r="X82" s="4"/>
      <c r="Y82" s="4"/>
      <c r="Z82" s="4"/>
      <c r="AA82" s="4"/>
    </row>
    <row r="83">
      <c r="A83" s="5" t="str">
        <f t="shared" si="1"/>
        <v>Req_123_9234567972</v>
      </c>
      <c r="B83" s="5" t="s">
        <v>300</v>
      </c>
      <c r="C83" s="5">
        <v>9.234567972E9</v>
      </c>
      <c r="D83" s="6" t="s">
        <v>301</v>
      </c>
      <c r="E83" s="5" t="s">
        <v>40</v>
      </c>
      <c r="F83" s="5" t="s">
        <v>24</v>
      </c>
      <c r="G83" s="5" t="s">
        <v>25</v>
      </c>
      <c r="H83" s="5" t="s">
        <v>42</v>
      </c>
      <c r="I83" s="7">
        <v>45002.0</v>
      </c>
      <c r="J83" s="5" t="s">
        <v>27</v>
      </c>
      <c r="K83" s="6" t="s">
        <v>302</v>
      </c>
      <c r="L83" s="5" t="s">
        <v>37</v>
      </c>
      <c r="M83" s="5" t="str">
        <f>VLOOKUP(A83,'Raw Data'!$A$2:$M$101,13,False)</f>
        <v>Ayushi</v>
      </c>
      <c r="N83" s="5" t="str">
        <f>IFERROR(VLOOKUP(A83,'Screening Interviews'!$A$2:$N$52,14,False),"-")</f>
        <v>-</v>
      </c>
      <c r="O83" s="5" t="str">
        <f>IFERROR(VLOOKUP(A83,'Round 1'!$A$2:$O$27,15,False),"-")</f>
        <v>-</v>
      </c>
      <c r="P83" s="5" t="str">
        <f>IFERROR(VLOOKUP(A83,'HR Round'!$A$2:$P$7,16,False),"-")</f>
        <v>-</v>
      </c>
      <c r="Q83" s="5" t="str">
        <f>IFERROR(VLOOKUP(A83,Offer!$A$2:$Q$6,17,False),"-")</f>
        <v>-</v>
      </c>
      <c r="R83" s="5" t="str">
        <f>IFERROR(VLOOKUP(A83,Offer!$A$2:$R$6,18,False),"-")</f>
        <v>-</v>
      </c>
      <c r="S83" s="5" t="str">
        <f>IFERROR(VLOOKUP(A83,Onboarding!$A$2:$S$4,19,False),"-")</f>
        <v>-</v>
      </c>
      <c r="T83" s="5" t="str">
        <f t="shared" si="2"/>
        <v>Unknown</v>
      </c>
      <c r="U83" s="10"/>
      <c r="V83" s="4"/>
      <c r="W83" s="4"/>
      <c r="X83" s="4"/>
      <c r="Y83" s="4"/>
      <c r="Z83" s="4"/>
      <c r="AA83" s="4"/>
    </row>
    <row r="84">
      <c r="A84" s="5" t="str">
        <f t="shared" si="1"/>
        <v>Req_123_9234567973</v>
      </c>
      <c r="B84" s="5" t="s">
        <v>303</v>
      </c>
      <c r="C84" s="5">
        <v>9.234567973E9</v>
      </c>
      <c r="D84" s="6" t="s">
        <v>304</v>
      </c>
      <c r="E84" s="5" t="s">
        <v>47</v>
      </c>
      <c r="F84" s="5" t="s">
        <v>24</v>
      </c>
      <c r="G84" s="5" t="s">
        <v>41</v>
      </c>
      <c r="H84" s="5" t="s">
        <v>42</v>
      </c>
      <c r="I84" s="7">
        <v>45375.0</v>
      </c>
      <c r="J84" s="5" t="s">
        <v>35</v>
      </c>
      <c r="K84" s="6" t="s">
        <v>305</v>
      </c>
      <c r="L84" s="5" t="s">
        <v>29</v>
      </c>
      <c r="M84" s="5" t="str">
        <f>VLOOKUP(A84,'Raw Data'!$A$2:$M$101,13,False)</f>
        <v>Ranjitha</v>
      </c>
      <c r="N84" s="5" t="str">
        <f>IFERROR(VLOOKUP(A84,'Screening Interviews'!$A$2:$N$52,14,False),"-")</f>
        <v>Shortlisted</v>
      </c>
      <c r="O84" s="5" t="str">
        <f>IFERROR(VLOOKUP(A84,'Round 1'!$A$2:$O$27,15,False),"-")</f>
        <v>On Hold</v>
      </c>
      <c r="P84" s="5" t="str">
        <f>IFERROR(VLOOKUP(A84,'HR Round'!$A$2:$P$7,16,False),"-")</f>
        <v>-</v>
      </c>
      <c r="Q84" s="5" t="str">
        <f>IFERROR(VLOOKUP(A84,Offer!$A$2:$Q$6,17,False),"-")</f>
        <v>-</v>
      </c>
      <c r="R84" s="5" t="str">
        <f>IFERROR(VLOOKUP(A84,Offer!$A$2:$R$6,18,False),"-")</f>
        <v>-</v>
      </c>
      <c r="S84" s="5" t="str">
        <f>IFERROR(VLOOKUP(A84,Onboarding!$A$2:$S$4,19,False),"-")</f>
        <v>-</v>
      </c>
      <c r="T84" s="5" t="str">
        <f t="shared" si="2"/>
        <v>On Hold at Round 1</v>
      </c>
      <c r="U84" s="8"/>
      <c r="V84" s="4"/>
      <c r="W84" s="4"/>
      <c r="X84" s="4"/>
      <c r="Y84" s="4"/>
      <c r="Z84" s="4"/>
      <c r="AA84" s="4"/>
    </row>
    <row r="85">
      <c r="A85" s="5" t="str">
        <f t="shared" si="1"/>
        <v>Req_123_9234567974</v>
      </c>
      <c r="B85" s="5" t="s">
        <v>306</v>
      </c>
      <c r="C85" s="5">
        <v>9.234567974E9</v>
      </c>
      <c r="D85" s="6" t="s">
        <v>307</v>
      </c>
      <c r="E85" s="5" t="s">
        <v>57</v>
      </c>
      <c r="F85" s="5" t="s">
        <v>24</v>
      </c>
      <c r="G85" s="5" t="s">
        <v>48</v>
      </c>
      <c r="H85" s="5" t="s">
        <v>42</v>
      </c>
      <c r="I85" s="7">
        <v>45376.0</v>
      </c>
      <c r="J85" s="5" t="s">
        <v>43</v>
      </c>
      <c r="K85" s="6" t="s">
        <v>308</v>
      </c>
      <c r="L85" s="5" t="s">
        <v>29</v>
      </c>
      <c r="M85" s="5" t="str">
        <f>VLOOKUP(A85,'Raw Data'!$A$2:$M$101,13,False)</f>
        <v>Ayushi</v>
      </c>
      <c r="N85" s="5" t="str">
        <f>IFERROR(VLOOKUP(A85,'Screening Interviews'!$A$2:$N$52,14,False),"-")</f>
        <v>Shortlisted</v>
      </c>
      <c r="O85" s="5" t="str">
        <f>IFERROR(VLOOKUP(A85,'Round 1'!$A$2:$O$27,15,False),"-")</f>
        <v>Rescheduled</v>
      </c>
      <c r="P85" s="5" t="str">
        <f>IFERROR(VLOOKUP(A85,'HR Round'!$A$2:$P$7,16,False),"-")</f>
        <v>-</v>
      </c>
      <c r="Q85" s="5" t="str">
        <f>IFERROR(VLOOKUP(A85,Offer!$A$2:$Q$6,17,False),"-")</f>
        <v>-</v>
      </c>
      <c r="R85" s="5" t="str">
        <f>IFERROR(VLOOKUP(A85,Offer!$A$2:$R$6,18,False),"-")</f>
        <v>-</v>
      </c>
      <c r="S85" s="5" t="str">
        <f>IFERROR(VLOOKUP(A85,Onboarding!$A$2:$S$4,19,False),"-")</f>
        <v>-</v>
      </c>
      <c r="T85" s="5" t="str">
        <f t="shared" si="2"/>
        <v>Round 1</v>
      </c>
      <c r="U85" s="8"/>
      <c r="V85" s="4"/>
      <c r="W85" s="4"/>
      <c r="X85" s="4"/>
      <c r="Y85" s="4"/>
      <c r="Z85" s="4"/>
      <c r="AA85" s="4"/>
    </row>
    <row r="86">
      <c r="A86" s="5" t="str">
        <f t="shared" si="1"/>
        <v>Req_123_9234567975</v>
      </c>
      <c r="B86" s="5" t="s">
        <v>309</v>
      </c>
      <c r="C86" s="5">
        <v>9.234567975E9</v>
      </c>
      <c r="D86" s="6" t="s">
        <v>310</v>
      </c>
      <c r="E86" s="5" t="s">
        <v>32</v>
      </c>
      <c r="F86" s="5" t="s">
        <v>24</v>
      </c>
      <c r="G86" s="5" t="s">
        <v>33</v>
      </c>
      <c r="H86" s="5" t="s">
        <v>311</v>
      </c>
      <c r="I86" s="7">
        <v>45377.0</v>
      </c>
      <c r="J86" s="5" t="s">
        <v>27</v>
      </c>
      <c r="K86" s="6" t="s">
        <v>312</v>
      </c>
      <c r="L86" s="5" t="s">
        <v>29</v>
      </c>
      <c r="M86" s="5" t="str">
        <f>VLOOKUP(A86,'Raw Data'!$A$2:$M$101,13,False)</f>
        <v>Kartik</v>
      </c>
      <c r="N86" s="5" t="str">
        <f>IFERROR(VLOOKUP(A86,'Screening Interviews'!$A$2:$N$52,14,False),"-")</f>
        <v>Not Shortlisted</v>
      </c>
      <c r="O86" s="5" t="str">
        <f>IFERROR(VLOOKUP(A86,'Round 1'!$A$2:$O$27,15,False),"-")</f>
        <v>-</v>
      </c>
      <c r="P86" s="5" t="str">
        <f>IFERROR(VLOOKUP(A86,'HR Round'!$A$2:$P$7,16,False),"-")</f>
        <v>-</v>
      </c>
      <c r="Q86" s="5" t="str">
        <f>IFERROR(VLOOKUP(A86,Offer!$A$2:$Q$6,17,False),"-")</f>
        <v>-</v>
      </c>
      <c r="R86" s="5" t="str">
        <f>IFERROR(VLOOKUP(A86,Offer!$A$2:$R$6,18,False),"-")</f>
        <v>-</v>
      </c>
      <c r="S86" s="5" t="str">
        <f>IFERROR(VLOOKUP(A86,Onboarding!$A$2:$S$4,19,False),"-")</f>
        <v>-</v>
      </c>
      <c r="T86" s="5" t="str">
        <f t="shared" si="2"/>
        <v>Screening</v>
      </c>
      <c r="U86" s="8"/>
      <c r="V86" s="4"/>
      <c r="W86" s="4"/>
      <c r="X86" s="4"/>
      <c r="Y86" s="4"/>
      <c r="Z86" s="4"/>
      <c r="AA86" s="4"/>
    </row>
    <row r="87">
      <c r="A87" s="5" t="str">
        <f t="shared" si="1"/>
        <v>Req_123_9234567976</v>
      </c>
      <c r="B87" s="5" t="s">
        <v>313</v>
      </c>
      <c r="C87" s="5">
        <v>9.234567976E9</v>
      </c>
      <c r="D87" s="6" t="s">
        <v>314</v>
      </c>
      <c r="E87" s="5" t="s">
        <v>52</v>
      </c>
      <c r="F87" s="5" t="s">
        <v>24</v>
      </c>
      <c r="G87" s="5" t="s">
        <v>53</v>
      </c>
      <c r="H87" s="5" t="s">
        <v>26</v>
      </c>
      <c r="I87" s="7">
        <v>45259.0</v>
      </c>
      <c r="J87" s="5" t="s">
        <v>35</v>
      </c>
      <c r="K87" s="6" t="s">
        <v>315</v>
      </c>
      <c r="L87" s="5" t="s">
        <v>37</v>
      </c>
      <c r="M87" s="5" t="str">
        <f>VLOOKUP(A87,'Raw Data'!$A$2:$M$101,13,False)</f>
        <v>Radhika</v>
      </c>
      <c r="N87" s="5" t="str">
        <f>IFERROR(VLOOKUP(A87,'Screening Interviews'!$A$2:$N$52,14,False),"-")</f>
        <v>-</v>
      </c>
      <c r="O87" s="5" t="str">
        <f>IFERROR(VLOOKUP(A87,'Round 1'!$A$2:$O$27,15,False),"-")</f>
        <v>-</v>
      </c>
      <c r="P87" s="5" t="str">
        <f>IFERROR(VLOOKUP(A87,'HR Round'!$A$2:$P$7,16,False),"-")</f>
        <v>-</v>
      </c>
      <c r="Q87" s="5" t="str">
        <f>IFERROR(VLOOKUP(A87,Offer!$A$2:$Q$6,17,False),"-")</f>
        <v>-</v>
      </c>
      <c r="R87" s="5" t="str">
        <f>IFERROR(VLOOKUP(A87,Offer!$A$2:$R$6,18,False),"-")</f>
        <v>-</v>
      </c>
      <c r="S87" s="5" t="str">
        <f>IFERROR(VLOOKUP(A87,Onboarding!$A$2:$S$4,19,False),"-")</f>
        <v>-</v>
      </c>
      <c r="T87" s="5" t="str">
        <f t="shared" si="2"/>
        <v>Unknown</v>
      </c>
      <c r="U87" s="8"/>
      <c r="V87" s="4"/>
      <c r="W87" s="4"/>
      <c r="X87" s="4"/>
      <c r="Y87" s="4"/>
      <c r="Z87" s="4"/>
      <c r="AA87" s="4"/>
    </row>
    <row r="88">
      <c r="A88" s="5" t="str">
        <f t="shared" si="1"/>
        <v>Req_123_9234567977</v>
      </c>
      <c r="B88" s="5" t="s">
        <v>316</v>
      </c>
      <c r="C88" s="5">
        <v>9.234567977E9</v>
      </c>
      <c r="D88" s="6" t="s">
        <v>317</v>
      </c>
      <c r="E88" s="5" t="s">
        <v>23</v>
      </c>
      <c r="F88" s="5" t="s">
        <v>24</v>
      </c>
      <c r="G88" s="5" t="s">
        <v>41</v>
      </c>
      <c r="H88" s="5" t="s">
        <v>42</v>
      </c>
      <c r="I88" s="7">
        <v>45203.0</v>
      </c>
      <c r="J88" s="5" t="s">
        <v>43</v>
      </c>
      <c r="K88" s="6" t="s">
        <v>318</v>
      </c>
      <c r="L88" s="5" t="s">
        <v>37</v>
      </c>
      <c r="M88" s="5" t="str">
        <f>VLOOKUP(A88,'Raw Data'!$A$2:$M$101,13,False)</f>
        <v>Ayushi</v>
      </c>
      <c r="N88" s="5" t="str">
        <f>IFERROR(VLOOKUP(A88,'Screening Interviews'!$A$2:$N$52,14,False),"-")</f>
        <v>-</v>
      </c>
      <c r="O88" s="5" t="str">
        <f>IFERROR(VLOOKUP(A88,'Round 1'!$A$2:$O$27,15,False),"-")</f>
        <v>-</v>
      </c>
      <c r="P88" s="5" t="str">
        <f>IFERROR(VLOOKUP(A88,'HR Round'!$A$2:$P$7,16,False),"-")</f>
        <v>-</v>
      </c>
      <c r="Q88" s="5" t="str">
        <f>IFERROR(VLOOKUP(A88,Offer!$A$2:$Q$6,17,False),"-")</f>
        <v>-</v>
      </c>
      <c r="R88" s="5" t="str">
        <f>IFERROR(VLOOKUP(A88,Offer!$A$2:$R$6,18,False),"-")</f>
        <v>-</v>
      </c>
      <c r="S88" s="5" t="str">
        <f>IFERROR(VLOOKUP(A88,Onboarding!$A$2:$S$4,19,False),"-")</f>
        <v>-</v>
      </c>
      <c r="T88" s="5" t="str">
        <f t="shared" si="2"/>
        <v>Unknown</v>
      </c>
      <c r="U88" s="8"/>
      <c r="V88" s="4"/>
      <c r="W88" s="4"/>
      <c r="X88" s="4"/>
      <c r="Y88" s="4"/>
      <c r="Z88" s="4"/>
      <c r="AA88" s="4"/>
    </row>
    <row r="89">
      <c r="A89" s="5" t="str">
        <f t="shared" si="1"/>
        <v>Req_123_9234567978</v>
      </c>
      <c r="B89" s="5" t="s">
        <v>319</v>
      </c>
      <c r="C89" s="5">
        <v>9.234567978E9</v>
      </c>
      <c r="D89" s="6" t="s">
        <v>320</v>
      </c>
      <c r="E89" s="5" t="s">
        <v>40</v>
      </c>
      <c r="F89" s="5" t="s">
        <v>24</v>
      </c>
      <c r="G89" s="5" t="s">
        <v>48</v>
      </c>
      <c r="H89" s="5" t="s">
        <v>42</v>
      </c>
      <c r="I89" s="7">
        <v>45085.0</v>
      </c>
      <c r="J89" s="5" t="s">
        <v>27</v>
      </c>
      <c r="K89" s="6" t="s">
        <v>321</v>
      </c>
      <c r="L89" s="5" t="s">
        <v>37</v>
      </c>
      <c r="M89" s="5" t="str">
        <f>VLOOKUP(A89,'Raw Data'!$A$2:$M$101,13,False)</f>
        <v>Ranjitha</v>
      </c>
      <c r="N89" s="5" t="str">
        <f>IFERROR(VLOOKUP(A89,'Screening Interviews'!$A$2:$N$52,14,False),"-")</f>
        <v>-</v>
      </c>
      <c r="O89" s="5" t="str">
        <f>IFERROR(VLOOKUP(A89,'Round 1'!$A$2:$O$27,15,False),"-")</f>
        <v>-</v>
      </c>
      <c r="P89" s="5" t="str">
        <f>IFERROR(VLOOKUP(A89,'HR Round'!$A$2:$P$7,16,False),"-")</f>
        <v>-</v>
      </c>
      <c r="Q89" s="5" t="str">
        <f>IFERROR(VLOOKUP(A89,Offer!$A$2:$Q$6,17,False),"-")</f>
        <v>-</v>
      </c>
      <c r="R89" s="5" t="str">
        <f>IFERROR(VLOOKUP(A89,Offer!$A$2:$R$6,18,False),"-")</f>
        <v>-</v>
      </c>
      <c r="S89" s="5" t="str">
        <f>IFERROR(VLOOKUP(A89,Onboarding!$A$2:$S$4,19,False),"-")</f>
        <v>-</v>
      </c>
      <c r="T89" s="5" t="str">
        <f t="shared" si="2"/>
        <v>Unknown</v>
      </c>
      <c r="U89" s="9"/>
      <c r="V89" s="4"/>
      <c r="W89" s="4"/>
      <c r="X89" s="4"/>
      <c r="Y89" s="4"/>
      <c r="Z89" s="4"/>
      <c r="AA89" s="4"/>
    </row>
    <row r="90">
      <c r="A90" s="5" t="str">
        <f t="shared" si="1"/>
        <v>Req_123_9234567979</v>
      </c>
      <c r="B90" s="5" t="s">
        <v>322</v>
      </c>
      <c r="C90" s="5">
        <v>9.234567979E9</v>
      </c>
      <c r="D90" s="6" t="s">
        <v>323</v>
      </c>
      <c r="E90" s="5" t="s">
        <v>47</v>
      </c>
      <c r="F90" s="5" t="s">
        <v>24</v>
      </c>
      <c r="G90" s="5" t="s">
        <v>25</v>
      </c>
      <c r="H90" s="5" t="s">
        <v>26</v>
      </c>
      <c r="I90" s="7">
        <v>45381.0</v>
      </c>
      <c r="J90" s="5" t="s">
        <v>35</v>
      </c>
      <c r="K90" s="6" t="s">
        <v>324</v>
      </c>
      <c r="L90" s="5" t="s">
        <v>29</v>
      </c>
      <c r="M90" s="5" t="str">
        <f>VLOOKUP(A90,'Raw Data'!$A$2:$M$101,13,False)</f>
        <v>Ayushi</v>
      </c>
      <c r="N90" s="5" t="str">
        <f>IFERROR(VLOOKUP(A90,'Screening Interviews'!$A$2:$N$52,14,False),"-")</f>
        <v>Not Shortlisted</v>
      </c>
      <c r="O90" s="5" t="str">
        <f>IFERROR(VLOOKUP(A90,'Round 1'!$A$2:$O$27,15,False),"-")</f>
        <v>-</v>
      </c>
      <c r="P90" s="5" t="str">
        <f>IFERROR(VLOOKUP(A90,'HR Round'!$A$2:$P$7,16,False),"-")</f>
        <v>-</v>
      </c>
      <c r="Q90" s="5" t="str">
        <f>IFERROR(VLOOKUP(A90,Offer!$A$2:$Q$6,17,False),"-")</f>
        <v>-</v>
      </c>
      <c r="R90" s="5" t="str">
        <f>IFERROR(VLOOKUP(A90,Offer!$A$2:$R$6,18,False),"-")</f>
        <v>-</v>
      </c>
      <c r="S90" s="5" t="str">
        <f>IFERROR(VLOOKUP(A90,Onboarding!$A$2:$S$4,19,False),"-")</f>
        <v>-</v>
      </c>
      <c r="T90" s="5" t="str">
        <f t="shared" si="2"/>
        <v>Screening</v>
      </c>
      <c r="U90" s="10"/>
      <c r="V90" s="4"/>
      <c r="W90" s="4"/>
      <c r="X90" s="4"/>
      <c r="Y90" s="4"/>
      <c r="Z90" s="4"/>
      <c r="AA90" s="4"/>
    </row>
    <row r="91">
      <c r="A91" s="5" t="str">
        <f t="shared" si="1"/>
        <v>Req_123_9234567980</v>
      </c>
      <c r="B91" s="5" t="s">
        <v>325</v>
      </c>
      <c r="C91" s="5">
        <v>9.23456798E9</v>
      </c>
      <c r="D91" s="6" t="s">
        <v>326</v>
      </c>
      <c r="E91" s="5" t="s">
        <v>57</v>
      </c>
      <c r="F91" s="5" t="s">
        <v>24</v>
      </c>
      <c r="G91" s="5" t="s">
        <v>33</v>
      </c>
      <c r="H91" s="5" t="s">
        <v>327</v>
      </c>
      <c r="I91" s="7">
        <v>45042.0</v>
      </c>
      <c r="J91" s="5" t="s">
        <v>43</v>
      </c>
      <c r="K91" s="6" t="s">
        <v>328</v>
      </c>
      <c r="L91" s="5" t="s">
        <v>37</v>
      </c>
      <c r="M91" s="5" t="str">
        <f>VLOOKUP(A91,'Raw Data'!$A$2:$M$101,13,False)</f>
        <v>Kartik</v>
      </c>
      <c r="N91" s="5" t="str">
        <f>IFERROR(VLOOKUP(A91,'Screening Interviews'!$A$2:$N$52,14,False),"-")</f>
        <v>-</v>
      </c>
      <c r="O91" s="5" t="str">
        <f>IFERROR(VLOOKUP(A91,'Round 1'!$A$2:$O$27,15,False),"-")</f>
        <v>-</v>
      </c>
      <c r="P91" s="5" t="str">
        <f>IFERROR(VLOOKUP(A91,'HR Round'!$A$2:$P$7,16,False),"-")</f>
        <v>-</v>
      </c>
      <c r="Q91" s="5" t="str">
        <f>IFERROR(VLOOKUP(A91,Offer!$A$2:$Q$6,17,False),"-")</f>
        <v>-</v>
      </c>
      <c r="R91" s="5" t="str">
        <f>IFERROR(VLOOKUP(A91,Offer!$A$2:$R$6,18,False),"-")</f>
        <v>-</v>
      </c>
      <c r="S91" s="5" t="str">
        <f>IFERROR(VLOOKUP(A91,Onboarding!$A$2:$S$4,19,False),"-")</f>
        <v>-</v>
      </c>
      <c r="T91" s="5" t="str">
        <f t="shared" si="2"/>
        <v>Unknown</v>
      </c>
      <c r="U91" s="8"/>
      <c r="V91" s="4"/>
      <c r="W91" s="4"/>
      <c r="X91" s="4"/>
      <c r="Y91" s="4"/>
      <c r="Z91" s="4"/>
      <c r="AA91" s="4"/>
    </row>
    <row r="92">
      <c r="A92" s="5" t="str">
        <f t="shared" si="1"/>
        <v>Req_123_9234567981</v>
      </c>
      <c r="B92" s="5" t="s">
        <v>329</v>
      </c>
      <c r="C92" s="5">
        <v>9.234567981E9</v>
      </c>
      <c r="D92" s="6" t="s">
        <v>330</v>
      </c>
      <c r="E92" s="5" t="s">
        <v>52</v>
      </c>
      <c r="F92" s="5" t="s">
        <v>24</v>
      </c>
      <c r="G92" s="5" t="s">
        <v>53</v>
      </c>
      <c r="H92" s="5" t="s">
        <v>26</v>
      </c>
      <c r="I92" s="7">
        <v>45349.0</v>
      </c>
      <c r="J92" s="5" t="s">
        <v>27</v>
      </c>
      <c r="K92" s="6" t="s">
        <v>331</v>
      </c>
      <c r="L92" s="5" t="s">
        <v>29</v>
      </c>
      <c r="M92" s="5" t="str">
        <f>VLOOKUP(A92,'Raw Data'!$A$2:$M$101,13,False)</f>
        <v>Radhika</v>
      </c>
      <c r="N92" s="5" t="str">
        <f>IFERROR(VLOOKUP(A92,'Screening Interviews'!$A$2:$N$52,14,False),"-")</f>
        <v>Shortlisted</v>
      </c>
      <c r="O92" s="5" t="str">
        <f>IFERROR(VLOOKUP(A92,'Round 1'!$A$2:$O$27,15,False),"-")</f>
        <v>Reject</v>
      </c>
      <c r="P92" s="5" t="str">
        <f>IFERROR(VLOOKUP(A92,'HR Round'!$A$2:$P$7,16,False),"-")</f>
        <v>-</v>
      </c>
      <c r="Q92" s="5" t="str">
        <f>IFERROR(VLOOKUP(A92,Offer!$A$2:$Q$6,17,False),"-")</f>
        <v>-</v>
      </c>
      <c r="R92" s="5" t="str">
        <f>IFERROR(VLOOKUP(A92,Offer!$A$2:$R$6,18,False),"-")</f>
        <v>-</v>
      </c>
      <c r="S92" s="5" t="str">
        <f>IFERROR(VLOOKUP(A92,Onboarding!$A$2:$S$4,19,False),"-")</f>
        <v>-</v>
      </c>
      <c r="T92" s="5" t="str">
        <f t="shared" si="2"/>
        <v>Round 1</v>
      </c>
      <c r="U92" s="8"/>
      <c r="V92" s="4"/>
      <c r="W92" s="4"/>
      <c r="X92" s="4"/>
      <c r="Y92" s="4"/>
      <c r="Z92" s="4"/>
      <c r="AA92" s="4"/>
    </row>
    <row r="93">
      <c r="A93" s="5" t="str">
        <f t="shared" si="1"/>
        <v>Req_123_9234567982</v>
      </c>
      <c r="B93" s="5" t="s">
        <v>332</v>
      </c>
      <c r="C93" s="5">
        <v>9.234567982E9</v>
      </c>
      <c r="D93" s="6" t="s">
        <v>333</v>
      </c>
      <c r="E93" s="5" t="s">
        <v>32</v>
      </c>
      <c r="F93" s="5" t="s">
        <v>24</v>
      </c>
      <c r="G93" s="5" t="s">
        <v>41</v>
      </c>
      <c r="H93" s="5" t="s">
        <v>26</v>
      </c>
      <c r="I93" s="7">
        <v>45350.0</v>
      </c>
      <c r="J93" s="5" t="s">
        <v>35</v>
      </c>
      <c r="K93" s="6" t="s">
        <v>334</v>
      </c>
      <c r="L93" s="5" t="s">
        <v>29</v>
      </c>
      <c r="M93" s="5" t="str">
        <f>VLOOKUP(A93,'Raw Data'!$A$2:$M$101,13,False)</f>
        <v>Ayushi</v>
      </c>
      <c r="N93" s="5" t="str">
        <f>IFERROR(VLOOKUP(A93,'Screening Interviews'!$A$2:$N$52,14,False),"-")</f>
        <v>Not Shortlisted</v>
      </c>
      <c r="O93" s="5" t="str">
        <f>IFERROR(VLOOKUP(A93,'Round 1'!$A$2:$O$27,15,False),"-")</f>
        <v>-</v>
      </c>
      <c r="P93" s="5" t="str">
        <f>IFERROR(VLOOKUP(A93,'HR Round'!$A$2:$P$7,16,False),"-")</f>
        <v>-</v>
      </c>
      <c r="Q93" s="5" t="str">
        <f>IFERROR(VLOOKUP(A93,Offer!$A$2:$Q$6,17,False),"-")</f>
        <v>-</v>
      </c>
      <c r="R93" s="5" t="str">
        <f>IFERROR(VLOOKUP(A93,Offer!$A$2:$R$6,18,False),"-")</f>
        <v>-</v>
      </c>
      <c r="S93" s="5" t="str">
        <f>IFERROR(VLOOKUP(A93,Onboarding!$A$2:$S$4,19,False),"-")</f>
        <v>-</v>
      </c>
      <c r="T93" s="5" t="str">
        <f t="shared" si="2"/>
        <v>Screening</v>
      </c>
      <c r="U93" s="8"/>
      <c r="V93" s="4"/>
      <c r="W93" s="4"/>
      <c r="X93" s="4"/>
      <c r="Y93" s="4"/>
      <c r="Z93" s="4"/>
      <c r="AA93" s="4"/>
    </row>
    <row r="94">
      <c r="A94" s="5" t="str">
        <f t="shared" si="1"/>
        <v>Req_123_9234567983</v>
      </c>
      <c r="B94" s="5" t="s">
        <v>335</v>
      </c>
      <c r="C94" s="5">
        <v>9.234567983E9</v>
      </c>
      <c r="D94" s="6" t="s">
        <v>336</v>
      </c>
      <c r="E94" s="5" t="s">
        <v>23</v>
      </c>
      <c r="F94" s="5" t="s">
        <v>24</v>
      </c>
      <c r="G94" s="5" t="s">
        <v>48</v>
      </c>
      <c r="H94" s="5" t="s">
        <v>26</v>
      </c>
      <c r="I94" s="7">
        <v>45351.0</v>
      </c>
      <c r="J94" s="5" t="s">
        <v>43</v>
      </c>
      <c r="K94" s="6" t="s">
        <v>337</v>
      </c>
      <c r="L94" s="5" t="s">
        <v>29</v>
      </c>
      <c r="M94" s="5" t="str">
        <f>VLOOKUP(A94,'Raw Data'!$A$2:$M$101,13,False)</f>
        <v>Ranjitha</v>
      </c>
      <c r="N94" s="5" t="str">
        <f>IFERROR(VLOOKUP(A94,'Screening Interviews'!$A$2:$N$52,14,False),"-")</f>
        <v>Shortlisted</v>
      </c>
      <c r="O94" s="5" t="str">
        <f>IFERROR(VLOOKUP(A94,'Round 1'!$A$2:$O$27,15,False),"-")</f>
        <v>Select</v>
      </c>
      <c r="P94" s="5" t="str">
        <f>IFERROR(VLOOKUP(A94,'HR Round'!$A$2:$P$7,16,False),"-")</f>
        <v>On Hold</v>
      </c>
      <c r="Q94" s="5" t="str">
        <f>IFERROR(VLOOKUP(A94,Offer!$A$2:$Q$6,17,False),"-")</f>
        <v>-</v>
      </c>
      <c r="R94" s="5" t="str">
        <f>IFERROR(VLOOKUP(A94,Offer!$A$2:$R$6,18,False),"-")</f>
        <v>-</v>
      </c>
      <c r="S94" s="5" t="str">
        <f>IFERROR(VLOOKUP(A94,Onboarding!$A$2:$S$4,19,False),"-")</f>
        <v>-</v>
      </c>
      <c r="T94" s="5" t="str">
        <f t="shared" si="2"/>
        <v>Unknown</v>
      </c>
      <c r="U94" s="8"/>
      <c r="V94" s="4"/>
      <c r="W94" s="4"/>
      <c r="X94" s="4"/>
      <c r="Y94" s="4"/>
      <c r="Z94" s="4"/>
      <c r="AA94" s="4"/>
    </row>
    <row r="95">
      <c r="A95" s="5" t="str">
        <f t="shared" si="1"/>
        <v>Req_123_9234567984</v>
      </c>
      <c r="B95" s="5" t="s">
        <v>338</v>
      </c>
      <c r="C95" s="5">
        <v>9.234567984E9</v>
      </c>
      <c r="D95" s="6" t="s">
        <v>339</v>
      </c>
      <c r="E95" s="5" t="s">
        <v>40</v>
      </c>
      <c r="F95" s="5" t="s">
        <v>24</v>
      </c>
      <c r="G95" s="5" t="s">
        <v>25</v>
      </c>
      <c r="H95" s="5" t="s">
        <v>42</v>
      </c>
      <c r="I95" s="7">
        <v>44945.0</v>
      </c>
      <c r="J95" s="5" t="s">
        <v>27</v>
      </c>
      <c r="K95" s="6" t="s">
        <v>340</v>
      </c>
      <c r="L95" s="5" t="s">
        <v>37</v>
      </c>
      <c r="M95" s="5" t="str">
        <f>VLOOKUP(A95,'Raw Data'!$A$2:$M$101,13,False)</f>
        <v>Ayushi</v>
      </c>
      <c r="N95" s="5" t="str">
        <f>IFERROR(VLOOKUP(A95,'Screening Interviews'!$A$2:$N$52,14,False),"-")</f>
        <v>-</v>
      </c>
      <c r="O95" s="5" t="str">
        <f>IFERROR(VLOOKUP(A95,'Round 1'!$A$2:$O$27,15,False),"-")</f>
        <v>-</v>
      </c>
      <c r="P95" s="5" t="str">
        <f>IFERROR(VLOOKUP(A95,'HR Round'!$A$2:$P$7,16,False),"-")</f>
        <v>-</v>
      </c>
      <c r="Q95" s="5" t="str">
        <f>IFERROR(VLOOKUP(A95,Offer!$A$2:$Q$6,17,False),"-")</f>
        <v>-</v>
      </c>
      <c r="R95" s="5" t="str">
        <f>IFERROR(VLOOKUP(A95,Offer!$A$2:$R$6,18,False),"-")</f>
        <v>-</v>
      </c>
      <c r="S95" s="5" t="str">
        <f>IFERROR(VLOOKUP(A95,Onboarding!$A$2:$S$4,19,False),"-")</f>
        <v>-</v>
      </c>
      <c r="T95" s="5" t="str">
        <f t="shared" si="2"/>
        <v>Unknown</v>
      </c>
      <c r="U95" s="8"/>
      <c r="V95" s="4"/>
      <c r="W95" s="4"/>
      <c r="X95" s="4"/>
      <c r="Y95" s="4"/>
      <c r="Z95" s="4"/>
      <c r="AA95" s="4"/>
    </row>
    <row r="96">
      <c r="A96" s="5" t="str">
        <f t="shared" si="1"/>
        <v>Req_123_9234567985</v>
      </c>
      <c r="B96" s="5" t="s">
        <v>341</v>
      </c>
      <c r="C96" s="5">
        <v>9.234567985E9</v>
      </c>
      <c r="D96" s="6" t="s">
        <v>342</v>
      </c>
      <c r="E96" s="5" t="s">
        <v>47</v>
      </c>
      <c r="F96" s="5" t="s">
        <v>24</v>
      </c>
      <c r="G96" s="5" t="s">
        <v>33</v>
      </c>
      <c r="H96" s="5" t="s">
        <v>343</v>
      </c>
      <c r="I96" s="7">
        <v>45149.0</v>
      </c>
      <c r="J96" s="5" t="s">
        <v>35</v>
      </c>
      <c r="K96" s="6" t="s">
        <v>344</v>
      </c>
      <c r="L96" s="5" t="s">
        <v>37</v>
      </c>
      <c r="M96" s="5" t="str">
        <f>VLOOKUP(A96,'Raw Data'!$A$2:$M$101,13,False)</f>
        <v>Kartik</v>
      </c>
      <c r="N96" s="5" t="str">
        <f>IFERROR(VLOOKUP(A96,'Screening Interviews'!$A$2:$N$52,14,False),"-")</f>
        <v>-</v>
      </c>
      <c r="O96" s="5" t="str">
        <f>IFERROR(VLOOKUP(A96,'Round 1'!$A$2:$O$27,15,False),"-")</f>
        <v>-</v>
      </c>
      <c r="P96" s="5" t="str">
        <f>IFERROR(VLOOKUP(A96,'HR Round'!$A$2:$P$7,16,False),"-")</f>
        <v>-</v>
      </c>
      <c r="Q96" s="5" t="str">
        <f>IFERROR(VLOOKUP(A96,Offer!$A$2:$Q$6,17,False),"-")</f>
        <v>-</v>
      </c>
      <c r="R96" s="5" t="str">
        <f>IFERROR(VLOOKUP(A96,Offer!$A$2:$R$6,18,False),"-")</f>
        <v>-</v>
      </c>
      <c r="S96" s="5" t="str">
        <f>IFERROR(VLOOKUP(A96,Onboarding!$A$2:$S$4,19,False),"-")</f>
        <v>-</v>
      </c>
      <c r="T96" s="5" t="str">
        <f t="shared" si="2"/>
        <v>Unknown</v>
      </c>
      <c r="U96" s="8"/>
      <c r="V96" s="4"/>
      <c r="W96" s="4"/>
      <c r="X96" s="4"/>
      <c r="Y96" s="4"/>
      <c r="Z96" s="4"/>
      <c r="AA96" s="4"/>
    </row>
    <row r="97">
      <c r="A97" s="5" t="str">
        <f t="shared" si="1"/>
        <v>Req_123_9234567986</v>
      </c>
      <c r="B97" s="5" t="s">
        <v>345</v>
      </c>
      <c r="C97" s="5">
        <v>9.234567986E9</v>
      </c>
      <c r="D97" s="6" t="s">
        <v>346</v>
      </c>
      <c r="E97" s="5" t="s">
        <v>57</v>
      </c>
      <c r="F97" s="5" t="s">
        <v>24</v>
      </c>
      <c r="G97" s="5" t="s">
        <v>53</v>
      </c>
      <c r="H97" s="5" t="s">
        <v>42</v>
      </c>
      <c r="I97" s="7">
        <v>45127.0</v>
      </c>
      <c r="J97" s="5" t="s">
        <v>43</v>
      </c>
      <c r="K97" s="6" t="s">
        <v>347</v>
      </c>
      <c r="L97" s="5" t="s">
        <v>37</v>
      </c>
      <c r="M97" s="5" t="str">
        <f>VLOOKUP(A97,'Raw Data'!$A$2:$M$101,13,False)</f>
        <v>Radhika</v>
      </c>
      <c r="N97" s="5" t="str">
        <f>IFERROR(VLOOKUP(A97,'Screening Interviews'!$A$2:$N$52,14,False),"-")</f>
        <v>-</v>
      </c>
      <c r="O97" s="5" t="str">
        <f>IFERROR(VLOOKUP(A97,'Round 1'!$A$2:$O$27,15,False),"-")</f>
        <v>-</v>
      </c>
      <c r="P97" s="5" t="str">
        <f>IFERROR(VLOOKUP(A97,'HR Round'!$A$2:$P$7,16,False),"-")</f>
        <v>-</v>
      </c>
      <c r="Q97" s="5" t="str">
        <f>IFERROR(VLOOKUP(A97,Offer!$A$2:$Q$6,17,False),"-")</f>
        <v>-</v>
      </c>
      <c r="R97" s="5" t="str">
        <f>IFERROR(VLOOKUP(A97,Offer!$A$2:$R$6,18,False),"-")</f>
        <v>-</v>
      </c>
      <c r="S97" s="5" t="str">
        <f>IFERROR(VLOOKUP(A97,Onboarding!$A$2:$S$4,19,False),"-")</f>
        <v>-</v>
      </c>
      <c r="T97" s="5" t="str">
        <f t="shared" si="2"/>
        <v>Unknown</v>
      </c>
      <c r="U97" s="8"/>
      <c r="V97" s="4"/>
      <c r="W97" s="4"/>
      <c r="X97" s="4"/>
      <c r="Y97" s="4"/>
      <c r="Z97" s="4"/>
      <c r="AA97" s="4"/>
    </row>
    <row r="98">
      <c r="A98" s="5" t="str">
        <f t="shared" si="1"/>
        <v>Req_123_9234567987</v>
      </c>
      <c r="B98" s="5" t="s">
        <v>348</v>
      </c>
      <c r="C98" s="5">
        <v>9.234567987E9</v>
      </c>
      <c r="D98" s="6" t="s">
        <v>349</v>
      </c>
      <c r="E98" s="5" t="s">
        <v>32</v>
      </c>
      <c r="F98" s="5" t="s">
        <v>24</v>
      </c>
      <c r="G98" s="5" t="s">
        <v>41</v>
      </c>
      <c r="H98" s="5" t="s">
        <v>42</v>
      </c>
      <c r="I98" s="7">
        <v>45355.0</v>
      </c>
      <c r="J98" s="5" t="s">
        <v>27</v>
      </c>
      <c r="K98" s="6" t="s">
        <v>350</v>
      </c>
      <c r="L98" s="5" t="s">
        <v>29</v>
      </c>
      <c r="M98" s="5" t="str">
        <f>VLOOKUP(A98,'Raw Data'!$A$2:$M$101,13,False)</f>
        <v>Ayushi</v>
      </c>
      <c r="N98" s="5" t="str">
        <f>IFERROR(VLOOKUP(A98,'Screening Interviews'!$A$2:$N$52,14,False),"-")</f>
        <v>Not Shortlisted</v>
      </c>
      <c r="O98" s="5" t="str">
        <f>IFERROR(VLOOKUP(A98,'Round 1'!$A$2:$O$27,15,False),"-")</f>
        <v>-</v>
      </c>
      <c r="P98" s="5" t="str">
        <f>IFERROR(VLOOKUP(A98,'HR Round'!$A$2:$P$7,16,False),"-")</f>
        <v>-</v>
      </c>
      <c r="Q98" s="5" t="str">
        <f>IFERROR(VLOOKUP(A98,Offer!$A$2:$Q$6,17,False),"-")</f>
        <v>-</v>
      </c>
      <c r="R98" s="5" t="str">
        <f>IFERROR(VLOOKUP(A98,Offer!$A$2:$R$6,18,False),"-")</f>
        <v>-</v>
      </c>
      <c r="S98" s="5" t="str">
        <f>IFERROR(VLOOKUP(A98,Onboarding!$A$2:$S$4,19,False),"-")</f>
        <v>-</v>
      </c>
      <c r="T98" s="5" t="str">
        <f t="shared" si="2"/>
        <v>Screening</v>
      </c>
      <c r="U98" s="8"/>
      <c r="V98" s="4"/>
      <c r="W98" s="4"/>
      <c r="X98" s="4"/>
      <c r="Y98" s="4"/>
      <c r="Z98" s="4"/>
      <c r="AA98" s="4"/>
    </row>
    <row r="99">
      <c r="A99" s="5" t="str">
        <f t="shared" si="1"/>
        <v>Req_123_9234567988</v>
      </c>
      <c r="B99" s="5" t="s">
        <v>351</v>
      </c>
      <c r="C99" s="5">
        <v>9.234567988E9</v>
      </c>
      <c r="D99" s="6" t="s">
        <v>352</v>
      </c>
      <c r="E99" s="5" t="s">
        <v>52</v>
      </c>
      <c r="F99" s="5" t="s">
        <v>24</v>
      </c>
      <c r="G99" s="5" t="s">
        <v>48</v>
      </c>
      <c r="H99" s="5" t="s">
        <v>42</v>
      </c>
      <c r="I99" s="7">
        <v>45183.0</v>
      </c>
      <c r="J99" s="5" t="s">
        <v>35</v>
      </c>
      <c r="K99" s="6" t="s">
        <v>353</v>
      </c>
      <c r="L99" s="5" t="s">
        <v>37</v>
      </c>
      <c r="M99" s="5" t="str">
        <f>VLOOKUP(A99,'Raw Data'!$A$2:$M$101,13,False)</f>
        <v>Ranjitha</v>
      </c>
      <c r="N99" s="5" t="str">
        <f>IFERROR(VLOOKUP(A99,'Screening Interviews'!$A$2:$N$52,14,False),"-")</f>
        <v>-</v>
      </c>
      <c r="O99" s="5" t="str">
        <f>IFERROR(VLOOKUP(A99,'Round 1'!$A$2:$O$27,15,False),"-")</f>
        <v>-</v>
      </c>
      <c r="P99" s="5" t="str">
        <f>IFERROR(VLOOKUP(A99,'HR Round'!$A$2:$P$7,16,False),"-")</f>
        <v>-</v>
      </c>
      <c r="Q99" s="5" t="str">
        <f>IFERROR(VLOOKUP(A99,Offer!$A$2:$Q$6,17,False),"-")</f>
        <v>-</v>
      </c>
      <c r="R99" s="5" t="str">
        <f>IFERROR(VLOOKUP(A99,Offer!$A$2:$R$6,18,False),"-")</f>
        <v>-</v>
      </c>
      <c r="S99" s="5" t="str">
        <f>IFERROR(VLOOKUP(A99,Onboarding!$A$2:$S$4,19,False),"-")</f>
        <v>-</v>
      </c>
      <c r="T99" s="5" t="str">
        <f t="shared" si="2"/>
        <v>Unknown</v>
      </c>
      <c r="U99" s="8"/>
      <c r="V99" s="4"/>
      <c r="W99" s="4"/>
      <c r="X99" s="4"/>
      <c r="Y99" s="4"/>
      <c r="Z99" s="4"/>
      <c r="AA99" s="4"/>
    </row>
    <row r="100">
      <c r="A100" s="5" t="str">
        <f t="shared" si="1"/>
        <v>Req_123_9234567989</v>
      </c>
      <c r="B100" s="5" t="s">
        <v>354</v>
      </c>
      <c r="C100" s="5">
        <v>9.234567989E9</v>
      </c>
      <c r="D100" s="6" t="s">
        <v>355</v>
      </c>
      <c r="E100" s="5" t="s">
        <v>23</v>
      </c>
      <c r="F100" s="5" t="s">
        <v>24</v>
      </c>
      <c r="G100" s="5" t="s">
        <v>33</v>
      </c>
      <c r="H100" s="5" t="s">
        <v>356</v>
      </c>
      <c r="I100" s="7">
        <v>45357.0</v>
      </c>
      <c r="J100" s="5" t="s">
        <v>43</v>
      </c>
      <c r="K100" s="6" t="s">
        <v>357</v>
      </c>
      <c r="L100" s="5" t="s">
        <v>29</v>
      </c>
      <c r="M100" s="5" t="str">
        <f>VLOOKUP(A100,'Raw Data'!$A$2:$M$101,13,False)</f>
        <v>Ayushi</v>
      </c>
      <c r="N100" s="5" t="str">
        <f>IFERROR(VLOOKUP(A100,'Screening Interviews'!$A$2:$N$52,14,False),"-")</f>
        <v>Shortlisted</v>
      </c>
      <c r="O100" s="5" t="str">
        <f>IFERROR(VLOOKUP(A100,'Round 1'!$A$2:$O$27,15,False),"-")</f>
        <v>Reject</v>
      </c>
      <c r="P100" s="5" t="str">
        <f>IFERROR(VLOOKUP(A100,'HR Round'!$A$2:$P$7,16,False),"-")</f>
        <v>-</v>
      </c>
      <c r="Q100" s="5" t="str">
        <f>IFERROR(VLOOKUP(A100,Offer!$A$2:$Q$6,17,False),"-")</f>
        <v>-</v>
      </c>
      <c r="R100" s="5" t="str">
        <f>IFERROR(VLOOKUP(A100,Offer!$A$2:$R$6,18,False),"-")</f>
        <v>-</v>
      </c>
      <c r="S100" s="5" t="str">
        <f>IFERROR(VLOOKUP(A100,Onboarding!$A$2:$S$4,19,False),"-")</f>
        <v>-</v>
      </c>
      <c r="T100" s="5" t="str">
        <f t="shared" si="2"/>
        <v>Round 1</v>
      </c>
      <c r="U100" s="8"/>
      <c r="V100" s="4"/>
      <c r="W100" s="4"/>
      <c r="X100" s="4"/>
      <c r="Y100" s="4"/>
      <c r="Z100" s="4"/>
      <c r="AA100" s="4"/>
    </row>
    <row r="101">
      <c r="A101" s="5" t="str">
        <f t="shared" si="1"/>
        <v>Req_123_9234567990</v>
      </c>
      <c r="B101" s="5" t="s">
        <v>358</v>
      </c>
      <c r="C101" s="5">
        <v>9.23456799E9</v>
      </c>
      <c r="D101" s="6" t="s">
        <v>359</v>
      </c>
      <c r="E101" s="5" t="s">
        <v>40</v>
      </c>
      <c r="F101" s="5" t="s">
        <v>24</v>
      </c>
      <c r="G101" s="5" t="s">
        <v>25</v>
      </c>
      <c r="H101" s="5" t="s">
        <v>42</v>
      </c>
      <c r="I101" s="7">
        <v>45358.0</v>
      </c>
      <c r="J101" s="5" t="s">
        <v>27</v>
      </c>
      <c r="K101" s="6" t="s">
        <v>360</v>
      </c>
      <c r="L101" s="5" t="s">
        <v>29</v>
      </c>
      <c r="M101" s="5" t="str">
        <f>VLOOKUP(A101,'Raw Data'!$A$2:$M$101,13,False)</f>
        <v>Kartik</v>
      </c>
      <c r="N101" s="5" t="str">
        <f>IFERROR(VLOOKUP(A101,'Screening Interviews'!$A$2:$N$52,14,False),"-")</f>
        <v>Not Shortlisted</v>
      </c>
      <c r="O101" s="5" t="str">
        <f>IFERROR(VLOOKUP(A101,'Round 1'!$A$2:$O$27,15,False),"-")</f>
        <v>-</v>
      </c>
      <c r="P101" s="5" t="str">
        <f>IFERROR(VLOOKUP(A101,'HR Round'!$A$2:$P$7,16,False),"-")</f>
        <v>-</v>
      </c>
      <c r="Q101" s="5" t="str">
        <f>IFERROR(VLOOKUP(A101,Offer!$A$2:$Q$6,17,False),"-")</f>
        <v>-</v>
      </c>
      <c r="R101" s="5" t="str">
        <f>IFERROR(VLOOKUP(A101,Offer!$A$2:$R$6,18,False),"-")</f>
        <v>-</v>
      </c>
      <c r="S101" s="5" t="str">
        <f>IFERROR(VLOOKUP(A101,Onboarding!$A$2:$S$4,19,False),"-")</f>
        <v>-</v>
      </c>
      <c r="T101" s="5" t="str">
        <f t="shared" si="2"/>
        <v>Screening</v>
      </c>
      <c r="U101" s="8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1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12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0" width="34.38"/>
    <col customWidth="1" min="11" max="11" width="34.88"/>
    <col customWidth="1" min="12" max="12" width="10.0"/>
    <col customWidth="1" min="13" max="1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13" t="s">
        <v>361</v>
      </c>
      <c r="B2" s="13" t="str">
        <f t="array" ref="B2">INDEX('Master Data'!$A$1:$K$101,MATCH($A2,'Master Data'!$A$1:$A$101,0),MATCH(B$1,'Master Data'!$A$1:$K$1,0))</f>
        <v>Aarav Sharma</v>
      </c>
      <c r="C2" s="13">
        <f t="array" ref="C2">INDEX('Master Data'!$A$1:$K$101,MATCH($A2,'Master Data'!$A$1:$A$101,0),MATCH(C$1,'Master Data'!$A$1:$K$1,0))</f>
        <v>9234567891</v>
      </c>
      <c r="D2" s="13" t="str">
        <f t="array" ref="D2">INDEX('Master Data'!$A$1:$K$101,MATCH($A2,'Master Data'!$A$1:$A$101,0),MATCH(D$1,'Master Data'!$A$1:$K$1,0))</f>
        <v>Aarav891@gmail.com</v>
      </c>
      <c r="E2" s="13" t="str">
        <f t="array" ref="E2">INDEX('Master Data'!$A$1:$K$101,MATCH($A2,'Master Data'!$A$1:$A$101,0),MATCH(E$1,'Master Data'!$A$1:$K$1,0))</f>
        <v>Malayalam</v>
      </c>
      <c r="F2" s="13" t="str">
        <f t="array" ref="F2">INDEX('Master Data'!$A$1:$K$101,MATCH($A2,'Master Data'!$A$1:$A$101,0),MATCH(F$1,'Master Data'!$A$1:$K$1,0))</f>
        <v>Req_123</v>
      </c>
      <c r="G2" s="13" t="str">
        <f t="array" ref="G2">INDEX('Master Data'!$A$1:$K$101,MATCH($A2,'Master Data'!$A$1:$A$101,0),MATCH(G$1,'Master Data'!$A$1:$K$1,0))</f>
        <v>Linkedin</v>
      </c>
      <c r="H2" s="13" t="str">
        <f t="array" ref="H2">INDEX('Master Data'!$A$1:$K$101,MATCH($A2,'Master Data'!$A$1:$A$101,0),MATCH(H$1,'Master Data'!$A$1:$K$1,0))</f>
        <v>Job Posting</v>
      </c>
      <c r="I2" s="14">
        <f t="array" ref="I2">INDEX('Master Data'!$A$1:$K$101,MATCH($A2,'Master Data'!$A$1:$A$101,0),MATCH(I$1,'Master Data'!$A$1:$K$1,0))</f>
        <v>45295</v>
      </c>
      <c r="J2" s="15" t="str">
        <f t="array" ref="J2">INDEX('Master Data'!$A$1:$K$101,MATCH($A2,'Master Data'!$A$1:$A$101,0),MATCH(J$1,'Master Data'!$A$1:$K$1,0))</f>
        <v>https://drive.google.com/file/d/abc123456def</v>
      </c>
      <c r="K2" s="13" t="str">
        <f t="array" ref="K2">INDEX('Master Data'!$A$1:$K$101,MATCH($A2,'Master Data'!$A$1:$A$101,0),MATCH(K$1,'Master Data'!$A$1:$K$1,0))</f>
        <v>http://linkedinAarav891@gmail.com:linkedin)</v>
      </c>
      <c r="L2" s="16" t="s">
        <v>29</v>
      </c>
      <c r="M2" s="16" t="s">
        <v>362</v>
      </c>
    </row>
    <row r="3">
      <c r="A3" s="13" t="s">
        <v>363</v>
      </c>
      <c r="B3" s="13" t="str">
        <f t="array" ref="B3">INDEX('Master Data'!$A$1:$K$101,MATCH($A3,'Master Data'!$A$1:$A$101,0),MATCH(B$1,'Master Data'!$A$1:$K$1,0))</f>
        <v>Priya Patel</v>
      </c>
      <c r="C3" s="13">
        <f t="array" ref="C3">INDEX('Master Data'!$A$1:$K$101,MATCH($A3,'Master Data'!$A$1:$A$101,0),MATCH(C$1,'Master Data'!$A$1:$K$1,0))</f>
        <v>9234567892</v>
      </c>
      <c r="D3" s="13" t="str">
        <f t="array" ref="D3">INDEX('Master Data'!$A$1:$K$101,MATCH($A3,'Master Data'!$A$1:$A$101,0),MATCH(D$1,'Master Data'!$A$1:$K$1,0))</f>
        <v>Priya892@gmail.com</v>
      </c>
      <c r="E3" s="13" t="str">
        <f t="array" ref="E3">INDEX('Master Data'!$A$1:$K$101,MATCH($A3,'Master Data'!$A$1:$A$101,0),MATCH(E$1,'Master Data'!$A$1:$K$1,0))</f>
        <v>Tamil</v>
      </c>
      <c r="F3" s="13" t="str">
        <f t="array" ref="F3">INDEX('Master Data'!$A$1:$K$101,MATCH($A3,'Master Data'!$A$1:$A$101,0),MATCH(F$1,'Master Data'!$A$1:$K$1,0))</f>
        <v>Req_123</v>
      </c>
      <c r="G3" s="13" t="str">
        <f t="array" ref="G3">INDEX('Master Data'!$A$1:$K$101,MATCH($A3,'Master Data'!$A$1:$A$101,0),MATCH(G$1,'Master Data'!$A$1:$K$1,0))</f>
        <v>Referral</v>
      </c>
      <c r="H3" s="13" t="str">
        <f t="array" ref="H3">INDEX('Master Data'!$A$1:$K$101,MATCH($A3,'Master Data'!$A$1:$A$101,0),MATCH(H$1,'Master Data'!$A$1:$K$1,0))</f>
        <v>Karthik Menon</v>
      </c>
      <c r="I3" s="14">
        <f t="array" ref="I3">INDEX('Master Data'!$A$1:$K$101,MATCH($A3,'Master Data'!$A$1:$A$101,0),MATCH(I$1,'Master Data'!$A$1:$K$1,0))</f>
        <v>45216</v>
      </c>
      <c r="J3" s="15" t="str">
        <f t="array" ref="J3">INDEX('Master Data'!$A$1:$K$101,MATCH($A3,'Master Data'!$A$1:$A$101,0),MATCH(J$1,'Master Data'!$A$1:$K$1,0))</f>
        <v>https://drive.google.com/file/d/xyz987654uvw</v>
      </c>
      <c r="K3" s="13" t="str">
        <f t="array" ref="K3">INDEX('Master Data'!$A$1:$K$101,MATCH($A3,'Master Data'!$A$1:$A$101,0),MATCH(K$1,'Master Data'!$A$1:$K$1,0))</f>
        <v>http://linkedinPriya892@gmail.com:linkedin)</v>
      </c>
      <c r="L3" s="16" t="s">
        <v>37</v>
      </c>
      <c r="M3" s="16" t="s">
        <v>364</v>
      </c>
    </row>
    <row r="4">
      <c r="A4" s="13" t="s">
        <v>365</v>
      </c>
      <c r="B4" s="13" t="str">
        <f t="array" ref="B4">INDEX('Master Data'!$A$1:$K$101,MATCH($A4,'Master Data'!$A$1:$A$101,0),MATCH(B$1,'Master Data'!$A$1:$K$1,0))</f>
        <v>Arjun Singh</v>
      </c>
      <c r="C4" s="13">
        <f t="array" ref="C4">INDEX('Master Data'!$A$1:$K$101,MATCH($A4,'Master Data'!$A$1:$A$101,0),MATCH(C$1,'Master Data'!$A$1:$K$1,0))</f>
        <v>9234567893</v>
      </c>
      <c r="D4" s="13" t="str">
        <f t="array" ref="D4">INDEX('Master Data'!$A$1:$K$101,MATCH($A4,'Master Data'!$A$1:$A$101,0),MATCH(D$1,'Master Data'!$A$1:$K$1,0))</f>
        <v>Arjun893@gmail.com</v>
      </c>
      <c r="E4" s="13" t="str">
        <f t="array" ref="E4">INDEX('Master Data'!$A$1:$K$101,MATCH($A4,'Master Data'!$A$1:$A$101,0),MATCH(E$1,'Master Data'!$A$1:$K$1,0))</f>
        <v>Telugu</v>
      </c>
      <c r="F4" s="13" t="str">
        <f t="array" ref="F4">INDEX('Master Data'!$A$1:$K$101,MATCH($A4,'Master Data'!$A$1:$A$101,0),MATCH(F$1,'Master Data'!$A$1:$K$1,0))</f>
        <v>Req_123</v>
      </c>
      <c r="G4" s="13" t="str">
        <f t="array" ref="G4">INDEX('Master Data'!$A$1:$K$101,MATCH($A4,'Master Data'!$A$1:$A$101,0),MATCH(G$1,'Master Data'!$A$1:$K$1,0))</f>
        <v>Naukri</v>
      </c>
      <c r="H4" s="13" t="str">
        <f t="array" ref="H4">INDEX('Master Data'!$A$1:$K$101,MATCH($A4,'Master Data'!$A$1:$A$101,0),MATCH(H$1,'Master Data'!$A$1:$K$1,0))</f>
        <v>Head Hunting</v>
      </c>
      <c r="I4" s="14">
        <f t="array" ref="I4">INDEX('Master Data'!$A$1:$K$101,MATCH($A4,'Master Data'!$A$1:$A$101,0),MATCH(I$1,'Master Data'!$A$1:$K$1,0))</f>
        <v>45313</v>
      </c>
      <c r="J4" s="15" t="str">
        <f t="array" ref="J4">INDEX('Master Data'!$A$1:$K$101,MATCH($A4,'Master Data'!$A$1:$A$101,0),MATCH(J$1,'Master Data'!$A$1:$K$1,0))</f>
        <v>https://drive.google.com/file/d/mno456789pqr</v>
      </c>
      <c r="K4" s="13" t="str">
        <f t="array" ref="K4">INDEX('Master Data'!$A$1:$K$101,MATCH($A4,'Master Data'!$A$1:$A$101,0),MATCH(K$1,'Master Data'!$A$1:$K$1,0))</f>
        <v>http://linkedinArjun893@gmail.com:linkedin)</v>
      </c>
      <c r="L4" s="16" t="s">
        <v>29</v>
      </c>
      <c r="M4" s="16" t="s">
        <v>366</v>
      </c>
    </row>
    <row r="5">
      <c r="A5" s="13" t="s">
        <v>367</v>
      </c>
      <c r="B5" s="13" t="str">
        <f t="array" ref="B5">INDEX('Master Data'!$A$1:$K$101,MATCH($A5,'Master Data'!$A$1:$A$101,0),MATCH(B$1,'Master Data'!$A$1:$K$1,0))</f>
        <v>Nisha Gupta</v>
      </c>
      <c r="C5" s="13">
        <f t="array" ref="C5">INDEX('Master Data'!$A$1:$K$101,MATCH($A5,'Master Data'!$A$1:$A$101,0),MATCH(C$1,'Master Data'!$A$1:$K$1,0))</f>
        <v>9234567894</v>
      </c>
      <c r="D5" s="13" t="str">
        <f t="array" ref="D5">INDEX('Master Data'!$A$1:$K$101,MATCH($A5,'Master Data'!$A$1:$A$101,0),MATCH(D$1,'Master Data'!$A$1:$K$1,0))</f>
        <v>Nisha894@gmail.com</v>
      </c>
      <c r="E5" s="13" t="str">
        <f t="array" ref="E5">INDEX('Master Data'!$A$1:$K$101,MATCH($A5,'Master Data'!$A$1:$A$101,0),MATCH(E$1,'Master Data'!$A$1:$K$1,0))</f>
        <v>Marathi</v>
      </c>
      <c r="F5" s="13" t="str">
        <f t="array" ref="F5">INDEX('Master Data'!$A$1:$K$101,MATCH($A5,'Master Data'!$A$1:$A$101,0),MATCH(F$1,'Master Data'!$A$1:$K$1,0))</f>
        <v>Req_123</v>
      </c>
      <c r="G5" s="13" t="str">
        <f t="array" ref="G5">INDEX('Master Data'!$A$1:$K$101,MATCH($A5,'Master Data'!$A$1:$A$101,0),MATCH(G$1,'Master Data'!$A$1:$K$1,0))</f>
        <v>IIMJobs</v>
      </c>
      <c r="H5" s="13" t="str">
        <f t="array" ref="H5">INDEX('Master Data'!$A$1:$K$101,MATCH($A5,'Master Data'!$A$1:$A$101,0),MATCH(H$1,'Master Data'!$A$1:$K$1,0))</f>
        <v>Head Hunting</v>
      </c>
      <c r="I5" s="14">
        <f t="array" ref="I5">INDEX('Master Data'!$A$1:$K$101,MATCH($A5,'Master Data'!$A$1:$A$101,0),MATCH(I$1,'Master Data'!$A$1:$K$1,0))</f>
        <v>45319</v>
      </c>
      <c r="J5" s="15" t="str">
        <f t="array" ref="J5">INDEX('Master Data'!$A$1:$K$101,MATCH($A5,'Master Data'!$A$1:$A$101,0),MATCH(J$1,'Master Data'!$A$1:$K$1,0))</f>
        <v>https://drive.google.com/file/d/abc123456def</v>
      </c>
      <c r="K5" s="13" t="str">
        <f t="array" ref="K5">INDEX('Master Data'!$A$1:$K$101,MATCH($A5,'Master Data'!$A$1:$A$101,0),MATCH(K$1,'Master Data'!$A$1:$K$1,0))</f>
        <v>http://linkedinNisha894@gmail.com:linkedin)</v>
      </c>
      <c r="L5" s="16" t="s">
        <v>29</v>
      </c>
      <c r="M5" s="16" t="s">
        <v>364</v>
      </c>
    </row>
    <row r="6">
      <c r="A6" s="13" t="s">
        <v>368</v>
      </c>
      <c r="B6" s="13" t="str">
        <f t="array" ref="B6">INDEX('Master Data'!$A$1:$K$101,MATCH($A6,'Master Data'!$A$1:$A$101,0),MATCH(B$1,'Master Data'!$A$1:$K$1,0))</f>
        <v>Rohan Mehta</v>
      </c>
      <c r="C6" s="13">
        <f t="array" ref="C6">INDEX('Master Data'!$A$1:$K$101,MATCH($A6,'Master Data'!$A$1:$A$101,0),MATCH(C$1,'Master Data'!$A$1:$K$1,0))</f>
        <v>9234567895</v>
      </c>
      <c r="D6" s="13" t="str">
        <f t="array" ref="D6">INDEX('Master Data'!$A$1:$K$101,MATCH($A6,'Master Data'!$A$1:$A$101,0),MATCH(D$1,'Master Data'!$A$1:$K$1,0))</f>
        <v>Rohan895@gmail.com</v>
      </c>
      <c r="E6" s="13" t="str">
        <f t="array" ref="E6">INDEX('Master Data'!$A$1:$K$101,MATCH($A6,'Master Data'!$A$1:$A$101,0),MATCH(E$1,'Master Data'!$A$1:$K$1,0))</f>
        <v>Kannada</v>
      </c>
      <c r="F6" s="13" t="str">
        <f t="array" ref="F6">INDEX('Master Data'!$A$1:$K$101,MATCH($A6,'Master Data'!$A$1:$A$101,0),MATCH(F$1,'Master Data'!$A$1:$K$1,0))</f>
        <v>Req_123</v>
      </c>
      <c r="G6" s="13" t="str">
        <f t="array" ref="G6">INDEX('Master Data'!$A$1:$K$101,MATCH($A6,'Master Data'!$A$1:$A$101,0),MATCH(G$1,'Master Data'!$A$1:$K$1,0))</f>
        <v>Shine</v>
      </c>
      <c r="H6" s="13" t="str">
        <f t="array" ref="H6">INDEX('Master Data'!$A$1:$K$101,MATCH($A6,'Master Data'!$A$1:$A$101,0),MATCH(H$1,'Master Data'!$A$1:$K$1,0))</f>
        <v>Head Hunting</v>
      </c>
      <c r="I6" s="14">
        <f t="array" ref="I6">INDEX('Master Data'!$A$1:$K$101,MATCH($A6,'Master Data'!$A$1:$A$101,0),MATCH(I$1,'Master Data'!$A$1:$K$1,0))</f>
        <v>45324</v>
      </c>
      <c r="J6" s="15" t="str">
        <f t="array" ref="J6">INDEX('Master Data'!$A$1:$K$101,MATCH($A6,'Master Data'!$A$1:$A$101,0),MATCH(J$1,'Master Data'!$A$1:$K$1,0))</f>
        <v>https://drive.google.com/file/d/xyz987654uvw</v>
      </c>
      <c r="K6" s="13" t="str">
        <f t="array" ref="K6">INDEX('Master Data'!$A$1:$K$101,MATCH($A6,'Master Data'!$A$1:$A$101,0),MATCH(K$1,'Master Data'!$A$1:$K$1,0))</f>
        <v>http://linkedinRohan895@gmail.com:linkedin)</v>
      </c>
      <c r="L6" s="16" t="s">
        <v>29</v>
      </c>
      <c r="M6" s="16" t="s">
        <v>369</v>
      </c>
    </row>
    <row r="7">
      <c r="A7" s="13" t="s">
        <v>370</v>
      </c>
      <c r="B7" s="13" t="str">
        <f t="array" ref="B7">INDEX('Master Data'!$A$1:$K$101,MATCH($A7,'Master Data'!$A$1:$A$101,0),MATCH(B$1,'Master Data'!$A$1:$K$1,0))</f>
        <v>Diya Joshi</v>
      </c>
      <c r="C7" s="13">
        <f t="array" ref="C7">INDEX('Master Data'!$A$1:$K$101,MATCH($A7,'Master Data'!$A$1:$A$101,0),MATCH(C$1,'Master Data'!$A$1:$K$1,0))</f>
        <v>9234567896</v>
      </c>
      <c r="D7" s="13" t="str">
        <f t="array" ref="D7">INDEX('Master Data'!$A$1:$K$101,MATCH($A7,'Master Data'!$A$1:$A$101,0),MATCH(D$1,'Master Data'!$A$1:$K$1,0))</f>
        <v>Diya 896@gmail.com</v>
      </c>
      <c r="E7" s="13" t="str">
        <f t="array" ref="E7">INDEX('Master Data'!$A$1:$K$101,MATCH($A7,'Master Data'!$A$1:$A$101,0),MATCH(E$1,'Master Data'!$A$1:$K$1,0))</f>
        <v>Hindi</v>
      </c>
      <c r="F7" s="13" t="str">
        <f t="array" ref="F7">INDEX('Master Data'!$A$1:$K$101,MATCH($A7,'Master Data'!$A$1:$A$101,0),MATCH(F$1,'Master Data'!$A$1:$K$1,0))</f>
        <v>Req_123</v>
      </c>
      <c r="G7" s="13" t="str">
        <f t="array" ref="G7">INDEX('Master Data'!$A$1:$K$101,MATCH($A7,'Master Data'!$A$1:$A$101,0),MATCH(G$1,'Master Data'!$A$1:$K$1,0))</f>
        <v>Naukri</v>
      </c>
      <c r="H7" s="13" t="str">
        <f t="array" ref="H7">INDEX('Master Data'!$A$1:$K$101,MATCH($A7,'Master Data'!$A$1:$A$101,0),MATCH(H$1,'Master Data'!$A$1:$K$1,0))</f>
        <v>Head Hunting</v>
      </c>
      <c r="I7" s="14">
        <f t="array" ref="I7">INDEX('Master Data'!$A$1:$K$101,MATCH($A7,'Master Data'!$A$1:$A$101,0),MATCH(I$1,'Master Data'!$A$1:$K$1,0))</f>
        <v>45167</v>
      </c>
      <c r="J7" s="15" t="str">
        <f t="array" ref="J7">INDEX('Master Data'!$A$1:$K$101,MATCH($A7,'Master Data'!$A$1:$A$101,0),MATCH(J$1,'Master Data'!$A$1:$K$1,0))</f>
        <v>https://drive.google.com/file/d/mno456789pqr</v>
      </c>
      <c r="K7" s="13" t="str">
        <f t="array" ref="K7">INDEX('Master Data'!$A$1:$K$101,MATCH($A7,'Master Data'!$A$1:$A$101,0),MATCH(K$1,'Master Data'!$A$1:$K$1,0))</f>
        <v>http://linkedinDiya 896@gmail.com:linkedin)</v>
      </c>
      <c r="L7" s="16" t="s">
        <v>37</v>
      </c>
      <c r="M7" s="16" t="s">
        <v>362</v>
      </c>
    </row>
    <row r="8">
      <c r="A8" s="13" t="s">
        <v>371</v>
      </c>
      <c r="B8" s="13" t="str">
        <f t="array" ref="B8">INDEX('Master Data'!$A$1:$K$101,MATCH($A8,'Master Data'!$A$1:$A$101,0),MATCH(B$1,'Master Data'!$A$1:$K$1,0))</f>
        <v>Vikram Malhotra</v>
      </c>
      <c r="C8" s="13">
        <f t="array" ref="C8">INDEX('Master Data'!$A$1:$K$101,MATCH($A8,'Master Data'!$A$1:$A$101,0),MATCH(C$1,'Master Data'!$A$1:$K$1,0))</f>
        <v>9234567897</v>
      </c>
      <c r="D8" s="13" t="str">
        <f t="array" ref="D8">INDEX('Master Data'!$A$1:$K$101,MATCH($A8,'Master Data'!$A$1:$A$101,0),MATCH(D$1,'Master Data'!$A$1:$K$1,0))</f>
        <v>Vikra897@gmail.com</v>
      </c>
      <c r="E8" s="13" t="str">
        <f t="array" ref="E8">INDEX('Master Data'!$A$1:$K$101,MATCH($A8,'Master Data'!$A$1:$A$101,0),MATCH(E$1,'Master Data'!$A$1:$K$1,0))</f>
        <v>Tamil</v>
      </c>
      <c r="F8" s="13" t="str">
        <f t="array" ref="F8">INDEX('Master Data'!$A$1:$K$101,MATCH($A8,'Master Data'!$A$1:$A$101,0),MATCH(F$1,'Master Data'!$A$1:$K$1,0))</f>
        <v>Req_123</v>
      </c>
      <c r="G8" s="13" t="str">
        <f t="array" ref="G8">INDEX('Master Data'!$A$1:$K$101,MATCH($A8,'Master Data'!$A$1:$A$101,0),MATCH(G$1,'Master Data'!$A$1:$K$1,0))</f>
        <v>Referral</v>
      </c>
      <c r="H8" s="13" t="str">
        <f t="array" ref="H8">INDEX('Master Data'!$A$1:$K$101,MATCH($A8,'Master Data'!$A$1:$A$101,0),MATCH(H$1,'Master Data'!$A$1:$K$1,0))</f>
        <v>Priya Rao</v>
      </c>
      <c r="I8" s="14">
        <f t="array" ref="I8">INDEX('Master Data'!$A$1:$K$101,MATCH($A8,'Master Data'!$A$1:$A$101,0),MATCH(I$1,'Master Data'!$A$1:$K$1,0))</f>
        <v>44960</v>
      </c>
      <c r="J8" s="15" t="str">
        <f t="array" ref="J8">INDEX('Master Data'!$A$1:$K$101,MATCH($A8,'Master Data'!$A$1:$A$101,0),MATCH(J$1,'Master Data'!$A$1:$K$1,0))</f>
        <v>https://drive.google.com/file/d/abc123456def</v>
      </c>
      <c r="K8" s="13" t="str">
        <f t="array" ref="K8">INDEX('Master Data'!$A$1:$K$101,MATCH($A8,'Master Data'!$A$1:$A$101,0),MATCH(K$1,'Master Data'!$A$1:$K$1,0))</f>
        <v>http://linkedinVikra897@gmail.com:linkedin)</v>
      </c>
      <c r="L8" s="16" t="s">
        <v>37</v>
      </c>
      <c r="M8" s="16" t="s">
        <v>364</v>
      </c>
    </row>
    <row r="9">
      <c r="A9" s="13" t="s">
        <v>372</v>
      </c>
      <c r="B9" s="13" t="str">
        <f t="array" ref="B9">INDEX('Master Data'!$A$1:$K$101,MATCH($A9,'Master Data'!$A$1:$A$101,0),MATCH(B$1,'Master Data'!$A$1:$K$1,0))</f>
        <v>Kavya Shah</v>
      </c>
      <c r="C9" s="13">
        <f t="array" ref="C9">INDEX('Master Data'!$A$1:$K$101,MATCH($A9,'Master Data'!$A$1:$A$101,0),MATCH(C$1,'Master Data'!$A$1:$K$1,0))</f>
        <v>9234567898</v>
      </c>
      <c r="D9" s="13" t="str">
        <f t="array" ref="D9">INDEX('Master Data'!$A$1:$K$101,MATCH($A9,'Master Data'!$A$1:$A$101,0),MATCH(D$1,'Master Data'!$A$1:$K$1,0))</f>
        <v>Kavya898@gmail.com</v>
      </c>
      <c r="E9" s="13" t="str">
        <f t="array" ref="E9">INDEX('Master Data'!$A$1:$K$101,MATCH($A9,'Master Data'!$A$1:$A$101,0),MATCH(E$1,'Master Data'!$A$1:$K$1,0))</f>
        <v>Kannada</v>
      </c>
      <c r="F9" s="13" t="str">
        <f t="array" ref="F9">INDEX('Master Data'!$A$1:$K$101,MATCH($A9,'Master Data'!$A$1:$A$101,0),MATCH(F$1,'Master Data'!$A$1:$K$1,0))</f>
        <v>Req_123</v>
      </c>
      <c r="G9" s="13" t="str">
        <f t="array" ref="G9">INDEX('Master Data'!$A$1:$K$101,MATCH($A9,'Master Data'!$A$1:$A$101,0),MATCH(G$1,'Master Data'!$A$1:$K$1,0))</f>
        <v>IIMJobs</v>
      </c>
      <c r="H9" s="13" t="str">
        <f t="array" ref="H9">INDEX('Master Data'!$A$1:$K$101,MATCH($A9,'Master Data'!$A$1:$A$101,0),MATCH(H$1,'Master Data'!$A$1:$K$1,0))</f>
        <v>Head Hunting</v>
      </c>
      <c r="I9" s="14">
        <f t="array" ref="I9">INDEX('Master Data'!$A$1:$K$101,MATCH($A9,'Master Data'!$A$1:$A$101,0),MATCH(I$1,'Master Data'!$A$1:$K$1,0))</f>
        <v>45007</v>
      </c>
      <c r="J9" s="15" t="str">
        <f t="array" ref="J9">INDEX('Master Data'!$A$1:$K$101,MATCH($A9,'Master Data'!$A$1:$A$101,0),MATCH(J$1,'Master Data'!$A$1:$K$1,0))</f>
        <v>https://drive.google.com/file/d/xyz987654uvw</v>
      </c>
      <c r="K9" s="13" t="str">
        <f t="array" ref="K9">INDEX('Master Data'!$A$1:$K$101,MATCH($A9,'Master Data'!$A$1:$A$101,0),MATCH(K$1,'Master Data'!$A$1:$K$1,0))</f>
        <v>http://linkedinKavya898@gmail.com:linkedin)</v>
      </c>
      <c r="L9" s="16" t="s">
        <v>37</v>
      </c>
      <c r="M9" s="16" t="s">
        <v>366</v>
      </c>
    </row>
    <row r="10">
      <c r="A10" s="13" t="s">
        <v>373</v>
      </c>
      <c r="B10" s="13" t="str">
        <f t="array" ref="B10">INDEX('Master Data'!$A$1:$K$101,MATCH($A10,'Master Data'!$A$1:$A$101,0),MATCH(B$1,'Master Data'!$A$1:$K$1,0))</f>
        <v>Aditya Khanna</v>
      </c>
      <c r="C10" s="13">
        <f t="array" ref="C10">INDEX('Master Data'!$A$1:$K$101,MATCH($A10,'Master Data'!$A$1:$A$101,0),MATCH(C$1,'Master Data'!$A$1:$K$1,0))</f>
        <v>9234567899</v>
      </c>
      <c r="D10" s="13" t="str">
        <f t="array" ref="D10">INDEX('Master Data'!$A$1:$K$101,MATCH($A10,'Master Data'!$A$1:$A$101,0),MATCH(D$1,'Master Data'!$A$1:$K$1,0))</f>
        <v>Adity899@gmail.com</v>
      </c>
      <c r="E10" s="13" t="str">
        <f t="array" ref="E10">INDEX('Master Data'!$A$1:$K$101,MATCH($A10,'Master Data'!$A$1:$A$101,0),MATCH(E$1,'Master Data'!$A$1:$K$1,0))</f>
        <v>Telugu</v>
      </c>
      <c r="F10" s="13" t="str">
        <f t="array" ref="F10">INDEX('Master Data'!$A$1:$K$101,MATCH($A10,'Master Data'!$A$1:$A$101,0),MATCH(F$1,'Master Data'!$A$1:$K$1,0))</f>
        <v>Req_123</v>
      </c>
      <c r="G10" s="13" t="str">
        <f t="array" ref="G10">INDEX('Master Data'!$A$1:$K$101,MATCH($A10,'Master Data'!$A$1:$A$101,0),MATCH(G$1,'Master Data'!$A$1:$K$1,0))</f>
        <v>Shine</v>
      </c>
      <c r="H10" s="13" t="str">
        <f t="array" ref="H10">INDEX('Master Data'!$A$1:$K$101,MATCH($A10,'Master Data'!$A$1:$A$101,0),MATCH(H$1,'Master Data'!$A$1:$K$1,0))</f>
        <v>Head Hunting</v>
      </c>
      <c r="I10" s="14">
        <f t="array" ref="I10">INDEX('Master Data'!$A$1:$K$101,MATCH($A10,'Master Data'!$A$1:$A$101,0),MATCH(I$1,'Master Data'!$A$1:$K$1,0))</f>
        <v>45348</v>
      </c>
      <c r="J10" s="15" t="str">
        <f t="array" ref="J10">INDEX('Master Data'!$A$1:$K$101,MATCH($A10,'Master Data'!$A$1:$A$101,0),MATCH(J$1,'Master Data'!$A$1:$K$1,0))</f>
        <v>https://drive.google.com/file/d/mno456789pqr</v>
      </c>
      <c r="K10" s="13" t="str">
        <f t="array" ref="K10">INDEX('Master Data'!$A$1:$K$101,MATCH($A10,'Master Data'!$A$1:$A$101,0),MATCH(K$1,'Master Data'!$A$1:$K$1,0))</f>
        <v>http://linkedinAdity899@gmail.com:linkedin)</v>
      </c>
      <c r="L10" s="16" t="s">
        <v>29</v>
      </c>
      <c r="M10" s="16" t="s">
        <v>364</v>
      </c>
    </row>
    <row r="11">
      <c r="A11" s="13" t="s">
        <v>374</v>
      </c>
      <c r="B11" s="13" t="str">
        <f t="array" ref="B11">INDEX('Master Data'!$A$1:$K$101,MATCH($A11,'Master Data'!$A$1:$A$101,0),MATCH(B$1,'Master Data'!$A$1:$K$1,0))</f>
        <v>Ayesha Desai</v>
      </c>
      <c r="C11" s="13">
        <f t="array" ref="C11">INDEX('Master Data'!$A$1:$K$101,MATCH($A11,'Master Data'!$A$1:$A$101,0),MATCH(C$1,'Master Data'!$A$1:$K$1,0))</f>
        <v>9234567900</v>
      </c>
      <c r="D11" s="13" t="str">
        <f t="array" ref="D11">INDEX('Master Data'!$A$1:$K$101,MATCH($A11,'Master Data'!$A$1:$A$101,0),MATCH(D$1,'Master Data'!$A$1:$K$1,0))</f>
        <v>Ayesh900@gmail.com</v>
      </c>
      <c r="E11" s="13" t="str">
        <f t="array" ref="E11">INDEX('Master Data'!$A$1:$K$101,MATCH($A11,'Master Data'!$A$1:$A$101,0),MATCH(E$1,'Master Data'!$A$1:$K$1,0))</f>
        <v>Malayalam</v>
      </c>
      <c r="F11" s="13" t="str">
        <f t="array" ref="F11">INDEX('Master Data'!$A$1:$K$101,MATCH($A11,'Master Data'!$A$1:$A$101,0),MATCH(F$1,'Master Data'!$A$1:$K$1,0))</f>
        <v>Req_123</v>
      </c>
      <c r="G11" s="13" t="str">
        <f t="array" ref="G11">INDEX('Master Data'!$A$1:$K$101,MATCH($A11,'Master Data'!$A$1:$A$101,0),MATCH(G$1,'Master Data'!$A$1:$K$1,0))</f>
        <v>Linkedin</v>
      </c>
      <c r="H11" s="13" t="str">
        <f t="array" ref="H11">INDEX('Master Data'!$A$1:$K$101,MATCH($A11,'Master Data'!$A$1:$A$101,0),MATCH(H$1,'Master Data'!$A$1:$K$1,0))</f>
        <v>Head Hunting</v>
      </c>
      <c r="I11" s="14">
        <f t="array" ref="I11">INDEX('Master Data'!$A$1:$K$101,MATCH($A11,'Master Data'!$A$1:$A$101,0),MATCH(I$1,'Master Data'!$A$1:$K$1,0))</f>
        <v>45046</v>
      </c>
      <c r="J11" s="15" t="str">
        <f t="array" ref="J11">INDEX('Master Data'!$A$1:$K$101,MATCH($A11,'Master Data'!$A$1:$A$101,0),MATCH(J$1,'Master Data'!$A$1:$K$1,0))</f>
        <v>https://drive.google.com/file/d/abc123456def</v>
      </c>
      <c r="K11" s="13" t="str">
        <f t="array" ref="K11">INDEX('Master Data'!$A$1:$K$101,MATCH($A11,'Master Data'!$A$1:$A$101,0),MATCH(K$1,'Master Data'!$A$1:$K$1,0))</f>
        <v>http://linkedinAyesh900@gmail.com:linkedin)</v>
      </c>
      <c r="L11" s="16" t="s">
        <v>37</v>
      </c>
      <c r="M11" s="16" t="s">
        <v>369</v>
      </c>
    </row>
    <row r="12">
      <c r="A12" s="13" t="s">
        <v>375</v>
      </c>
      <c r="B12" s="13" t="str">
        <f t="array" ref="B12">INDEX('Master Data'!$A$1:$K$101,MATCH($A12,'Master Data'!$A$1:$A$101,0),MATCH(B$1,'Master Data'!$A$1:$K$1,0))</f>
        <v>Rahul Verma</v>
      </c>
      <c r="C12" s="13">
        <f t="array" ref="C12">INDEX('Master Data'!$A$1:$K$101,MATCH($A12,'Master Data'!$A$1:$A$101,0),MATCH(C$1,'Master Data'!$A$1:$K$1,0))</f>
        <v>9234567901</v>
      </c>
      <c r="D12" s="13" t="str">
        <f t="array" ref="D12">INDEX('Master Data'!$A$1:$K$101,MATCH($A12,'Master Data'!$A$1:$A$101,0),MATCH(D$1,'Master Data'!$A$1:$K$1,0))</f>
        <v>Rahul901@gmail.com</v>
      </c>
      <c r="E12" s="13" t="str">
        <f t="array" ref="E12">INDEX('Master Data'!$A$1:$K$101,MATCH($A12,'Master Data'!$A$1:$A$101,0),MATCH(E$1,'Master Data'!$A$1:$K$1,0))</f>
        <v>Marathi</v>
      </c>
      <c r="F12" s="13" t="str">
        <f t="array" ref="F12">INDEX('Master Data'!$A$1:$K$101,MATCH($A12,'Master Data'!$A$1:$A$101,0),MATCH(F$1,'Master Data'!$A$1:$K$1,0))</f>
        <v>Req_123</v>
      </c>
      <c r="G12" s="13" t="str">
        <f t="array" ref="G12">INDEX('Master Data'!$A$1:$K$101,MATCH($A12,'Master Data'!$A$1:$A$101,0),MATCH(G$1,'Master Data'!$A$1:$K$1,0))</f>
        <v>Referral</v>
      </c>
      <c r="H12" s="13" t="str">
        <f t="array" ref="H12">INDEX('Master Data'!$A$1:$K$101,MATCH($A12,'Master Data'!$A$1:$A$101,0),MATCH(H$1,'Master Data'!$A$1:$K$1,0))</f>
        <v>Arvind Sharma</v>
      </c>
      <c r="I12" s="14">
        <f t="array" ref="I12">INDEX('Master Data'!$A$1:$K$101,MATCH($A12,'Master Data'!$A$1:$A$101,0),MATCH(I$1,'Master Data'!$A$1:$K$1,0))</f>
        <v>45356</v>
      </c>
      <c r="J12" s="15" t="str">
        <f t="array" ref="J12">INDEX('Master Data'!$A$1:$K$101,MATCH($A12,'Master Data'!$A$1:$A$101,0),MATCH(J$1,'Master Data'!$A$1:$K$1,0))</f>
        <v>https://drive.google.com/file/d/xyz987654uvw</v>
      </c>
      <c r="K12" s="13" t="str">
        <f t="array" ref="K12">INDEX('Master Data'!$A$1:$K$101,MATCH($A12,'Master Data'!$A$1:$A$101,0),MATCH(K$1,'Master Data'!$A$1:$K$1,0))</f>
        <v>http://linkedinRahul901@gmail.com:linkedin)</v>
      </c>
      <c r="L12" s="16" t="s">
        <v>29</v>
      </c>
      <c r="M12" s="16" t="s">
        <v>362</v>
      </c>
    </row>
    <row r="13">
      <c r="A13" s="13" t="s">
        <v>376</v>
      </c>
      <c r="B13" s="13" t="str">
        <f t="array" ref="B13">INDEX('Master Data'!$A$1:$K$101,MATCH($A13,'Master Data'!$A$1:$A$101,0),MATCH(B$1,'Master Data'!$A$1:$K$1,0))</f>
        <v>Ananya Reddy</v>
      </c>
      <c r="C13" s="13">
        <f t="array" ref="C13">INDEX('Master Data'!$A$1:$K$101,MATCH($A13,'Master Data'!$A$1:$A$101,0),MATCH(C$1,'Master Data'!$A$1:$K$1,0))</f>
        <v>9234567902</v>
      </c>
      <c r="D13" s="13" t="str">
        <f t="array" ref="D13">INDEX('Master Data'!$A$1:$K$101,MATCH($A13,'Master Data'!$A$1:$A$101,0),MATCH(D$1,'Master Data'!$A$1:$K$1,0))</f>
        <v>Anany902@gmail.com</v>
      </c>
      <c r="E13" s="13" t="str">
        <f t="array" ref="E13">INDEX('Master Data'!$A$1:$K$101,MATCH($A13,'Master Data'!$A$1:$A$101,0),MATCH(E$1,'Master Data'!$A$1:$K$1,0))</f>
        <v>Hindi</v>
      </c>
      <c r="F13" s="13" t="str">
        <f t="array" ref="F13">INDEX('Master Data'!$A$1:$K$101,MATCH($A13,'Master Data'!$A$1:$A$101,0),MATCH(F$1,'Master Data'!$A$1:$K$1,0))</f>
        <v>Req_123</v>
      </c>
      <c r="G13" s="13" t="str">
        <f t="array" ref="G13">INDEX('Master Data'!$A$1:$K$101,MATCH($A13,'Master Data'!$A$1:$A$101,0),MATCH(G$1,'Master Data'!$A$1:$K$1,0))</f>
        <v>Naukri</v>
      </c>
      <c r="H13" s="13" t="str">
        <f t="array" ref="H13">INDEX('Master Data'!$A$1:$K$101,MATCH($A13,'Master Data'!$A$1:$A$101,0),MATCH(H$1,'Master Data'!$A$1:$K$1,0))</f>
        <v>Head Hunting</v>
      </c>
      <c r="I13" s="14">
        <f t="array" ref="I13">INDEX('Master Data'!$A$1:$K$101,MATCH($A13,'Master Data'!$A$1:$A$101,0),MATCH(I$1,'Master Data'!$A$1:$K$1,0))</f>
        <v>45360</v>
      </c>
      <c r="J13" s="15" t="str">
        <f t="array" ref="J13">INDEX('Master Data'!$A$1:$K$101,MATCH($A13,'Master Data'!$A$1:$A$101,0),MATCH(J$1,'Master Data'!$A$1:$K$1,0))</f>
        <v>https://drive.google.com/file/d/mno456789pqr</v>
      </c>
      <c r="K13" s="13" t="str">
        <f t="array" ref="K13">INDEX('Master Data'!$A$1:$K$101,MATCH($A13,'Master Data'!$A$1:$A$101,0),MATCH(K$1,'Master Data'!$A$1:$K$1,0))</f>
        <v>http://linkedinAnany902@gmail.com:linkedin)</v>
      </c>
      <c r="L13" s="16" t="s">
        <v>29</v>
      </c>
      <c r="M13" s="16" t="s">
        <v>364</v>
      </c>
    </row>
    <row r="14">
      <c r="A14" s="13" t="s">
        <v>377</v>
      </c>
      <c r="B14" s="13" t="str">
        <f t="array" ref="B14">INDEX('Master Data'!$A$1:$K$101,MATCH($A14,'Master Data'!$A$1:$A$101,0),MATCH(B$1,'Master Data'!$A$1:$K$1,0))</f>
        <v>Siddharth Jain</v>
      </c>
      <c r="C14" s="13">
        <f t="array" ref="C14">INDEX('Master Data'!$A$1:$K$101,MATCH($A14,'Master Data'!$A$1:$A$101,0),MATCH(C$1,'Master Data'!$A$1:$K$1,0))</f>
        <v>9234567903</v>
      </c>
      <c r="D14" s="13" t="str">
        <f t="array" ref="D14">INDEX('Master Data'!$A$1:$K$101,MATCH($A14,'Master Data'!$A$1:$A$101,0),MATCH(D$1,'Master Data'!$A$1:$K$1,0))</f>
        <v>Siddh903@gmail.com</v>
      </c>
      <c r="E14" s="13" t="str">
        <f t="array" ref="E14">INDEX('Master Data'!$A$1:$K$101,MATCH($A14,'Master Data'!$A$1:$A$101,0),MATCH(E$1,'Master Data'!$A$1:$K$1,0))</f>
        <v>Kannada</v>
      </c>
      <c r="F14" s="13" t="str">
        <f t="array" ref="F14">INDEX('Master Data'!$A$1:$K$101,MATCH($A14,'Master Data'!$A$1:$A$101,0),MATCH(F$1,'Master Data'!$A$1:$K$1,0))</f>
        <v>Req_123</v>
      </c>
      <c r="G14" s="13" t="str">
        <f t="array" ref="G14">INDEX('Master Data'!$A$1:$K$101,MATCH($A14,'Master Data'!$A$1:$A$101,0),MATCH(G$1,'Master Data'!$A$1:$K$1,0))</f>
        <v>Shine</v>
      </c>
      <c r="H14" s="13" t="str">
        <f t="array" ref="H14">INDEX('Master Data'!$A$1:$K$101,MATCH($A14,'Master Data'!$A$1:$A$101,0),MATCH(H$1,'Master Data'!$A$1:$K$1,0))</f>
        <v>Job Posting</v>
      </c>
      <c r="I14" s="14">
        <f t="array" ref="I14">INDEX('Master Data'!$A$1:$K$101,MATCH($A14,'Master Data'!$A$1:$A$101,0),MATCH(I$1,'Master Data'!$A$1:$K$1,0))</f>
        <v>45364</v>
      </c>
      <c r="J14" s="15" t="str">
        <f t="array" ref="J14">INDEX('Master Data'!$A$1:$K$101,MATCH($A14,'Master Data'!$A$1:$A$101,0),MATCH(J$1,'Master Data'!$A$1:$K$1,0))</f>
        <v>https://drive.google.com/file/d/abc123456def</v>
      </c>
      <c r="K14" s="13" t="str">
        <f t="array" ref="K14">INDEX('Master Data'!$A$1:$K$101,MATCH($A14,'Master Data'!$A$1:$A$101,0),MATCH(K$1,'Master Data'!$A$1:$K$1,0))</f>
        <v>http://linkedinSiddh903@gmail.com:linkedin)</v>
      </c>
      <c r="L14" s="16" t="s">
        <v>29</v>
      </c>
      <c r="M14" s="16" t="s">
        <v>366</v>
      </c>
    </row>
    <row r="15">
      <c r="A15" s="13" t="s">
        <v>378</v>
      </c>
      <c r="B15" s="13" t="str">
        <f t="array" ref="B15">INDEX('Master Data'!$A$1:$K$101,MATCH($A15,'Master Data'!$A$1:$A$101,0),MATCH(B$1,'Master Data'!$A$1:$K$1,0))</f>
        <v>Pooja Choudhury</v>
      </c>
      <c r="C15" s="13">
        <f t="array" ref="C15">INDEX('Master Data'!$A$1:$K$101,MATCH($A15,'Master Data'!$A$1:$A$101,0),MATCH(C$1,'Master Data'!$A$1:$K$1,0))</f>
        <v>9234567904</v>
      </c>
      <c r="D15" s="13" t="str">
        <f t="array" ref="D15">INDEX('Master Data'!$A$1:$K$101,MATCH($A15,'Master Data'!$A$1:$A$101,0),MATCH(D$1,'Master Data'!$A$1:$K$1,0))</f>
        <v>Pooja904@gmail.com</v>
      </c>
      <c r="E15" s="13" t="str">
        <f t="array" ref="E15">INDEX('Master Data'!$A$1:$K$101,MATCH($A15,'Master Data'!$A$1:$A$101,0),MATCH(E$1,'Master Data'!$A$1:$K$1,0))</f>
        <v>Malayalam</v>
      </c>
      <c r="F15" s="13" t="str">
        <f t="array" ref="F15">INDEX('Master Data'!$A$1:$K$101,MATCH($A15,'Master Data'!$A$1:$A$101,0),MATCH(F$1,'Master Data'!$A$1:$K$1,0))</f>
        <v>Req_123</v>
      </c>
      <c r="G15" s="13" t="str">
        <f t="array" ref="G15">INDEX('Master Data'!$A$1:$K$101,MATCH($A15,'Master Data'!$A$1:$A$101,0),MATCH(G$1,'Master Data'!$A$1:$K$1,0))</f>
        <v>IIMJobs</v>
      </c>
      <c r="H15" s="13" t="str">
        <f t="array" ref="H15">INDEX('Master Data'!$A$1:$K$101,MATCH($A15,'Master Data'!$A$1:$A$101,0),MATCH(H$1,'Master Data'!$A$1:$K$1,0))</f>
        <v>Job Posting</v>
      </c>
      <c r="I15" s="14">
        <f t="array" ref="I15">INDEX('Master Data'!$A$1:$K$101,MATCH($A15,'Master Data'!$A$1:$A$101,0),MATCH(I$1,'Master Data'!$A$1:$K$1,0))</f>
        <v>45116</v>
      </c>
      <c r="J15" s="15" t="str">
        <f t="array" ref="J15">INDEX('Master Data'!$A$1:$K$101,MATCH($A15,'Master Data'!$A$1:$A$101,0),MATCH(J$1,'Master Data'!$A$1:$K$1,0))</f>
        <v>https://drive.google.com/file/d/xyz987654uvw</v>
      </c>
      <c r="K15" s="13" t="str">
        <f t="array" ref="K15">INDEX('Master Data'!$A$1:$K$101,MATCH($A15,'Master Data'!$A$1:$A$101,0),MATCH(K$1,'Master Data'!$A$1:$K$1,0))</f>
        <v>http://linkedinPooja904@gmail.com:linkedin)</v>
      </c>
      <c r="L15" s="16" t="s">
        <v>37</v>
      </c>
      <c r="M15" s="16" t="s">
        <v>364</v>
      </c>
    </row>
    <row r="16">
      <c r="A16" s="13" t="s">
        <v>379</v>
      </c>
      <c r="B16" s="13" t="str">
        <f t="array" ref="B16">INDEX('Master Data'!$A$1:$K$101,MATCH($A16,'Master Data'!$A$1:$A$101,0),MATCH(B$1,'Master Data'!$A$1:$K$1,0))</f>
        <v>Dev Patel</v>
      </c>
      <c r="C16" s="13">
        <f t="array" ref="C16">INDEX('Master Data'!$A$1:$K$101,MATCH($A16,'Master Data'!$A$1:$A$101,0),MATCH(C$1,'Master Data'!$A$1:$K$1,0))</f>
        <v>9234567905</v>
      </c>
      <c r="D16" s="13" t="str">
        <f t="array" ref="D16">INDEX('Master Data'!$A$1:$K$101,MATCH($A16,'Master Data'!$A$1:$A$101,0),MATCH(D$1,'Master Data'!$A$1:$K$1,0))</f>
        <v>Dev P905@gmail.com</v>
      </c>
      <c r="E16" s="13" t="str">
        <f t="array" ref="E16">INDEX('Master Data'!$A$1:$K$101,MATCH($A16,'Master Data'!$A$1:$A$101,0),MATCH(E$1,'Master Data'!$A$1:$K$1,0))</f>
        <v>Tamil</v>
      </c>
      <c r="F16" s="13" t="str">
        <f t="array" ref="F16">INDEX('Master Data'!$A$1:$K$101,MATCH($A16,'Master Data'!$A$1:$A$101,0),MATCH(F$1,'Master Data'!$A$1:$K$1,0))</f>
        <v>Req_123</v>
      </c>
      <c r="G16" s="13" t="str">
        <f t="array" ref="G16">INDEX('Master Data'!$A$1:$K$101,MATCH($A16,'Master Data'!$A$1:$A$101,0),MATCH(G$1,'Master Data'!$A$1:$K$1,0))</f>
        <v>IIMJobs</v>
      </c>
      <c r="H16" s="13" t="str">
        <f t="array" ref="H16">INDEX('Master Data'!$A$1:$K$101,MATCH($A16,'Master Data'!$A$1:$A$101,0),MATCH(H$1,'Master Data'!$A$1:$K$1,0))</f>
        <v>Head Hunting</v>
      </c>
      <c r="I16" s="14">
        <f t="array" ref="I16">INDEX('Master Data'!$A$1:$K$101,MATCH($A16,'Master Data'!$A$1:$A$101,0),MATCH(I$1,'Master Data'!$A$1:$K$1,0))</f>
        <v>45272</v>
      </c>
      <c r="J16" s="15" t="str">
        <f t="array" ref="J16">INDEX('Master Data'!$A$1:$K$101,MATCH($A16,'Master Data'!$A$1:$A$101,0),MATCH(J$1,'Master Data'!$A$1:$K$1,0))</f>
        <v>https://drive.google.com/file/d/mno456789pqr</v>
      </c>
      <c r="K16" s="13" t="str">
        <f t="array" ref="K16">INDEX('Master Data'!$A$1:$K$101,MATCH($A16,'Master Data'!$A$1:$A$101,0),MATCH(K$1,'Master Data'!$A$1:$K$1,0))</f>
        <v>http://linkedinDev P905@gmail.com:linkedin)</v>
      </c>
      <c r="L16" s="16" t="s">
        <v>37</v>
      </c>
      <c r="M16" s="16" t="s">
        <v>369</v>
      </c>
    </row>
    <row r="17">
      <c r="A17" s="13" t="s">
        <v>380</v>
      </c>
      <c r="B17" s="13" t="str">
        <f t="array" ref="B17">INDEX('Master Data'!$A$1:$K$101,MATCH($A17,'Master Data'!$A$1:$A$101,0),MATCH(B$1,'Master Data'!$A$1:$K$1,0))</f>
        <v>Shreya Tiwari</v>
      </c>
      <c r="C17" s="13">
        <f t="array" ref="C17">INDEX('Master Data'!$A$1:$K$101,MATCH($A17,'Master Data'!$A$1:$A$101,0),MATCH(C$1,'Master Data'!$A$1:$K$1,0))</f>
        <v>9234567906</v>
      </c>
      <c r="D17" s="13" t="str">
        <f t="array" ref="D17">INDEX('Master Data'!$A$1:$K$101,MATCH($A17,'Master Data'!$A$1:$A$101,0),MATCH(D$1,'Master Data'!$A$1:$K$1,0))</f>
        <v>Shrey906@gmail.com</v>
      </c>
      <c r="E17" s="13" t="str">
        <f t="array" ref="E17">INDEX('Master Data'!$A$1:$K$101,MATCH($A17,'Master Data'!$A$1:$A$101,0),MATCH(E$1,'Master Data'!$A$1:$K$1,0))</f>
        <v>Telugu</v>
      </c>
      <c r="F17" s="13" t="str">
        <f t="array" ref="F17">INDEX('Master Data'!$A$1:$K$101,MATCH($A17,'Master Data'!$A$1:$A$101,0),MATCH(F$1,'Master Data'!$A$1:$K$1,0))</f>
        <v>Req_123</v>
      </c>
      <c r="G17" s="13" t="str">
        <f t="array" ref="G17">INDEX('Master Data'!$A$1:$K$101,MATCH($A17,'Master Data'!$A$1:$A$101,0),MATCH(G$1,'Master Data'!$A$1:$K$1,0))</f>
        <v>Shine</v>
      </c>
      <c r="H17" s="13" t="str">
        <f t="array" ref="H17">INDEX('Master Data'!$A$1:$K$101,MATCH($A17,'Master Data'!$A$1:$A$101,0),MATCH(H$1,'Master Data'!$A$1:$K$1,0))</f>
        <v>Job Posting</v>
      </c>
      <c r="I17" s="14">
        <f t="array" ref="I17">INDEX('Master Data'!$A$1:$K$101,MATCH($A17,'Master Data'!$A$1:$A$101,0),MATCH(I$1,'Master Data'!$A$1:$K$1,0))</f>
        <v>45091</v>
      </c>
      <c r="J17" s="15" t="str">
        <f t="array" ref="J17">INDEX('Master Data'!$A$1:$K$101,MATCH($A17,'Master Data'!$A$1:$A$101,0),MATCH(J$1,'Master Data'!$A$1:$K$1,0))</f>
        <v>https://drive.google.com/file/d/abc123456def</v>
      </c>
      <c r="K17" s="13" t="str">
        <f t="array" ref="K17">INDEX('Master Data'!$A$1:$K$101,MATCH($A17,'Master Data'!$A$1:$A$101,0),MATCH(K$1,'Master Data'!$A$1:$K$1,0))</f>
        <v>http://linkedinShrey906@gmail.com:linkedin)</v>
      </c>
      <c r="L17" s="16" t="s">
        <v>37</v>
      </c>
      <c r="M17" s="16" t="s">
        <v>362</v>
      </c>
    </row>
    <row r="18">
      <c r="A18" s="13" t="s">
        <v>381</v>
      </c>
      <c r="B18" s="13" t="str">
        <f t="array" ref="B18">INDEX('Master Data'!$A$1:$K$101,MATCH($A18,'Master Data'!$A$1:$A$101,0),MATCH(B$1,'Master Data'!$A$1:$K$1,0))</f>
        <v>Karan Kapoor</v>
      </c>
      <c r="C18" s="13">
        <f t="array" ref="C18">INDEX('Master Data'!$A$1:$K$101,MATCH($A18,'Master Data'!$A$1:$A$101,0),MATCH(C$1,'Master Data'!$A$1:$K$1,0))</f>
        <v>9234567907</v>
      </c>
      <c r="D18" s="13" t="str">
        <f t="array" ref="D18">INDEX('Master Data'!$A$1:$K$101,MATCH($A18,'Master Data'!$A$1:$A$101,0),MATCH(D$1,'Master Data'!$A$1:$K$1,0))</f>
        <v>Karan907@gmail.com</v>
      </c>
      <c r="E18" s="13" t="str">
        <f t="array" ref="E18">INDEX('Master Data'!$A$1:$K$101,MATCH($A18,'Master Data'!$A$1:$A$101,0),MATCH(E$1,'Master Data'!$A$1:$K$1,0))</f>
        <v>Hindi</v>
      </c>
      <c r="F18" s="13" t="str">
        <f t="array" ref="F18">INDEX('Master Data'!$A$1:$K$101,MATCH($A18,'Master Data'!$A$1:$A$101,0),MATCH(F$1,'Master Data'!$A$1:$K$1,0))</f>
        <v>Req_123</v>
      </c>
      <c r="G18" s="13" t="str">
        <f t="array" ref="G18">INDEX('Master Data'!$A$1:$K$101,MATCH($A18,'Master Data'!$A$1:$A$101,0),MATCH(G$1,'Master Data'!$A$1:$K$1,0))</f>
        <v>Referral</v>
      </c>
      <c r="H18" s="13" t="str">
        <f t="array" ref="H18">INDEX('Master Data'!$A$1:$K$101,MATCH($A18,'Master Data'!$A$1:$A$101,0),MATCH(H$1,'Master Data'!$A$1:$K$1,0))</f>
        <v>Ananya Nair</v>
      </c>
      <c r="I18" s="14">
        <f t="array" ref="I18">INDEX('Master Data'!$A$1:$K$101,MATCH($A18,'Master Data'!$A$1:$A$101,0),MATCH(I$1,'Master Data'!$A$1:$K$1,0))</f>
        <v>45309</v>
      </c>
      <c r="J18" s="15" t="str">
        <f t="array" ref="J18">INDEX('Master Data'!$A$1:$K$101,MATCH($A18,'Master Data'!$A$1:$A$101,0),MATCH(J$1,'Master Data'!$A$1:$K$1,0))</f>
        <v>https://drive.google.com/file/d/xyz987654uvw</v>
      </c>
      <c r="K18" s="13" t="str">
        <f t="array" ref="K18">INDEX('Master Data'!$A$1:$K$101,MATCH($A18,'Master Data'!$A$1:$A$101,0),MATCH(K$1,'Master Data'!$A$1:$K$1,0))</f>
        <v>http://linkedinKaran907@gmail.com:linkedin)</v>
      </c>
      <c r="L18" s="16" t="s">
        <v>29</v>
      </c>
      <c r="M18" s="16" t="s">
        <v>364</v>
      </c>
    </row>
    <row r="19">
      <c r="A19" s="13" t="s">
        <v>382</v>
      </c>
      <c r="B19" s="13" t="str">
        <f t="array" ref="B19">INDEX('Master Data'!$A$1:$K$101,MATCH($A19,'Master Data'!$A$1:$A$101,0),MATCH(B$1,'Master Data'!$A$1:$K$1,0))</f>
        <v>Alisha Singh</v>
      </c>
      <c r="C19" s="13">
        <f t="array" ref="C19">INDEX('Master Data'!$A$1:$K$101,MATCH($A19,'Master Data'!$A$1:$A$101,0),MATCH(C$1,'Master Data'!$A$1:$K$1,0))</f>
        <v>9234567908</v>
      </c>
      <c r="D19" s="13" t="str">
        <f t="array" ref="D19">INDEX('Master Data'!$A$1:$K$101,MATCH($A19,'Master Data'!$A$1:$A$101,0),MATCH(D$1,'Master Data'!$A$1:$K$1,0))</f>
        <v>Alish908@gmail.com</v>
      </c>
      <c r="E19" s="13" t="str">
        <f t="array" ref="E19">INDEX('Master Data'!$A$1:$K$101,MATCH($A19,'Master Data'!$A$1:$A$101,0),MATCH(E$1,'Master Data'!$A$1:$K$1,0))</f>
        <v>Marathi</v>
      </c>
      <c r="F19" s="13" t="str">
        <f t="array" ref="F19">INDEX('Master Data'!$A$1:$K$101,MATCH($A19,'Master Data'!$A$1:$A$101,0),MATCH(F$1,'Master Data'!$A$1:$K$1,0))</f>
        <v>Req_123</v>
      </c>
      <c r="G19" s="13" t="str">
        <f t="array" ref="G19">INDEX('Master Data'!$A$1:$K$101,MATCH($A19,'Master Data'!$A$1:$A$101,0),MATCH(G$1,'Master Data'!$A$1:$K$1,0))</f>
        <v>Naukri</v>
      </c>
      <c r="H19" s="13" t="str">
        <f t="array" ref="H19">INDEX('Master Data'!$A$1:$K$101,MATCH($A19,'Master Data'!$A$1:$A$101,0),MATCH(H$1,'Master Data'!$A$1:$K$1,0))</f>
        <v>Job Posting</v>
      </c>
      <c r="I19" s="14">
        <f t="array" ref="I19">INDEX('Master Data'!$A$1:$K$101,MATCH($A19,'Master Data'!$A$1:$A$101,0),MATCH(I$1,'Master Data'!$A$1:$K$1,0))</f>
        <v>45251</v>
      </c>
      <c r="J19" s="15" t="str">
        <f t="array" ref="J19">INDEX('Master Data'!$A$1:$K$101,MATCH($A19,'Master Data'!$A$1:$A$101,0),MATCH(J$1,'Master Data'!$A$1:$K$1,0))</f>
        <v>https://drive.google.com/file/d/mno456789pqr</v>
      </c>
      <c r="K19" s="13" t="str">
        <f t="array" ref="K19">INDEX('Master Data'!$A$1:$K$101,MATCH($A19,'Master Data'!$A$1:$A$101,0),MATCH(K$1,'Master Data'!$A$1:$K$1,0))</f>
        <v>http://linkedinAlish908@gmail.com:linkedin)</v>
      </c>
      <c r="L19" s="16" t="s">
        <v>37</v>
      </c>
      <c r="M19" s="16" t="s">
        <v>366</v>
      </c>
    </row>
    <row r="20">
      <c r="A20" s="13" t="s">
        <v>383</v>
      </c>
      <c r="B20" s="13" t="str">
        <f t="array" ref="B20">INDEX('Master Data'!$A$1:$K$101,MATCH($A20,'Master Data'!$A$1:$A$101,0),MATCH(B$1,'Master Data'!$A$1:$K$1,0))</f>
        <v>Sameer Agrawal</v>
      </c>
      <c r="C20" s="13">
        <f t="array" ref="C20">INDEX('Master Data'!$A$1:$K$101,MATCH($A20,'Master Data'!$A$1:$A$101,0),MATCH(C$1,'Master Data'!$A$1:$K$1,0))</f>
        <v>9234567909</v>
      </c>
      <c r="D20" s="13" t="str">
        <f t="array" ref="D20">INDEX('Master Data'!$A$1:$K$101,MATCH($A20,'Master Data'!$A$1:$A$101,0),MATCH(D$1,'Master Data'!$A$1:$K$1,0))</f>
        <v>Samee909@gmail.com</v>
      </c>
      <c r="E20" s="13" t="str">
        <f t="array" ref="E20">INDEX('Master Data'!$A$1:$K$101,MATCH($A20,'Master Data'!$A$1:$A$101,0),MATCH(E$1,'Master Data'!$A$1:$K$1,0))</f>
        <v>Tamil</v>
      </c>
      <c r="F20" s="13" t="str">
        <f t="array" ref="F20">INDEX('Master Data'!$A$1:$K$101,MATCH($A20,'Master Data'!$A$1:$A$101,0),MATCH(F$1,'Master Data'!$A$1:$K$1,0))</f>
        <v>Req_123</v>
      </c>
      <c r="G20" s="13" t="str">
        <f t="array" ref="G20">INDEX('Master Data'!$A$1:$K$101,MATCH($A20,'Master Data'!$A$1:$A$101,0),MATCH(G$1,'Master Data'!$A$1:$K$1,0))</f>
        <v>Linkedin</v>
      </c>
      <c r="H20" s="13" t="str">
        <f t="array" ref="H20">INDEX('Master Data'!$A$1:$K$101,MATCH($A20,'Master Data'!$A$1:$A$101,0),MATCH(H$1,'Master Data'!$A$1:$K$1,0))</f>
        <v>Job Posting</v>
      </c>
      <c r="I20" s="14">
        <f t="array" ref="I20">INDEX('Master Data'!$A$1:$K$101,MATCH($A20,'Master Data'!$A$1:$A$101,0),MATCH(I$1,'Master Data'!$A$1:$K$1,0))</f>
        <v>45322</v>
      </c>
      <c r="J20" s="15" t="str">
        <f t="array" ref="J20">INDEX('Master Data'!$A$1:$K$101,MATCH($A20,'Master Data'!$A$1:$A$101,0),MATCH(J$1,'Master Data'!$A$1:$K$1,0))</f>
        <v>https://drive.google.com/file/d/abc123456def</v>
      </c>
      <c r="K20" s="13" t="str">
        <f t="array" ref="K20">INDEX('Master Data'!$A$1:$K$101,MATCH($A20,'Master Data'!$A$1:$A$101,0),MATCH(K$1,'Master Data'!$A$1:$K$1,0))</f>
        <v>http://linkedinSamee909@gmail.com:linkedin)</v>
      </c>
      <c r="L20" s="16" t="s">
        <v>29</v>
      </c>
      <c r="M20" s="16" t="s">
        <v>364</v>
      </c>
    </row>
    <row r="21">
      <c r="A21" s="13" t="s">
        <v>384</v>
      </c>
      <c r="B21" s="13" t="str">
        <f t="array" ref="B21">INDEX('Master Data'!$A$1:$K$101,MATCH($A21,'Master Data'!$A$1:$A$101,0),MATCH(B$1,'Master Data'!$A$1:$K$1,0))</f>
        <v>Meera Pandey</v>
      </c>
      <c r="C21" s="13">
        <f t="array" ref="C21">INDEX('Master Data'!$A$1:$K$101,MATCH($A21,'Master Data'!$A$1:$A$101,0),MATCH(C$1,'Master Data'!$A$1:$K$1,0))</f>
        <v>9234567910</v>
      </c>
      <c r="D21" s="13" t="str">
        <f t="array" ref="D21">INDEX('Master Data'!$A$1:$K$101,MATCH($A21,'Master Data'!$A$1:$A$101,0),MATCH(D$1,'Master Data'!$A$1:$K$1,0))</f>
        <v>Meera910@gmail.com</v>
      </c>
      <c r="E21" s="13" t="str">
        <f t="array" ref="E21">INDEX('Master Data'!$A$1:$K$101,MATCH($A21,'Master Data'!$A$1:$A$101,0),MATCH(E$1,'Master Data'!$A$1:$K$1,0))</f>
        <v>Malayalam</v>
      </c>
      <c r="F21" s="13" t="str">
        <f t="array" ref="F21">INDEX('Master Data'!$A$1:$K$101,MATCH($A21,'Master Data'!$A$1:$A$101,0),MATCH(F$1,'Master Data'!$A$1:$K$1,0))</f>
        <v>Req_123</v>
      </c>
      <c r="G21" s="13" t="str">
        <f t="array" ref="G21">INDEX('Master Data'!$A$1:$K$101,MATCH($A21,'Master Data'!$A$1:$A$101,0),MATCH(G$1,'Master Data'!$A$1:$K$1,0))</f>
        <v>Naukri</v>
      </c>
      <c r="H21" s="13" t="str">
        <f t="array" ref="H21">INDEX('Master Data'!$A$1:$K$101,MATCH($A21,'Master Data'!$A$1:$A$101,0),MATCH(H$1,'Master Data'!$A$1:$K$1,0))</f>
        <v>Job Posting</v>
      </c>
      <c r="I21" s="14">
        <f t="array" ref="I21">INDEX('Master Data'!$A$1:$K$101,MATCH($A21,'Master Data'!$A$1:$A$101,0),MATCH(I$1,'Master Data'!$A$1:$K$1,0))</f>
        <v>45327</v>
      </c>
      <c r="J21" s="15" t="str">
        <f t="array" ref="J21">INDEX('Master Data'!$A$1:$K$101,MATCH($A21,'Master Data'!$A$1:$A$101,0),MATCH(J$1,'Master Data'!$A$1:$K$1,0))</f>
        <v>https://drive.google.com/file/d/xyz987654uvw</v>
      </c>
      <c r="K21" s="13" t="str">
        <f t="array" ref="K21">INDEX('Master Data'!$A$1:$K$101,MATCH($A21,'Master Data'!$A$1:$A$101,0),MATCH(K$1,'Master Data'!$A$1:$K$1,0))</f>
        <v>http://linkedinMeera910@gmail.com:linkedin)</v>
      </c>
      <c r="L21" s="16" t="s">
        <v>29</v>
      </c>
      <c r="M21" s="16" t="s">
        <v>369</v>
      </c>
    </row>
    <row r="22">
      <c r="A22" s="13" t="s">
        <v>385</v>
      </c>
      <c r="B22" s="13" t="str">
        <f t="array" ref="B22">INDEX('Master Data'!$A$1:$K$101,MATCH($A22,'Master Data'!$A$1:$A$101,0),MATCH(B$1,'Master Data'!$A$1:$K$1,0))</f>
        <v>Yuvraj Kapoor</v>
      </c>
      <c r="C22" s="13">
        <f t="array" ref="C22">INDEX('Master Data'!$A$1:$K$101,MATCH($A22,'Master Data'!$A$1:$A$101,0),MATCH(C$1,'Master Data'!$A$1:$K$1,0))</f>
        <v>9234567911</v>
      </c>
      <c r="D22" s="13" t="str">
        <f t="array" ref="D22">INDEX('Master Data'!$A$1:$K$101,MATCH($A22,'Master Data'!$A$1:$A$101,0),MATCH(D$1,'Master Data'!$A$1:$K$1,0))</f>
        <v>Yuvra911@gmail.com</v>
      </c>
      <c r="E22" s="13" t="str">
        <f t="array" ref="E22">INDEX('Master Data'!$A$1:$K$101,MATCH($A22,'Master Data'!$A$1:$A$101,0),MATCH(E$1,'Master Data'!$A$1:$K$1,0))</f>
        <v>Kannada</v>
      </c>
      <c r="F22" s="13" t="str">
        <f t="array" ref="F22">INDEX('Master Data'!$A$1:$K$101,MATCH($A22,'Master Data'!$A$1:$A$101,0),MATCH(F$1,'Master Data'!$A$1:$K$1,0))</f>
        <v>Req_123</v>
      </c>
      <c r="G22" s="13" t="str">
        <f t="array" ref="G22">INDEX('Master Data'!$A$1:$K$101,MATCH($A22,'Master Data'!$A$1:$A$101,0),MATCH(G$1,'Master Data'!$A$1:$K$1,0))</f>
        <v>IIMJobs</v>
      </c>
      <c r="H22" s="13" t="str">
        <f t="array" ref="H22">INDEX('Master Data'!$A$1:$K$101,MATCH($A22,'Master Data'!$A$1:$A$101,0),MATCH(H$1,'Master Data'!$A$1:$K$1,0))</f>
        <v>Job Posting</v>
      </c>
      <c r="I22" s="14">
        <f t="array" ref="I22">INDEX('Master Data'!$A$1:$K$101,MATCH($A22,'Master Data'!$A$1:$A$101,0),MATCH(I$1,'Master Data'!$A$1:$K$1,0))</f>
        <v>45332</v>
      </c>
      <c r="J22" s="15" t="str">
        <f t="array" ref="J22">INDEX('Master Data'!$A$1:$K$101,MATCH($A22,'Master Data'!$A$1:$A$101,0),MATCH(J$1,'Master Data'!$A$1:$K$1,0))</f>
        <v>https://drive.google.com/file/d/mno456789pqr</v>
      </c>
      <c r="K22" s="13" t="str">
        <f t="array" ref="K22">INDEX('Master Data'!$A$1:$K$101,MATCH($A22,'Master Data'!$A$1:$A$101,0),MATCH(K$1,'Master Data'!$A$1:$K$1,0))</f>
        <v>http://linkedinYuvra911@gmail.com:linkedin)</v>
      </c>
      <c r="L22" s="16" t="s">
        <v>29</v>
      </c>
      <c r="M22" s="16" t="s">
        <v>362</v>
      </c>
    </row>
    <row r="23">
      <c r="A23" s="13" t="s">
        <v>386</v>
      </c>
      <c r="B23" s="13" t="str">
        <f t="array" ref="B23">INDEX('Master Data'!$A$1:$K$101,MATCH($A23,'Master Data'!$A$1:$A$101,0),MATCH(B$1,'Master Data'!$A$1:$K$1,0))</f>
        <v>Tanvi Sharma</v>
      </c>
      <c r="C23" s="13">
        <f t="array" ref="C23">INDEX('Master Data'!$A$1:$K$101,MATCH($A23,'Master Data'!$A$1:$A$101,0),MATCH(C$1,'Master Data'!$A$1:$K$1,0))</f>
        <v>9234567912</v>
      </c>
      <c r="D23" s="13" t="str">
        <f t="array" ref="D23">INDEX('Master Data'!$A$1:$K$101,MATCH($A23,'Master Data'!$A$1:$A$101,0),MATCH(D$1,'Master Data'!$A$1:$K$1,0))</f>
        <v>Tanvi912@gmail.com</v>
      </c>
      <c r="E23" s="13" t="str">
        <f t="array" ref="E23">INDEX('Master Data'!$A$1:$K$101,MATCH($A23,'Master Data'!$A$1:$A$101,0),MATCH(E$1,'Master Data'!$A$1:$K$1,0))</f>
        <v>Telugu</v>
      </c>
      <c r="F23" s="13" t="str">
        <f t="array" ref="F23">INDEX('Master Data'!$A$1:$K$101,MATCH($A23,'Master Data'!$A$1:$A$101,0),MATCH(F$1,'Master Data'!$A$1:$K$1,0))</f>
        <v>Req_123</v>
      </c>
      <c r="G23" s="13" t="str">
        <f t="array" ref="G23">INDEX('Master Data'!$A$1:$K$101,MATCH($A23,'Master Data'!$A$1:$A$101,0),MATCH(G$1,'Master Data'!$A$1:$K$1,0))</f>
        <v>Referral</v>
      </c>
      <c r="H23" s="13" t="str">
        <f t="array" ref="H23">INDEX('Master Data'!$A$1:$K$101,MATCH($A23,'Master Data'!$A$1:$A$101,0),MATCH(H$1,'Master Data'!$A$1:$K$1,0))</f>
        <v>Rahul Patel</v>
      </c>
      <c r="I23" s="14">
        <f t="array" ref="I23">INDEX('Master Data'!$A$1:$K$101,MATCH($A23,'Master Data'!$A$1:$A$101,0),MATCH(I$1,'Master Data'!$A$1:$K$1,0))</f>
        <v>45197</v>
      </c>
      <c r="J23" s="15" t="str">
        <f t="array" ref="J23">INDEX('Master Data'!$A$1:$K$101,MATCH($A23,'Master Data'!$A$1:$A$101,0),MATCH(J$1,'Master Data'!$A$1:$K$1,0))</f>
        <v>https://drive.google.com/file/d/abc123456def</v>
      </c>
      <c r="K23" s="13" t="str">
        <f t="array" ref="K23">INDEX('Master Data'!$A$1:$K$101,MATCH($A23,'Master Data'!$A$1:$A$101,0),MATCH(K$1,'Master Data'!$A$1:$K$1,0))</f>
        <v>http://linkedinTanvi912@gmail.com:linkedin)</v>
      </c>
      <c r="L23" s="16" t="s">
        <v>37</v>
      </c>
      <c r="M23" s="16" t="s">
        <v>364</v>
      </c>
    </row>
    <row r="24">
      <c r="A24" s="13" t="s">
        <v>387</v>
      </c>
      <c r="B24" s="13" t="str">
        <f t="array" ref="B24">INDEX('Master Data'!$A$1:$K$101,MATCH($A24,'Master Data'!$A$1:$A$101,0),MATCH(B$1,'Master Data'!$A$1:$K$1,0))</f>
        <v>Arnav Bhatia</v>
      </c>
      <c r="C24" s="13">
        <f t="array" ref="C24">INDEX('Master Data'!$A$1:$K$101,MATCH($A24,'Master Data'!$A$1:$A$101,0),MATCH(C$1,'Master Data'!$A$1:$K$1,0))</f>
        <v>9234567913</v>
      </c>
      <c r="D24" s="13" t="str">
        <f t="array" ref="D24">INDEX('Master Data'!$A$1:$K$101,MATCH($A24,'Master Data'!$A$1:$A$101,0),MATCH(D$1,'Master Data'!$A$1:$K$1,0))</f>
        <v>Arnav913@gmail.com</v>
      </c>
      <c r="E24" s="13" t="str">
        <f t="array" ref="E24">INDEX('Master Data'!$A$1:$K$101,MATCH($A24,'Master Data'!$A$1:$A$101,0),MATCH(E$1,'Master Data'!$A$1:$K$1,0))</f>
        <v>Marathi</v>
      </c>
      <c r="F24" s="13" t="str">
        <f t="array" ref="F24">INDEX('Master Data'!$A$1:$K$101,MATCH($A24,'Master Data'!$A$1:$A$101,0),MATCH(F$1,'Master Data'!$A$1:$K$1,0))</f>
        <v>Req_123</v>
      </c>
      <c r="G24" s="13" t="str">
        <f t="array" ref="G24">INDEX('Master Data'!$A$1:$K$101,MATCH($A24,'Master Data'!$A$1:$A$101,0),MATCH(G$1,'Master Data'!$A$1:$K$1,0))</f>
        <v>Shine</v>
      </c>
      <c r="H24" s="13" t="str">
        <f t="array" ref="H24">INDEX('Master Data'!$A$1:$K$101,MATCH($A24,'Master Data'!$A$1:$A$101,0),MATCH(H$1,'Master Data'!$A$1:$K$1,0))</f>
        <v>Job Posting</v>
      </c>
      <c r="I24" s="14">
        <f t="array" ref="I24">INDEX('Master Data'!$A$1:$K$101,MATCH($A24,'Master Data'!$A$1:$A$101,0),MATCH(I$1,'Master Data'!$A$1:$K$1,0))</f>
        <v>45056</v>
      </c>
      <c r="J24" s="15" t="str">
        <f t="array" ref="J24">INDEX('Master Data'!$A$1:$K$101,MATCH($A24,'Master Data'!$A$1:$A$101,0),MATCH(J$1,'Master Data'!$A$1:$K$1,0))</f>
        <v>https://drive.google.com/file/d/xyz987654uvw</v>
      </c>
      <c r="K24" s="13" t="str">
        <f t="array" ref="K24">INDEX('Master Data'!$A$1:$K$101,MATCH($A24,'Master Data'!$A$1:$A$101,0),MATCH(K$1,'Master Data'!$A$1:$K$1,0))</f>
        <v>http://linkedinArnav913@gmail.com:linkedin)</v>
      </c>
      <c r="L24" s="16" t="s">
        <v>37</v>
      </c>
      <c r="M24" s="16" t="s">
        <v>366</v>
      </c>
    </row>
    <row r="25">
      <c r="A25" s="13" t="s">
        <v>388</v>
      </c>
      <c r="B25" s="13" t="str">
        <f t="array" ref="B25">INDEX('Master Data'!$A$1:$K$101,MATCH($A25,'Master Data'!$A$1:$A$101,0),MATCH(B$1,'Master Data'!$A$1:$K$1,0))</f>
        <v>Anjali Malhotra</v>
      </c>
      <c r="C25" s="13">
        <f t="array" ref="C25">INDEX('Master Data'!$A$1:$K$101,MATCH($A25,'Master Data'!$A$1:$A$101,0),MATCH(C$1,'Master Data'!$A$1:$K$1,0))</f>
        <v>9234567914</v>
      </c>
      <c r="D25" s="13" t="str">
        <f t="array" ref="D25">INDEX('Master Data'!$A$1:$K$101,MATCH($A25,'Master Data'!$A$1:$A$101,0),MATCH(D$1,'Master Data'!$A$1:$K$1,0))</f>
        <v>Anjal914@gmail.com</v>
      </c>
      <c r="E25" s="13" t="str">
        <f t="array" ref="E25">INDEX('Master Data'!$A$1:$K$101,MATCH($A25,'Master Data'!$A$1:$A$101,0),MATCH(E$1,'Master Data'!$A$1:$K$1,0))</f>
        <v>Hindi</v>
      </c>
      <c r="F25" s="13" t="str">
        <f t="array" ref="F25">INDEX('Master Data'!$A$1:$K$101,MATCH($A25,'Master Data'!$A$1:$A$101,0),MATCH(F$1,'Master Data'!$A$1:$K$1,0))</f>
        <v>Req_123</v>
      </c>
      <c r="G25" s="13" t="str">
        <f t="array" ref="G25">INDEX('Master Data'!$A$1:$K$101,MATCH($A25,'Master Data'!$A$1:$A$101,0),MATCH(G$1,'Master Data'!$A$1:$K$1,0))</f>
        <v>Linkedin</v>
      </c>
      <c r="H25" s="13" t="str">
        <f t="array" ref="H25">INDEX('Master Data'!$A$1:$K$101,MATCH($A25,'Master Data'!$A$1:$A$101,0),MATCH(H$1,'Master Data'!$A$1:$K$1,0))</f>
        <v>Job Posting</v>
      </c>
      <c r="I25" s="14">
        <f t="array" ref="I25">INDEX('Master Data'!$A$1:$K$101,MATCH($A25,'Master Data'!$A$1:$A$101,0),MATCH(I$1,'Master Data'!$A$1:$K$1,0))</f>
        <v>44930</v>
      </c>
      <c r="J25" s="15" t="str">
        <f t="array" ref="J25">INDEX('Master Data'!$A$1:$K$101,MATCH($A25,'Master Data'!$A$1:$A$101,0),MATCH(J$1,'Master Data'!$A$1:$K$1,0))</f>
        <v>https://drive.google.com/file/d/mno456789pqr</v>
      </c>
      <c r="K25" s="13" t="str">
        <f t="array" ref="K25">INDEX('Master Data'!$A$1:$K$101,MATCH($A25,'Master Data'!$A$1:$A$101,0),MATCH(K$1,'Master Data'!$A$1:$K$1,0))</f>
        <v>http://linkedinAnjal914@gmail.com:linkedin)</v>
      </c>
      <c r="L25" s="16" t="s">
        <v>37</v>
      </c>
      <c r="M25" s="16" t="s">
        <v>364</v>
      </c>
    </row>
    <row r="26">
      <c r="A26" s="13" t="s">
        <v>389</v>
      </c>
      <c r="B26" s="13" t="str">
        <f t="array" ref="B26">INDEX('Master Data'!$A$1:$K$101,MATCH($A26,'Master Data'!$A$1:$A$101,0),MATCH(B$1,'Master Data'!$A$1:$K$1,0))</f>
        <v>Rishi Gupta</v>
      </c>
      <c r="C26" s="13">
        <f t="array" ref="C26">INDEX('Master Data'!$A$1:$K$101,MATCH($A26,'Master Data'!$A$1:$A$101,0),MATCH(C$1,'Master Data'!$A$1:$K$1,0))</f>
        <v>9234567915</v>
      </c>
      <c r="D26" s="13" t="str">
        <f t="array" ref="D26">INDEX('Master Data'!$A$1:$K$101,MATCH($A26,'Master Data'!$A$1:$A$101,0),MATCH(D$1,'Master Data'!$A$1:$K$1,0))</f>
        <v>Rishi915@gmail.com</v>
      </c>
      <c r="E26" s="13" t="str">
        <f t="array" ref="E26">INDEX('Master Data'!$A$1:$K$101,MATCH($A26,'Master Data'!$A$1:$A$101,0),MATCH(E$1,'Master Data'!$A$1:$K$1,0))</f>
        <v>Kannada</v>
      </c>
      <c r="F26" s="13" t="str">
        <f t="array" ref="F26">INDEX('Master Data'!$A$1:$K$101,MATCH($A26,'Master Data'!$A$1:$A$101,0),MATCH(F$1,'Master Data'!$A$1:$K$1,0))</f>
        <v>Req_123</v>
      </c>
      <c r="G26" s="13" t="str">
        <f t="array" ref="G26">INDEX('Master Data'!$A$1:$K$101,MATCH($A26,'Master Data'!$A$1:$A$101,0),MATCH(G$1,'Master Data'!$A$1:$K$1,0))</f>
        <v>Shine</v>
      </c>
      <c r="H26" s="13" t="str">
        <f t="array" ref="H26">INDEX('Master Data'!$A$1:$K$101,MATCH($A26,'Master Data'!$A$1:$A$101,0),MATCH(H$1,'Master Data'!$A$1:$K$1,0))</f>
        <v>Job Posting</v>
      </c>
      <c r="I26" s="14">
        <f t="array" ref="I26">INDEX('Master Data'!$A$1:$K$101,MATCH($A26,'Master Data'!$A$1:$A$101,0),MATCH(I$1,'Master Data'!$A$1:$K$1,0))</f>
        <v>45354</v>
      </c>
      <c r="J26" s="15" t="str">
        <f t="array" ref="J26">INDEX('Master Data'!$A$1:$K$101,MATCH($A26,'Master Data'!$A$1:$A$101,0),MATCH(J$1,'Master Data'!$A$1:$K$1,0))</f>
        <v>https://drive.google.com/file/d/abc123456def</v>
      </c>
      <c r="K26" s="13" t="str">
        <f t="array" ref="K26">INDEX('Master Data'!$A$1:$K$101,MATCH($A26,'Master Data'!$A$1:$A$101,0),MATCH(K$1,'Master Data'!$A$1:$K$1,0))</f>
        <v>http://linkedinRishi915@gmail.com:linkedin)</v>
      </c>
      <c r="L26" s="16" t="s">
        <v>29</v>
      </c>
      <c r="M26" s="16" t="s">
        <v>369</v>
      </c>
    </row>
    <row r="27">
      <c r="A27" s="13" t="s">
        <v>390</v>
      </c>
      <c r="B27" s="13" t="str">
        <f t="array" ref="B27">INDEX('Master Data'!$A$1:$K$101,MATCH($A27,'Master Data'!$A$1:$A$101,0),MATCH(B$1,'Master Data'!$A$1:$K$1,0))</f>
        <v>Riya Mehra</v>
      </c>
      <c r="C27" s="13">
        <f t="array" ref="C27">INDEX('Master Data'!$A$1:$K$101,MATCH($A27,'Master Data'!$A$1:$A$101,0),MATCH(C$1,'Master Data'!$A$1:$K$1,0))</f>
        <v>9234567916</v>
      </c>
      <c r="D27" s="13" t="str">
        <f t="array" ref="D27">INDEX('Master Data'!$A$1:$K$101,MATCH($A27,'Master Data'!$A$1:$A$101,0),MATCH(D$1,'Master Data'!$A$1:$K$1,0))</f>
        <v>Riya 916@gmail.com</v>
      </c>
      <c r="E27" s="13" t="str">
        <f t="array" ref="E27">INDEX('Master Data'!$A$1:$K$101,MATCH($A27,'Master Data'!$A$1:$A$101,0),MATCH(E$1,'Master Data'!$A$1:$K$1,0))</f>
        <v>Tamil</v>
      </c>
      <c r="F27" s="13" t="str">
        <f t="array" ref="F27">INDEX('Master Data'!$A$1:$K$101,MATCH($A27,'Master Data'!$A$1:$A$101,0),MATCH(F$1,'Master Data'!$A$1:$K$1,0))</f>
        <v>Req_123</v>
      </c>
      <c r="G27" s="13" t="str">
        <f t="array" ref="G27">INDEX('Master Data'!$A$1:$K$101,MATCH($A27,'Master Data'!$A$1:$A$101,0),MATCH(G$1,'Master Data'!$A$1:$K$1,0))</f>
        <v>Naukri</v>
      </c>
      <c r="H27" s="13" t="str">
        <f t="array" ref="H27">INDEX('Master Data'!$A$1:$K$101,MATCH($A27,'Master Data'!$A$1:$A$101,0),MATCH(H$1,'Master Data'!$A$1:$K$1,0))</f>
        <v>Job Posting</v>
      </c>
      <c r="I27" s="14">
        <f t="array" ref="I27">INDEX('Master Data'!$A$1:$K$101,MATCH($A27,'Master Data'!$A$1:$A$101,0),MATCH(I$1,'Master Data'!$A$1:$K$1,0))</f>
        <v>45024</v>
      </c>
      <c r="J27" s="15" t="str">
        <f t="array" ref="J27">INDEX('Master Data'!$A$1:$K$101,MATCH($A27,'Master Data'!$A$1:$A$101,0),MATCH(J$1,'Master Data'!$A$1:$K$1,0))</f>
        <v>https://drive.google.com/file/d/xyz987654uvw</v>
      </c>
      <c r="K27" s="13" t="str">
        <f t="array" ref="K27">INDEX('Master Data'!$A$1:$K$101,MATCH($A27,'Master Data'!$A$1:$A$101,0),MATCH(K$1,'Master Data'!$A$1:$K$1,0))</f>
        <v>http://linkedinRiya 916@gmail.com:linkedin)</v>
      </c>
      <c r="L27" s="16" t="s">
        <v>37</v>
      </c>
      <c r="M27" s="16" t="s">
        <v>362</v>
      </c>
    </row>
    <row r="28">
      <c r="A28" s="13" t="s">
        <v>391</v>
      </c>
      <c r="B28" s="13" t="str">
        <f t="array" ref="B28">INDEX('Master Data'!$A$1:$K$101,MATCH($A28,'Master Data'!$A$1:$A$101,0),MATCH(B$1,'Master Data'!$A$1:$K$1,0))</f>
        <v>Vikas Sharma</v>
      </c>
      <c r="C28" s="13">
        <f t="array" ref="C28">INDEX('Master Data'!$A$1:$K$101,MATCH($A28,'Master Data'!$A$1:$A$101,0),MATCH(C$1,'Master Data'!$A$1:$K$1,0))</f>
        <v>9234567917</v>
      </c>
      <c r="D28" s="13" t="str">
        <f t="array" ref="D28">INDEX('Master Data'!$A$1:$K$101,MATCH($A28,'Master Data'!$A$1:$A$101,0),MATCH(D$1,'Master Data'!$A$1:$K$1,0))</f>
        <v>Vikas917@gmail.com</v>
      </c>
      <c r="E28" s="13" t="str">
        <f t="array" ref="E28">INDEX('Master Data'!$A$1:$K$101,MATCH($A28,'Master Data'!$A$1:$A$101,0),MATCH(E$1,'Master Data'!$A$1:$K$1,0))</f>
        <v>Malayalam</v>
      </c>
      <c r="F28" s="13" t="str">
        <f t="array" ref="F28">INDEX('Master Data'!$A$1:$K$101,MATCH($A28,'Master Data'!$A$1:$A$101,0),MATCH(F$1,'Master Data'!$A$1:$K$1,0))</f>
        <v>Req_123</v>
      </c>
      <c r="G28" s="13" t="str">
        <f t="array" ref="G28">INDEX('Master Data'!$A$1:$K$101,MATCH($A28,'Master Data'!$A$1:$A$101,0),MATCH(G$1,'Master Data'!$A$1:$K$1,0))</f>
        <v>IIMJobs</v>
      </c>
      <c r="H28" s="13" t="str">
        <f t="array" ref="H28">INDEX('Master Data'!$A$1:$K$101,MATCH($A28,'Master Data'!$A$1:$A$101,0),MATCH(H$1,'Master Data'!$A$1:$K$1,0))</f>
        <v>Job Posting</v>
      </c>
      <c r="I28" s="14">
        <f t="array" ref="I28">INDEX('Master Data'!$A$1:$K$101,MATCH($A28,'Master Data'!$A$1:$A$101,0),MATCH(I$1,'Master Data'!$A$1:$K$1,0))</f>
        <v>45362</v>
      </c>
      <c r="J28" s="15" t="str">
        <f t="array" ref="J28">INDEX('Master Data'!$A$1:$K$101,MATCH($A28,'Master Data'!$A$1:$A$101,0),MATCH(J$1,'Master Data'!$A$1:$K$1,0))</f>
        <v>https://drive.google.com/file/d/mno456789pqr</v>
      </c>
      <c r="K28" s="13" t="str">
        <f t="array" ref="K28">INDEX('Master Data'!$A$1:$K$101,MATCH($A28,'Master Data'!$A$1:$A$101,0),MATCH(K$1,'Master Data'!$A$1:$K$1,0))</f>
        <v>http://linkedinVikas917@gmail.com:linkedin)</v>
      </c>
      <c r="L28" s="16" t="s">
        <v>29</v>
      </c>
      <c r="M28" s="16" t="s">
        <v>364</v>
      </c>
    </row>
    <row r="29">
      <c r="A29" s="13" t="s">
        <v>392</v>
      </c>
      <c r="B29" s="13" t="str">
        <f t="array" ref="B29">INDEX('Master Data'!$A$1:$K$101,MATCH($A29,'Master Data'!$A$1:$A$101,0),MATCH(B$1,'Master Data'!$A$1:$K$1,0))</f>
        <v>Ishita Rao</v>
      </c>
      <c r="C29" s="13">
        <f t="array" ref="C29">INDEX('Master Data'!$A$1:$K$101,MATCH($A29,'Master Data'!$A$1:$A$101,0),MATCH(C$1,'Master Data'!$A$1:$K$1,0))</f>
        <v>9234567918</v>
      </c>
      <c r="D29" s="13" t="str">
        <f t="array" ref="D29">INDEX('Master Data'!$A$1:$K$101,MATCH($A29,'Master Data'!$A$1:$A$101,0),MATCH(D$1,'Master Data'!$A$1:$K$1,0))</f>
        <v>Ishit918@gmail.com</v>
      </c>
      <c r="E29" s="13" t="str">
        <f t="array" ref="E29">INDEX('Master Data'!$A$1:$K$101,MATCH($A29,'Master Data'!$A$1:$A$101,0),MATCH(E$1,'Master Data'!$A$1:$K$1,0))</f>
        <v>Telugu</v>
      </c>
      <c r="F29" s="13" t="str">
        <f t="array" ref="F29">INDEX('Master Data'!$A$1:$K$101,MATCH($A29,'Master Data'!$A$1:$A$101,0),MATCH(F$1,'Master Data'!$A$1:$K$1,0))</f>
        <v>Req_123</v>
      </c>
      <c r="G29" s="13" t="str">
        <f t="array" ref="G29">INDEX('Master Data'!$A$1:$K$101,MATCH($A29,'Master Data'!$A$1:$A$101,0),MATCH(G$1,'Master Data'!$A$1:$K$1,0))</f>
        <v>Referral</v>
      </c>
      <c r="H29" s="13" t="str">
        <f t="array" ref="H29">INDEX('Master Data'!$A$1:$K$101,MATCH($A29,'Master Data'!$A$1:$A$101,0),MATCH(H$1,'Master Data'!$A$1:$K$1,0))</f>
        <v>Nithya Iyer</v>
      </c>
      <c r="I29" s="14">
        <f t="array" ref="I29">INDEX('Master Data'!$A$1:$K$101,MATCH($A29,'Master Data'!$A$1:$A$101,0),MATCH(I$1,'Master Data'!$A$1:$K$1,0))</f>
        <v>45365</v>
      </c>
      <c r="J29" s="15" t="str">
        <f t="array" ref="J29">INDEX('Master Data'!$A$1:$K$101,MATCH($A29,'Master Data'!$A$1:$A$101,0),MATCH(J$1,'Master Data'!$A$1:$K$1,0))</f>
        <v>https://drive.google.com/file/d/abc123456def</v>
      </c>
      <c r="K29" s="13" t="str">
        <f t="array" ref="K29">INDEX('Master Data'!$A$1:$K$101,MATCH($A29,'Master Data'!$A$1:$A$101,0),MATCH(K$1,'Master Data'!$A$1:$K$1,0))</f>
        <v>http://linkedinIshit918@gmail.com:linkedin)</v>
      </c>
      <c r="L29" s="16" t="s">
        <v>29</v>
      </c>
      <c r="M29" s="16" t="s">
        <v>366</v>
      </c>
    </row>
    <row r="30">
      <c r="A30" s="13" t="s">
        <v>393</v>
      </c>
      <c r="B30" s="13" t="str">
        <f t="array" ref="B30">INDEX('Master Data'!$A$1:$K$101,MATCH($A30,'Master Data'!$A$1:$A$101,0),MATCH(B$1,'Master Data'!$A$1:$K$1,0))</f>
        <v>Aditi Singh</v>
      </c>
      <c r="C30" s="13">
        <f t="array" ref="C30">INDEX('Master Data'!$A$1:$K$101,MATCH($A30,'Master Data'!$A$1:$A$101,0),MATCH(C$1,'Master Data'!$A$1:$K$1,0))</f>
        <v>9234567919</v>
      </c>
      <c r="D30" s="13" t="str">
        <f t="array" ref="D30">INDEX('Master Data'!$A$1:$K$101,MATCH($A30,'Master Data'!$A$1:$A$101,0),MATCH(D$1,'Master Data'!$A$1:$K$1,0))</f>
        <v>Aditi919@gmail.com</v>
      </c>
      <c r="E30" s="13" t="str">
        <f t="array" ref="E30">INDEX('Master Data'!$A$1:$K$101,MATCH($A30,'Master Data'!$A$1:$A$101,0),MATCH(E$1,'Master Data'!$A$1:$K$1,0))</f>
        <v>Marathi</v>
      </c>
      <c r="F30" s="13" t="str">
        <f t="array" ref="F30">INDEX('Master Data'!$A$1:$K$101,MATCH($A30,'Master Data'!$A$1:$A$101,0),MATCH(F$1,'Master Data'!$A$1:$K$1,0))</f>
        <v>Req_123</v>
      </c>
      <c r="G30" s="13" t="str">
        <f t="array" ref="G30">INDEX('Master Data'!$A$1:$K$101,MATCH($A30,'Master Data'!$A$1:$A$101,0),MATCH(G$1,'Master Data'!$A$1:$K$1,0))</f>
        <v>Naukri</v>
      </c>
      <c r="H30" s="13" t="str">
        <f t="array" ref="H30">INDEX('Master Data'!$A$1:$K$101,MATCH($A30,'Master Data'!$A$1:$A$101,0),MATCH(H$1,'Master Data'!$A$1:$K$1,0))</f>
        <v>Job Posting</v>
      </c>
      <c r="I30" s="14">
        <f t="array" ref="I30">INDEX('Master Data'!$A$1:$K$101,MATCH($A30,'Master Data'!$A$1:$A$101,0),MATCH(I$1,'Master Data'!$A$1:$K$1,0))</f>
        <v>45293</v>
      </c>
      <c r="J30" s="15" t="str">
        <f t="array" ref="J30">INDEX('Master Data'!$A$1:$K$101,MATCH($A30,'Master Data'!$A$1:$A$101,0),MATCH(J$1,'Master Data'!$A$1:$K$1,0))</f>
        <v>https://drive.google.com/file/d/xyz987654uvw</v>
      </c>
      <c r="K30" s="13" t="str">
        <f t="array" ref="K30">INDEX('Master Data'!$A$1:$K$101,MATCH($A30,'Master Data'!$A$1:$A$101,0),MATCH(K$1,'Master Data'!$A$1:$K$1,0))</f>
        <v>http://linkedinAditi919@gmail.com:linkedin)</v>
      </c>
      <c r="L30" s="16" t="s">
        <v>29</v>
      </c>
      <c r="M30" s="16" t="s">
        <v>364</v>
      </c>
    </row>
    <row r="31">
      <c r="A31" s="13" t="s">
        <v>394</v>
      </c>
      <c r="B31" s="13" t="str">
        <f t="array" ref="B31">INDEX('Master Data'!$A$1:$K$101,MATCH($A31,'Master Data'!$A$1:$A$101,0),MATCH(B$1,'Master Data'!$A$1:$K$1,0))</f>
        <v>Suresh Kumar</v>
      </c>
      <c r="C31" s="13">
        <f t="array" ref="C31">INDEX('Master Data'!$A$1:$K$101,MATCH($A31,'Master Data'!$A$1:$A$101,0),MATCH(C$1,'Master Data'!$A$1:$K$1,0))</f>
        <v>9234567920</v>
      </c>
      <c r="D31" s="13" t="str">
        <f t="array" ref="D31">INDEX('Master Data'!$A$1:$K$101,MATCH($A31,'Master Data'!$A$1:$A$101,0),MATCH(D$1,'Master Data'!$A$1:$K$1,0))</f>
        <v>Sures920@gmail.com</v>
      </c>
      <c r="E31" s="13" t="str">
        <f t="array" ref="E31">INDEX('Master Data'!$A$1:$K$101,MATCH($A31,'Master Data'!$A$1:$A$101,0),MATCH(E$1,'Master Data'!$A$1:$K$1,0))</f>
        <v>Hindi</v>
      </c>
      <c r="F31" s="13" t="str">
        <f t="array" ref="F31">INDEX('Master Data'!$A$1:$K$101,MATCH($A31,'Master Data'!$A$1:$A$101,0),MATCH(F$1,'Master Data'!$A$1:$K$1,0))</f>
        <v>Req_123</v>
      </c>
      <c r="G31" s="13" t="str">
        <f t="array" ref="G31">INDEX('Master Data'!$A$1:$K$101,MATCH($A31,'Master Data'!$A$1:$A$101,0),MATCH(G$1,'Master Data'!$A$1:$K$1,0))</f>
        <v>IIMJobs</v>
      </c>
      <c r="H31" s="13" t="str">
        <f t="array" ref="H31">INDEX('Master Data'!$A$1:$K$101,MATCH($A31,'Master Data'!$A$1:$A$101,0),MATCH(H$1,'Master Data'!$A$1:$K$1,0))</f>
        <v>Job Posting</v>
      </c>
      <c r="I31" s="14">
        <f t="array" ref="I31">INDEX('Master Data'!$A$1:$K$101,MATCH($A31,'Master Data'!$A$1:$A$101,0),MATCH(I$1,'Master Data'!$A$1:$K$1,0))</f>
        <v>44968</v>
      </c>
      <c r="J31" s="15" t="str">
        <f t="array" ref="J31">INDEX('Master Data'!$A$1:$K$101,MATCH($A31,'Master Data'!$A$1:$A$101,0),MATCH(J$1,'Master Data'!$A$1:$K$1,0))</f>
        <v>https://drive.google.com/file/d/mno456789pqr</v>
      </c>
      <c r="K31" s="13" t="str">
        <f t="array" ref="K31">INDEX('Master Data'!$A$1:$K$101,MATCH($A31,'Master Data'!$A$1:$A$101,0),MATCH(K$1,'Master Data'!$A$1:$K$1,0))</f>
        <v>http://linkedinSures920@gmail.com:linkedin)</v>
      </c>
      <c r="L31" s="16" t="s">
        <v>37</v>
      </c>
      <c r="M31" s="16" t="s">
        <v>369</v>
      </c>
    </row>
    <row r="32">
      <c r="A32" s="13" t="s">
        <v>395</v>
      </c>
      <c r="B32" s="13" t="str">
        <f t="array" ref="B32">INDEX('Master Data'!$A$1:$K$101,MATCH($A32,'Master Data'!$A$1:$A$101,0),MATCH(B$1,'Master Data'!$A$1:$K$1,0))</f>
        <v>Sonali Kapoor</v>
      </c>
      <c r="C32" s="13">
        <f t="array" ref="C32">INDEX('Master Data'!$A$1:$K$101,MATCH($A32,'Master Data'!$A$1:$A$101,0),MATCH(C$1,'Master Data'!$A$1:$K$1,0))</f>
        <v>9234567921</v>
      </c>
      <c r="D32" s="13" t="str">
        <f t="array" ref="D32">INDEX('Master Data'!$A$1:$K$101,MATCH($A32,'Master Data'!$A$1:$A$101,0),MATCH(D$1,'Master Data'!$A$1:$K$1,0))</f>
        <v>Sonal921@gmail.com</v>
      </c>
      <c r="E32" s="13" t="str">
        <f t="array" ref="E32">INDEX('Master Data'!$A$1:$K$101,MATCH($A32,'Master Data'!$A$1:$A$101,0),MATCH(E$1,'Master Data'!$A$1:$K$1,0))</f>
        <v>Malayalam</v>
      </c>
      <c r="F32" s="13" t="str">
        <f t="array" ref="F32">INDEX('Master Data'!$A$1:$K$101,MATCH($A32,'Master Data'!$A$1:$A$101,0),MATCH(F$1,'Master Data'!$A$1:$K$1,0))</f>
        <v>Req_123</v>
      </c>
      <c r="G32" s="13" t="str">
        <f t="array" ref="G32">INDEX('Master Data'!$A$1:$K$101,MATCH($A32,'Master Data'!$A$1:$A$101,0),MATCH(G$1,'Master Data'!$A$1:$K$1,0))</f>
        <v>Linkedin</v>
      </c>
      <c r="H32" s="13" t="str">
        <f t="array" ref="H32">INDEX('Master Data'!$A$1:$K$101,MATCH($A32,'Master Data'!$A$1:$A$101,0),MATCH(H$1,'Master Data'!$A$1:$K$1,0))</f>
        <v>Job Posting</v>
      </c>
      <c r="I32" s="14">
        <f t="array" ref="I32">INDEX('Master Data'!$A$1:$K$101,MATCH($A32,'Master Data'!$A$1:$A$101,0),MATCH(I$1,'Master Data'!$A$1:$K$1,0))</f>
        <v>45133</v>
      </c>
      <c r="J32" s="15" t="str">
        <f t="array" ref="J32">INDEX('Master Data'!$A$1:$K$101,MATCH($A32,'Master Data'!$A$1:$A$101,0),MATCH(J$1,'Master Data'!$A$1:$K$1,0))</f>
        <v>https://drive.google.com/file/d/abc123456def</v>
      </c>
      <c r="K32" s="13" t="str">
        <f t="array" ref="K32">INDEX('Master Data'!$A$1:$K$101,MATCH($A32,'Master Data'!$A$1:$A$101,0),MATCH(K$1,'Master Data'!$A$1:$K$1,0))</f>
        <v>http://linkedinSonal921@gmail.com:linkedin)</v>
      </c>
      <c r="L32" s="16" t="s">
        <v>37</v>
      </c>
      <c r="M32" s="16" t="s">
        <v>362</v>
      </c>
    </row>
    <row r="33">
      <c r="A33" s="13" t="s">
        <v>396</v>
      </c>
      <c r="B33" s="13" t="str">
        <f t="array" ref="B33">INDEX('Master Data'!$A$1:$K$101,MATCH($A33,'Master Data'!$A$1:$A$101,0),MATCH(B$1,'Master Data'!$A$1:$K$1,0))</f>
        <v>Vishal Gupta</v>
      </c>
      <c r="C33" s="13">
        <f t="array" ref="C33">INDEX('Master Data'!$A$1:$K$101,MATCH($A33,'Master Data'!$A$1:$A$101,0),MATCH(C$1,'Master Data'!$A$1:$K$1,0))</f>
        <v>9234567922</v>
      </c>
      <c r="D33" s="13" t="str">
        <f t="array" ref="D33">INDEX('Master Data'!$A$1:$K$101,MATCH($A33,'Master Data'!$A$1:$A$101,0),MATCH(D$1,'Master Data'!$A$1:$K$1,0))</f>
        <v>Visha922@gmail.com</v>
      </c>
      <c r="E33" s="13" t="str">
        <f t="array" ref="E33">INDEX('Master Data'!$A$1:$K$101,MATCH($A33,'Master Data'!$A$1:$A$101,0),MATCH(E$1,'Master Data'!$A$1:$K$1,0))</f>
        <v>Tamil</v>
      </c>
      <c r="F33" s="13" t="str">
        <f t="array" ref="F33">INDEX('Master Data'!$A$1:$K$101,MATCH($A33,'Master Data'!$A$1:$A$101,0),MATCH(F$1,'Master Data'!$A$1:$K$1,0))</f>
        <v>Req_123</v>
      </c>
      <c r="G33" s="13" t="str">
        <f t="array" ref="G33">INDEX('Master Data'!$A$1:$K$101,MATCH($A33,'Master Data'!$A$1:$A$101,0),MATCH(G$1,'Master Data'!$A$1:$K$1,0))</f>
        <v>Referral</v>
      </c>
      <c r="H33" s="13" t="str">
        <f t="array" ref="H33">INDEX('Master Data'!$A$1:$K$101,MATCH($A33,'Master Data'!$A$1:$A$101,0),MATCH(H$1,'Master Data'!$A$1:$K$1,0))</f>
        <v>Siddharth Reddy</v>
      </c>
      <c r="I33" s="14">
        <f t="array" ref="I33">INDEX('Master Data'!$A$1:$K$101,MATCH($A33,'Master Data'!$A$1:$A$101,0),MATCH(I$1,'Master Data'!$A$1:$K$1,0))</f>
        <v>45204</v>
      </c>
      <c r="J33" s="15" t="str">
        <f t="array" ref="J33">INDEX('Master Data'!$A$1:$K$101,MATCH($A33,'Master Data'!$A$1:$A$101,0),MATCH(J$1,'Master Data'!$A$1:$K$1,0))</f>
        <v>https://drive.google.com/file/d/xyz987654uvw</v>
      </c>
      <c r="K33" s="13" t="str">
        <f t="array" ref="K33">INDEX('Master Data'!$A$1:$K$101,MATCH($A33,'Master Data'!$A$1:$A$101,0),MATCH(K$1,'Master Data'!$A$1:$K$1,0))</f>
        <v>http://linkedinVisha922@gmail.com:linkedin)</v>
      </c>
      <c r="L33" s="16" t="s">
        <v>37</v>
      </c>
      <c r="M33" s="16" t="s">
        <v>364</v>
      </c>
    </row>
    <row r="34">
      <c r="A34" s="13" t="s">
        <v>397</v>
      </c>
      <c r="B34" s="13" t="str">
        <f t="array" ref="B34">INDEX('Master Data'!$A$1:$K$101,MATCH($A34,'Master Data'!$A$1:$A$101,0),MATCH(B$1,'Master Data'!$A$1:$K$1,0))</f>
        <v>Neha Sharma</v>
      </c>
      <c r="C34" s="13">
        <f t="array" ref="C34">INDEX('Master Data'!$A$1:$K$101,MATCH($A34,'Master Data'!$A$1:$A$101,0),MATCH(C$1,'Master Data'!$A$1:$K$1,0))</f>
        <v>9234567923</v>
      </c>
      <c r="D34" s="13" t="str">
        <f t="array" ref="D34">INDEX('Master Data'!$A$1:$K$101,MATCH($A34,'Master Data'!$A$1:$A$101,0),MATCH(D$1,'Master Data'!$A$1:$K$1,0))</f>
        <v>Neha 923@gmail.com</v>
      </c>
      <c r="E34" s="13" t="str">
        <f t="array" ref="E34">INDEX('Master Data'!$A$1:$K$101,MATCH($A34,'Master Data'!$A$1:$A$101,0),MATCH(E$1,'Master Data'!$A$1:$K$1,0))</f>
        <v>Kannada</v>
      </c>
      <c r="F34" s="13" t="str">
        <f t="array" ref="F34">INDEX('Master Data'!$A$1:$K$101,MATCH($A34,'Master Data'!$A$1:$A$101,0),MATCH(F$1,'Master Data'!$A$1:$K$1,0))</f>
        <v>Req_123</v>
      </c>
      <c r="G34" s="13" t="str">
        <f t="array" ref="G34">INDEX('Master Data'!$A$1:$K$101,MATCH($A34,'Master Data'!$A$1:$A$101,0),MATCH(G$1,'Master Data'!$A$1:$K$1,0))</f>
        <v>Shine</v>
      </c>
      <c r="H34" s="13" t="str">
        <f t="array" ref="H34">INDEX('Master Data'!$A$1:$K$101,MATCH($A34,'Master Data'!$A$1:$A$101,0),MATCH(H$1,'Master Data'!$A$1:$K$1,0))</f>
        <v>Job Posting</v>
      </c>
      <c r="I34" s="14">
        <f t="array" ref="I34">INDEX('Master Data'!$A$1:$K$101,MATCH($A34,'Master Data'!$A$1:$A$101,0),MATCH(I$1,'Master Data'!$A$1:$K$1,0))</f>
        <v>45317</v>
      </c>
      <c r="J34" s="15" t="str">
        <f t="array" ref="J34">INDEX('Master Data'!$A$1:$K$101,MATCH($A34,'Master Data'!$A$1:$A$101,0),MATCH(J$1,'Master Data'!$A$1:$K$1,0))</f>
        <v>https://drive.google.com/file/d/mno456789pqr</v>
      </c>
      <c r="K34" s="13" t="str">
        <f t="array" ref="K34">INDEX('Master Data'!$A$1:$K$101,MATCH($A34,'Master Data'!$A$1:$A$101,0),MATCH(K$1,'Master Data'!$A$1:$K$1,0))</f>
        <v>http://linkedinNeha 923@gmail.com:linkedin)</v>
      </c>
      <c r="L34" s="16" t="s">
        <v>29</v>
      </c>
      <c r="M34" s="16" t="s">
        <v>366</v>
      </c>
    </row>
    <row r="35">
      <c r="A35" s="13" t="s">
        <v>398</v>
      </c>
      <c r="B35" s="13" t="str">
        <f t="array" ref="B35">INDEX('Master Data'!$A$1:$K$101,MATCH($A35,'Master Data'!$A$1:$A$101,0),MATCH(B$1,'Master Data'!$A$1:$K$1,0))</f>
        <v>Akash Singh</v>
      </c>
      <c r="C35" s="13">
        <f t="array" ref="C35">INDEX('Master Data'!$A$1:$K$101,MATCH($A35,'Master Data'!$A$1:$A$101,0),MATCH(C$1,'Master Data'!$A$1:$K$1,0))</f>
        <v>9234567924</v>
      </c>
      <c r="D35" s="13" t="str">
        <f t="array" ref="D35">INDEX('Master Data'!$A$1:$K$101,MATCH($A35,'Master Data'!$A$1:$A$101,0),MATCH(D$1,'Master Data'!$A$1:$K$1,0))</f>
        <v>Akash924@gmail.com</v>
      </c>
      <c r="E35" s="13" t="str">
        <f t="array" ref="E35">INDEX('Master Data'!$A$1:$K$101,MATCH($A35,'Master Data'!$A$1:$A$101,0),MATCH(E$1,'Master Data'!$A$1:$K$1,0))</f>
        <v>Telugu</v>
      </c>
      <c r="F35" s="13" t="str">
        <f t="array" ref="F35">INDEX('Master Data'!$A$1:$K$101,MATCH($A35,'Master Data'!$A$1:$A$101,0),MATCH(F$1,'Master Data'!$A$1:$K$1,0))</f>
        <v>Req_123</v>
      </c>
      <c r="G35" s="13" t="str">
        <f t="array" ref="G35">INDEX('Master Data'!$A$1:$K$101,MATCH($A35,'Master Data'!$A$1:$A$101,0),MATCH(G$1,'Master Data'!$A$1:$K$1,0))</f>
        <v>Naukri</v>
      </c>
      <c r="H35" s="13" t="str">
        <f t="array" ref="H35">INDEX('Master Data'!$A$1:$K$101,MATCH($A35,'Master Data'!$A$1:$A$101,0),MATCH(H$1,'Master Data'!$A$1:$K$1,0))</f>
        <v>Head Hunting</v>
      </c>
      <c r="I35" s="14">
        <f t="array" ref="I35">INDEX('Master Data'!$A$1:$K$101,MATCH($A35,'Master Data'!$A$1:$A$101,0),MATCH(I$1,'Master Data'!$A$1:$K$1,0))</f>
        <v>45283</v>
      </c>
      <c r="J35" s="15" t="str">
        <f t="array" ref="J35">INDEX('Master Data'!$A$1:$K$101,MATCH($A35,'Master Data'!$A$1:$A$101,0),MATCH(J$1,'Master Data'!$A$1:$K$1,0))</f>
        <v>https://drive.google.com/file/d/abc123456def</v>
      </c>
      <c r="K35" s="13" t="str">
        <f t="array" ref="K35">INDEX('Master Data'!$A$1:$K$101,MATCH($A35,'Master Data'!$A$1:$A$101,0),MATCH(K$1,'Master Data'!$A$1:$K$1,0))</f>
        <v>http://linkedinAkash924@gmail.com:linkedin)</v>
      </c>
      <c r="L35" s="16" t="s">
        <v>37</v>
      </c>
      <c r="M35" s="16" t="s">
        <v>364</v>
      </c>
    </row>
    <row r="36">
      <c r="A36" s="13" t="s">
        <v>399</v>
      </c>
      <c r="B36" s="13" t="str">
        <f t="array" ref="B36">INDEX('Master Data'!$A$1:$K$101,MATCH($A36,'Master Data'!$A$1:$A$101,0),MATCH(B$1,'Master Data'!$A$1:$K$1,0))</f>
        <v>Deepika Patel</v>
      </c>
      <c r="C36" s="13">
        <f t="array" ref="C36">INDEX('Master Data'!$A$1:$K$101,MATCH($A36,'Master Data'!$A$1:$A$101,0),MATCH(C$1,'Master Data'!$A$1:$K$1,0))</f>
        <v>9234567925</v>
      </c>
      <c r="D36" s="13" t="str">
        <f t="array" ref="D36">INDEX('Master Data'!$A$1:$K$101,MATCH($A36,'Master Data'!$A$1:$A$101,0),MATCH(D$1,'Master Data'!$A$1:$K$1,0))</f>
        <v>Deepi925@gmail.com</v>
      </c>
      <c r="E36" s="13" t="str">
        <f t="array" ref="E36">INDEX('Master Data'!$A$1:$K$101,MATCH($A36,'Master Data'!$A$1:$A$101,0),MATCH(E$1,'Master Data'!$A$1:$K$1,0))</f>
        <v>Marathi</v>
      </c>
      <c r="F36" s="13" t="str">
        <f t="array" ref="F36">INDEX('Master Data'!$A$1:$K$101,MATCH($A36,'Master Data'!$A$1:$A$101,0),MATCH(F$1,'Master Data'!$A$1:$K$1,0))</f>
        <v>Req_123</v>
      </c>
      <c r="G36" s="13" t="str">
        <f t="array" ref="G36">INDEX('Master Data'!$A$1:$K$101,MATCH($A36,'Master Data'!$A$1:$A$101,0),MATCH(G$1,'Master Data'!$A$1:$K$1,0))</f>
        <v>Linkedin</v>
      </c>
      <c r="H36" s="13" t="str">
        <f t="array" ref="H36">INDEX('Master Data'!$A$1:$K$101,MATCH($A36,'Master Data'!$A$1:$A$101,0),MATCH(H$1,'Master Data'!$A$1:$K$1,0))</f>
        <v>Head Hunting</v>
      </c>
      <c r="I36" s="14">
        <f t="array" ref="I36">INDEX('Master Data'!$A$1:$K$101,MATCH($A36,'Master Data'!$A$1:$A$101,0),MATCH(I$1,'Master Data'!$A$1:$K$1,0))</f>
        <v>45328</v>
      </c>
      <c r="J36" s="15" t="str">
        <f t="array" ref="J36">INDEX('Master Data'!$A$1:$K$101,MATCH($A36,'Master Data'!$A$1:$A$101,0),MATCH(J$1,'Master Data'!$A$1:$K$1,0))</f>
        <v>https://drive.google.com/file/d/xyz987654uvw</v>
      </c>
      <c r="K36" s="13" t="str">
        <f t="array" ref="K36">INDEX('Master Data'!$A$1:$K$101,MATCH($A36,'Master Data'!$A$1:$A$101,0),MATCH(K$1,'Master Data'!$A$1:$K$1,0))</f>
        <v>http://linkedinDeepi925@gmail.com:linkedin)</v>
      </c>
      <c r="L36" s="16" t="s">
        <v>29</v>
      </c>
      <c r="M36" s="16" t="s">
        <v>369</v>
      </c>
    </row>
    <row r="37">
      <c r="A37" s="13" t="s">
        <v>400</v>
      </c>
      <c r="B37" s="13" t="str">
        <f t="array" ref="B37">INDEX('Master Data'!$A$1:$K$101,MATCH($A37,'Master Data'!$A$1:$A$101,0),MATCH(B$1,'Master Data'!$A$1:$K$1,0))</f>
        <v>Arush Gupta</v>
      </c>
      <c r="C37" s="13">
        <f t="array" ref="C37">INDEX('Master Data'!$A$1:$K$101,MATCH($A37,'Master Data'!$A$1:$A$101,0),MATCH(C$1,'Master Data'!$A$1:$K$1,0))</f>
        <v>9234567926</v>
      </c>
      <c r="D37" s="13" t="str">
        <f t="array" ref="D37">INDEX('Master Data'!$A$1:$K$101,MATCH($A37,'Master Data'!$A$1:$A$101,0),MATCH(D$1,'Master Data'!$A$1:$K$1,0))</f>
        <v>Arush926@gmail.com</v>
      </c>
      <c r="E37" s="13" t="str">
        <f t="array" ref="E37">INDEX('Master Data'!$A$1:$K$101,MATCH($A37,'Master Data'!$A$1:$A$101,0),MATCH(E$1,'Master Data'!$A$1:$K$1,0))</f>
        <v>Hindi</v>
      </c>
      <c r="F37" s="13" t="str">
        <f t="array" ref="F37">INDEX('Master Data'!$A$1:$K$101,MATCH($A37,'Master Data'!$A$1:$A$101,0),MATCH(F$1,'Master Data'!$A$1:$K$1,0))</f>
        <v>Req_123</v>
      </c>
      <c r="G37" s="13" t="str">
        <f t="array" ref="G37">INDEX('Master Data'!$A$1:$K$101,MATCH($A37,'Master Data'!$A$1:$A$101,0),MATCH(G$1,'Master Data'!$A$1:$K$1,0))</f>
        <v>IIMJobs</v>
      </c>
      <c r="H37" s="13" t="str">
        <f t="array" ref="H37">INDEX('Master Data'!$A$1:$K$101,MATCH($A37,'Master Data'!$A$1:$A$101,0),MATCH(H$1,'Master Data'!$A$1:$K$1,0))</f>
        <v>Head Hunting</v>
      </c>
      <c r="I37" s="14">
        <f t="array" ref="I37">INDEX('Master Data'!$A$1:$K$101,MATCH($A37,'Master Data'!$A$1:$A$101,0),MATCH(I$1,'Master Data'!$A$1:$K$1,0))</f>
        <v>45334</v>
      </c>
      <c r="J37" s="15" t="str">
        <f t="array" ref="J37">INDEX('Master Data'!$A$1:$K$101,MATCH($A37,'Master Data'!$A$1:$A$101,0),MATCH(J$1,'Master Data'!$A$1:$K$1,0))</f>
        <v>https://drive.google.com/file/d/mno456789pqr</v>
      </c>
      <c r="K37" s="13" t="str">
        <f t="array" ref="K37">INDEX('Master Data'!$A$1:$K$101,MATCH($A37,'Master Data'!$A$1:$A$101,0),MATCH(K$1,'Master Data'!$A$1:$K$1,0))</f>
        <v>http://linkedinArush926@gmail.com:linkedin)</v>
      </c>
      <c r="L37" s="16" t="s">
        <v>29</v>
      </c>
      <c r="M37" s="16" t="s">
        <v>362</v>
      </c>
    </row>
    <row r="38">
      <c r="A38" s="13" t="s">
        <v>401</v>
      </c>
      <c r="B38" s="13" t="str">
        <f t="array" ref="B38">INDEX('Master Data'!$A$1:$K$101,MATCH($A38,'Master Data'!$A$1:$A$101,0),MATCH(B$1,'Master Data'!$A$1:$K$1,0))</f>
        <v>Shruti Khanna</v>
      </c>
      <c r="C38" s="13">
        <f t="array" ref="C38">INDEX('Master Data'!$A$1:$K$101,MATCH($A38,'Master Data'!$A$1:$A$101,0),MATCH(C$1,'Master Data'!$A$1:$K$1,0))</f>
        <v>9234567927</v>
      </c>
      <c r="D38" s="13" t="str">
        <f t="array" ref="D38">INDEX('Master Data'!$A$1:$K$101,MATCH($A38,'Master Data'!$A$1:$A$101,0),MATCH(D$1,'Master Data'!$A$1:$K$1,0))</f>
        <v>Shrut927@gmail.com</v>
      </c>
      <c r="E38" s="13" t="str">
        <f t="array" ref="E38">INDEX('Master Data'!$A$1:$K$101,MATCH($A38,'Master Data'!$A$1:$A$101,0),MATCH(E$1,'Master Data'!$A$1:$K$1,0))</f>
        <v>Tamil</v>
      </c>
      <c r="F38" s="13" t="str">
        <f t="array" ref="F38">INDEX('Master Data'!$A$1:$K$101,MATCH($A38,'Master Data'!$A$1:$A$101,0),MATCH(F$1,'Master Data'!$A$1:$K$1,0))</f>
        <v>Req_123</v>
      </c>
      <c r="G38" s="13" t="str">
        <f t="array" ref="G38">INDEX('Master Data'!$A$1:$K$101,MATCH($A38,'Master Data'!$A$1:$A$101,0),MATCH(G$1,'Master Data'!$A$1:$K$1,0))</f>
        <v>Shine</v>
      </c>
      <c r="H38" s="13" t="str">
        <f t="array" ref="H38">INDEX('Master Data'!$A$1:$K$101,MATCH($A38,'Master Data'!$A$1:$A$101,0),MATCH(H$1,'Master Data'!$A$1:$K$1,0))</f>
        <v>Head Hunting</v>
      </c>
      <c r="I38" s="14">
        <f t="array" ref="I38">INDEX('Master Data'!$A$1:$K$101,MATCH($A38,'Master Data'!$A$1:$A$101,0),MATCH(I$1,'Master Data'!$A$1:$K$1,0))</f>
        <v>45339</v>
      </c>
      <c r="J38" s="15" t="str">
        <f t="array" ref="J38">INDEX('Master Data'!$A$1:$K$101,MATCH($A38,'Master Data'!$A$1:$A$101,0),MATCH(J$1,'Master Data'!$A$1:$K$1,0))</f>
        <v>https://drive.google.com/file/d/abc123456def</v>
      </c>
      <c r="K38" s="13" t="str">
        <f t="array" ref="K38">INDEX('Master Data'!$A$1:$K$101,MATCH($A38,'Master Data'!$A$1:$A$101,0),MATCH(K$1,'Master Data'!$A$1:$K$1,0))</f>
        <v>http://linkedinShrut927@gmail.com:linkedin)</v>
      </c>
      <c r="L38" s="16" t="s">
        <v>29</v>
      </c>
      <c r="M38" s="16" t="s">
        <v>364</v>
      </c>
    </row>
    <row r="39">
      <c r="A39" s="13" t="s">
        <v>402</v>
      </c>
      <c r="B39" s="13" t="str">
        <f t="array" ref="B39">INDEX('Master Data'!$A$1:$K$101,MATCH($A39,'Master Data'!$A$1:$A$101,0),MATCH(B$1,'Master Data'!$A$1:$K$1,0))</f>
        <v>Rajiv Mehta</v>
      </c>
      <c r="C39" s="13">
        <f t="array" ref="C39">INDEX('Master Data'!$A$1:$K$101,MATCH($A39,'Master Data'!$A$1:$A$101,0),MATCH(C$1,'Master Data'!$A$1:$K$1,0))</f>
        <v>9234567928</v>
      </c>
      <c r="D39" s="13" t="str">
        <f t="array" ref="D39">INDEX('Master Data'!$A$1:$K$101,MATCH($A39,'Master Data'!$A$1:$A$101,0),MATCH(D$1,'Master Data'!$A$1:$K$1,0))</f>
        <v>Rajiv928@gmail.com</v>
      </c>
      <c r="E39" s="13" t="str">
        <f t="array" ref="E39">INDEX('Master Data'!$A$1:$K$101,MATCH($A39,'Master Data'!$A$1:$A$101,0),MATCH(E$1,'Master Data'!$A$1:$K$1,0))</f>
        <v>Malayalam</v>
      </c>
      <c r="F39" s="13" t="str">
        <f t="array" ref="F39">INDEX('Master Data'!$A$1:$K$101,MATCH($A39,'Master Data'!$A$1:$A$101,0),MATCH(F$1,'Master Data'!$A$1:$K$1,0))</f>
        <v>Req_123</v>
      </c>
      <c r="G39" s="13" t="str">
        <f t="array" ref="G39">INDEX('Master Data'!$A$1:$K$101,MATCH($A39,'Master Data'!$A$1:$A$101,0),MATCH(G$1,'Master Data'!$A$1:$K$1,0))</f>
        <v>Referral</v>
      </c>
      <c r="H39" s="13" t="str">
        <f t="array" ref="H39">INDEX('Master Data'!$A$1:$K$101,MATCH($A39,'Master Data'!$A$1:$A$101,0),MATCH(H$1,'Master Data'!$A$1:$K$1,0))</f>
        <v>Meenakshi Desai</v>
      </c>
      <c r="I39" s="14">
        <f t="array" ref="I39">INDEX('Master Data'!$A$1:$K$101,MATCH($A39,'Master Data'!$A$1:$A$101,0),MATCH(I$1,'Master Data'!$A$1:$K$1,0))</f>
        <v>45157</v>
      </c>
      <c r="J39" s="15" t="str">
        <f t="array" ref="J39">INDEX('Master Data'!$A$1:$K$101,MATCH($A39,'Master Data'!$A$1:$A$101,0),MATCH(J$1,'Master Data'!$A$1:$K$1,0))</f>
        <v>https://drive.google.com/file/d/xyz987654uvw</v>
      </c>
      <c r="K39" s="13" t="str">
        <f t="array" ref="K39">INDEX('Master Data'!$A$1:$K$101,MATCH($A39,'Master Data'!$A$1:$A$101,0),MATCH(K$1,'Master Data'!$A$1:$K$1,0))</f>
        <v>http://linkedinRajiv928@gmail.com:linkedin)</v>
      </c>
      <c r="L39" s="16" t="s">
        <v>37</v>
      </c>
      <c r="M39" s="16" t="s">
        <v>366</v>
      </c>
    </row>
    <row r="40">
      <c r="A40" s="13" t="s">
        <v>403</v>
      </c>
      <c r="B40" s="13" t="str">
        <f t="array" ref="B40">INDEX('Master Data'!$A$1:$K$101,MATCH($A40,'Master Data'!$A$1:$A$101,0),MATCH(B$1,'Master Data'!$A$1:$K$1,0))</f>
        <v>Preeti Chauhan</v>
      </c>
      <c r="C40" s="13">
        <f t="array" ref="C40">INDEX('Master Data'!$A$1:$K$101,MATCH($A40,'Master Data'!$A$1:$A$101,0),MATCH(C$1,'Master Data'!$A$1:$K$1,0))</f>
        <v>9234567929</v>
      </c>
      <c r="D40" s="13" t="str">
        <f t="array" ref="D40">INDEX('Master Data'!$A$1:$K$101,MATCH($A40,'Master Data'!$A$1:$A$101,0),MATCH(D$1,'Master Data'!$A$1:$K$1,0))</f>
        <v>Preet929@gmail.com</v>
      </c>
      <c r="E40" s="13" t="str">
        <f t="array" ref="E40">INDEX('Master Data'!$A$1:$K$101,MATCH($A40,'Master Data'!$A$1:$A$101,0),MATCH(E$1,'Master Data'!$A$1:$K$1,0))</f>
        <v>Kannada</v>
      </c>
      <c r="F40" s="13" t="str">
        <f t="array" ref="F40">INDEX('Master Data'!$A$1:$K$101,MATCH($A40,'Master Data'!$A$1:$A$101,0),MATCH(F$1,'Master Data'!$A$1:$K$1,0))</f>
        <v>Req_123</v>
      </c>
      <c r="G40" s="13" t="str">
        <f t="array" ref="G40">INDEX('Master Data'!$A$1:$K$101,MATCH($A40,'Master Data'!$A$1:$A$101,0),MATCH(G$1,'Master Data'!$A$1:$K$1,0))</f>
        <v>IIMJobs</v>
      </c>
      <c r="H40" s="13" t="str">
        <f t="array" ref="H40">INDEX('Master Data'!$A$1:$K$101,MATCH($A40,'Master Data'!$A$1:$A$101,0),MATCH(H$1,'Master Data'!$A$1:$K$1,0))</f>
        <v>Head Hunting</v>
      </c>
      <c r="I40" s="14">
        <f t="array" ref="I40">INDEX('Master Data'!$A$1:$K$101,MATCH($A40,'Master Data'!$A$1:$A$101,0),MATCH(I$1,'Master Data'!$A$1:$K$1,0))</f>
        <v>45232</v>
      </c>
      <c r="J40" s="15" t="str">
        <f t="array" ref="J40">INDEX('Master Data'!$A$1:$K$101,MATCH($A40,'Master Data'!$A$1:$A$101,0),MATCH(J$1,'Master Data'!$A$1:$K$1,0))</f>
        <v>https://drive.google.com/file/d/mno456789pqr</v>
      </c>
      <c r="K40" s="13" t="str">
        <f t="array" ref="K40">INDEX('Master Data'!$A$1:$K$101,MATCH($A40,'Master Data'!$A$1:$A$101,0),MATCH(K$1,'Master Data'!$A$1:$K$1,0))</f>
        <v>http://linkedinPreet929@gmail.com:linkedin)</v>
      </c>
      <c r="L40" s="16" t="s">
        <v>37</v>
      </c>
      <c r="M40" s="16" t="s">
        <v>364</v>
      </c>
    </row>
    <row r="41">
      <c r="A41" s="13" t="s">
        <v>404</v>
      </c>
      <c r="B41" s="13" t="str">
        <f t="array" ref="B41">INDEX('Master Data'!$A$1:$K$101,MATCH($A41,'Master Data'!$A$1:$A$101,0),MATCH(B$1,'Master Data'!$A$1:$K$1,0))</f>
        <v>Tarun Agarwal</v>
      </c>
      <c r="C41" s="13">
        <f t="array" ref="C41">INDEX('Master Data'!$A$1:$K$101,MATCH($A41,'Master Data'!$A$1:$A$101,0),MATCH(C$1,'Master Data'!$A$1:$K$1,0))</f>
        <v>9234567930</v>
      </c>
      <c r="D41" s="13" t="str">
        <f t="array" ref="D41">INDEX('Master Data'!$A$1:$K$101,MATCH($A41,'Master Data'!$A$1:$A$101,0),MATCH(D$1,'Master Data'!$A$1:$K$1,0))</f>
        <v>Tarun930@gmail.com</v>
      </c>
      <c r="E41" s="13" t="str">
        <f t="array" ref="E41">INDEX('Master Data'!$A$1:$K$101,MATCH($A41,'Master Data'!$A$1:$A$101,0),MATCH(E$1,'Master Data'!$A$1:$K$1,0))</f>
        <v>Telugu</v>
      </c>
      <c r="F41" s="13" t="str">
        <f t="array" ref="F41">INDEX('Master Data'!$A$1:$K$101,MATCH($A41,'Master Data'!$A$1:$A$101,0),MATCH(F$1,'Master Data'!$A$1:$K$1,0))</f>
        <v>Req_123</v>
      </c>
      <c r="G41" s="13" t="str">
        <f t="array" ref="G41">INDEX('Master Data'!$A$1:$K$101,MATCH($A41,'Master Data'!$A$1:$A$101,0),MATCH(G$1,'Master Data'!$A$1:$K$1,0))</f>
        <v>Naukri</v>
      </c>
      <c r="H41" s="13" t="str">
        <f t="array" ref="H41">INDEX('Master Data'!$A$1:$K$101,MATCH($A41,'Master Data'!$A$1:$A$101,0),MATCH(H$1,'Master Data'!$A$1:$K$1,0))</f>
        <v>Job Posting</v>
      </c>
      <c r="I41" s="14">
        <f t="array" ref="I41">INDEX('Master Data'!$A$1:$K$101,MATCH($A41,'Master Data'!$A$1:$A$101,0),MATCH(I$1,'Master Data'!$A$1:$K$1,0))</f>
        <v>44944</v>
      </c>
      <c r="J41" s="15" t="str">
        <f t="array" ref="J41">INDEX('Master Data'!$A$1:$K$101,MATCH($A41,'Master Data'!$A$1:$A$101,0),MATCH(J$1,'Master Data'!$A$1:$K$1,0))</f>
        <v>https://drive.google.com/file/d/abc123456def</v>
      </c>
      <c r="K41" s="13" t="str">
        <f t="array" ref="K41">INDEX('Master Data'!$A$1:$K$101,MATCH($A41,'Master Data'!$A$1:$A$101,0),MATCH(K$1,'Master Data'!$A$1:$K$1,0))</f>
        <v>http://linkedinTarun930@gmail.com:linkedin)</v>
      </c>
      <c r="L41" s="16" t="s">
        <v>37</v>
      </c>
      <c r="M41" s="16" t="s">
        <v>369</v>
      </c>
    </row>
    <row r="42">
      <c r="A42" s="13" t="s">
        <v>405</v>
      </c>
      <c r="B42" s="13" t="str">
        <f t="array" ref="B42">INDEX('Master Data'!$A$1:$K$101,MATCH($A42,'Master Data'!$A$1:$A$101,0),MATCH(B$1,'Master Data'!$A$1:$K$1,0))</f>
        <v>Kriti Sharma</v>
      </c>
      <c r="C42" s="13">
        <f t="array" ref="C42">INDEX('Master Data'!$A$1:$K$101,MATCH($A42,'Master Data'!$A$1:$A$101,0),MATCH(C$1,'Master Data'!$A$1:$K$1,0))</f>
        <v>9234567931</v>
      </c>
      <c r="D42" s="13" t="str">
        <f t="array" ref="D42">INDEX('Master Data'!$A$1:$K$101,MATCH($A42,'Master Data'!$A$1:$A$101,0),MATCH(D$1,'Master Data'!$A$1:$K$1,0))</f>
        <v>Kriti931@gmail.com</v>
      </c>
      <c r="E42" s="13" t="str">
        <f t="array" ref="E42">INDEX('Master Data'!$A$1:$K$101,MATCH($A42,'Master Data'!$A$1:$A$101,0),MATCH(E$1,'Master Data'!$A$1:$K$1,0))</f>
        <v>Marathi</v>
      </c>
      <c r="F42" s="13" t="str">
        <f t="array" ref="F42">INDEX('Master Data'!$A$1:$K$101,MATCH($A42,'Master Data'!$A$1:$A$101,0),MATCH(F$1,'Master Data'!$A$1:$K$1,0))</f>
        <v>Req_123</v>
      </c>
      <c r="G42" s="13" t="str">
        <f t="array" ref="G42">INDEX('Master Data'!$A$1:$K$101,MATCH($A42,'Master Data'!$A$1:$A$101,0),MATCH(G$1,'Master Data'!$A$1:$K$1,0))</f>
        <v>Referral</v>
      </c>
      <c r="H42" s="13" t="str">
        <f t="array" ref="H42">INDEX('Master Data'!$A$1:$K$101,MATCH($A42,'Master Data'!$A$1:$A$101,0),MATCH(H$1,'Master Data'!$A$1:$K$1,0))</f>
        <v>Aditya Krishnan</v>
      </c>
      <c r="I42" s="14">
        <f t="array" ref="I42">INDEX('Master Data'!$A$1:$K$101,MATCH($A42,'Master Data'!$A$1:$A$101,0),MATCH(I$1,'Master Data'!$A$1:$K$1,0))</f>
        <v>45361</v>
      </c>
      <c r="J42" s="15" t="str">
        <f t="array" ref="J42">INDEX('Master Data'!$A$1:$K$101,MATCH($A42,'Master Data'!$A$1:$A$101,0),MATCH(J$1,'Master Data'!$A$1:$K$1,0))</f>
        <v>https://drive.google.com/file/d/xyz987654uvw</v>
      </c>
      <c r="K42" s="13" t="str">
        <f t="array" ref="K42">INDEX('Master Data'!$A$1:$K$101,MATCH($A42,'Master Data'!$A$1:$A$101,0),MATCH(K$1,'Master Data'!$A$1:$K$1,0))</f>
        <v>http://linkedinKriti931@gmail.com:linkedin)</v>
      </c>
      <c r="L42" s="16" t="s">
        <v>29</v>
      </c>
      <c r="M42" s="16" t="s">
        <v>362</v>
      </c>
    </row>
    <row r="43">
      <c r="A43" s="13" t="s">
        <v>406</v>
      </c>
      <c r="B43" s="13" t="str">
        <f t="array" ref="B43">INDEX('Master Data'!$A$1:$K$101,MATCH($A43,'Master Data'!$A$1:$A$101,0),MATCH(B$1,'Master Data'!$A$1:$K$1,0))</f>
        <v>Rohit Pandey</v>
      </c>
      <c r="C43" s="13">
        <f t="array" ref="C43">INDEX('Master Data'!$A$1:$K$101,MATCH($A43,'Master Data'!$A$1:$A$101,0),MATCH(C$1,'Master Data'!$A$1:$K$1,0))</f>
        <v>9234567932</v>
      </c>
      <c r="D43" s="13" t="str">
        <f t="array" ref="D43">INDEX('Master Data'!$A$1:$K$101,MATCH($A43,'Master Data'!$A$1:$A$101,0),MATCH(D$1,'Master Data'!$A$1:$K$1,0))</f>
        <v>Rohit932@gmail.com</v>
      </c>
      <c r="E43" s="13" t="str">
        <f t="array" ref="E43">INDEX('Master Data'!$A$1:$K$101,MATCH($A43,'Master Data'!$A$1:$A$101,0),MATCH(E$1,'Master Data'!$A$1:$K$1,0))</f>
        <v>Hindi</v>
      </c>
      <c r="F43" s="13" t="str">
        <f t="array" ref="F43">INDEX('Master Data'!$A$1:$K$101,MATCH($A43,'Master Data'!$A$1:$A$101,0),MATCH(F$1,'Master Data'!$A$1:$K$1,0))</f>
        <v>Req_123</v>
      </c>
      <c r="G43" s="13" t="str">
        <f t="array" ref="G43">INDEX('Master Data'!$A$1:$K$101,MATCH($A43,'Master Data'!$A$1:$A$101,0),MATCH(G$1,'Master Data'!$A$1:$K$1,0))</f>
        <v>Linkedin</v>
      </c>
      <c r="H43" s="13" t="str">
        <f t="array" ref="H43">INDEX('Master Data'!$A$1:$K$101,MATCH($A43,'Master Data'!$A$1:$A$101,0),MATCH(H$1,'Master Data'!$A$1:$K$1,0))</f>
        <v>Job Posting</v>
      </c>
      <c r="I43" s="14">
        <f t="array" ref="I43">INDEX('Master Data'!$A$1:$K$101,MATCH($A43,'Master Data'!$A$1:$A$101,0),MATCH(I$1,'Master Data'!$A$1:$K$1,0))</f>
        <v>45016</v>
      </c>
      <c r="J43" s="15" t="str">
        <f t="array" ref="J43">INDEX('Master Data'!$A$1:$K$101,MATCH($A43,'Master Data'!$A$1:$A$101,0),MATCH(J$1,'Master Data'!$A$1:$K$1,0))</f>
        <v>https://drive.google.com/file/d/mno456789pqr</v>
      </c>
      <c r="K43" s="13" t="str">
        <f t="array" ref="K43">INDEX('Master Data'!$A$1:$K$101,MATCH($A43,'Master Data'!$A$1:$A$101,0),MATCH(K$1,'Master Data'!$A$1:$K$1,0))</f>
        <v>http://linkedinRohit932@gmail.com:linkedin)</v>
      </c>
      <c r="L43" s="16" t="s">
        <v>37</v>
      </c>
      <c r="M43" s="16" t="s">
        <v>364</v>
      </c>
    </row>
    <row r="44">
      <c r="A44" s="13" t="s">
        <v>407</v>
      </c>
      <c r="B44" s="13" t="str">
        <f t="array" ref="B44">INDEX('Master Data'!$A$1:$K$101,MATCH($A44,'Master Data'!$A$1:$A$101,0),MATCH(B$1,'Master Data'!$A$1:$K$1,0))</f>
        <v>Anushka Patel</v>
      </c>
      <c r="C44" s="13">
        <f t="array" ref="C44">INDEX('Master Data'!$A$1:$K$101,MATCH($A44,'Master Data'!$A$1:$A$101,0),MATCH(C$1,'Master Data'!$A$1:$K$1,0))</f>
        <v>9234567933</v>
      </c>
      <c r="D44" s="13" t="str">
        <f t="array" ref="D44">INDEX('Master Data'!$A$1:$K$101,MATCH($A44,'Master Data'!$A$1:$A$101,0),MATCH(D$1,'Master Data'!$A$1:$K$1,0))</f>
        <v>Anush933@gmail.com</v>
      </c>
      <c r="E44" s="13" t="str">
        <f t="array" ref="E44">INDEX('Master Data'!$A$1:$K$101,MATCH($A44,'Master Data'!$A$1:$A$101,0),MATCH(E$1,'Master Data'!$A$1:$K$1,0))</f>
        <v>Tamil</v>
      </c>
      <c r="F44" s="13" t="str">
        <f t="array" ref="F44">INDEX('Master Data'!$A$1:$K$101,MATCH($A44,'Master Data'!$A$1:$A$101,0),MATCH(F$1,'Master Data'!$A$1:$K$1,0))</f>
        <v>Req_123</v>
      </c>
      <c r="G44" s="13" t="str">
        <f t="array" ref="G44">INDEX('Master Data'!$A$1:$K$101,MATCH($A44,'Master Data'!$A$1:$A$101,0),MATCH(G$1,'Master Data'!$A$1:$K$1,0))</f>
        <v>IIMJobs</v>
      </c>
      <c r="H44" s="13" t="str">
        <f t="array" ref="H44">INDEX('Master Data'!$A$1:$K$101,MATCH($A44,'Master Data'!$A$1:$A$101,0),MATCH(H$1,'Master Data'!$A$1:$K$1,0))</f>
        <v>Job Posting</v>
      </c>
      <c r="I44" s="14">
        <f t="array" ref="I44">INDEX('Master Data'!$A$1:$K$101,MATCH($A44,'Master Data'!$A$1:$A$101,0),MATCH(I$1,'Master Data'!$A$1:$K$1,0))</f>
        <v>45294</v>
      </c>
      <c r="J44" s="15" t="str">
        <f t="array" ref="J44">INDEX('Master Data'!$A$1:$K$101,MATCH($A44,'Master Data'!$A$1:$A$101,0),MATCH(J$1,'Master Data'!$A$1:$K$1,0))</f>
        <v>https://drive.google.com/file/d/abc123456def</v>
      </c>
      <c r="K44" s="13" t="str">
        <f t="array" ref="K44">INDEX('Master Data'!$A$1:$K$101,MATCH($A44,'Master Data'!$A$1:$A$101,0),MATCH(K$1,'Master Data'!$A$1:$K$1,0))</f>
        <v>http://linkedinAnush933@gmail.com:linkedin)</v>
      </c>
      <c r="L44" s="16" t="s">
        <v>29</v>
      </c>
      <c r="M44" s="16" t="s">
        <v>366</v>
      </c>
    </row>
    <row r="45">
      <c r="A45" s="13" t="s">
        <v>408</v>
      </c>
      <c r="B45" s="13" t="str">
        <f t="array" ref="B45">INDEX('Master Data'!$A$1:$K$101,MATCH($A45,'Master Data'!$A$1:$A$101,0),MATCH(B$1,'Master Data'!$A$1:$K$1,0))</f>
        <v>Sumit Jain</v>
      </c>
      <c r="C45" s="13">
        <f t="array" ref="C45">INDEX('Master Data'!$A$1:$K$101,MATCH($A45,'Master Data'!$A$1:$A$101,0),MATCH(C$1,'Master Data'!$A$1:$K$1,0))</f>
        <v>9234567934</v>
      </c>
      <c r="D45" s="13" t="str">
        <f t="array" ref="D45">INDEX('Master Data'!$A$1:$K$101,MATCH($A45,'Master Data'!$A$1:$A$101,0),MATCH(D$1,'Master Data'!$A$1:$K$1,0))</f>
        <v>Sumit934@gmail.com</v>
      </c>
      <c r="E45" s="13" t="str">
        <f t="array" ref="E45">INDEX('Master Data'!$A$1:$K$101,MATCH($A45,'Master Data'!$A$1:$A$101,0),MATCH(E$1,'Master Data'!$A$1:$K$1,0))</f>
        <v>Kannada</v>
      </c>
      <c r="F45" s="13" t="str">
        <f t="array" ref="F45">INDEX('Master Data'!$A$1:$K$101,MATCH($A45,'Master Data'!$A$1:$A$101,0),MATCH(F$1,'Master Data'!$A$1:$K$1,0))</f>
        <v>Req_123</v>
      </c>
      <c r="G45" s="13" t="str">
        <f t="array" ref="G45">INDEX('Master Data'!$A$1:$K$101,MATCH($A45,'Master Data'!$A$1:$A$101,0),MATCH(G$1,'Master Data'!$A$1:$K$1,0))</f>
        <v>Shine</v>
      </c>
      <c r="H45" s="13" t="str">
        <f t="array" ref="H45">INDEX('Master Data'!$A$1:$K$101,MATCH($A45,'Master Data'!$A$1:$A$101,0),MATCH(H$1,'Master Data'!$A$1:$K$1,0))</f>
        <v>Job Posting</v>
      </c>
      <c r="I45" s="14">
        <f t="array" ref="I45">INDEX('Master Data'!$A$1:$K$101,MATCH($A45,'Master Data'!$A$1:$A$101,0),MATCH(I$1,'Master Data'!$A$1:$K$1,0))</f>
        <v>45299</v>
      </c>
      <c r="J45" s="15" t="str">
        <f t="array" ref="J45">INDEX('Master Data'!$A$1:$K$101,MATCH($A45,'Master Data'!$A$1:$A$101,0),MATCH(J$1,'Master Data'!$A$1:$K$1,0))</f>
        <v>https://drive.google.com/file/d/xyz987654uvw</v>
      </c>
      <c r="K45" s="13" t="str">
        <f t="array" ref="K45">INDEX('Master Data'!$A$1:$K$101,MATCH($A45,'Master Data'!$A$1:$A$101,0),MATCH(K$1,'Master Data'!$A$1:$K$1,0))</f>
        <v>http://linkedinSumit934@gmail.com:linkedin)</v>
      </c>
      <c r="L45" s="16" t="s">
        <v>29</v>
      </c>
      <c r="M45" s="16" t="s">
        <v>364</v>
      </c>
    </row>
    <row r="46">
      <c r="A46" s="13" t="s">
        <v>409</v>
      </c>
      <c r="B46" s="13" t="str">
        <f t="array" ref="B46">INDEX('Master Data'!$A$1:$K$101,MATCH($A46,'Master Data'!$A$1:$A$101,0),MATCH(B$1,'Master Data'!$A$1:$K$1,0))</f>
        <v>Nandini Verma</v>
      </c>
      <c r="C46" s="13">
        <f t="array" ref="C46">INDEX('Master Data'!$A$1:$K$101,MATCH($A46,'Master Data'!$A$1:$A$101,0),MATCH(C$1,'Master Data'!$A$1:$K$1,0))</f>
        <v>9234567935</v>
      </c>
      <c r="D46" s="13" t="str">
        <f t="array" ref="D46">INDEX('Master Data'!$A$1:$K$101,MATCH($A46,'Master Data'!$A$1:$A$101,0),MATCH(D$1,'Master Data'!$A$1:$K$1,0))</f>
        <v>Nandi935@gmail.com</v>
      </c>
      <c r="E46" s="13" t="str">
        <f t="array" ref="E46">INDEX('Master Data'!$A$1:$K$101,MATCH($A46,'Master Data'!$A$1:$A$101,0),MATCH(E$1,'Master Data'!$A$1:$K$1,0))</f>
        <v>Malayalam</v>
      </c>
      <c r="F46" s="13" t="str">
        <f t="array" ref="F46">INDEX('Master Data'!$A$1:$K$101,MATCH($A46,'Master Data'!$A$1:$A$101,0),MATCH(F$1,'Master Data'!$A$1:$K$1,0))</f>
        <v>Req_123</v>
      </c>
      <c r="G46" s="13" t="str">
        <f t="array" ref="G46">INDEX('Master Data'!$A$1:$K$101,MATCH($A46,'Master Data'!$A$1:$A$101,0),MATCH(G$1,'Master Data'!$A$1:$K$1,0))</f>
        <v>Naukri</v>
      </c>
      <c r="H46" s="13" t="str">
        <f t="array" ref="H46">INDEX('Master Data'!$A$1:$K$101,MATCH($A46,'Master Data'!$A$1:$A$101,0),MATCH(H$1,'Master Data'!$A$1:$K$1,0))</f>
        <v>Job Posting</v>
      </c>
      <c r="I46" s="14">
        <f t="array" ref="I46">INDEX('Master Data'!$A$1:$K$101,MATCH($A46,'Master Data'!$A$1:$A$101,0),MATCH(I$1,'Master Data'!$A$1:$K$1,0))</f>
        <v>45307</v>
      </c>
      <c r="J46" s="15" t="str">
        <f t="array" ref="J46">INDEX('Master Data'!$A$1:$K$101,MATCH($A46,'Master Data'!$A$1:$A$101,0),MATCH(J$1,'Master Data'!$A$1:$K$1,0))</f>
        <v>https://drive.google.com/file/d/mno456789pqr</v>
      </c>
      <c r="K46" s="13" t="str">
        <f t="array" ref="K46">INDEX('Master Data'!$A$1:$K$101,MATCH($A46,'Master Data'!$A$1:$A$101,0),MATCH(K$1,'Master Data'!$A$1:$K$1,0))</f>
        <v>http://linkedinNandi935@gmail.com:linkedin)</v>
      </c>
      <c r="L46" s="16" t="s">
        <v>29</v>
      </c>
      <c r="M46" s="16" t="s">
        <v>369</v>
      </c>
    </row>
    <row r="47">
      <c r="A47" s="13" t="s">
        <v>410</v>
      </c>
      <c r="B47" s="13" t="str">
        <f t="array" ref="B47">INDEX('Master Data'!$A$1:$K$101,MATCH($A47,'Master Data'!$A$1:$A$101,0),MATCH(B$1,'Master Data'!$A$1:$K$1,0))</f>
        <v>Prateek Das</v>
      </c>
      <c r="C47" s="13">
        <f t="array" ref="C47">INDEX('Master Data'!$A$1:$K$101,MATCH($A47,'Master Data'!$A$1:$A$101,0),MATCH(C$1,'Master Data'!$A$1:$K$1,0))</f>
        <v>9234567936</v>
      </c>
      <c r="D47" s="13" t="str">
        <f t="array" ref="D47">INDEX('Master Data'!$A$1:$K$101,MATCH($A47,'Master Data'!$A$1:$A$101,0),MATCH(D$1,'Master Data'!$A$1:$K$1,0))</f>
        <v>Prate936@gmail.com</v>
      </c>
      <c r="E47" s="13" t="str">
        <f t="array" ref="E47">INDEX('Master Data'!$A$1:$K$101,MATCH($A47,'Master Data'!$A$1:$A$101,0),MATCH(E$1,'Master Data'!$A$1:$K$1,0))</f>
        <v>Telugu</v>
      </c>
      <c r="F47" s="13" t="str">
        <f t="array" ref="F47">INDEX('Master Data'!$A$1:$K$101,MATCH($A47,'Master Data'!$A$1:$A$101,0),MATCH(F$1,'Master Data'!$A$1:$K$1,0))</f>
        <v>Req_123</v>
      </c>
      <c r="G47" s="13" t="str">
        <f t="array" ref="G47">INDEX('Master Data'!$A$1:$K$101,MATCH($A47,'Master Data'!$A$1:$A$101,0),MATCH(G$1,'Master Data'!$A$1:$K$1,0))</f>
        <v>IIMJobs</v>
      </c>
      <c r="H47" s="13" t="str">
        <f t="array" ref="H47">INDEX('Master Data'!$A$1:$K$101,MATCH($A47,'Master Data'!$A$1:$A$101,0),MATCH(H$1,'Master Data'!$A$1:$K$1,0))</f>
        <v>Head Hunting</v>
      </c>
      <c r="I47" s="14">
        <f t="array" ref="I47">INDEX('Master Data'!$A$1:$K$101,MATCH($A47,'Master Data'!$A$1:$A$101,0),MATCH(I$1,'Master Data'!$A$1:$K$1,0))</f>
        <v>45122</v>
      </c>
      <c r="J47" s="15" t="str">
        <f t="array" ref="J47">INDEX('Master Data'!$A$1:$K$101,MATCH($A47,'Master Data'!$A$1:$A$101,0),MATCH(J$1,'Master Data'!$A$1:$K$1,0))</f>
        <v>https://drive.google.com/file/d/abc123456def</v>
      </c>
      <c r="K47" s="13" t="str">
        <f t="array" ref="K47">INDEX('Master Data'!$A$1:$K$101,MATCH($A47,'Master Data'!$A$1:$A$101,0),MATCH(K$1,'Master Data'!$A$1:$K$1,0))</f>
        <v>http://linkedinPrate936@gmail.com:linkedin)</v>
      </c>
      <c r="L47" s="16" t="s">
        <v>37</v>
      </c>
      <c r="M47" s="16" t="s">
        <v>362</v>
      </c>
    </row>
    <row r="48">
      <c r="A48" s="13" t="s">
        <v>411</v>
      </c>
      <c r="B48" s="13" t="str">
        <f t="array" ref="B48">INDEX('Master Data'!$A$1:$K$101,MATCH($A48,'Master Data'!$A$1:$A$101,0),MATCH(B$1,'Master Data'!$A$1:$K$1,0))</f>
        <v>Aarushi Singh</v>
      </c>
      <c r="C48" s="13">
        <f t="array" ref="C48">INDEX('Master Data'!$A$1:$K$101,MATCH($A48,'Master Data'!$A$1:$A$101,0),MATCH(C$1,'Master Data'!$A$1:$K$1,0))</f>
        <v>9234567937</v>
      </c>
      <c r="D48" s="13" t="str">
        <f t="array" ref="D48">INDEX('Master Data'!$A$1:$K$101,MATCH($A48,'Master Data'!$A$1:$A$101,0),MATCH(D$1,'Master Data'!$A$1:$K$1,0))</f>
        <v>Aarus937@gmail.com</v>
      </c>
      <c r="E48" s="13" t="str">
        <f t="array" ref="E48">INDEX('Master Data'!$A$1:$K$101,MATCH($A48,'Master Data'!$A$1:$A$101,0),MATCH(E$1,'Master Data'!$A$1:$K$1,0))</f>
        <v>Marathi</v>
      </c>
      <c r="F48" s="13" t="str">
        <f t="array" ref="F48">INDEX('Master Data'!$A$1:$K$101,MATCH($A48,'Master Data'!$A$1:$A$101,0),MATCH(F$1,'Master Data'!$A$1:$K$1,0))</f>
        <v>Req_123</v>
      </c>
      <c r="G48" s="13" t="str">
        <f t="array" ref="G48">INDEX('Master Data'!$A$1:$K$101,MATCH($A48,'Master Data'!$A$1:$A$101,0),MATCH(G$1,'Master Data'!$A$1:$K$1,0))</f>
        <v>Linkedin</v>
      </c>
      <c r="H48" s="13" t="str">
        <f t="array" ref="H48">INDEX('Master Data'!$A$1:$K$101,MATCH($A48,'Master Data'!$A$1:$A$101,0),MATCH(H$1,'Master Data'!$A$1:$K$1,0))</f>
        <v>Head Hunting</v>
      </c>
      <c r="I48" s="14">
        <f t="array" ref="I48">INDEX('Master Data'!$A$1:$K$101,MATCH($A48,'Master Data'!$A$1:$A$101,0),MATCH(I$1,'Master Data'!$A$1:$K$1,0))</f>
        <v>45073</v>
      </c>
      <c r="J48" s="15" t="str">
        <f t="array" ref="J48">INDEX('Master Data'!$A$1:$K$101,MATCH($A48,'Master Data'!$A$1:$A$101,0),MATCH(J$1,'Master Data'!$A$1:$K$1,0))</f>
        <v>https://drive.google.com/file/d/xyz987654uvw</v>
      </c>
      <c r="K48" s="13" t="str">
        <f t="array" ref="K48">INDEX('Master Data'!$A$1:$K$101,MATCH($A48,'Master Data'!$A$1:$A$101,0),MATCH(K$1,'Master Data'!$A$1:$K$1,0))</f>
        <v>http://linkedinAarus937@gmail.com:linkedin)</v>
      </c>
      <c r="L48" s="16" t="s">
        <v>37</v>
      </c>
      <c r="M48" s="16" t="s">
        <v>364</v>
      </c>
    </row>
    <row r="49">
      <c r="A49" s="13" t="s">
        <v>412</v>
      </c>
      <c r="B49" s="13" t="str">
        <f t="array" ref="B49">INDEX('Master Data'!$A$1:$K$101,MATCH($A49,'Master Data'!$A$1:$A$101,0),MATCH(B$1,'Master Data'!$A$1:$K$1,0))</f>
        <v>Vikrant Malhotra</v>
      </c>
      <c r="C49" s="13">
        <f t="array" ref="C49">INDEX('Master Data'!$A$1:$K$101,MATCH($A49,'Master Data'!$A$1:$A$101,0),MATCH(C$1,'Master Data'!$A$1:$K$1,0))</f>
        <v>9234567938</v>
      </c>
      <c r="D49" s="13" t="str">
        <f t="array" ref="D49">INDEX('Master Data'!$A$1:$K$101,MATCH($A49,'Master Data'!$A$1:$A$101,0),MATCH(D$1,'Master Data'!$A$1:$K$1,0))</f>
        <v>Vikra938@gmail.com</v>
      </c>
      <c r="E49" s="13" t="str">
        <f t="array" ref="E49">INDEX('Master Data'!$A$1:$K$101,MATCH($A49,'Master Data'!$A$1:$A$101,0),MATCH(E$1,'Master Data'!$A$1:$K$1,0))</f>
        <v>Hindi</v>
      </c>
      <c r="F49" s="13" t="str">
        <f t="array" ref="F49">INDEX('Master Data'!$A$1:$K$101,MATCH($A49,'Master Data'!$A$1:$A$101,0),MATCH(F$1,'Master Data'!$A$1:$K$1,0))</f>
        <v>Req_123</v>
      </c>
      <c r="G49" s="13" t="str">
        <f t="array" ref="G49">INDEX('Master Data'!$A$1:$K$101,MATCH($A49,'Master Data'!$A$1:$A$101,0),MATCH(G$1,'Master Data'!$A$1:$K$1,0))</f>
        <v>Referral</v>
      </c>
      <c r="H49" s="13" t="str">
        <f t="array" ref="H49">INDEX('Master Data'!$A$1:$K$101,MATCH($A49,'Master Data'!$A$1:$A$101,0),MATCH(H$1,'Master Data'!$A$1:$K$1,0))</f>
        <v>Divya Rao</v>
      </c>
      <c r="I49" s="14">
        <f t="array" ref="I49">INDEX('Master Data'!$A$1:$K$101,MATCH($A49,'Master Data'!$A$1:$A$101,0),MATCH(I$1,'Master Data'!$A$1:$K$1,0))</f>
        <v>45176</v>
      </c>
      <c r="J49" s="15" t="str">
        <f t="array" ref="J49">INDEX('Master Data'!$A$1:$K$101,MATCH($A49,'Master Data'!$A$1:$A$101,0),MATCH(J$1,'Master Data'!$A$1:$K$1,0))</f>
        <v>https://drive.google.com/file/d/mno456789pqr</v>
      </c>
      <c r="K49" s="13" t="str">
        <f t="array" ref="K49">INDEX('Master Data'!$A$1:$K$101,MATCH($A49,'Master Data'!$A$1:$A$101,0),MATCH(K$1,'Master Data'!$A$1:$K$1,0))</f>
        <v>http://linkedinVikra938@gmail.com:linkedin)</v>
      </c>
      <c r="L49" s="16" t="s">
        <v>37</v>
      </c>
      <c r="M49" s="16" t="s">
        <v>366</v>
      </c>
    </row>
    <row r="50">
      <c r="A50" s="13" t="s">
        <v>413</v>
      </c>
      <c r="B50" s="13" t="str">
        <f t="array" ref="B50">INDEX('Master Data'!$A$1:$K$101,MATCH($A50,'Master Data'!$A$1:$A$101,0),MATCH(B$1,'Master Data'!$A$1:$K$1,0))</f>
        <v>Anika Das</v>
      </c>
      <c r="C50" s="13">
        <f t="array" ref="C50">INDEX('Master Data'!$A$1:$K$101,MATCH($A50,'Master Data'!$A$1:$A$101,0),MATCH(C$1,'Master Data'!$A$1:$K$1,0))</f>
        <v>9234567939</v>
      </c>
      <c r="D50" s="13" t="str">
        <f t="array" ref="D50">INDEX('Master Data'!$A$1:$K$101,MATCH($A50,'Master Data'!$A$1:$A$101,0),MATCH(D$1,'Master Data'!$A$1:$K$1,0))</f>
        <v>Anika939@gmail.com</v>
      </c>
      <c r="E50" s="13" t="str">
        <f t="array" ref="E50">INDEX('Master Data'!$A$1:$K$101,MATCH($A50,'Master Data'!$A$1:$A$101,0),MATCH(E$1,'Master Data'!$A$1:$K$1,0))</f>
        <v>Kannada</v>
      </c>
      <c r="F50" s="13" t="str">
        <f t="array" ref="F50">INDEX('Master Data'!$A$1:$K$101,MATCH($A50,'Master Data'!$A$1:$A$101,0),MATCH(F$1,'Master Data'!$A$1:$K$1,0))</f>
        <v>Req_123</v>
      </c>
      <c r="G50" s="13" t="str">
        <f t="array" ref="G50">INDEX('Master Data'!$A$1:$K$101,MATCH($A50,'Master Data'!$A$1:$A$101,0),MATCH(G$1,'Master Data'!$A$1:$K$1,0))</f>
        <v>Shine</v>
      </c>
      <c r="H50" s="13" t="str">
        <f t="array" ref="H50">INDEX('Master Data'!$A$1:$K$101,MATCH($A50,'Master Data'!$A$1:$A$101,0),MATCH(H$1,'Master Data'!$A$1:$K$1,0))</f>
        <v>Job Posting</v>
      </c>
      <c r="I50" s="14">
        <f t="array" ref="I50">INDEX('Master Data'!$A$1:$K$101,MATCH($A50,'Master Data'!$A$1:$A$101,0),MATCH(I$1,'Master Data'!$A$1:$K$1,0))</f>
        <v>45331</v>
      </c>
      <c r="J50" s="15" t="str">
        <f t="array" ref="J50">INDEX('Master Data'!$A$1:$K$101,MATCH($A50,'Master Data'!$A$1:$A$101,0),MATCH(J$1,'Master Data'!$A$1:$K$1,0))</f>
        <v>https://drive.google.com/file/d/abc123456def</v>
      </c>
      <c r="K50" s="13" t="str">
        <f t="array" ref="K50">INDEX('Master Data'!$A$1:$K$101,MATCH($A50,'Master Data'!$A$1:$A$101,0),MATCH(K$1,'Master Data'!$A$1:$K$1,0))</f>
        <v>http://linkedinAnika939@gmail.com:linkedin)</v>
      </c>
      <c r="L50" s="16" t="s">
        <v>29</v>
      </c>
      <c r="M50" s="16" t="s">
        <v>364</v>
      </c>
    </row>
    <row r="51">
      <c r="A51" s="13" t="s">
        <v>414</v>
      </c>
      <c r="B51" s="13" t="str">
        <f t="array" ref="B51">INDEX('Master Data'!$A$1:$K$101,MATCH($A51,'Master Data'!$A$1:$A$101,0),MATCH(B$1,'Master Data'!$A$1:$K$1,0))</f>
        <v>Mohan Kumar</v>
      </c>
      <c r="C51" s="13">
        <f t="array" ref="C51">INDEX('Master Data'!$A$1:$K$101,MATCH($A51,'Master Data'!$A$1:$A$101,0),MATCH(C$1,'Master Data'!$A$1:$K$1,0))</f>
        <v>9234567940</v>
      </c>
      <c r="D51" s="13" t="str">
        <f t="array" ref="D51">INDEX('Master Data'!$A$1:$K$101,MATCH($A51,'Master Data'!$A$1:$A$101,0),MATCH(D$1,'Master Data'!$A$1:$K$1,0))</f>
        <v>Mohan940@gmail.com</v>
      </c>
      <c r="E51" s="13" t="str">
        <f t="array" ref="E51">INDEX('Master Data'!$A$1:$K$101,MATCH($A51,'Master Data'!$A$1:$A$101,0),MATCH(E$1,'Master Data'!$A$1:$K$1,0))</f>
        <v>Tamil</v>
      </c>
      <c r="F51" s="13" t="str">
        <f t="array" ref="F51">INDEX('Master Data'!$A$1:$K$101,MATCH($A51,'Master Data'!$A$1:$A$101,0),MATCH(F$1,'Master Data'!$A$1:$K$1,0))</f>
        <v>Req_123</v>
      </c>
      <c r="G51" s="13" t="str">
        <f t="array" ref="G51">INDEX('Master Data'!$A$1:$K$101,MATCH($A51,'Master Data'!$A$1:$A$101,0),MATCH(G$1,'Master Data'!$A$1:$K$1,0))</f>
        <v>Naukri</v>
      </c>
      <c r="H51" s="13" t="str">
        <f t="array" ref="H51">INDEX('Master Data'!$A$1:$K$101,MATCH($A51,'Master Data'!$A$1:$A$101,0),MATCH(H$1,'Master Data'!$A$1:$K$1,0))</f>
        <v>Head Hunting</v>
      </c>
      <c r="I51" s="14">
        <f t="array" ref="I51">INDEX('Master Data'!$A$1:$K$101,MATCH($A51,'Master Data'!$A$1:$A$101,0),MATCH(I$1,'Master Data'!$A$1:$K$1,0))</f>
        <v>45093</v>
      </c>
      <c r="J51" s="15" t="str">
        <f t="array" ref="J51">INDEX('Master Data'!$A$1:$K$101,MATCH($A51,'Master Data'!$A$1:$A$101,0),MATCH(J$1,'Master Data'!$A$1:$K$1,0))</f>
        <v>https://drive.google.com/file/d/xyz987654uvw</v>
      </c>
      <c r="K51" s="13" t="str">
        <f t="array" ref="K51">INDEX('Master Data'!$A$1:$K$101,MATCH($A51,'Master Data'!$A$1:$A$101,0),MATCH(K$1,'Master Data'!$A$1:$K$1,0))</f>
        <v>http://linkedinMohan940@gmail.com:linkedin)</v>
      </c>
      <c r="L51" s="16" t="s">
        <v>37</v>
      </c>
      <c r="M51" s="16" t="s">
        <v>369</v>
      </c>
    </row>
    <row r="52">
      <c r="A52" s="13" t="s">
        <v>415</v>
      </c>
      <c r="B52" s="13" t="str">
        <f t="array" ref="B52">INDEX('Master Data'!$A$1:$K$101,MATCH($A52,'Master Data'!$A$1:$A$101,0),MATCH(B$1,'Master Data'!$A$1:$K$1,0))</f>
        <v>Komal Shah</v>
      </c>
      <c r="C52" s="13">
        <f t="array" ref="C52">INDEX('Master Data'!$A$1:$K$101,MATCH($A52,'Master Data'!$A$1:$A$101,0),MATCH(C$1,'Master Data'!$A$1:$K$1,0))</f>
        <v>9234567941</v>
      </c>
      <c r="D52" s="13" t="str">
        <f t="array" ref="D52">INDEX('Master Data'!$A$1:$K$101,MATCH($A52,'Master Data'!$A$1:$A$101,0),MATCH(D$1,'Master Data'!$A$1:$K$1,0))</f>
        <v>Komal941@gmail.com</v>
      </c>
      <c r="E52" s="13" t="str">
        <f t="array" ref="E52">INDEX('Master Data'!$A$1:$K$101,MATCH($A52,'Master Data'!$A$1:$A$101,0),MATCH(E$1,'Master Data'!$A$1:$K$1,0))</f>
        <v>Malayalam</v>
      </c>
      <c r="F52" s="13" t="str">
        <f t="array" ref="F52">INDEX('Master Data'!$A$1:$K$101,MATCH($A52,'Master Data'!$A$1:$A$101,0),MATCH(F$1,'Master Data'!$A$1:$K$1,0))</f>
        <v>Req_123</v>
      </c>
      <c r="G52" s="13" t="str">
        <f t="array" ref="G52">INDEX('Master Data'!$A$1:$K$101,MATCH($A52,'Master Data'!$A$1:$A$101,0),MATCH(G$1,'Master Data'!$A$1:$K$1,0))</f>
        <v>Referral</v>
      </c>
      <c r="H52" s="13" t="str">
        <f t="array" ref="H52">INDEX('Master Data'!$A$1:$K$101,MATCH($A52,'Master Data'!$A$1:$A$101,0),MATCH(H$1,'Master Data'!$A$1:$K$1,0))</f>
        <v>Rohan Chatterjee</v>
      </c>
      <c r="I52" s="14">
        <f t="array" ref="I52">INDEX('Master Data'!$A$1:$K$101,MATCH($A52,'Master Data'!$A$1:$A$101,0),MATCH(I$1,'Master Data'!$A$1:$K$1,0))</f>
        <v>45342</v>
      </c>
      <c r="J52" s="15" t="str">
        <f t="array" ref="J52">INDEX('Master Data'!$A$1:$K$101,MATCH($A52,'Master Data'!$A$1:$A$101,0),MATCH(J$1,'Master Data'!$A$1:$K$1,0))</f>
        <v>https://drive.google.com/file/d/mno456789pqr</v>
      </c>
      <c r="K52" s="13" t="str">
        <f t="array" ref="K52">INDEX('Master Data'!$A$1:$K$101,MATCH($A52,'Master Data'!$A$1:$A$101,0),MATCH(K$1,'Master Data'!$A$1:$K$1,0))</f>
        <v>http://linkedinKomal941@gmail.com:linkedin)</v>
      </c>
      <c r="L52" s="16" t="s">
        <v>29</v>
      </c>
      <c r="M52" s="16" t="s">
        <v>362</v>
      </c>
    </row>
    <row r="53">
      <c r="A53" s="13" t="s">
        <v>416</v>
      </c>
      <c r="B53" s="13" t="str">
        <f t="array" ref="B53">INDEX('Master Data'!$A$1:$K$101,MATCH($A53,'Master Data'!$A$1:$A$101,0),MATCH(B$1,'Master Data'!$A$1:$K$1,0))</f>
        <v>Pranav Gupta</v>
      </c>
      <c r="C53" s="13">
        <f t="array" ref="C53">INDEX('Master Data'!$A$1:$K$101,MATCH($A53,'Master Data'!$A$1:$A$101,0),MATCH(C$1,'Master Data'!$A$1:$K$1,0))</f>
        <v>9234567942</v>
      </c>
      <c r="D53" s="13" t="str">
        <f t="array" ref="D53">INDEX('Master Data'!$A$1:$K$101,MATCH($A53,'Master Data'!$A$1:$A$101,0),MATCH(D$1,'Master Data'!$A$1:$K$1,0))</f>
        <v>Prana942@gmail.com</v>
      </c>
      <c r="E53" s="13" t="str">
        <f t="array" ref="E53">INDEX('Master Data'!$A$1:$K$101,MATCH($A53,'Master Data'!$A$1:$A$101,0),MATCH(E$1,'Master Data'!$A$1:$K$1,0))</f>
        <v>Telugu</v>
      </c>
      <c r="F53" s="13" t="str">
        <f t="array" ref="F53">INDEX('Master Data'!$A$1:$K$101,MATCH($A53,'Master Data'!$A$1:$A$101,0),MATCH(F$1,'Master Data'!$A$1:$K$1,0))</f>
        <v>Req_123</v>
      </c>
      <c r="G53" s="13" t="str">
        <f t="array" ref="G53">INDEX('Master Data'!$A$1:$K$101,MATCH($A53,'Master Data'!$A$1:$A$101,0),MATCH(G$1,'Master Data'!$A$1:$K$1,0))</f>
        <v>IIMJobs</v>
      </c>
      <c r="H53" s="13" t="str">
        <f t="array" ref="H53">INDEX('Master Data'!$A$1:$K$101,MATCH($A53,'Master Data'!$A$1:$A$101,0),MATCH(H$1,'Master Data'!$A$1:$K$1,0))</f>
        <v>Head Hunting</v>
      </c>
      <c r="I53" s="14">
        <f t="array" ref="I53">INDEX('Master Data'!$A$1:$K$101,MATCH($A53,'Master Data'!$A$1:$A$101,0),MATCH(I$1,'Master Data'!$A$1:$K$1,0))</f>
        <v>45349</v>
      </c>
      <c r="J53" s="15" t="str">
        <f t="array" ref="J53">INDEX('Master Data'!$A$1:$K$101,MATCH($A53,'Master Data'!$A$1:$A$101,0),MATCH(J$1,'Master Data'!$A$1:$K$1,0))</f>
        <v>https://drive.google.com/file/d/abc123456def</v>
      </c>
      <c r="K53" s="13" t="str">
        <f t="array" ref="K53">INDEX('Master Data'!$A$1:$K$101,MATCH($A53,'Master Data'!$A$1:$A$101,0),MATCH(K$1,'Master Data'!$A$1:$K$1,0))</f>
        <v>http://linkedinPrana942@gmail.com:linkedin)</v>
      </c>
      <c r="L53" s="16" t="s">
        <v>29</v>
      </c>
      <c r="M53" s="16" t="s">
        <v>364</v>
      </c>
    </row>
    <row r="54">
      <c r="A54" s="13" t="s">
        <v>417</v>
      </c>
      <c r="B54" s="13" t="str">
        <f t="array" ref="B54">INDEX('Master Data'!$A$1:$K$101,MATCH($A54,'Master Data'!$A$1:$A$101,0),MATCH(B$1,'Master Data'!$A$1:$K$1,0))</f>
        <v>Shweta Sharma</v>
      </c>
      <c r="C54" s="13">
        <f t="array" ref="C54">INDEX('Master Data'!$A$1:$K$101,MATCH($A54,'Master Data'!$A$1:$A$101,0),MATCH(C$1,'Master Data'!$A$1:$K$1,0))</f>
        <v>9234567943</v>
      </c>
      <c r="D54" s="13" t="str">
        <f t="array" ref="D54">INDEX('Master Data'!$A$1:$K$101,MATCH($A54,'Master Data'!$A$1:$A$101,0),MATCH(D$1,'Master Data'!$A$1:$K$1,0))</f>
        <v>Shwet943@gmail.com</v>
      </c>
      <c r="E54" s="13" t="str">
        <f t="array" ref="E54">INDEX('Master Data'!$A$1:$K$101,MATCH($A54,'Master Data'!$A$1:$A$101,0),MATCH(E$1,'Master Data'!$A$1:$K$1,0))</f>
        <v>Marathi</v>
      </c>
      <c r="F54" s="13" t="str">
        <f t="array" ref="F54">INDEX('Master Data'!$A$1:$K$101,MATCH($A54,'Master Data'!$A$1:$A$101,0),MATCH(F$1,'Master Data'!$A$1:$K$1,0))</f>
        <v>Req_123</v>
      </c>
      <c r="G54" s="13" t="str">
        <f t="array" ref="G54">INDEX('Master Data'!$A$1:$K$101,MATCH($A54,'Master Data'!$A$1:$A$101,0),MATCH(G$1,'Master Data'!$A$1:$K$1,0))</f>
        <v>Shine</v>
      </c>
      <c r="H54" s="13" t="str">
        <f t="array" ref="H54">INDEX('Master Data'!$A$1:$K$101,MATCH($A54,'Master Data'!$A$1:$A$101,0),MATCH(H$1,'Master Data'!$A$1:$K$1,0))</f>
        <v>Head Hunting</v>
      </c>
      <c r="I54" s="14">
        <f t="array" ref="I54">INDEX('Master Data'!$A$1:$K$101,MATCH($A54,'Master Data'!$A$1:$A$101,0),MATCH(I$1,'Master Data'!$A$1:$K$1,0))</f>
        <v>45355</v>
      </c>
      <c r="J54" s="15" t="str">
        <f t="array" ref="J54">INDEX('Master Data'!$A$1:$K$101,MATCH($A54,'Master Data'!$A$1:$A$101,0),MATCH(J$1,'Master Data'!$A$1:$K$1,0))</f>
        <v>https://drive.google.com/file/d/xyz987654uvw</v>
      </c>
      <c r="K54" s="13" t="str">
        <f t="array" ref="K54">INDEX('Master Data'!$A$1:$K$101,MATCH($A54,'Master Data'!$A$1:$A$101,0),MATCH(K$1,'Master Data'!$A$1:$K$1,0))</f>
        <v>http://linkedinShwet943@gmail.com:linkedin)</v>
      </c>
      <c r="L54" s="16" t="s">
        <v>29</v>
      </c>
      <c r="M54" s="16" t="s">
        <v>366</v>
      </c>
    </row>
    <row r="55">
      <c r="A55" s="13" t="s">
        <v>418</v>
      </c>
      <c r="B55" s="13" t="str">
        <f t="array" ref="B55">INDEX('Master Data'!$A$1:$K$101,MATCH($A55,'Master Data'!$A$1:$A$101,0),MATCH(B$1,'Master Data'!$A$1:$K$1,0))</f>
        <v>Aditya Saxena</v>
      </c>
      <c r="C55" s="13">
        <f t="array" ref="C55">INDEX('Master Data'!$A$1:$K$101,MATCH($A55,'Master Data'!$A$1:$A$101,0),MATCH(C$1,'Master Data'!$A$1:$K$1,0))</f>
        <v>9234567944</v>
      </c>
      <c r="D55" s="13" t="str">
        <f t="array" ref="D55">INDEX('Master Data'!$A$1:$K$101,MATCH($A55,'Master Data'!$A$1:$A$101,0),MATCH(D$1,'Master Data'!$A$1:$K$1,0))</f>
        <v>Adity944@gmail.com</v>
      </c>
      <c r="E55" s="13" t="str">
        <f t="array" ref="E55">INDEX('Master Data'!$A$1:$K$101,MATCH($A55,'Master Data'!$A$1:$A$101,0),MATCH(E$1,'Master Data'!$A$1:$K$1,0))</f>
        <v>Hindi</v>
      </c>
      <c r="F55" s="13" t="str">
        <f t="array" ref="F55">INDEX('Master Data'!$A$1:$K$101,MATCH($A55,'Master Data'!$A$1:$A$101,0),MATCH(F$1,'Master Data'!$A$1:$K$1,0))</f>
        <v>Req_123</v>
      </c>
      <c r="G55" s="13" t="str">
        <f t="array" ref="G55">INDEX('Master Data'!$A$1:$K$101,MATCH($A55,'Master Data'!$A$1:$A$101,0),MATCH(G$1,'Master Data'!$A$1:$K$1,0))</f>
        <v>Naukri</v>
      </c>
      <c r="H55" s="13" t="str">
        <f t="array" ref="H55">INDEX('Master Data'!$A$1:$K$101,MATCH($A55,'Master Data'!$A$1:$A$101,0),MATCH(H$1,'Master Data'!$A$1:$K$1,0))</f>
        <v>Head Hunting</v>
      </c>
      <c r="I55" s="14">
        <f t="array" ref="I55">INDEX('Master Data'!$A$1:$K$101,MATCH($A55,'Master Data'!$A$1:$A$101,0),MATCH(I$1,'Master Data'!$A$1:$K$1,0))</f>
        <v>45261</v>
      </c>
      <c r="J55" s="15" t="str">
        <f t="array" ref="J55">INDEX('Master Data'!$A$1:$K$101,MATCH($A55,'Master Data'!$A$1:$A$101,0),MATCH(J$1,'Master Data'!$A$1:$K$1,0))</f>
        <v>https://drive.google.com/file/d/mno456789pqr</v>
      </c>
      <c r="K55" s="13" t="str">
        <f t="array" ref="K55">INDEX('Master Data'!$A$1:$K$101,MATCH($A55,'Master Data'!$A$1:$A$101,0),MATCH(K$1,'Master Data'!$A$1:$K$1,0))</f>
        <v>http://linkedinAdity944@gmail.com:linkedin)</v>
      </c>
      <c r="L55" s="16" t="s">
        <v>37</v>
      </c>
      <c r="M55" s="16" t="s">
        <v>364</v>
      </c>
    </row>
    <row r="56">
      <c r="A56" s="13" t="s">
        <v>419</v>
      </c>
      <c r="B56" s="13" t="str">
        <f t="array" ref="B56">INDEX('Master Data'!$A$1:$K$101,MATCH($A56,'Master Data'!$A$1:$A$101,0),MATCH(B$1,'Master Data'!$A$1:$K$1,0))</f>
        <v>Ritu Joshi</v>
      </c>
      <c r="C56" s="13">
        <f t="array" ref="C56">INDEX('Master Data'!$A$1:$K$101,MATCH($A56,'Master Data'!$A$1:$A$101,0),MATCH(C$1,'Master Data'!$A$1:$K$1,0))</f>
        <v>9234567945</v>
      </c>
      <c r="D56" s="13" t="str">
        <f t="array" ref="D56">INDEX('Master Data'!$A$1:$K$101,MATCH($A56,'Master Data'!$A$1:$A$101,0),MATCH(D$1,'Master Data'!$A$1:$K$1,0))</f>
        <v>Ritu 945@gmail.com</v>
      </c>
      <c r="E56" s="13" t="str">
        <f t="array" ref="E56">INDEX('Master Data'!$A$1:$K$101,MATCH($A56,'Master Data'!$A$1:$A$101,0),MATCH(E$1,'Master Data'!$A$1:$K$1,0))</f>
        <v>Tamil</v>
      </c>
      <c r="F56" s="13" t="str">
        <f t="array" ref="F56">INDEX('Master Data'!$A$1:$K$101,MATCH($A56,'Master Data'!$A$1:$A$101,0),MATCH(F$1,'Master Data'!$A$1:$K$1,0))</f>
        <v>Req_123</v>
      </c>
      <c r="G56" s="13" t="str">
        <f t="array" ref="G56">INDEX('Master Data'!$A$1:$K$101,MATCH($A56,'Master Data'!$A$1:$A$101,0),MATCH(G$1,'Master Data'!$A$1:$K$1,0))</f>
        <v>Linkedin</v>
      </c>
      <c r="H56" s="13" t="str">
        <f t="array" ref="H56">INDEX('Master Data'!$A$1:$K$101,MATCH($A56,'Master Data'!$A$1:$A$101,0),MATCH(H$1,'Master Data'!$A$1:$K$1,0))</f>
        <v>Head Hunting</v>
      </c>
      <c r="I56" s="14">
        <f t="array" ref="I56">INDEX('Master Data'!$A$1:$K$101,MATCH($A56,'Master Data'!$A$1:$A$101,0),MATCH(I$1,'Master Data'!$A$1:$K$1,0))</f>
        <v>44981</v>
      </c>
      <c r="J56" s="15" t="str">
        <f t="array" ref="J56">INDEX('Master Data'!$A$1:$K$101,MATCH($A56,'Master Data'!$A$1:$A$101,0),MATCH(J$1,'Master Data'!$A$1:$K$1,0))</f>
        <v>https://drive.google.com/file/d/abc123456def</v>
      </c>
      <c r="K56" s="13" t="str">
        <f t="array" ref="K56">INDEX('Master Data'!$A$1:$K$101,MATCH($A56,'Master Data'!$A$1:$A$101,0),MATCH(K$1,'Master Data'!$A$1:$K$1,0))</f>
        <v>http://linkedinRitu 945@gmail.com:linkedin)</v>
      </c>
      <c r="L56" s="16" t="s">
        <v>37</v>
      </c>
      <c r="M56" s="16" t="s">
        <v>369</v>
      </c>
    </row>
    <row r="57">
      <c r="A57" s="13" t="s">
        <v>420</v>
      </c>
      <c r="B57" s="13" t="str">
        <f t="array" ref="B57">INDEX('Master Data'!$A$1:$K$101,MATCH($A57,'Master Data'!$A$1:$A$101,0),MATCH(B$1,'Master Data'!$A$1:$K$1,0))</f>
        <v>Rajesh Patel</v>
      </c>
      <c r="C57" s="13">
        <f t="array" ref="C57">INDEX('Master Data'!$A$1:$K$101,MATCH($A57,'Master Data'!$A$1:$A$101,0),MATCH(C$1,'Master Data'!$A$1:$K$1,0))</f>
        <v>9234567946</v>
      </c>
      <c r="D57" s="13" t="str">
        <f t="array" ref="D57">INDEX('Master Data'!$A$1:$K$101,MATCH($A57,'Master Data'!$A$1:$A$101,0),MATCH(D$1,'Master Data'!$A$1:$K$1,0))</f>
        <v>Rajes946@gmail.com</v>
      </c>
      <c r="E57" s="13" t="str">
        <f t="array" ref="E57">INDEX('Master Data'!$A$1:$K$101,MATCH($A57,'Master Data'!$A$1:$A$101,0),MATCH(E$1,'Master Data'!$A$1:$K$1,0))</f>
        <v>Kannada</v>
      </c>
      <c r="F57" s="13" t="str">
        <f t="array" ref="F57">INDEX('Master Data'!$A$1:$K$101,MATCH($A57,'Master Data'!$A$1:$A$101,0),MATCH(F$1,'Master Data'!$A$1:$K$1,0))</f>
        <v>Req_123</v>
      </c>
      <c r="G57" s="13" t="str">
        <f t="array" ref="G57">INDEX('Master Data'!$A$1:$K$101,MATCH($A57,'Master Data'!$A$1:$A$101,0),MATCH(G$1,'Master Data'!$A$1:$K$1,0))</f>
        <v>Referral</v>
      </c>
      <c r="H57" s="13" t="str">
        <f t="array" ref="H57">INDEX('Master Data'!$A$1:$K$101,MATCH($A57,'Master Data'!$A$1:$A$101,0),MATCH(H$1,'Master Data'!$A$1:$K$1,0))</f>
        <v>Sneha Kumar</v>
      </c>
      <c r="I57" s="14">
        <f t="array" ref="I57">INDEX('Master Data'!$A$1:$K$101,MATCH($A57,'Master Data'!$A$1:$A$101,0),MATCH(I$1,'Master Data'!$A$1:$K$1,0))</f>
        <v>45163</v>
      </c>
      <c r="J57" s="15" t="str">
        <f t="array" ref="J57">INDEX('Master Data'!$A$1:$K$101,MATCH($A57,'Master Data'!$A$1:$A$101,0),MATCH(J$1,'Master Data'!$A$1:$K$1,0))</f>
        <v>https://drive.google.com/file/d/xyz987654uvw</v>
      </c>
      <c r="K57" s="13" t="str">
        <f t="array" ref="K57">INDEX('Master Data'!$A$1:$K$101,MATCH($A57,'Master Data'!$A$1:$A$101,0),MATCH(K$1,'Master Data'!$A$1:$K$1,0))</f>
        <v>http://linkedinRajes946@gmail.com:linkedin)</v>
      </c>
      <c r="L57" s="16" t="s">
        <v>37</v>
      </c>
      <c r="M57" s="16" t="s">
        <v>362</v>
      </c>
    </row>
    <row r="58">
      <c r="A58" s="13" t="s">
        <v>421</v>
      </c>
      <c r="B58" s="13" t="str">
        <f t="array" ref="B58">INDEX('Master Data'!$A$1:$K$101,MATCH($A58,'Master Data'!$A$1:$A$101,0),MATCH(B$1,'Master Data'!$A$1:$K$1,0))</f>
        <v>Swati Singh</v>
      </c>
      <c r="C58" s="13">
        <f t="array" ref="C58">INDEX('Master Data'!$A$1:$K$101,MATCH($A58,'Master Data'!$A$1:$A$101,0),MATCH(C$1,'Master Data'!$A$1:$K$1,0))</f>
        <v>9234567947</v>
      </c>
      <c r="D58" s="13" t="str">
        <f t="array" ref="D58">INDEX('Master Data'!$A$1:$K$101,MATCH($A58,'Master Data'!$A$1:$A$101,0),MATCH(D$1,'Master Data'!$A$1:$K$1,0))</f>
        <v>Swati947@gmail.com</v>
      </c>
      <c r="E58" s="13" t="str">
        <f t="array" ref="E58">INDEX('Master Data'!$A$1:$K$101,MATCH($A58,'Master Data'!$A$1:$A$101,0),MATCH(E$1,'Master Data'!$A$1:$K$1,0))</f>
        <v>Malayalam</v>
      </c>
      <c r="F58" s="13" t="str">
        <f t="array" ref="F58">INDEX('Master Data'!$A$1:$K$101,MATCH($A58,'Master Data'!$A$1:$A$101,0),MATCH(F$1,'Master Data'!$A$1:$K$1,0))</f>
        <v>Req_123</v>
      </c>
      <c r="G58" s="13" t="str">
        <f t="array" ref="G58">INDEX('Master Data'!$A$1:$K$101,MATCH($A58,'Master Data'!$A$1:$A$101,0),MATCH(G$1,'Master Data'!$A$1:$K$1,0))</f>
        <v>IIMJobs</v>
      </c>
      <c r="H58" s="13" t="str">
        <f t="array" ref="H58">INDEX('Master Data'!$A$1:$K$101,MATCH($A58,'Master Data'!$A$1:$A$101,0),MATCH(H$1,'Master Data'!$A$1:$K$1,0))</f>
        <v>Head Hunting</v>
      </c>
      <c r="I58" s="14">
        <f t="array" ref="I58">INDEX('Master Data'!$A$1:$K$101,MATCH($A58,'Master Data'!$A$1:$A$101,0),MATCH(I$1,'Master Data'!$A$1:$K$1,0))</f>
        <v>45301</v>
      </c>
      <c r="J58" s="15" t="str">
        <f t="array" ref="J58">INDEX('Master Data'!$A$1:$K$101,MATCH($A58,'Master Data'!$A$1:$A$101,0),MATCH(J$1,'Master Data'!$A$1:$K$1,0))</f>
        <v>https://drive.google.com/file/d/mno456789pqr</v>
      </c>
      <c r="K58" s="13" t="str">
        <f t="array" ref="K58">INDEX('Master Data'!$A$1:$K$101,MATCH($A58,'Master Data'!$A$1:$A$101,0),MATCH(K$1,'Master Data'!$A$1:$K$1,0))</f>
        <v>http://linkedinSwati947@gmail.com:linkedin)</v>
      </c>
      <c r="L58" s="16" t="s">
        <v>29</v>
      </c>
      <c r="M58" s="16" t="s">
        <v>364</v>
      </c>
    </row>
    <row r="59">
      <c r="A59" s="13" t="s">
        <v>422</v>
      </c>
      <c r="B59" s="13" t="str">
        <f t="array" ref="B59">INDEX('Master Data'!$A$1:$K$101,MATCH($A59,'Master Data'!$A$1:$A$101,0),MATCH(B$1,'Master Data'!$A$1:$K$1,0))</f>
        <v>Amar Gupta</v>
      </c>
      <c r="C59" s="13">
        <f t="array" ref="C59">INDEX('Master Data'!$A$1:$K$101,MATCH($A59,'Master Data'!$A$1:$A$101,0),MATCH(C$1,'Master Data'!$A$1:$K$1,0))</f>
        <v>9234567948</v>
      </c>
      <c r="D59" s="13" t="str">
        <f t="array" ref="D59">INDEX('Master Data'!$A$1:$K$101,MATCH($A59,'Master Data'!$A$1:$A$101,0),MATCH(D$1,'Master Data'!$A$1:$K$1,0))</f>
        <v>Amar 948@gmail.com</v>
      </c>
      <c r="E59" s="13" t="str">
        <f t="array" ref="E59">INDEX('Master Data'!$A$1:$K$101,MATCH($A59,'Master Data'!$A$1:$A$101,0),MATCH(E$1,'Master Data'!$A$1:$K$1,0))</f>
        <v>Telugu</v>
      </c>
      <c r="F59" s="13" t="str">
        <f t="array" ref="F59">INDEX('Master Data'!$A$1:$K$101,MATCH($A59,'Master Data'!$A$1:$A$101,0),MATCH(F$1,'Master Data'!$A$1:$K$1,0))</f>
        <v>Req_123</v>
      </c>
      <c r="G59" s="13" t="str">
        <f t="array" ref="G59">INDEX('Master Data'!$A$1:$K$101,MATCH($A59,'Master Data'!$A$1:$A$101,0),MATCH(G$1,'Master Data'!$A$1:$K$1,0))</f>
        <v>Shine</v>
      </c>
      <c r="H59" s="13" t="str">
        <f t="array" ref="H59">INDEX('Master Data'!$A$1:$K$101,MATCH($A59,'Master Data'!$A$1:$A$101,0),MATCH(H$1,'Master Data'!$A$1:$K$1,0))</f>
        <v>Head Hunting</v>
      </c>
      <c r="I59" s="14">
        <f t="array" ref="I59">INDEX('Master Data'!$A$1:$K$101,MATCH($A59,'Master Data'!$A$1:$A$101,0),MATCH(I$1,'Master Data'!$A$1:$K$1,0))</f>
        <v>45059</v>
      </c>
      <c r="J59" s="15" t="str">
        <f t="array" ref="J59">INDEX('Master Data'!$A$1:$K$101,MATCH($A59,'Master Data'!$A$1:$A$101,0),MATCH(J$1,'Master Data'!$A$1:$K$1,0))</f>
        <v>https://drive.google.com/file/d/abc123456def</v>
      </c>
      <c r="K59" s="13" t="str">
        <f t="array" ref="K59">INDEX('Master Data'!$A$1:$K$101,MATCH($A59,'Master Data'!$A$1:$A$101,0),MATCH(K$1,'Master Data'!$A$1:$K$1,0))</f>
        <v>http://linkedinAmar 948@gmail.com:linkedin)</v>
      </c>
      <c r="L59" s="16" t="s">
        <v>37</v>
      </c>
      <c r="M59" s="16" t="s">
        <v>366</v>
      </c>
    </row>
    <row r="60">
      <c r="A60" s="13" t="s">
        <v>423</v>
      </c>
      <c r="B60" s="13" t="str">
        <f t="array" ref="B60">INDEX('Master Data'!$A$1:$K$101,MATCH($A60,'Master Data'!$A$1:$A$101,0),MATCH(B$1,'Master Data'!$A$1:$K$1,0))</f>
        <v>Natasha Choudhury</v>
      </c>
      <c r="C60" s="13">
        <f t="array" ref="C60">INDEX('Master Data'!$A$1:$K$101,MATCH($A60,'Master Data'!$A$1:$A$101,0),MATCH(C$1,'Master Data'!$A$1:$K$1,0))</f>
        <v>9234567949</v>
      </c>
      <c r="D60" s="13" t="str">
        <f t="array" ref="D60">INDEX('Master Data'!$A$1:$K$101,MATCH($A60,'Master Data'!$A$1:$A$101,0),MATCH(D$1,'Master Data'!$A$1:$K$1,0))</f>
        <v>Natas949@gmail.com</v>
      </c>
      <c r="E60" s="13" t="str">
        <f t="array" ref="E60">INDEX('Master Data'!$A$1:$K$101,MATCH($A60,'Master Data'!$A$1:$A$101,0),MATCH(E$1,'Master Data'!$A$1:$K$1,0))</f>
        <v>Marathi</v>
      </c>
      <c r="F60" s="13" t="str">
        <f t="array" ref="F60">INDEX('Master Data'!$A$1:$K$101,MATCH($A60,'Master Data'!$A$1:$A$101,0),MATCH(F$1,'Master Data'!$A$1:$K$1,0))</f>
        <v>Req_123</v>
      </c>
      <c r="G60" s="13" t="str">
        <f t="array" ref="G60">INDEX('Master Data'!$A$1:$K$101,MATCH($A60,'Master Data'!$A$1:$A$101,0),MATCH(G$1,'Master Data'!$A$1:$K$1,0))</f>
        <v>Naukri</v>
      </c>
      <c r="H60" s="13" t="str">
        <f t="array" ref="H60">INDEX('Master Data'!$A$1:$K$101,MATCH($A60,'Master Data'!$A$1:$A$101,0),MATCH(H$1,'Master Data'!$A$1:$K$1,0))</f>
        <v>Head Hunting</v>
      </c>
      <c r="I60" s="14">
        <f t="array" ref="I60">INDEX('Master Data'!$A$1:$K$101,MATCH($A60,'Master Data'!$A$1:$A$101,0),MATCH(I$1,'Master Data'!$A$1:$K$1,0))</f>
        <v>45315</v>
      </c>
      <c r="J60" s="15" t="str">
        <f t="array" ref="J60">INDEX('Master Data'!$A$1:$K$101,MATCH($A60,'Master Data'!$A$1:$A$101,0),MATCH(J$1,'Master Data'!$A$1:$K$1,0))</f>
        <v>https://drive.google.com/file/d/xyz987654uvw</v>
      </c>
      <c r="K60" s="13" t="str">
        <f t="array" ref="K60">INDEX('Master Data'!$A$1:$K$101,MATCH($A60,'Master Data'!$A$1:$A$101,0),MATCH(K$1,'Master Data'!$A$1:$K$1,0))</f>
        <v>http://linkedinNatas949@gmail.com:linkedin)</v>
      </c>
      <c r="L60" s="16" t="s">
        <v>29</v>
      </c>
      <c r="M60" s="16" t="s">
        <v>364</v>
      </c>
    </row>
    <row r="61">
      <c r="A61" s="13" t="s">
        <v>424</v>
      </c>
      <c r="B61" s="13" t="str">
        <f t="array" ref="B61">INDEX('Master Data'!$A$1:$K$101,MATCH($A61,'Master Data'!$A$1:$A$101,0),MATCH(B$1,'Master Data'!$A$1:$K$1,0))</f>
        <v>Pradeep Kumar</v>
      </c>
      <c r="C61" s="13">
        <f t="array" ref="C61">INDEX('Master Data'!$A$1:$K$101,MATCH($A61,'Master Data'!$A$1:$A$101,0),MATCH(C$1,'Master Data'!$A$1:$K$1,0))</f>
        <v>9234567950</v>
      </c>
      <c r="D61" s="13" t="str">
        <f t="array" ref="D61">INDEX('Master Data'!$A$1:$K$101,MATCH($A61,'Master Data'!$A$1:$A$101,0),MATCH(D$1,'Master Data'!$A$1:$K$1,0))</f>
        <v>Prade950@gmail.com</v>
      </c>
      <c r="E61" s="13" t="str">
        <f t="array" ref="E61">INDEX('Master Data'!$A$1:$K$101,MATCH($A61,'Master Data'!$A$1:$A$101,0),MATCH(E$1,'Master Data'!$A$1:$K$1,0))</f>
        <v>Hindi</v>
      </c>
      <c r="F61" s="13" t="str">
        <f t="array" ref="F61">INDEX('Master Data'!$A$1:$K$101,MATCH($A61,'Master Data'!$A$1:$A$101,0),MATCH(F$1,'Master Data'!$A$1:$K$1,0))</f>
        <v>Req_123</v>
      </c>
      <c r="G61" s="13" t="str">
        <f t="array" ref="G61">INDEX('Master Data'!$A$1:$K$101,MATCH($A61,'Master Data'!$A$1:$A$101,0),MATCH(G$1,'Master Data'!$A$1:$K$1,0))</f>
        <v>Referral</v>
      </c>
      <c r="H61" s="13" t="str">
        <f t="array" ref="H61">INDEX('Master Data'!$A$1:$K$101,MATCH($A61,'Master Data'!$A$1:$A$101,0),MATCH(H$1,'Master Data'!$A$1:$K$1,0))</f>
        <v>Anjali Choudhury</v>
      </c>
      <c r="I61" s="14">
        <f t="array" ref="I61">INDEX('Master Data'!$A$1:$K$101,MATCH($A61,'Master Data'!$A$1:$A$101,0),MATCH(I$1,'Master Data'!$A$1:$K$1,0))</f>
        <v>45321</v>
      </c>
      <c r="J61" s="15" t="str">
        <f t="array" ref="J61">INDEX('Master Data'!$A$1:$K$101,MATCH($A61,'Master Data'!$A$1:$A$101,0),MATCH(J$1,'Master Data'!$A$1:$K$1,0))</f>
        <v>https://drive.google.com/file/d/mno456789pqr</v>
      </c>
      <c r="K61" s="13" t="str">
        <f t="array" ref="K61">INDEX('Master Data'!$A$1:$K$101,MATCH($A61,'Master Data'!$A$1:$A$101,0),MATCH(K$1,'Master Data'!$A$1:$K$1,0))</f>
        <v>http://linkedinPrade950@gmail.com:linkedin)</v>
      </c>
      <c r="L61" s="16" t="s">
        <v>29</v>
      </c>
      <c r="M61" s="16" t="s">
        <v>369</v>
      </c>
    </row>
    <row r="62">
      <c r="A62" s="13" t="s">
        <v>425</v>
      </c>
      <c r="B62" s="13" t="str">
        <f t="array" ref="B62">INDEX('Master Data'!$A$1:$K$101,MATCH($A62,'Master Data'!$A$1:$A$101,0),MATCH(B$1,'Master Data'!$A$1:$K$1,0))</f>
        <v>Nisha Singh</v>
      </c>
      <c r="C62" s="13">
        <f t="array" ref="C62">INDEX('Master Data'!$A$1:$K$101,MATCH($A62,'Master Data'!$A$1:$A$101,0),MATCH(C$1,'Master Data'!$A$1:$K$1,0))</f>
        <v>9234567951</v>
      </c>
      <c r="D62" s="13" t="str">
        <f t="array" ref="D62">INDEX('Master Data'!$A$1:$K$101,MATCH($A62,'Master Data'!$A$1:$A$101,0),MATCH(D$1,'Master Data'!$A$1:$K$1,0))</f>
        <v>Nisha951@gmail.com</v>
      </c>
      <c r="E62" s="13" t="str">
        <f t="array" ref="E62">INDEX('Master Data'!$A$1:$K$101,MATCH($A62,'Master Data'!$A$1:$A$101,0),MATCH(E$1,'Master Data'!$A$1:$K$1,0))</f>
        <v>Tamil</v>
      </c>
      <c r="F62" s="13" t="str">
        <f t="array" ref="F62">INDEX('Master Data'!$A$1:$K$101,MATCH($A62,'Master Data'!$A$1:$A$101,0),MATCH(F$1,'Master Data'!$A$1:$K$1,0))</f>
        <v>Req_123</v>
      </c>
      <c r="G62" s="13" t="str">
        <f t="array" ref="G62">INDEX('Master Data'!$A$1:$K$101,MATCH($A62,'Master Data'!$A$1:$A$101,0),MATCH(G$1,'Master Data'!$A$1:$K$1,0))</f>
        <v>IIMJobs</v>
      </c>
      <c r="H62" s="13" t="str">
        <f t="array" ref="H62">INDEX('Master Data'!$A$1:$K$101,MATCH($A62,'Master Data'!$A$1:$A$101,0),MATCH(H$1,'Master Data'!$A$1:$K$1,0))</f>
        <v>Head Hunting</v>
      </c>
      <c r="I62" s="14">
        <f t="array" ref="I62">INDEX('Master Data'!$A$1:$K$101,MATCH($A62,'Master Data'!$A$1:$A$101,0),MATCH(I$1,'Master Data'!$A$1:$K$1,0))</f>
        <v>45326</v>
      </c>
      <c r="J62" s="15" t="str">
        <f t="array" ref="J62">INDEX('Master Data'!$A$1:$K$101,MATCH($A62,'Master Data'!$A$1:$A$101,0),MATCH(J$1,'Master Data'!$A$1:$K$1,0))</f>
        <v>https://drive.google.com/file/d/abc123456def</v>
      </c>
      <c r="K62" s="13" t="str">
        <f t="array" ref="K62">INDEX('Master Data'!$A$1:$K$101,MATCH($A62,'Master Data'!$A$1:$A$101,0),MATCH(K$1,'Master Data'!$A$1:$K$1,0))</f>
        <v>http://linkedinNisha951@gmail.com:linkedin)</v>
      </c>
      <c r="L62" s="16" t="s">
        <v>29</v>
      </c>
      <c r="M62" s="16" t="s">
        <v>362</v>
      </c>
    </row>
    <row r="63">
      <c r="A63" s="13" t="s">
        <v>426</v>
      </c>
      <c r="B63" s="13" t="str">
        <f t="array" ref="B63">INDEX('Master Data'!$A$1:$K$101,MATCH($A63,'Master Data'!$A$1:$A$101,0),MATCH(B$1,'Master Data'!$A$1:$K$1,0))</f>
        <v>Suraj Malhotra</v>
      </c>
      <c r="C63" s="13">
        <f t="array" ref="C63">INDEX('Master Data'!$A$1:$K$101,MATCH($A63,'Master Data'!$A$1:$A$101,0),MATCH(C$1,'Master Data'!$A$1:$K$1,0))</f>
        <v>9234567952</v>
      </c>
      <c r="D63" s="13" t="str">
        <f t="array" ref="D63">INDEX('Master Data'!$A$1:$K$101,MATCH($A63,'Master Data'!$A$1:$A$101,0),MATCH(D$1,'Master Data'!$A$1:$K$1,0))</f>
        <v>Suraj952@gmail.com</v>
      </c>
      <c r="E63" s="13" t="str">
        <f t="array" ref="E63">INDEX('Master Data'!$A$1:$K$101,MATCH($A63,'Master Data'!$A$1:$A$101,0),MATCH(E$1,'Master Data'!$A$1:$K$1,0))</f>
        <v>Kannada</v>
      </c>
      <c r="F63" s="13" t="str">
        <f t="array" ref="F63">INDEX('Master Data'!$A$1:$K$101,MATCH($A63,'Master Data'!$A$1:$A$101,0),MATCH(F$1,'Master Data'!$A$1:$K$1,0))</f>
        <v>Req_123</v>
      </c>
      <c r="G63" s="13" t="str">
        <f t="array" ref="G63">INDEX('Master Data'!$A$1:$K$101,MATCH($A63,'Master Data'!$A$1:$A$101,0),MATCH(G$1,'Master Data'!$A$1:$K$1,0))</f>
        <v>Linkedin</v>
      </c>
      <c r="H63" s="13" t="str">
        <f t="array" ref="H63">INDEX('Master Data'!$A$1:$K$101,MATCH($A63,'Master Data'!$A$1:$A$101,0),MATCH(H$1,'Master Data'!$A$1:$K$1,0))</f>
        <v>Head Hunting</v>
      </c>
      <c r="I63" s="14">
        <f t="array" ref="I63">INDEX('Master Data'!$A$1:$K$101,MATCH($A63,'Master Data'!$A$1:$A$101,0),MATCH(I$1,'Master Data'!$A$1:$K$1,0))</f>
        <v>45219</v>
      </c>
      <c r="J63" s="15" t="str">
        <f t="array" ref="J63">INDEX('Master Data'!$A$1:$K$101,MATCH($A63,'Master Data'!$A$1:$A$101,0),MATCH(J$1,'Master Data'!$A$1:$K$1,0))</f>
        <v>https://drive.google.com/file/d/xyz987654uvw</v>
      </c>
      <c r="K63" s="13" t="str">
        <f t="array" ref="K63">INDEX('Master Data'!$A$1:$K$101,MATCH($A63,'Master Data'!$A$1:$A$101,0),MATCH(K$1,'Master Data'!$A$1:$K$1,0))</f>
        <v>http://linkedinSuraj952@gmail.com:linkedin)</v>
      </c>
      <c r="L63" s="16" t="s">
        <v>37</v>
      </c>
      <c r="M63" s="16" t="s">
        <v>364</v>
      </c>
    </row>
    <row r="64">
      <c r="A64" s="13" t="s">
        <v>427</v>
      </c>
      <c r="B64" s="13" t="str">
        <f t="array" ref="B64">INDEX('Master Data'!$A$1:$K$101,MATCH($A64,'Master Data'!$A$1:$A$101,0),MATCH(B$1,'Master Data'!$A$1:$K$1,0))</f>
        <v>Reena Kapoor</v>
      </c>
      <c r="C64" s="13">
        <f t="array" ref="C64">INDEX('Master Data'!$A$1:$K$101,MATCH($A64,'Master Data'!$A$1:$A$101,0),MATCH(C$1,'Master Data'!$A$1:$K$1,0))</f>
        <v>9234567953</v>
      </c>
      <c r="D64" s="13" t="str">
        <f t="array" ref="D64">INDEX('Master Data'!$A$1:$K$101,MATCH($A64,'Master Data'!$A$1:$A$101,0),MATCH(D$1,'Master Data'!$A$1:$K$1,0))</f>
        <v>Reena953@gmail.com</v>
      </c>
      <c r="E64" s="13" t="str">
        <f t="array" ref="E64">INDEX('Master Data'!$A$1:$K$101,MATCH($A64,'Master Data'!$A$1:$A$101,0),MATCH(E$1,'Master Data'!$A$1:$K$1,0))</f>
        <v>Malayalam</v>
      </c>
      <c r="F64" s="13" t="str">
        <f t="array" ref="F64">INDEX('Master Data'!$A$1:$K$101,MATCH($A64,'Master Data'!$A$1:$A$101,0),MATCH(F$1,'Master Data'!$A$1:$K$1,0))</f>
        <v>Req_123</v>
      </c>
      <c r="G64" s="13" t="str">
        <f t="array" ref="G64">INDEX('Master Data'!$A$1:$K$101,MATCH($A64,'Master Data'!$A$1:$A$101,0),MATCH(G$1,'Master Data'!$A$1:$K$1,0))</f>
        <v>Shine</v>
      </c>
      <c r="H64" s="13" t="str">
        <f t="array" ref="H64">INDEX('Master Data'!$A$1:$K$101,MATCH($A64,'Master Data'!$A$1:$A$101,0),MATCH(H$1,'Master Data'!$A$1:$K$1,0))</f>
        <v>Head Hunting</v>
      </c>
      <c r="I64" s="14">
        <f t="array" ref="I64">INDEX('Master Data'!$A$1:$K$101,MATCH($A64,'Master Data'!$A$1:$A$101,0),MATCH(I$1,'Master Data'!$A$1:$K$1,0))</f>
        <v>45022</v>
      </c>
      <c r="J64" s="15" t="str">
        <f t="array" ref="J64">INDEX('Master Data'!$A$1:$K$101,MATCH($A64,'Master Data'!$A$1:$A$101,0),MATCH(J$1,'Master Data'!$A$1:$K$1,0))</f>
        <v>https://drive.google.com/file/d/mno456789pqr</v>
      </c>
      <c r="K64" s="13" t="str">
        <f t="array" ref="K64">INDEX('Master Data'!$A$1:$K$101,MATCH($A64,'Master Data'!$A$1:$A$101,0),MATCH(K$1,'Master Data'!$A$1:$K$1,0))</f>
        <v>http://linkedinReena953@gmail.com:linkedin)</v>
      </c>
      <c r="L64" s="16" t="s">
        <v>37</v>
      </c>
      <c r="M64" s="16" t="s">
        <v>366</v>
      </c>
    </row>
    <row r="65">
      <c r="A65" s="13" t="s">
        <v>428</v>
      </c>
      <c r="B65" s="13" t="str">
        <f t="array" ref="B65">INDEX('Master Data'!$A$1:$K$101,MATCH($A65,'Master Data'!$A$1:$A$101,0),MATCH(B$1,'Master Data'!$A$1:$K$1,0))</f>
        <v>Sanjay Shah</v>
      </c>
      <c r="C65" s="13">
        <f t="array" ref="C65">INDEX('Master Data'!$A$1:$K$101,MATCH($A65,'Master Data'!$A$1:$A$101,0),MATCH(C$1,'Master Data'!$A$1:$K$1,0))</f>
        <v>9234567954</v>
      </c>
      <c r="D65" s="13" t="str">
        <f t="array" ref="D65">INDEX('Master Data'!$A$1:$K$101,MATCH($A65,'Master Data'!$A$1:$A$101,0),MATCH(D$1,'Master Data'!$A$1:$K$1,0))</f>
        <v>Sanja954@gmail.com</v>
      </c>
      <c r="E65" s="13" t="str">
        <f t="array" ref="E65">INDEX('Master Data'!$A$1:$K$101,MATCH($A65,'Master Data'!$A$1:$A$101,0),MATCH(E$1,'Master Data'!$A$1:$K$1,0))</f>
        <v>Telugu</v>
      </c>
      <c r="F65" s="13" t="str">
        <f t="array" ref="F65">INDEX('Master Data'!$A$1:$K$101,MATCH($A65,'Master Data'!$A$1:$A$101,0),MATCH(F$1,'Master Data'!$A$1:$K$1,0))</f>
        <v>Req_123</v>
      </c>
      <c r="G65" s="13" t="str">
        <f t="array" ref="G65">INDEX('Master Data'!$A$1:$K$101,MATCH($A65,'Master Data'!$A$1:$A$101,0),MATCH(G$1,'Master Data'!$A$1:$K$1,0))</f>
        <v>Naukri</v>
      </c>
      <c r="H65" s="13" t="str">
        <f t="array" ref="H65">INDEX('Master Data'!$A$1:$K$101,MATCH($A65,'Master Data'!$A$1:$A$101,0),MATCH(H$1,'Master Data'!$A$1:$K$1,0))</f>
        <v>Head Hunting</v>
      </c>
      <c r="I65" s="14">
        <f t="array" ref="I65">INDEX('Master Data'!$A$1:$K$101,MATCH($A65,'Master Data'!$A$1:$A$101,0),MATCH(I$1,'Master Data'!$A$1:$K$1,0))</f>
        <v>44959</v>
      </c>
      <c r="J65" s="15" t="str">
        <f t="array" ref="J65">INDEX('Master Data'!$A$1:$K$101,MATCH($A65,'Master Data'!$A$1:$A$101,0),MATCH(J$1,'Master Data'!$A$1:$K$1,0))</f>
        <v>https://drive.google.com/file/d/abc123456def</v>
      </c>
      <c r="K65" s="13" t="str">
        <f t="array" ref="K65">INDEX('Master Data'!$A$1:$K$101,MATCH($A65,'Master Data'!$A$1:$A$101,0),MATCH(K$1,'Master Data'!$A$1:$K$1,0))</f>
        <v>http://linkedinSanja954@gmail.com:linkedin)</v>
      </c>
      <c r="L65" s="16" t="s">
        <v>37</v>
      </c>
      <c r="M65" s="16" t="s">
        <v>364</v>
      </c>
    </row>
    <row r="66">
      <c r="A66" s="13" t="s">
        <v>429</v>
      </c>
      <c r="B66" s="13" t="str">
        <f t="array" ref="B66">INDEX('Master Data'!$A$1:$K$101,MATCH($A66,'Master Data'!$A$1:$A$101,0),MATCH(B$1,'Master Data'!$A$1:$K$1,0))</f>
        <v>Juhi Sharma</v>
      </c>
      <c r="C66" s="13">
        <f t="array" ref="C66">INDEX('Master Data'!$A$1:$K$101,MATCH($A66,'Master Data'!$A$1:$A$101,0),MATCH(C$1,'Master Data'!$A$1:$K$1,0))</f>
        <v>9234567955</v>
      </c>
      <c r="D66" s="13" t="str">
        <f t="array" ref="D66">INDEX('Master Data'!$A$1:$K$101,MATCH($A66,'Master Data'!$A$1:$A$101,0),MATCH(D$1,'Master Data'!$A$1:$K$1,0))</f>
        <v>Juhi 955@gmail.com</v>
      </c>
      <c r="E66" s="13" t="str">
        <f t="array" ref="E66">INDEX('Master Data'!$A$1:$K$101,MATCH($A66,'Master Data'!$A$1:$A$101,0),MATCH(E$1,'Master Data'!$A$1:$K$1,0))</f>
        <v>Marathi</v>
      </c>
      <c r="F66" s="13" t="str">
        <f t="array" ref="F66">INDEX('Master Data'!$A$1:$K$101,MATCH($A66,'Master Data'!$A$1:$A$101,0),MATCH(F$1,'Master Data'!$A$1:$K$1,0))</f>
        <v>Req_123</v>
      </c>
      <c r="G66" s="13" t="str">
        <f t="array" ref="G66">INDEX('Master Data'!$A$1:$K$101,MATCH($A66,'Master Data'!$A$1:$A$101,0),MATCH(G$1,'Master Data'!$A$1:$K$1,0))</f>
        <v>IIMJobs</v>
      </c>
      <c r="H66" s="13" t="str">
        <f t="array" ref="H66">INDEX('Master Data'!$A$1:$K$101,MATCH($A66,'Master Data'!$A$1:$A$101,0),MATCH(H$1,'Master Data'!$A$1:$K$1,0))</f>
        <v>Head Hunting</v>
      </c>
      <c r="I66" s="14">
        <f t="array" ref="I66">INDEX('Master Data'!$A$1:$K$101,MATCH($A66,'Master Data'!$A$1:$A$101,0),MATCH(I$1,'Master Data'!$A$1:$K$1,0))</f>
        <v>45347</v>
      </c>
      <c r="J66" s="15" t="str">
        <f t="array" ref="J66">INDEX('Master Data'!$A$1:$K$101,MATCH($A66,'Master Data'!$A$1:$A$101,0),MATCH(J$1,'Master Data'!$A$1:$K$1,0))</f>
        <v>https://drive.google.com/file/d/xyz987654uvw</v>
      </c>
      <c r="K66" s="13" t="str">
        <f t="array" ref="K66">INDEX('Master Data'!$A$1:$K$101,MATCH($A66,'Master Data'!$A$1:$A$101,0),MATCH(K$1,'Master Data'!$A$1:$K$1,0))</f>
        <v>http://linkedinJuhi 955@gmail.com:linkedin)</v>
      </c>
      <c r="L66" s="16" t="s">
        <v>29</v>
      </c>
      <c r="M66" s="16" t="s">
        <v>369</v>
      </c>
    </row>
    <row r="67">
      <c r="A67" s="13" t="s">
        <v>430</v>
      </c>
      <c r="B67" s="13" t="str">
        <f t="array" ref="B67">INDEX('Master Data'!$A$1:$K$101,MATCH($A67,'Master Data'!$A$1:$A$101,0),MATCH(B$1,'Master Data'!$A$1:$K$1,0))</f>
        <v>Nitin Singh</v>
      </c>
      <c r="C67" s="13">
        <f t="array" ref="C67">INDEX('Master Data'!$A$1:$K$101,MATCH($A67,'Master Data'!$A$1:$A$101,0),MATCH(C$1,'Master Data'!$A$1:$K$1,0))</f>
        <v>9234567956</v>
      </c>
      <c r="D67" s="13" t="str">
        <f t="array" ref="D67">INDEX('Master Data'!$A$1:$K$101,MATCH($A67,'Master Data'!$A$1:$A$101,0),MATCH(D$1,'Master Data'!$A$1:$K$1,0))</f>
        <v>Nitin956@gmail.com</v>
      </c>
      <c r="E67" s="13" t="str">
        <f t="array" ref="E67">INDEX('Master Data'!$A$1:$K$101,MATCH($A67,'Master Data'!$A$1:$A$101,0),MATCH(E$1,'Master Data'!$A$1:$K$1,0))</f>
        <v>Hindi</v>
      </c>
      <c r="F67" s="13" t="str">
        <f t="array" ref="F67">INDEX('Master Data'!$A$1:$K$101,MATCH($A67,'Master Data'!$A$1:$A$101,0),MATCH(F$1,'Master Data'!$A$1:$K$1,0))</f>
        <v>Req_123</v>
      </c>
      <c r="G67" s="13" t="str">
        <f t="array" ref="G67">INDEX('Master Data'!$A$1:$K$101,MATCH($A67,'Master Data'!$A$1:$A$101,0),MATCH(G$1,'Master Data'!$A$1:$K$1,0))</f>
        <v>Referral</v>
      </c>
      <c r="H67" s="13" t="str">
        <f t="array" ref="H67">INDEX('Master Data'!$A$1:$K$101,MATCH($A67,'Master Data'!$A$1:$A$101,0),MATCH(H$1,'Master Data'!$A$1:$K$1,0))</f>
        <v>Ravi Menon</v>
      </c>
      <c r="I67" s="14">
        <f t="array" ref="I67">INDEX('Master Data'!$A$1:$K$101,MATCH($A67,'Master Data'!$A$1:$A$101,0),MATCH(I$1,'Master Data'!$A$1:$K$1,0))</f>
        <v>45105</v>
      </c>
      <c r="J67" s="15" t="str">
        <f t="array" ref="J67">INDEX('Master Data'!$A$1:$K$101,MATCH($A67,'Master Data'!$A$1:$A$101,0),MATCH(J$1,'Master Data'!$A$1:$K$1,0))</f>
        <v>https://drive.google.com/file/d/mno456789pqr</v>
      </c>
      <c r="K67" s="13" t="str">
        <f t="array" ref="K67">INDEX('Master Data'!$A$1:$K$101,MATCH($A67,'Master Data'!$A$1:$A$101,0),MATCH(K$1,'Master Data'!$A$1:$K$1,0))</f>
        <v>http://linkedinNitin956@gmail.com:linkedin)</v>
      </c>
      <c r="L67" s="16" t="s">
        <v>37</v>
      </c>
      <c r="M67" s="16" t="s">
        <v>362</v>
      </c>
    </row>
    <row r="68">
      <c r="A68" s="13" t="s">
        <v>431</v>
      </c>
      <c r="B68" s="13" t="str">
        <f t="array" ref="B68">INDEX('Master Data'!$A$1:$K$101,MATCH($A68,'Master Data'!$A$1:$A$101,0),MATCH(B$1,'Master Data'!$A$1:$K$1,0))</f>
        <v>Pooja Gupta</v>
      </c>
      <c r="C68" s="13">
        <f t="array" ref="C68">INDEX('Master Data'!$A$1:$K$101,MATCH($A68,'Master Data'!$A$1:$A$101,0),MATCH(C$1,'Master Data'!$A$1:$K$1,0))</f>
        <v>9234567957</v>
      </c>
      <c r="D68" s="13" t="str">
        <f t="array" ref="D68">INDEX('Master Data'!$A$1:$K$101,MATCH($A68,'Master Data'!$A$1:$A$101,0),MATCH(D$1,'Master Data'!$A$1:$K$1,0))</f>
        <v>Pooja957@gmail.com</v>
      </c>
      <c r="E68" s="13" t="str">
        <f t="array" ref="E68">INDEX('Master Data'!$A$1:$K$101,MATCH($A68,'Master Data'!$A$1:$A$101,0),MATCH(E$1,'Master Data'!$A$1:$K$1,0))</f>
        <v>Kannada</v>
      </c>
      <c r="F68" s="13" t="str">
        <f t="array" ref="F68">INDEX('Master Data'!$A$1:$K$101,MATCH($A68,'Master Data'!$A$1:$A$101,0),MATCH(F$1,'Master Data'!$A$1:$K$1,0))</f>
        <v>Req_123</v>
      </c>
      <c r="G68" s="13" t="str">
        <f t="array" ref="G68">INDEX('Master Data'!$A$1:$K$101,MATCH($A68,'Master Data'!$A$1:$A$101,0),MATCH(G$1,'Master Data'!$A$1:$K$1,0))</f>
        <v>Linkedin</v>
      </c>
      <c r="H68" s="13" t="str">
        <f t="array" ref="H68">INDEX('Master Data'!$A$1:$K$101,MATCH($A68,'Master Data'!$A$1:$A$101,0),MATCH(H$1,'Master Data'!$A$1:$K$1,0))</f>
        <v>Head Hunting</v>
      </c>
      <c r="I68" s="14">
        <f t="array" ref="I68">INDEX('Master Data'!$A$1:$K$101,MATCH($A68,'Master Data'!$A$1:$A$101,0),MATCH(I$1,'Master Data'!$A$1:$K$1,0))</f>
        <v>45367</v>
      </c>
      <c r="J68" s="15" t="str">
        <f t="array" ref="J68">INDEX('Master Data'!$A$1:$K$101,MATCH($A68,'Master Data'!$A$1:$A$101,0),MATCH(J$1,'Master Data'!$A$1:$K$1,0))</f>
        <v>https://drive.google.com/file/d/abc123456def</v>
      </c>
      <c r="K68" s="13" t="str">
        <f t="array" ref="K68">INDEX('Master Data'!$A$1:$K$101,MATCH($A68,'Master Data'!$A$1:$A$101,0),MATCH(K$1,'Master Data'!$A$1:$K$1,0))</f>
        <v>http://linkedinPooja957@gmail.com:linkedin)</v>
      </c>
      <c r="L68" s="16" t="s">
        <v>29</v>
      </c>
      <c r="M68" s="16" t="s">
        <v>364</v>
      </c>
    </row>
    <row r="69">
      <c r="A69" s="13" t="s">
        <v>432</v>
      </c>
      <c r="B69" s="13" t="str">
        <f t="array" ref="B69">INDEX('Master Data'!$A$1:$K$101,MATCH($A69,'Master Data'!$A$1:$A$101,0),MATCH(B$1,'Master Data'!$A$1:$K$1,0))</f>
        <v>Rohan Kapoor</v>
      </c>
      <c r="C69" s="13">
        <f t="array" ref="C69">INDEX('Master Data'!$A$1:$K$101,MATCH($A69,'Master Data'!$A$1:$A$101,0),MATCH(C$1,'Master Data'!$A$1:$K$1,0))</f>
        <v>9234567958</v>
      </c>
      <c r="D69" s="13" t="str">
        <f t="array" ref="D69">INDEX('Master Data'!$A$1:$K$101,MATCH($A69,'Master Data'!$A$1:$A$101,0),MATCH(D$1,'Master Data'!$A$1:$K$1,0))</f>
        <v>Rohan958@gmail.com</v>
      </c>
      <c r="E69" s="13" t="str">
        <f t="array" ref="E69">INDEX('Master Data'!$A$1:$K$101,MATCH($A69,'Master Data'!$A$1:$A$101,0),MATCH(E$1,'Master Data'!$A$1:$K$1,0))</f>
        <v>Tamil</v>
      </c>
      <c r="F69" s="13" t="str">
        <f t="array" ref="F69">INDEX('Master Data'!$A$1:$K$101,MATCH($A69,'Master Data'!$A$1:$A$101,0),MATCH(F$1,'Master Data'!$A$1:$K$1,0))</f>
        <v>Req_123</v>
      </c>
      <c r="G69" s="13" t="str">
        <f t="array" ref="G69">INDEX('Master Data'!$A$1:$K$101,MATCH($A69,'Master Data'!$A$1:$A$101,0),MATCH(G$1,'Master Data'!$A$1:$K$1,0))</f>
        <v>Shine</v>
      </c>
      <c r="H69" s="13" t="str">
        <f t="array" ref="H69">INDEX('Master Data'!$A$1:$K$101,MATCH($A69,'Master Data'!$A$1:$A$101,0),MATCH(H$1,'Master Data'!$A$1:$K$1,0))</f>
        <v>Head Hunting</v>
      </c>
      <c r="I69" s="14">
        <f t="array" ref="I69">INDEX('Master Data'!$A$1:$K$101,MATCH($A69,'Master Data'!$A$1:$A$101,0),MATCH(I$1,'Master Data'!$A$1:$K$1,0))</f>
        <v>45292</v>
      </c>
      <c r="J69" s="15" t="str">
        <f t="array" ref="J69">INDEX('Master Data'!$A$1:$K$101,MATCH($A69,'Master Data'!$A$1:$A$101,0),MATCH(J$1,'Master Data'!$A$1:$K$1,0))</f>
        <v>https://drive.google.com/file/d/xyz987654uvw</v>
      </c>
      <c r="K69" s="13" t="str">
        <f t="array" ref="K69">INDEX('Master Data'!$A$1:$K$101,MATCH($A69,'Master Data'!$A$1:$A$101,0),MATCH(K$1,'Master Data'!$A$1:$K$1,0))</f>
        <v>http://linkedinRohan958@gmail.com:linkedin)</v>
      </c>
      <c r="L69" s="16" t="s">
        <v>29</v>
      </c>
      <c r="M69" s="16" t="s">
        <v>366</v>
      </c>
    </row>
    <row r="70">
      <c r="A70" s="13" t="s">
        <v>433</v>
      </c>
      <c r="B70" s="13" t="str">
        <f t="array" ref="B70">INDEX('Master Data'!$A$1:$K$101,MATCH($A70,'Master Data'!$A$1:$A$101,0),MATCH(B$1,'Master Data'!$A$1:$K$1,0))</f>
        <v>Vandana Verma</v>
      </c>
      <c r="C70" s="13">
        <f t="array" ref="C70">INDEX('Master Data'!$A$1:$K$101,MATCH($A70,'Master Data'!$A$1:$A$101,0),MATCH(C$1,'Master Data'!$A$1:$K$1,0))</f>
        <v>9234567959</v>
      </c>
      <c r="D70" s="13" t="str">
        <f t="array" ref="D70">INDEX('Master Data'!$A$1:$K$101,MATCH($A70,'Master Data'!$A$1:$A$101,0),MATCH(D$1,'Master Data'!$A$1:$K$1,0))</f>
        <v>Vanda959@gmail.com</v>
      </c>
      <c r="E70" s="13" t="str">
        <f t="array" ref="E70">INDEX('Master Data'!$A$1:$K$101,MATCH($A70,'Master Data'!$A$1:$A$101,0),MATCH(E$1,'Master Data'!$A$1:$K$1,0))</f>
        <v>Malayalam</v>
      </c>
      <c r="F70" s="13" t="str">
        <f t="array" ref="F70">INDEX('Master Data'!$A$1:$K$101,MATCH($A70,'Master Data'!$A$1:$A$101,0),MATCH(F$1,'Master Data'!$A$1:$K$1,0))</f>
        <v>Req_123</v>
      </c>
      <c r="G70" s="13" t="str">
        <f t="array" ref="G70">INDEX('Master Data'!$A$1:$K$101,MATCH($A70,'Master Data'!$A$1:$A$101,0),MATCH(G$1,'Master Data'!$A$1:$K$1,0))</f>
        <v>Naukri</v>
      </c>
      <c r="H70" s="13" t="str">
        <f t="array" ref="H70">INDEX('Master Data'!$A$1:$K$101,MATCH($A70,'Master Data'!$A$1:$A$101,0),MATCH(H$1,'Master Data'!$A$1:$K$1,0))</f>
        <v>Job Posting</v>
      </c>
      <c r="I70" s="14">
        <f t="array" ref="I70">INDEX('Master Data'!$A$1:$K$101,MATCH($A70,'Master Data'!$A$1:$A$101,0),MATCH(I$1,'Master Data'!$A$1:$K$1,0))</f>
        <v>45297</v>
      </c>
      <c r="J70" s="15" t="str">
        <f t="array" ref="J70">INDEX('Master Data'!$A$1:$K$101,MATCH($A70,'Master Data'!$A$1:$A$101,0),MATCH(J$1,'Master Data'!$A$1:$K$1,0))</f>
        <v>https://drive.google.com/file/d/mno456789pqr</v>
      </c>
      <c r="K70" s="13" t="str">
        <f t="array" ref="K70">INDEX('Master Data'!$A$1:$K$101,MATCH($A70,'Master Data'!$A$1:$A$101,0),MATCH(K$1,'Master Data'!$A$1:$K$1,0))</f>
        <v>http://linkedinVanda959@gmail.com:linkedin)</v>
      </c>
      <c r="L70" s="16" t="s">
        <v>29</v>
      </c>
      <c r="M70" s="16" t="s">
        <v>364</v>
      </c>
    </row>
    <row r="71">
      <c r="A71" s="13" t="s">
        <v>434</v>
      </c>
      <c r="B71" s="13" t="str">
        <f t="array" ref="B71">INDEX('Master Data'!$A$1:$K$101,MATCH($A71,'Master Data'!$A$1:$A$101,0),MATCH(B$1,'Master Data'!$A$1:$K$1,0))</f>
        <v>Devendra Singh</v>
      </c>
      <c r="C71" s="13">
        <f t="array" ref="C71">INDEX('Master Data'!$A$1:$K$101,MATCH($A71,'Master Data'!$A$1:$A$101,0),MATCH(C$1,'Master Data'!$A$1:$K$1,0))</f>
        <v>9234567960</v>
      </c>
      <c r="D71" s="13" t="str">
        <f t="array" ref="D71">INDEX('Master Data'!$A$1:$K$101,MATCH($A71,'Master Data'!$A$1:$A$101,0),MATCH(D$1,'Master Data'!$A$1:$K$1,0))</f>
        <v>Deven960@gmail.com</v>
      </c>
      <c r="E71" s="13" t="str">
        <f t="array" ref="E71">INDEX('Master Data'!$A$1:$K$101,MATCH($A71,'Master Data'!$A$1:$A$101,0),MATCH(E$1,'Master Data'!$A$1:$K$1,0))</f>
        <v>Telugu</v>
      </c>
      <c r="F71" s="13" t="str">
        <f t="array" ref="F71">INDEX('Master Data'!$A$1:$K$101,MATCH($A71,'Master Data'!$A$1:$A$101,0),MATCH(F$1,'Master Data'!$A$1:$K$1,0))</f>
        <v>Req_123</v>
      </c>
      <c r="G71" s="13" t="str">
        <f t="array" ref="G71">INDEX('Master Data'!$A$1:$K$101,MATCH($A71,'Master Data'!$A$1:$A$101,0),MATCH(G$1,'Master Data'!$A$1:$K$1,0))</f>
        <v>Referral</v>
      </c>
      <c r="H71" s="13" t="str">
        <f t="array" ref="H71">INDEX('Master Data'!$A$1:$K$101,MATCH($A71,'Master Data'!$A$1:$A$101,0),MATCH(H$1,'Master Data'!$A$1:$K$1,0))</f>
        <v>Akshay Joshi</v>
      </c>
      <c r="I71" s="14">
        <f t="array" ref="I71">INDEX('Master Data'!$A$1:$K$101,MATCH($A71,'Master Data'!$A$1:$A$101,0),MATCH(I$1,'Master Data'!$A$1:$K$1,0))</f>
        <v>45239</v>
      </c>
      <c r="J71" s="15" t="str">
        <f t="array" ref="J71">INDEX('Master Data'!$A$1:$K$101,MATCH($A71,'Master Data'!$A$1:$A$101,0),MATCH(J$1,'Master Data'!$A$1:$K$1,0))</f>
        <v>https://drive.google.com/file/d/abc123456def</v>
      </c>
      <c r="K71" s="13" t="str">
        <f t="array" ref="K71">INDEX('Master Data'!$A$1:$K$101,MATCH($A71,'Master Data'!$A$1:$A$101,0),MATCH(K$1,'Master Data'!$A$1:$K$1,0))</f>
        <v>http://linkedinDeven960@gmail.com:linkedin)</v>
      </c>
      <c r="L71" s="16" t="s">
        <v>37</v>
      </c>
      <c r="M71" s="16" t="s">
        <v>369</v>
      </c>
    </row>
    <row r="72">
      <c r="A72" s="13" t="s">
        <v>435</v>
      </c>
      <c r="B72" s="13" t="str">
        <f t="array" ref="B72">INDEX('Master Data'!$A$1:$K$101,MATCH($A72,'Master Data'!$A$1:$A$101,0),MATCH(B$1,'Master Data'!$A$1:$K$1,0))</f>
        <v>Manisha Patel</v>
      </c>
      <c r="C72" s="13">
        <f t="array" ref="C72">INDEX('Master Data'!$A$1:$K$101,MATCH($A72,'Master Data'!$A$1:$A$101,0),MATCH(C$1,'Master Data'!$A$1:$K$1,0))</f>
        <v>9234567961</v>
      </c>
      <c r="D72" s="13" t="str">
        <f t="array" ref="D72">INDEX('Master Data'!$A$1:$K$101,MATCH($A72,'Master Data'!$A$1:$A$101,0),MATCH(D$1,'Master Data'!$A$1:$K$1,0))</f>
        <v>Manis961@gmail.com</v>
      </c>
      <c r="E72" s="13" t="str">
        <f t="array" ref="E72">INDEX('Master Data'!$A$1:$K$101,MATCH($A72,'Master Data'!$A$1:$A$101,0),MATCH(E$1,'Master Data'!$A$1:$K$1,0))</f>
        <v>Marathi</v>
      </c>
      <c r="F72" s="13" t="str">
        <f t="array" ref="F72">INDEX('Master Data'!$A$1:$K$101,MATCH($A72,'Master Data'!$A$1:$A$101,0),MATCH(F$1,'Master Data'!$A$1:$K$1,0))</f>
        <v>Req_123</v>
      </c>
      <c r="G72" s="13" t="str">
        <f t="array" ref="G72">INDEX('Master Data'!$A$1:$K$101,MATCH($A72,'Master Data'!$A$1:$A$101,0),MATCH(G$1,'Master Data'!$A$1:$K$1,0))</f>
        <v>IIMJobs</v>
      </c>
      <c r="H72" s="13" t="str">
        <f t="array" ref="H72">INDEX('Master Data'!$A$1:$K$101,MATCH($A72,'Master Data'!$A$1:$A$101,0),MATCH(H$1,'Master Data'!$A$1:$K$1,0))</f>
        <v>Head Hunting</v>
      </c>
      <c r="I72" s="14">
        <f t="array" ref="I72">INDEX('Master Data'!$A$1:$K$101,MATCH($A72,'Master Data'!$A$1:$A$101,0),MATCH(I$1,'Master Data'!$A$1:$K$1,0))</f>
        <v>45148</v>
      </c>
      <c r="J72" s="15" t="str">
        <f t="array" ref="J72">INDEX('Master Data'!$A$1:$K$101,MATCH($A72,'Master Data'!$A$1:$A$101,0),MATCH(J$1,'Master Data'!$A$1:$K$1,0))</f>
        <v>https://drive.google.com/file/d/xyz987654uvw</v>
      </c>
      <c r="K72" s="13" t="str">
        <f t="array" ref="K72">INDEX('Master Data'!$A$1:$K$101,MATCH($A72,'Master Data'!$A$1:$A$101,0),MATCH(K$1,'Master Data'!$A$1:$K$1,0))</f>
        <v>http://linkedinManis961@gmail.com:linkedin)</v>
      </c>
      <c r="L72" s="16" t="s">
        <v>37</v>
      </c>
      <c r="M72" s="16" t="s">
        <v>362</v>
      </c>
    </row>
    <row r="73">
      <c r="A73" s="13" t="s">
        <v>436</v>
      </c>
      <c r="B73" s="13" t="str">
        <f t="array" ref="B73">INDEX('Master Data'!$A$1:$K$101,MATCH($A73,'Master Data'!$A$1:$A$101,0),MATCH(B$1,'Master Data'!$A$1:$K$1,0))</f>
        <v>Arjun Malhotra</v>
      </c>
      <c r="C73" s="13">
        <f t="array" ref="C73">INDEX('Master Data'!$A$1:$K$101,MATCH($A73,'Master Data'!$A$1:$A$101,0),MATCH(C$1,'Master Data'!$A$1:$K$1,0))</f>
        <v>9234567962</v>
      </c>
      <c r="D73" s="13" t="str">
        <f t="array" ref="D73">INDEX('Master Data'!$A$1:$K$101,MATCH($A73,'Master Data'!$A$1:$A$101,0),MATCH(D$1,'Master Data'!$A$1:$K$1,0))</f>
        <v>Arjun962@gmail.com</v>
      </c>
      <c r="E73" s="13" t="str">
        <f t="array" ref="E73">INDEX('Master Data'!$A$1:$K$101,MATCH($A73,'Master Data'!$A$1:$A$101,0),MATCH(E$1,'Master Data'!$A$1:$K$1,0))</f>
        <v>Hindi</v>
      </c>
      <c r="F73" s="13" t="str">
        <f t="array" ref="F73">INDEX('Master Data'!$A$1:$K$101,MATCH($A73,'Master Data'!$A$1:$A$101,0),MATCH(F$1,'Master Data'!$A$1:$K$1,0))</f>
        <v>Req_123</v>
      </c>
      <c r="G73" s="13" t="str">
        <f t="array" ref="G73">INDEX('Master Data'!$A$1:$K$101,MATCH($A73,'Master Data'!$A$1:$A$101,0),MATCH(G$1,'Master Data'!$A$1:$K$1,0))</f>
        <v>Shine</v>
      </c>
      <c r="H73" s="13" t="str">
        <f t="array" ref="H73">INDEX('Master Data'!$A$1:$K$101,MATCH($A73,'Master Data'!$A$1:$A$101,0),MATCH(H$1,'Master Data'!$A$1:$K$1,0))</f>
        <v>Head Hunting</v>
      </c>
      <c r="I73" s="14">
        <f t="array" ref="I73">INDEX('Master Data'!$A$1:$K$101,MATCH($A73,'Master Data'!$A$1:$A$101,0),MATCH(I$1,'Master Data'!$A$1:$K$1,0))</f>
        <v>45275</v>
      </c>
      <c r="J73" s="15" t="str">
        <f t="array" ref="J73">INDEX('Master Data'!$A$1:$K$101,MATCH($A73,'Master Data'!$A$1:$A$101,0),MATCH(J$1,'Master Data'!$A$1:$K$1,0))</f>
        <v>https://drive.google.com/file/d/mno456789pqr</v>
      </c>
      <c r="K73" s="13" t="str">
        <f t="array" ref="K73">INDEX('Master Data'!$A$1:$K$101,MATCH($A73,'Master Data'!$A$1:$A$101,0),MATCH(K$1,'Master Data'!$A$1:$K$1,0))</f>
        <v>http://linkedinArjun962@gmail.com:linkedin)</v>
      </c>
      <c r="L73" s="16" t="s">
        <v>37</v>
      </c>
      <c r="M73" s="16" t="s">
        <v>364</v>
      </c>
    </row>
    <row r="74">
      <c r="A74" s="13" t="s">
        <v>437</v>
      </c>
      <c r="B74" s="13" t="str">
        <f t="array" ref="B74">INDEX('Master Data'!$A$1:$K$101,MATCH($A74,'Master Data'!$A$1:$A$101,0),MATCH(B$1,'Master Data'!$A$1:$K$1,0))</f>
        <v>Trisha Das</v>
      </c>
      <c r="C74" s="13">
        <f t="array" ref="C74">INDEX('Master Data'!$A$1:$K$101,MATCH($A74,'Master Data'!$A$1:$A$101,0),MATCH(C$1,'Master Data'!$A$1:$K$1,0))</f>
        <v>9234567963</v>
      </c>
      <c r="D74" s="13" t="str">
        <f t="array" ref="D74">INDEX('Master Data'!$A$1:$K$101,MATCH($A74,'Master Data'!$A$1:$A$101,0),MATCH(D$1,'Master Data'!$A$1:$K$1,0))</f>
        <v>Trish963@gmail.com</v>
      </c>
      <c r="E74" s="13" t="str">
        <f t="array" ref="E74">INDEX('Master Data'!$A$1:$K$101,MATCH($A74,'Master Data'!$A$1:$A$101,0),MATCH(E$1,'Master Data'!$A$1:$K$1,0))</f>
        <v>Kannada</v>
      </c>
      <c r="F74" s="13" t="str">
        <f t="array" ref="F74">INDEX('Master Data'!$A$1:$K$101,MATCH($A74,'Master Data'!$A$1:$A$101,0),MATCH(F$1,'Master Data'!$A$1:$K$1,0))</f>
        <v>Req_123</v>
      </c>
      <c r="G74" s="13" t="str">
        <f t="array" ref="G74">INDEX('Master Data'!$A$1:$K$101,MATCH($A74,'Master Data'!$A$1:$A$101,0),MATCH(G$1,'Master Data'!$A$1:$K$1,0))</f>
        <v>Naukri</v>
      </c>
      <c r="H74" s="13" t="str">
        <f t="array" ref="H74">INDEX('Master Data'!$A$1:$K$101,MATCH($A74,'Master Data'!$A$1:$A$101,0),MATCH(H$1,'Master Data'!$A$1:$K$1,0))</f>
        <v>Head Hunting</v>
      </c>
      <c r="I74" s="14">
        <f t="array" ref="I74">INDEX('Master Data'!$A$1:$K$101,MATCH($A74,'Master Data'!$A$1:$A$101,0),MATCH(I$1,'Master Data'!$A$1:$K$1,0))</f>
        <v>45331</v>
      </c>
      <c r="J74" s="15" t="str">
        <f t="array" ref="J74">INDEX('Master Data'!$A$1:$K$101,MATCH($A74,'Master Data'!$A$1:$A$101,0),MATCH(J$1,'Master Data'!$A$1:$K$1,0))</f>
        <v>https://drive.google.com/file/d/abc123456def</v>
      </c>
      <c r="K74" s="13" t="str">
        <f t="array" ref="K74">INDEX('Master Data'!$A$1:$K$101,MATCH($A74,'Master Data'!$A$1:$A$101,0),MATCH(K$1,'Master Data'!$A$1:$K$1,0))</f>
        <v>http://linkedinTrish963@gmail.com:linkedin)</v>
      </c>
      <c r="L74" s="16" t="s">
        <v>29</v>
      </c>
      <c r="M74" s="16" t="s">
        <v>366</v>
      </c>
    </row>
    <row r="75">
      <c r="A75" s="13" t="s">
        <v>438</v>
      </c>
      <c r="B75" s="13" t="str">
        <f t="array" ref="B75">INDEX('Master Data'!$A$1:$K$101,MATCH($A75,'Master Data'!$A$1:$A$101,0),MATCH(B$1,'Master Data'!$A$1:$K$1,0))</f>
        <v>Vineet Sharma</v>
      </c>
      <c r="C75" s="13">
        <f t="array" ref="C75">INDEX('Master Data'!$A$1:$K$101,MATCH($A75,'Master Data'!$A$1:$A$101,0),MATCH(C$1,'Master Data'!$A$1:$K$1,0))</f>
        <v>9234567964</v>
      </c>
      <c r="D75" s="13" t="str">
        <f t="array" ref="D75">INDEX('Master Data'!$A$1:$K$101,MATCH($A75,'Master Data'!$A$1:$A$101,0),MATCH(D$1,'Master Data'!$A$1:$K$1,0))</f>
        <v>Vinee964@gmail.com</v>
      </c>
      <c r="E75" s="13" t="str">
        <f t="array" ref="E75">INDEX('Master Data'!$A$1:$K$101,MATCH($A75,'Master Data'!$A$1:$A$101,0),MATCH(E$1,'Master Data'!$A$1:$K$1,0))</f>
        <v>Tamil</v>
      </c>
      <c r="F75" s="13" t="str">
        <f t="array" ref="F75">INDEX('Master Data'!$A$1:$K$101,MATCH($A75,'Master Data'!$A$1:$A$101,0),MATCH(F$1,'Master Data'!$A$1:$K$1,0))</f>
        <v>Req_123</v>
      </c>
      <c r="G75" s="13" t="str">
        <f t="array" ref="G75">INDEX('Master Data'!$A$1:$K$101,MATCH($A75,'Master Data'!$A$1:$A$101,0),MATCH(G$1,'Master Data'!$A$1:$K$1,0))</f>
        <v>IIMJobs</v>
      </c>
      <c r="H75" s="13" t="str">
        <f t="array" ref="H75">INDEX('Master Data'!$A$1:$K$101,MATCH($A75,'Master Data'!$A$1:$A$101,0),MATCH(H$1,'Master Data'!$A$1:$K$1,0))</f>
        <v>Head Hunting</v>
      </c>
      <c r="I75" s="14">
        <f t="array" ref="I75">INDEX('Master Data'!$A$1:$K$101,MATCH($A75,'Master Data'!$A$1:$A$101,0),MATCH(I$1,'Master Data'!$A$1:$K$1,0))</f>
        <v>45114</v>
      </c>
      <c r="J75" s="15" t="str">
        <f t="array" ref="J75">INDEX('Master Data'!$A$1:$K$101,MATCH($A75,'Master Data'!$A$1:$A$101,0),MATCH(J$1,'Master Data'!$A$1:$K$1,0))</f>
        <v>https://drive.google.com/file/d/xyz987654uvw</v>
      </c>
      <c r="K75" s="13" t="str">
        <f t="array" ref="K75">INDEX('Master Data'!$A$1:$K$101,MATCH($A75,'Master Data'!$A$1:$A$101,0),MATCH(K$1,'Master Data'!$A$1:$K$1,0))</f>
        <v>http://linkedinVinee964@gmail.com:linkedin)</v>
      </c>
      <c r="L75" s="16" t="s">
        <v>37</v>
      </c>
      <c r="M75" s="16" t="s">
        <v>364</v>
      </c>
    </row>
    <row r="76">
      <c r="A76" s="13" t="s">
        <v>439</v>
      </c>
      <c r="B76" s="13" t="str">
        <f t="array" ref="B76">INDEX('Master Data'!$A$1:$K$101,MATCH($A76,'Master Data'!$A$1:$A$101,0),MATCH(B$1,'Master Data'!$A$1:$K$1,0))</f>
        <v>Sangeeta Reddy</v>
      </c>
      <c r="C76" s="13">
        <f t="array" ref="C76">INDEX('Master Data'!$A$1:$K$101,MATCH($A76,'Master Data'!$A$1:$A$101,0),MATCH(C$1,'Master Data'!$A$1:$K$1,0))</f>
        <v>9234567965</v>
      </c>
      <c r="D76" s="13" t="str">
        <f t="array" ref="D76">INDEX('Master Data'!$A$1:$K$101,MATCH($A76,'Master Data'!$A$1:$A$101,0),MATCH(D$1,'Master Data'!$A$1:$K$1,0))</f>
        <v>Sange965@gmail.com</v>
      </c>
      <c r="E76" s="13" t="str">
        <f t="array" ref="E76">INDEX('Master Data'!$A$1:$K$101,MATCH($A76,'Master Data'!$A$1:$A$101,0),MATCH(E$1,'Master Data'!$A$1:$K$1,0))</f>
        <v>Malayalam</v>
      </c>
      <c r="F76" s="13" t="str">
        <f t="array" ref="F76">INDEX('Master Data'!$A$1:$K$101,MATCH($A76,'Master Data'!$A$1:$A$101,0),MATCH(F$1,'Master Data'!$A$1:$K$1,0))</f>
        <v>Req_123</v>
      </c>
      <c r="G76" s="13" t="str">
        <f t="array" ref="G76">INDEX('Master Data'!$A$1:$K$101,MATCH($A76,'Master Data'!$A$1:$A$101,0),MATCH(G$1,'Master Data'!$A$1:$K$1,0))</f>
        <v>Linkedin</v>
      </c>
      <c r="H76" s="13" t="str">
        <f t="array" ref="H76">INDEX('Master Data'!$A$1:$K$101,MATCH($A76,'Master Data'!$A$1:$A$101,0),MATCH(H$1,'Master Data'!$A$1:$K$1,0))</f>
        <v>Head Hunting</v>
      </c>
      <c r="I76" s="14">
        <f t="array" ref="I76">INDEX('Master Data'!$A$1:$K$101,MATCH($A76,'Master Data'!$A$1:$A$101,0),MATCH(I$1,'Master Data'!$A$1:$K$1,0))</f>
        <v>45344</v>
      </c>
      <c r="J76" s="15" t="str">
        <f t="array" ref="J76">INDEX('Master Data'!$A$1:$K$101,MATCH($A76,'Master Data'!$A$1:$A$101,0),MATCH(J$1,'Master Data'!$A$1:$K$1,0))</f>
        <v>https://drive.google.com/file/d/mno456789pqr</v>
      </c>
      <c r="K76" s="13" t="str">
        <f t="array" ref="K76">INDEX('Master Data'!$A$1:$K$101,MATCH($A76,'Master Data'!$A$1:$A$101,0),MATCH(K$1,'Master Data'!$A$1:$K$1,0))</f>
        <v>http://linkedinSange965@gmail.com:linkedin)</v>
      </c>
      <c r="L76" s="16" t="s">
        <v>29</v>
      </c>
      <c r="M76" s="16" t="s">
        <v>369</v>
      </c>
    </row>
    <row r="77">
      <c r="A77" s="13" t="s">
        <v>440</v>
      </c>
      <c r="B77" s="13" t="str">
        <f t="array" ref="B77">INDEX('Master Data'!$A$1:$K$101,MATCH($A77,'Master Data'!$A$1:$A$101,0),MATCH(B$1,'Master Data'!$A$1:$K$1,0))</f>
        <v>Sujit Gupta</v>
      </c>
      <c r="C77" s="13">
        <f t="array" ref="C77">INDEX('Master Data'!$A$1:$K$101,MATCH($A77,'Master Data'!$A$1:$A$101,0),MATCH(C$1,'Master Data'!$A$1:$K$1,0))</f>
        <v>9234567966</v>
      </c>
      <c r="D77" s="13" t="str">
        <f t="array" ref="D77">INDEX('Master Data'!$A$1:$K$101,MATCH($A77,'Master Data'!$A$1:$A$101,0),MATCH(D$1,'Master Data'!$A$1:$K$1,0))</f>
        <v>Sujit966@gmail.com</v>
      </c>
      <c r="E77" s="13" t="str">
        <f t="array" ref="E77">INDEX('Master Data'!$A$1:$K$101,MATCH($A77,'Master Data'!$A$1:$A$101,0),MATCH(E$1,'Master Data'!$A$1:$K$1,0))</f>
        <v>Telugu</v>
      </c>
      <c r="F77" s="13" t="str">
        <f t="array" ref="F77">INDEX('Master Data'!$A$1:$K$101,MATCH($A77,'Master Data'!$A$1:$A$101,0),MATCH(F$1,'Master Data'!$A$1:$K$1,0))</f>
        <v>Req_123</v>
      </c>
      <c r="G77" s="13" t="str">
        <f t="array" ref="G77">INDEX('Master Data'!$A$1:$K$101,MATCH($A77,'Master Data'!$A$1:$A$101,0),MATCH(G$1,'Master Data'!$A$1:$K$1,0))</f>
        <v>Referral</v>
      </c>
      <c r="H77" s="13" t="str">
        <f t="array" ref="H77">INDEX('Master Data'!$A$1:$K$101,MATCH($A77,'Master Data'!$A$1:$A$101,0),MATCH(H$1,'Master Data'!$A$1:$K$1,0))</f>
        <v>Priya Rajan</v>
      </c>
      <c r="I77" s="14">
        <f t="array" ref="I77">INDEX('Master Data'!$A$1:$K$101,MATCH($A77,'Master Data'!$A$1:$A$101,0),MATCH(I$1,'Master Data'!$A$1:$K$1,0))</f>
        <v>45368</v>
      </c>
      <c r="J77" s="15" t="str">
        <f t="array" ref="J77">INDEX('Master Data'!$A$1:$K$101,MATCH($A77,'Master Data'!$A$1:$A$101,0),MATCH(J$1,'Master Data'!$A$1:$K$1,0))</f>
        <v>https://drive.google.com/file/d/abc123456def</v>
      </c>
      <c r="K77" s="13" t="str">
        <f t="array" ref="K77">INDEX('Master Data'!$A$1:$K$101,MATCH($A77,'Master Data'!$A$1:$A$101,0),MATCH(K$1,'Master Data'!$A$1:$K$1,0))</f>
        <v>http://linkedinSujit966@gmail.com:linkedin)</v>
      </c>
      <c r="L77" s="16" t="s">
        <v>29</v>
      </c>
      <c r="M77" s="16" t="s">
        <v>362</v>
      </c>
    </row>
    <row r="78">
      <c r="A78" s="13" t="s">
        <v>441</v>
      </c>
      <c r="B78" s="13" t="str">
        <f t="array" ref="B78">INDEX('Master Data'!$A$1:$K$101,MATCH($A78,'Master Data'!$A$1:$A$101,0),MATCH(B$1,'Master Data'!$A$1:$K$1,0))</f>
        <v>Aarti Shah</v>
      </c>
      <c r="C78" s="13">
        <f t="array" ref="C78">INDEX('Master Data'!$A$1:$K$101,MATCH($A78,'Master Data'!$A$1:$A$101,0),MATCH(C$1,'Master Data'!$A$1:$K$1,0))</f>
        <v>9234567967</v>
      </c>
      <c r="D78" s="13" t="str">
        <f t="array" ref="D78">INDEX('Master Data'!$A$1:$K$101,MATCH($A78,'Master Data'!$A$1:$A$101,0),MATCH(D$1,'Master Data'!$A$1:$K$1,0))</f>
        <v>Aarti967@gmail.com</v>
      </c>
      <c r="E78" s="13" t="str">
        <f t="array" ref="E78">INDEX('Master Data'!$A$1:$K$101,MATCH($A78,'Master Data'!$A$1:$A$101,0),MATCH(E$1,'Master Data'!$A$1:$K$1,0))</f>
        <v>Marathi</v>
      </c>
      <c r="F78" s="13" t="str">
        <f t="array" ref="F78">INDEX('Master Data'!$A$1:$K$101,MATCH($A78,'Master Data'!$A$1:$A$101,0),MATCH(F$1,'Master Data'!$A$1:$K$1,0))</f>
        <v>Req_123</v>
      </c>
      <c r="G78" s="13" t="str">
        <f t="array" ref="G78">INDEX('Master Data'!$A$1:$K$101,MATCH($A78,'Master Data'!$A$1:$A$101,0),MATCH(G$1,'Master Data'!$A$1:$K$1,0))</f>
        <v>Shine</v>
      </c>
      <c r="H78" s="13" t="str">
        <f t="array" ref="H78">INDEX('Master Data'!$A$1:$K$101,MATCH($A78,'Master Data'!$A$1:$A$101,0),MATCH(H$1,'Master Data'!$A$1:$K$1,0))</f>
        <v>Head Hunting</v>
      </c>
      <c r="I78" s="14">
        <f t="array" ref="I78">INDEX('Master Data'!$A$1:$K$101,MATCH($A78,'Master Data'!$A$1:$A$101,0),MATCH(I$1,'Master Data'!$A$1:$K$1,0))</f>
        <v>45369</v>
      </c>
      <c r="J78" s="15" t="str">
        <f t="array" ref="J78">INDEX('Master Data'!$A$1:$K$101,MATCH($A78,'Master Data'!$A$1:$A$101,0),MATCH(J$1,'Master Data'!$A$1:$K$1,0))</f>
        <v>https://drive.google.com/file/d/xyz987654uvw</v>
      </c>
      <c r="K78" s="13" t="str">
        <f t="array" ref="K78">INDEX('Master Data'!$A$1:$K$101,MATCH($A78,'Master Data'!$A$1:$A$101,0),MATCH(K$1,'Master Data'!$A$1:$K$1,0))</f>
        <v>http://linkedinAarti967@gmail.com:linkedin)</v>
      </c>
      <c r="L78" s="16" t="s">
        <v>29</v>
      </c>
      <c r="M78" s="16" t="s">
        <v>364</v>
      </c>
    </row>
    <row r="79">
      <c r="A79" s="13" t="s">
        <v>442</v>
      </c>
      <c r="B79" s="13" t="str">
        <f t="array" ref="B79">INDEX('Master Data'!$A$1:$K$101,MATCH($A79,'Master Data'!$A$1:$A$101,0),MATCH(B$1,'Master Data'!$A$1:$K$1,0))</f>
        <v>Mohit Chauhan</v>
      </c>
      <c r="C79" s="13">
        <f t="array" ref="C79">INDEX('Master Data'!$A$1:$K$101,MATCH($A79,'Master Data'!$A$1:$A$101,0),MATCH(C$1,'Master Data'!$A$1:$K$1,0))</f>
        <v>9234567968</v>
      </c>
      <c r="D79" s="13" t="str">
        <f t="array" ref="D79">INDEX('Master Data'!$A$1:$K$101,MATCH($A79,'Master Data'!$A$1:$A$101,0),MATCH(D$1,'Master Data'!$A$1:$K$1,0))</f>
        <v>Mohit968@gmail.com</v>
      </c>
      <c r="E79" s="13" t="str">
        <f t="array" ref="E79">INDEX('Master Data'!$A$1:$K$101,MATCH($A79,'Master Data'!$A$1:$A$101,0),MATCH(E$1,'Master Data'!$A$1:$K$1,0))</f>
        <v>Hindi</v>
      </c>
      <c r="F79" s="13" t="str">
        <f t="array" ref="F79">INDEX('Master Data'!$A$1:$K$101,MATCH($A79,'Master Data'!$A$1:$A$101,0),MATCH(F$1,'Master Data'!$A$1:$K$1,0))</f>
        <v>Req_123</v>
      </c>
      <c r="G79" s="13" t="str">
        <f t="array" ref="G79">INDEX('Master Data'!$A$1:$K$101,MATCH($A79,'Master Data'!$A$1:$A$101,0),MATCH(G$1,'Master Data'!$A$1:$K$1,0))</f>
        <v>Naukri</v>
      </c>
      <c r="H79" s="13" t="str">
        <f t="array" ref="H79">INDEX('Master Data'!$A$1:$K$101,MATCH($A79,'Master Data'!$A$1:$A$101,0),MATCH(H$1,'Master Data'!$A$1:$K$1,0))</f>
        <v>Head Hunting</v>
      </c>
      <c r="I79" s="14">
        <f t="array" ref="I79">INDEX('Master Data'!$A$1:$K$101,MATCH($A79,'Master Data'!$A$1:$A$101,0),MATCH(I$1,'Master Data'!$A$1:$K$1,0))</f>
        <v>45190</v>
      </c>
      <c r="J79" s="15" t="str">
        <f t="array" ref="J79">INDEX('Master Data'!$A$1:$K$101,MATCH($A79,'Master Data'!$A$1:$A$101,0),MATCH(J$1,'Master Data'!$A$1:$K$1,0))</f>
        <v>https://drive.google.com/file/d/mno456789pqr</v>
      </c>
      <c r="K79" s="13" t="str">
        <f t="array" ref="K79">INDEX('Master Data'!$A$1:$K$101,MATCH($A79,'Master Data'!$A$1:$A$101,0),MATCH(K$1,'Master Data'!$A$1:$K$1,0))</f>
        <v>http://linkedinMohit968@gmail.com:linkedin)</v>
      </c>
      <c r="L79" s="16" t="s">
        <v>37</v>
      </c>
      <c r="M79" s="16" t="s">
        <v>366</v>
      </c>
    </row>
    <row r="80">
      <c r="A80" s="13" t="s">
        <v>443</v>
      </c>
      <c r="B80" s="13" t="str">
        <f t="array" ref="B80">INDEX('Master Data'!$A$1:$K$101,MATCH($A80,'Master Data'!$A$1:$A$101,0),MATCH(B$1,'Master Data'!$A$1:$K$1,0))</f>
        <v>Shikha Singh</v>
      </c>
      <c r="C80" s="13">
        <f t="array" ref="C80">INDEX('Master Data'!$A$1:$K$101,MATCH($A80,'Master Data'!$A$1:$A$101,0),MATCH(C$1,'Master Data'!$A$1:$K$1,0))</f>
        <v>9234567969</v>
      </c>
      <c r="D80" s="13" t="str">
        <f t="array" ref="D80">INDEX('Master Data'!$A$1:$K$101,MATCH($A80,'Master Data'!$A$1:$A$101,0),MATCH(D$1,'Master Data'!$A$1:$K$1,0))</f>
        <v>Shikh969@gmail.com</v>
      </c>
      <c r="E80" s="13" t="str">
        <f t="array" ref="E80">INDEX('Master Data'!$A$1:$K$101,MATCH($A80,'Master Data'!$A$1:$A$101,0),MATCH(E$1,'Master Data'!$A$1:$K$1,0))</f>
        <v>Tamil</v>
      </c>
      <c r="F80" s="13" t="str">
        <f t="array" ref="F80">INDEX('Master Data'!$A$1:$K$101,MATCH($A80,'Master Data'!$A$1:$A$101,0),MATCH(F$1,'Master Data'!$A$1:$K$1,0))</f>
        <v>Req_123</v>
      </c>
      <c r="G80" s="13" t="str">
        <f t="array" ref="G80">INDEX('Master Data'!$A$1:$K$101,MATCH($A80,'Master Data'!$A$1:$A$101,0),MATCH(G$1,'Master Data'!$A$1:$K$1,0))</f>
        <v>IIMJobs</v>
      </c>
      <c r="H80" s="13" t="str">
        <f t="array" ref="H80">INDEX('Master Data'!$A$1:$K$101,MATCH($A80,'Master Data'!$A$1:$A$101,0),MATCH(H$1,'Master Data'!$A$1:$K$1,0))</f>
        <v>Head Hunting</v>
      </c>
      <c r="I80" s="14">
        <f t="array" ref="I80">INDEX('Master Data'!$A$1:$K$101,MATCH($A80,'Master Data'!$A$1:$A$101,0),MATCH(I$1,'Master Data'!$A$1:$K$1,0))</f>
        <v>45049</v>
      </c>
      <c r="J80" s="15" t="str">
        <f t="array" ref="J80">INDEX('Master Data'!$A$1:$K$101,MATCH($A80,'Master Data'!$A$1:$A$101,0),MATCH(J$1,'Master Data'!$A$1:$K$1,0))</f>
        <v>https://drive.google.com/file/d/abc123456def</v>
      </c>
      <c r="K80" s="13" t="str">
        <f t="array" ref="K80">INDEX('Master Data'!$A$1:$K$101,MATCH($A80,'Master Data'!$A$1:$A$101,0),MATCH(K$1,'Master Data'!$A$1:$K$1,0))</f>
        <v>http://linkedinShikh969@gmail.com:linkedin)</v>
      </c>
      <c r="L80" s="16" t="s">
        <v>37</v>
      </c>
      <c r="M80" s="16" t="s">
        <v>364</v>
      </c>
    </row>
    <row r="81">
      <c r="A81" s="13" t="s">
        <v>444</v>
      </c>
      <c r="B81" s="13" t="str">
        <f t="array" ref="B81">INDEX('Master Data'!$A$1:$K$101,MATCH($A81,'Master Data'!$A$1:$A$101,0),MATCH(B$1,'Master Data'!$A$1:$K$1,0))</f>
        <v>Gaurav Sharma</v>
      </c>
      <c r="C81" s="13">
        <f t="array" ref="C81">INDEX('Master Data'!$A$1:$K$101,MATCH($A81,'Master Data'!$A$1:$A$101,0),MATCH(C$1,'Master Data'!$A$1:$K$1,0))</f>
        <v>9234567970</v>
      </c>
      <c r="D81" s="13" t="str">
        <f t="array" ref="D81">INDEX('Master Data'!$A$1:$K$101,MATCH($A81,'Master Data'!$A$1:$A$101,0),MATCH(D$1,'Master Data'!$A$1:$K$1,0))</f>
        <v>Gaura970@gmail.com</v>
      </c>
      <c r="E81" s="13" t="str">
        <f t="array" ref="E81">INDEX('Master Data'!$A$1:$K$101,MATCH($A81,'Master Data'!$A$1:$A$101,0),MATCH(E$1,'Master Data'!$A$1:$K$1,0))</f>
        <v>Kannada</v>
      </c>
      <c r="F81" s="13" t="str">
        <f t="array" ref="F81">INDEX('Master Data'!$A$1:$K$101,MATCH($A81,'Master Data'!$A$1:$A$101,0),MATCH(F$1,'Master Data'!$A$1:$K$1,0))</f>
        <v>Req_123</v>
      </c>
      <c r="G81" s="13" t="str">
        <f t="array" ref="G81">INDEX('Master Data'!$A$1:$K$101,MATCH($A81,'Master Data'!$A$1:$A$101,0),MATCH(G$1,'Master Data'!$A$1:$K$1,0))</f>
        <v>Referral</v>
      </c>
      <c r="H81" s="13" t="str">
        <f t="array" ref="H81">INDEX('Master Data'!$A$1:$K$101,MATCH($A81,'Master Data'!$A$1:$A$101,0),MATCH(H$1,'Master Data'!$A$1:$K$1,0))</f>
        <v>Vikram Singh</v>
      </c>
      <c r="I81" s="14">
        <f t="array" ref="I81">INDEX('Master Data'!$A$1:$K$101,MATCH($A81,'Master Data'!$A$1:$A$101,0),MATCH(I$1,'Master Data'!$A$1:$K$1,0))</f>
        <v>44938</v>
      </c>
      <c r="J81" s="15" t="str">
        <f t="array" ref="J81">INDEX('Master Data'!$A$1:$K$101,MATCH($A81,'Master Data'!$A$1:$A$101,0),MATCH(J$1,'Master Data'!$A$1:$K$1,0))</f>
        <v>https://drive.google.com/file/d/xyz987654uvw</v>
      </c>
      <c r="K81" s="13" t="str">
        <f t="array" ref="K81">INDEX('Master Data'!$A$1:$K$101,MATCH($A81,'Master Data'!$A$1:$A$101,0),MATCH(K$1,'Master Data'!$A$1:$K$1,0))</f>
        <v>http://linkedinGaura970@gmail.com:linkedin)</v>
      </c>
      <c r="L81" s="16" t="s">
        <v>37</v>
      </c>
      <c r="M81" s="16" t="s">
        <v>369</v>
      </c>
    </row>
    <row r="82">
      <c r="A82" s="13" t="s">
        <v>445</v>
      </c>
      <c r="B82" s="13" t="str">
        <f t="array" ref="B82">INDEX('Master Data'!$A$1:$K$101,MATCH($A82,'Master Data'!$A$1:$A$101,0),MATCH(B$1,'Master Data'!$A$1:$K$1,0))</f>
        <v>Anjali Patel</v>
      </c>
      <c r="C82" s="13">
        <f t="array" ref="C82">INDEX('Master Data'!$A$1:$K$101,MATCH($A82,'Master Data'!$A$1:$A$101,0),MATCH(C$1,'Master Data'!$A$1:$K$1,0))</f>
        <v>9234567971</v>
      </c>
      <c r="D82" s="13" t="str">
        <f t="array" ref="D82">INDEX('Master Data'!$A$1:$K$101,MATCH($A82,'Master Data'!$A$1:$A$101,0),MATCH(D$1,'Master Data'!$A$1:$K$1,0))</f>
        <v>Anjal971@gmail.com</v>
      </c>
      <c r="E82" s="13" t="str">
        <f t="array" ref="E82">INDEX('Master Data'!$A$1:$K$101,MATCH($A82,'Master Data'!$A$1:$A$101,0),MATCH(E$1,'Master Data'!$A$1:$K$1,0))</f>
        <v>Malayalam</v>
      </c>
      <c r="F82" s="13" t="str">
        <f t="array" ref="F82">INDEX('Master Data'!$A$1:$K$101,MATCH($A82,'Master Data'!$A$1:$A$101,0),MATCH(F$1,'Master Data'!$A$1:$K$1,0))</f>
        <v>Req_123</v>
      </c>
      <c r="G82" s="13" t="str">
        <f t="array" ref="G82">INDEX('Master Data'!$A$1:$K$101,MATCH($A82,'Master Data'!$A$1:$A$101,0),MATCH(G$1,'Master Data'!$A$1:$K$1,0))</f>
        <v>Shine</v>
      </c>
      <c r="H82" s="13" t="str">
        <f t="array" ref="H82">INDEX('Master Data'!$A$1:$K$101,MATCH($A82,'Master Data'!$A$1:$A$101,0),MATCH(H$1,'Master Data'!$A$1:$K$1,0))</f>
        <v>Head Hunting</v>
      </c>
      <c r="I82" s="14">
        <f t="array" ref="I82">INDEX('Master Data'!$A$1:$K$101,MATCH($A82,'Master Data'!$A$1:$A$101,0),MATCH(I$1,'Master Data'!$A$1:$K$1,0))</f>
        <v>45373</v>
      </c>
      <c r="J82" s="15" t="str">
        <f t="array" ref="J82">INDEX('Master Data'!$A$1:$K$101,MATCH($A82,'Master Data'!$A$1:$A$101,0),MATCH(J$1,'Master Data'!$A$1:$K$1,0))</f>
        <v>https://drive.google.com/file/d/mno456789pqr</v>
      </c>
      <c r="K82" s="13" t="str">
        <f t="array" ref="K82">INDEX('Master Data'!$A$1:$K$101,MATCH($A82,'Master Data'!$A$1:$A$101,0),MATCH(K$1,'Master Data'!$A$1:$K$1,0))</f>
        <v>http://linkedinAnjal971@gmail.com:linkedin)</v>
      </c>
      <c r="L82" s="16" t="s">
        <v>29</v>
      </c>
      <c r="M82" s="16" t="s">
        <v>362</v>
      </c>
    </row>
    <row r="83">
      <c r="A83" s="13" t="s">
        <v>446</v>
      </c>
      <c r="B83" s="13" t="str">
        <f t="array" ref="B83">INDEX('Master Data'!$A$1:$K$101,MATCH($A83,'Master Data'!$A$1:$A$101,0),MATCH(B$1,'Master Data'!$A$1:$K$1,0))</f>
        <v>Vijay Mehra</v>
      </c>
      <c r="C83" s="13">
        <f t="array" ref="C83">INDEX('Master Data'!$A$1:$K$101,MATCH($A83,'Master Data'!$A$1:$A$101,0),MATCH(C$1,'Master Data'!$A$1:$K$1,0))</f>
        <v>9234567972</v>
      </c>
      <c r="D83" s="13" t="str">
        <f t="array" ref="D83">INDEX('Master Data'!$A$1:$K$101,MATCH($A83,'Master Data'!$A$1:$A$101,0),MATCH(D$1,'Master Data'!$A$1:$K$1,0))</f>
        <v>Vijay972@gmail.com</v>
      </c>
      <c r="E83" s="13" t="str">
        <f t="array" ref="E83">INDEX('Master Data'!$A$1:$K$101,MATCH($A83,'Master Data'!$A$1:$A$101,0),MATCH(E$1,'Master Data'!$A$1:$K$1,0))</f>
        <v>Telugu</v>
      </c>
      <c r="F83" s="13" t="str">
        <f t="array" ref="F83">INDEX('Master Data'!$A$1:$K$101,MATCH($A83,'Master Data'!$A$1:$A$101,0),MATCH(F$1,'Master Data'!$A$1:$K$1,0))</f>
        <v>Req_123</v>
      </c>
      <c r="G83" s="13" t="str">
        <f t="array" ref="G83">INDEX('Master Data'!$A$1:$K$101,MATCH($A83,'Master Data'!$A$1:$A$101,0),MATCH(G$1,'Master Data'!$A$1:$K$1,0))</f>
        <v>Linkedin</v>
      </c>
      <c r="H83" s="13" t="str">
        <f t="array" ref="H83">INDEX('Master Data'!$A$1:$K$101,MATCH($A83,'Master Data'!$A$1:$A$101,0),MATCH(H$1,'Master Data'!$A$1:$K$1,0))</f>
        <v>Head Hunting</v>
      </c>
      <c r="I83" s="14">
        <f t="array" ref="I83">INDEX('Master Data'!$A$1:$K$101,MATCH($A83,'Master Data'!$A$1:$A$101,0),MATCH(I$1,'Master Data'!$A$1:$K$1,0))</f>
        <v>45002</v>
      </c>
      <c r="J83" s="15" t="str">
        <f t="array" ref="J83">INDEX('Master Data'!$A$1:$K$101,MATCH($A83,'Master Data'!$A$1:$A$101,0),MATCH(J$1,'Master Data'!$A$1:$K$1,0))</f>
        <v>https://drive.google.com/file/d/abc123456def</v>
      </c>
      <c r="K83" s="13" t="str">
        <f t="array" ref="K83">INDEX('Master Data'!$A$1:$K$101,MATCH($A83,'Master Data'!$A$1:$A$101,0),MATCH(K$1,'Master Data'!$A$1:$K$1,0))</f>
        <v>http://linkedinVijay972@gmail.com:linkedin)</v>
      </c>
      <c r="L83" s="16" t="s">
        <v>37</v>
      </c>
      <c r="M83" s="16" t="s">
        <v>364</v>
      </c>
    </row>
    <row r="84">
      <c r="A84" s="13" t="s">
        <v>447</v>
      </c>
      <c r="B84" s="13" t="str">
        <f t="array" ref="B84">INDEX('Master Data'!$A$1:$K$101,MATCH($A84,'Master Data'!$A$1:$A$101,0),MATCH(B$1,'Master Data'!$A$1:$K$1,0))</f>
        <v>Neha Malhotra</v>
      </c>
      <c r="C84" s="13">
        <f t="array" ref="C84">INDEX('Master Data'!$A$1:$K$101,MATCH($A84,'Master Data'!$A$1:$A$101,0),MATCH(C$1,'Master Data'!$A$1:$K$1,0))</f>
        <v>9234567973</v>
      </c>
      <c r="D84" s="13" t="str">
        <f t="array" ref="D84">INDEX('Master Data'!$A$1:$K$101,MATCH($A84,'Master Data'!$A$1:$A$101,0),MATCH(D$1,'Master Data'!$A$1:$K$1,0))</f>
        <v>Neha 973@gmail.com</v>
      </c>
      <c r="E84" s="13" t="str">
        <f t="array" ref="E84">INDEX('Master Data'!$A$1:$K$101,MATCH($A84,'Master Data'!$A$1:$A$101,0),MATCH(E$1,'Master Data'!$A$1:$K$1,0))</f>
        <v>Marathi</v>
      </c>
      <c r="F84" s="13" t="str">
        <f t="array" ref="F84">INDEX('Master Data'!$A$1:$K$101,MATCH($A84,'Master Data'!$A$1:$A$101,0),MATCH(F$1,'Master Data'!$A$1:$K$1,0))</f>
        <v>Req_123</v>
      </c>
      <c r="G84" s="13" t="str">
        <f t="array" ref="G84">INDEX('Master Data'!$A$1:$K$101,MATCH($A84,'Master Data'!$A$1:$A$101,0),MATCH(G$1,'Master Data'!$A$1:$K$1,0))</f>
        <v>Naukri</v>
      </c>
      <c r="H84" s="13" t="str">
        <f t="array" ref="H84">INDEX('Master Data'!$A$1:$K$101,MATCH($A84,'Master Data'!$A$1:$A$101,0),MATCH(H$1,'Master Data'!$A$1:$K$1,0))</f>
        <v>Head Hunting</v>
      </c>
      <c r="I84" s="14">
        <f t="array" ref="I84">INDEX('Master Data'!$A$1:$K$101,MATCH($A84,'Master Data'!$A$1:$A$101,0),MATCH(I$1,'Master Data'!$A$1:$K$1,0))</f>
        <v>45375</v>
      </c>
      <c r="J84" s="15" t="str">
        <f t="array" ref="J84">INDEX('Master Data'!$A$1:$K$101,MATCH($A84,'Master Data'!$A$1:$A$101,0),MATCH(J$1,'Master Data'!$A$1:$K$1,0))</f>
        <v>https://drive.google.com/file/d/xyz987654uvw</v>
      </c>
      <c r="K84" s="13" t="str">
        <f t="array" ref="K84">INDEX('Master Data'!$A$1:$K$101,MATCH($A84,'Master Data'!$A$1:$A$101,0),MATCH(K$1,'Master Data'!$A$1:$K$1,0))</f>
        <v>http://linkedinNeha 973@gmail.com:linkedin)</v>
      </c>
      <c r="L84" s="16" t="s">
        <v>29</v>
      </c>
      <c r="M84" s="16" t="s">
        <v>366</v>
      </c>
    </row>
    <row r="85">
      <c r="A85" s="13" t="s">
        <v>448</v>
      </c>
      <c r="B85" s="13" t="str">
        <f t="array" ref="B85">INDEX('Master Data'!$A$1:$K$101,MATCH($A85,'Master Data'!$A$1:$A$101,0),MATCH(B$1,'Master Data'!$A$1:$K$1,0))</f>
        <v>Akshay Singh</v>
      </c>
      <c r="C85" s="13">
        <f t="array" ref="C85">INDEX('Master Data'!$A$1:$K$101,MATCH($A85,'Master Data'!$A$1:$A$101,0),MATCH(C$1,'Master Data'!$A$1:$K$1,0))</f>
        <v>9234567974</v>
      </c>
      <c r="D85" s="13" t="str">
        <f t="array" ref="D85">INDEX('Master Data'!$A$1:$K$101,MATCH($A85,'Master Data'!$A$1:$A$101,0),MATCH(D$1,'Master Data'!$A$1:$K$1,0))</f>
        <v>Aksha974@gmail.com</v>
      </c>
      <c r="E85" s="13" t="str">
        <f t="array" ref="E85">INDEX('Master Data'!$A$1:$K$101,MATCH($A85,'Master Data'!$A$1:$A$101,0),MATCH(E$1,'Master Data'!$A$1:$K$1,0))</f>
        <v>Hindi</v>
      </c>
      <c r="F85" s="13" t="str">
        <f t="array" ref="F85">INDEX('Master Data'!$A$1:$K$101,MATCH($A85,'Master Data'!$A$1:$A$101,0),MATCH(F$1,'Master Data'!$A$1:$K$1,0))</f>
        <v>Req_123</v>
      </c>
      <c r="G85" s="13" t="str">
        <f t="array" ref="G85">INDEX('Master Data'!$A$1:$K$101,MATCH($A85,'Master Data'!$A$1:$A$101,0),MATCH(G$1,'Master Data'!$A$1:$K$1,0))</f>
        <v>IIMJobs</v>
      </c>
      <c r="H85" s="13" t="str">
        <f t="array" ref="H85">INDEX('Master Data'!$A$1:$K$101,MATCH($A85,'Master Data'!$A$1:$A$101,0),MATCH(H$1,'Master Data'!$A$1:$K$1,0))</f>
        <v>Head Hunting</v>
      </c>
      <c r="I85" s="14">
        <f t="array" ref="I85">INDEX('Master Data'!$A$1:$K$101,MATCH($A85,'Master Data'!$A$1:$A$101,0),MATCH(I$1,'Master Data'!$A$1:$K$1,0))</f>
        <v>45376</v>
      </c>
      <c r="J85" s="15" t="str">
        <f t="array" ref="J85">INDEX('Master Data'!$A$1:$K$101,MATCH($A85,'Master Data'!$A$1:$A$101,0),MATCH(J$1,'Master Data'!$A$1:$K$1,0))</f>
        <v>https://drive.google.com/file/d/mno456789pqr</v>
      </c>
      <c r="K85" s="13" t="str">
        <f t="array" ref="K85">INDEX('Master Data'!$A$1:$K$101,MATCH($A85,'Master Data'!$A$1:$A$101,0),MATCH(K$1,'Master Data'!$A$1:$K$1,0))</f>
        <v>http://linkedinAksha974@gmail.com:linkedin)</v>
      </c>
      <c r="L85" s="16" t="s">
        <v>29</v>
      </c>
      <c r="M85" s="16" t="s">
        <v>364</v>
      </c>
    </row>
    <row r="86">
      <c r="A86" s="13" t="s">
        <v>449</v>
      </c>
      <c r="B86" s="13" t="str">
        <f t="array" ref="B86">INDEX('Master Data'!$A$1:$K$101,MATCH($A86,'Master Data'!$A$1:$A$101,0),MATCH(B$1,'Master Data'!$A$1:$K$1,0))</f>
        <v>Radhika Sharma</v>
      </c>
      <c r="C86" s="13">
        <f t="array" ref="C86">INDEX('Master Data'!$A$1:$K$101,MATCH($A86,'Master Data'!$A$1:$A$101,0),MATCH(C$1,'Master Data'!$A$1:$K$1,0))</f>
        <v>9234567975</v>
      </c>
      <c r="D86" s="13" t="str">
        <f t="array" ref="D86">INDEX('Master Data'!$A$1:$K$101,MATCH($A86,'Master Data'!$A$1:$A$101,0),MATCH(D$1,'Master Data'!$A$1:$K$1,0))</f>
        <v>Radhi975@gmail.com</v>
      </c>
      <c r="E86" s="13" t="str">
        <f t="array" ref="E86">INDEX('Master Data'!$A$1:$K$101,MATCH($A86,'Master Data'!$A$1:$A$101,0),MATCH(E$1,'Master Data'!$A$1:$K$1,0))</f>
        <v>Tamil</v>
      </c>
      <c r="F86" s="13" t="str">
        <f t="array" ref="F86">INDEX('Master Data'!$A$1:$K$101,MATCH($A86,'Master Data'!$A$1:$A$101,0),MATCH(F$1,'Master Data'!$A$1:$K$1,0))</f>
        <v>Req_123</v>
      </c>
      <c r="G86" s="13" t="str">
        <f t="array" ref="G86">INDEX('Master Data'!$A$1:$K$101,MATCH($A86,'Master Data'!$A$1:$A$101,0),MATCH(G$1,'Master Data'!$A$1:$K$1,0))</f>
        <v>Referral</v>
      </c>
      <c r="H86" s="13" t="str">
        <f t="array" ref="H86">INDEX('Master Data'!$A$1:$K$101,MATCH($A86,'Master Data'!$A$1:$A$101,0),MATCH(H$1,'Master Data'!$A$1:$K$1,0))</f>
        <v>Shalini Nair</v>
      </c>
      <c r="I86" s="14">
        <f t="array" ref="I86">INDEX('Master Data'!$A$1:$K$101,MATCH($A86,'Master Data'!$A$1:$A$101,0),MATCH(I$1,'Master Data'!$A$1:$K$1,0))</f>
        <v>45377</v>
      </c>
      <c r="J86" s="15" t="str">
        <f t="array" ref="J86">INDEX('Master Data'!$A$1:$K$101,MATCH($A86,'Master Data'!$A$1:$A$101,0),MATCH(J$1,'Master Data'!$A$1:$K$1,0))</f>
        <v>https://drive.google.com/file/d/abc123456def</v>
      </c>
      <c r="K86" s="13" t="str">
        <f t="array" ref="K86">INDEX('Master Data'!$A$1:$K$101,MATCH($A86,'Master Data'!$A$1:$A$101,0),MATCH(K$1,'Master Data'!$A$1:$K$1,0))</f>
        <v>http://linkedinRadhi975@gmail.com:linkedin)</v>
      </c>
      <c r="L86" s="16" t="s">
        <v>29</v>
      </c>
      <c r="M86" s="16" t="s">
        <v>369</v>
      </c>
    </row>
    <row r="87">
      <c r="A87" s="13" t="s">
        <v>450</v>
      </c>
      <c r="B87" s="13" t="str">
        <f t="array" ref="B87">INDEX('Master Data'!$A$1:$K$101,MATCH($A87,'Master Data'!$A$1:$A$101,0),MATCH(B$1,'Master Data'!$A$1:$K$1,0))</f>
        <v>Rahul Khanna</v>
      </c>
      <c r="C87" s="13">
        <f t="array" ref="C87">INDEX('Master Data'!$A$1:$K$101,MATCH($A87,'Master Data'!$A$1:$A$101,0),MATCH(C$1,'Master Data'!$A$1:$K$1,0))</f>
        <v>9234567976</v>
      </c>
      <c r="D87" s="13" t="str">
        <f t="array" ref="D87">INDEX('Master Data'!$A$1:$K$101,MATCH($A87,'Master Data'!$A$1:$A$101,0),MATCH(D$1,'Master Data'!$A$1:$K$1,0))</f>
        <v>Rahul976@gmail.com</v>
      </c>
      <c r="E87" s="13" t="str">
        <f t="array" ref="E87">INDEX('Master Data'!$A$1:$K$101,MATCH($A87,'Master Data'!$A$1:$A$101,0),MATCH(E$1,'Master Data'!$A$1:$K$1,0))</f>
        <v>Kannada</v>
      </c>
      <c r="F87" s="13" t="str">
        <f t="array" ref="F87">INDEX('Master Data'!$A$1:$K$101,MATCH($A87,'Master Data'!$A$1:$A$101,0),MATCH(F$1,'Master Data'!$A$1:$K$1,0))</f>
        <v>Req_123</v>
      </c>
      <c r="G87" s="13" t="str">
        <f t="array" ref="G87">INDEX('Master Data'!$A$1:$K$101,MATCH($A87,'Master Data'!$A$1:$A$101,0),MATCH(G$1,'Master Data'!$A$1:$K$1,0))</f>
        <v>Shine</v>
      </c>
      <c r="H87" s="13" t="str">
        <f t="array" ref="H87">INDEX('Master Data'!$A$1:$K$101,MATCH($A87,'Master Data'!$A$1:$A$101,0),MATCH(H$1,'Master Data'!$A$1:$K$1,0))</f>
        <v>Job Posting</v>
      </c>
      <c r="I87" s="14">
        <f t="array" ref="I87">INDEX('Master Data'!$A$1:$K$101,MATCH($A87,'Master Data'!$A$1:$A$101,0),MATCH(I$1,'Master Data'!$A$1:$K$1,0))</f>
        <v>45259</v>
      </c>
      <c r="J87" s="15" t="str">
        <f t="array" ref="J87">INDEX('Master Data'!$A$1:$K$101,MATCH($A87,'Master Data'!$A$1:$A$101,0),MATCH(J$1,'Master Data'!$A$1:$K$1,0))</f>
        <v>https://drive.google.com/file/d/xyz987654uvw</v>
      </c>
      <c r="K87" s="13" t="str">
        <f t="array" ref="K87">INDEX('Master Data'!$A$1:$K$101,MATCH($A87,'Master Data'!$A$1:$A$101,0),MATCH(K$1,'Master Data'!$A$1:$K$1,0))</f>
        <v>http://linkedinRahul976@gmail.com:linkedin)</v>
      </c>
      <c r="L87" s="16" t="s">
        <v>37</v>
      </c>
      <c r="M87" s="16" t="s">
        <v>362</v>
      </c>
    </row>
    <row r="88">
      <c r="A88" s="13" t="s">
        <v>451</v>
      </c>
      <c r="B88" s="13" t="str">
        <f t="array" ref="B88">INDEX('Master Data'!$A$1:$K$101,MATCH($A88,'Master Data'!$A$1:$A$101,0),MATCH(B$1,'Master Data'!$A$1:$K$1,0))</f>
        <v>Kirti Das</v>
      </c>
      <c r="C88" s="13">
        <f t="array" ref="C88">INDEX('Master Data'!$A$1:$K$101,MATCH($A88,'Master Data'!$A$1:$A$101,0),MATCH(C$1,'Master Data'!$A$1:$K$1,0))</f>
        <v>9234567977</v>
      </c>
      <c r="D88" s="13" t="str">
        <f t="array" ref="D88">INDEX('Master Data'!$A$1:$K$101,MATCH($A88,'Master Data'!$A$1:$A$101,0),MATCH(D$1,'Master Data'!$A$1:$K$1,0))</f>
        <v>Kirti977@gmail.com</v>
      </c>
      <c r="E88" s="13" t="str">
        <f t="array" ref="E88">INDEX('Master Data'!$A$1:$K$101,MATCH($A88,'Master Data'!$A$1:$A$101,0),MATCH(E$1,'Master Data'!$A$1:$K$1,0))</f>
        <v>Malayalam</v>
      </c>
      <c r="F88" s="13" t="str">
        <f t="array" ref="F88">INDEX('Master Data'!$A$1:$K$101,MATCH($A88,'Master Data'!$A$1:$A$101,0),MATCH(F$1,'Master Data'!$A$1:$K$1,0))</f>
        <v>Req_123</v>
      </c>
      <c r="G88" s="13" t="str">
        <f t="array" ref="G88">INDEX('Master Data'!$A$1:$K$101,MATCH($A88,'Master Data'!$A$1:$A$101,0),MATCH(G$1,'Master Data'!$A$1:$K$1,0))</f>
        <v>Naukri</v>
      </c>
      <c r="H88" s="13" t="str">
        <f t="array" ref="H88">INDEX('Master Data'!$A$1:$K$101,MATCH($A88,'Master Data'!$A$1:$A$101,0),MATCH(H$1,'Master Data'!$A$1:$K$1,0))</f>
        <v>Head Hunting</v>
      </c>
      <c r="I88" s="14">
        <f t="array" ref="I88">INDEX('Master Data'!$A$1:$K$101,MATCH($A88,'Master Data'!$A$1:$A$101,0),MATCH(I$1,'Master Data'!$A$1:$K$1,0))</f>
        <v>45203</v>
      </c>
      <c r="J88" s="15" t="str">
        <f t="array" ref="J88">INDEX('Master Data'!$A$1:$K$101,MATCH($A88,'Master Data'!$A$1:$A$101,0),MATCH(J$1,'Master Data'!$A$1:$K$1,0))</f>
        <v>https://drive.google.com/file/d/mno456789pqr</v>
      </c>
      <c r="K88" s="13" t="str">
        <f t="array" ref="K88">INDEX('Master Data'!$A$1:$K$101,MATCH($A88,'Master Data'!$A$1:$A$101,0),MATCH(K$1,'Master Data'!$A$1:$K$1,0))</f>
        <v>http://linkedinKirti977@gmail.com:linkedin)</v>
      </c>
      <c r="L88" s="16" t="s">
        <v>37</v>
      </c>
      <c r="M88" s="16" t="s">
        <v>364</v>
      </c>
    </row>
    <row r="89">
      <c r="A89" s="13" t="s">
        <v>452</v>
      </c>
      <c r="B89" s="13" t="str">
        <f t="array" ref="B89">INDEX('Master Data'!$A$1:$K$101,MATCH($A89,'Master Data'!$A$1:$A$101,0),MATCH(B$1,'Master Data'!$A$1:$K$1,0))</f>
        <v>Varun Kapoor</v>
      </c>
      <c r="C89" s="13">
        <f t="array" ref="C89">INDEX('Master Data'!$A$1:$K$101,MATCH($A89,'Master Data'!$A$1:$A$101,0),MATCH(C$1,'Master Data'!$A$1:$K$1,0))</f>
        <v>9234567978</v>
      </c>
      <c r="D89" s="13" t="str">
        <f t="array" ref="D89">INDEX('Master Data'!$A$1:$K$101,MATCH($A89,'Master Data'!$A$1:$A$101,0),MATCH(D$1,'Master Data'!$A$1:$K$1,0))</f>
        <v>Varun978@gmail.com</v>
      </c>
      <c r="E89" s="13" t="str">
        <f t="array" ref="E89">INDEX('Master Data'!$A$1:$K$101,MATCH($A89,'Master Data'!$A$1:$A$101,0),MATCH(E$1,'Master Data'!$A$1:$K$1,0))</f>
        <v>Telugu</v>
      </c>
      <c r="F89" s="13" t="str">
        <f t="array" ref="F89">INDEX('Master Data'!$A$1:$K$101,MATCH($A89,'Master Data'!$A$1:$A$101,0),MATCH(F$1,'Master Data'!$A$1:$K$1,0))</f>
        <v>Req_123</v>
      </c>
      <c r="G89" s="13" t="str">
        <f t="array" ref="G89">INDEX('Master Data'!$A$1:$K$101,MATCH($A89,'Master Data'!$A$1:$A$101,0),MATCH(G$1,'Master Data'!$A$1:$K$1,0))</f>
        <v>IIMJobs</v>
      </c>
      <c r="H89" s="13" t="str">
        <f t="array" ref="H89">INDEX('Master Data'!$A$1:$K$101,MATCH($A89,'Master Data'!$A$1:$A$101,0),MATCH(H$1,'Master Data'!$A$1:$K$1,0))</f>
        <v>Head Hunting</v>
      </c>
      <c r="I89" s="14">
        <f t="array" ref="I89">INDEX('Master Data'!$A$1:$K$101,MATCH($A89,'Master Data'!$A$1:$A$101,0),MATCH(I$1,'Master Data'!$A$1:$K$1,0))</f>
        <v>45085</v>
      </c>
      <c r="J89" s="15" t="str">
        <f t="array" ref="J89">INDEX('Master Data'!$A$1:$K$101,MATCH($A89,'Master Data'!$A$1:$A$101,0),MATCH(J$1,'Master Data'!$A$1:$K$1,0))</f>
        <v>https://drive.google.com/file/d/abc123456def</v>
      </c>
      <c r="K89" s="13" t="str">
        <f t="array" ref="K89">INDEX('Master Data'!$A$1:$K$101,MATCH($A89,'Master Data'!$A$1:$A$101,0),MATCH(K$1,'Master Data'!$A$1:$K$1,0))</f>
        <v>http://linkedinVarun978@gmail.com:linkedin)</v>
      </c>
      <c r="L89" s="16" t="s">
        <v>37</v>
      </c>
      <c r="M89" s="16" t="s">
        <v>366</v>
      </c>
    </row>
    <row r="90">
      <c r="A90" s="13" t="s">
        <v>453</v>
      </c>
      <c r="B90" s="13" t="str">
        <f t="array" ref="B90">INDEX('Master Data'!$A$1:$K$101,MATCH($A90,'Master Data'!$A$1:$A$101,0),MATCH(B$1,'Master Data'!$A$1:$K$1,0))</f>
        <v>Tanuja Singh</v>
      </c>
      <c r="C90" s="13">
        <f t="array" ref="C90">INDEX('Master Data'!$A$1:$K$101,MATCH($A90,'Master Data'!$A$1:$A$101,0),MATCH(C$1,'Master Data'!$A$1:$K$1,0))</f>
        <v>9234567979</v>
      </c>
      <c r="D90" s="13" t="str">
        <f t="array" ref="D90">INDEX('Master Data'!$A$1:$K$101,MATCH($A90,'Master Data'!$A$1:$A$101,0),MATCH(D$1,'Master Data'!$A$1:$K$1,0))</f>
        <v>Tanuj979@gmail.com</v>
      </c>
      <c r="E90" s="13" t="str">
        <f t="array" ref="E90">INDEX('Master Data'!$A$1:$K$101,MATCH($A90,'Master Data'!$A$1:$A$101,0),MATCH(E$1,'Master Data'!$A$1:$K$1,0))</f>
        <v>Marathi</v>
      </c>
      <c r="F90" s="13" t="str">
        <f t="array" ref="F90">INDEX('Master Data'!$A$1:$K$101,MATCH($A90,'Master Data'!$A$1:$A$101,0),MATCH(F$1,'Master Data'!$A$1:$K$1,0))</f>
        <v>Req_123</v>
      </c>
      <c r="G90" s="13" t="str">
        <f t="array" ref="G90">INDEX('Master Data'!$A$1:$K$101,MATCH($A90,'Master Data'!$A$1:$A$101,0),MATCH(G$1,'Master Data'!$A$1:$K$1,0))</f>
        <v>Linkedin</v>
      </c>
      <c r="H90" s="13" t="str">
        <f t="array" ref="H90">INDEX('Master Data'!$A$1:$K$101,MATCH($A90,'Master Data'!$A$1:$A$101,0),MATCH(H$1,'Master Data'!$A$1:$K$1,0))</f>
        <v>Job Posting</v>
      </c>
      <c r="I90" s="14">
        <f t="array" ref="I90">INDEX('Master Data'!$A$1:$K$101,MATCH($A90,'Master Data'!$A$1:$A$101,0),MATCH(I$1,'Master Data'!$A$1:$K$1,0))</f>
        <v>45381</v>
      </c>
      <c r="J90" s="15" t="str">
        <f t="array" ref="J90">INDEX('Master Data'!$A$1:$K$101,MATCH($A90,'Master Data'!$A$1:$A$101,0),MATCH(J$1,'Master Data'!$A$1:$K$1,0))</f>
        <v>https://drive.google.com/file/d/xyz987654uvw</v>
      </c>
      <c r="K90" s="13" t="str">
        <f t="array" ref="K90">INDEX('Master Data'!$A$1:$K$101,MATCH($A90,'Master Data'!$A$1:$A$101,0),MATCH(K$1,'Master Data'!$A$1:$K$1,0))</f>
        <v>http://linkedinTanuj979@gmail.com:linkedin)</v>
      </c>
      <c r="L90" s="16" t="s">
        <v>29</v>
      </c>
      <c r="M90" s="16" t="s">
        <v>364</v>
      </c>
    </row>
    <row r="91">
      <c r="A91" s="13" t="s">
        <v>454</v>
      </c>
      <c r="B91" s="13" t="str">
        <f t="array" ref="B91">INDEX('Master Data'!$A$1:$K$101,MATCH($A91,'Master Data'!$A$1:$A$101,0),MATCH(B$1,'Master Data'!$A$1:$K$1,0))</f>
        <v>Abhishek Malhotra</v>
      </c>
      <c r="C91" s="13">
        <f t="array" ref="C91">INDEX('Master Data'!$A$1:$K$101,MATCH($A91,'Master Data'!$A$1:$A$101,0),MATCH(C$1,'Master Data'!$A$1:$K$1,0))</f>
        <v>9234567980</v>
      </c>
      <c r="D91" s="13" t="str">
        <f t="array" ref="D91">INDEX('Master Data'!$A$1:$K$101,MATCH($A91,'Master Data'!$A$1:$A$101,0),MATCH(D$1,'Master Data'!$A$1:$K$1,0))</f>
        <v>Abhis980@gmail.com</v>
      </c>
      <c r="E91" s="13" t="str">
        <f t="array" ref="E91">INDEX('Master Data'!$A$1:$K$101,MATCH($A91,'Master Data'!$A$1:$A$101,0),MATCH(E$1,'Master Data'!$A$1:$K$1,0))</f>
        <v>Hindi</v>
      </c>
      <c r="F91" s="13" t="str">
        <f t="array" ref="F91">INDEX('Master Data'!$A$1:$K$101,MATCH($A91,'Master Data'!$A$1:$A$101,0),MATCH(F$1,'Master Data'!$A$1:$K$1,0))</f>
        <v>Req_123</v>
      </c>
      <c r="G91" s="13" t="str">
        <f t="array" ref="G91">INDEX('Master Data'!$A$1:$K$101,MATCH($A91,'Master Data'!$A$1:$A$101,0),MATCH(G$1,'Master Data'!$A$1:$K$1,0))</f>
        <v>Referral</v>
      </c>
      <c r="H91" s="13" t="str">
        <f t="array" ref="H91">INDEX('Master Data'!$A$1:$K$101,MATCH($A91,'Master Data'!$A$1:$A$101,0),MATCH(H$1,'Master Data'!$A$1:$K$1,0))</f>
        <v>Arjun Deshpande</v>
      </c>
      <c r="I91" s="14">
        <f t="array" ref="I91">INDEX('Master Data'!$A$1:$K$101,MATCH($A91,'Master Data'!$A$1:$A$101,0),MATCH(I$1,'Master Data'!$A$1:$K$1,0))</f>
        <v>45042</v>
      </c>
      <c r="J91" s="15" t="str">
        <f t="array" ref="J91">INDEX('Master Data'!$A$1:$K$101,MATCH($A91,'Master Data'!$A$1:$A$101,0),MATCH(J$1,'Master Data'!$A$1:$K$1,0))</f>
        <v>https://drive.google.com/file/d/mno456789pqr</v>
      </c>
      <c r="K91" s="13" t="str">
        <f t="array" ref="K91">INDEX('Master Data'!$A$1:$K$101,MATCH($A91,'Master Data'!$A$1:$A$101,0),MATCH(K$1,'Master Data'!$A$1:$K$1,0))</f>
        <v>http://linkedinAbhis980@gmail.com:linkedin)</v>
      </c>
      <c r="L91" s="16" t="s">
        <v>37</v>
      </c>
      <c r="M91" s="16" t="s">
        <v>369</v>
      </c>
    </row>
    <row r="92">
      <c r="A92" s="13" t="s">
        <v>455</v>
      </c>
      <c r="B92" s="13" t="str">
        <f t="array" ref="B92">INDEX('Master Data'!$A$1:$K$101,MATCH($A92,'Master Data'!$A$1:$A$101,0),MATCH(B$1,'Master Data'!$A$1:$K$1,0))</f>
        <v>Meenakshi Gupta</v>
      </c>
      <c r="C92" s="13">
        <f t="array" ref="C92">INDEX('Master Data'!$A$1:$K$101,MATCH($A92,'Master Data'!$A$1:$A$101,0),MATCH(C$1,'Master Data'!$A$1:$K$1,0))</f>
        <v>9234567981</v>
      </c>
      <c r="D92" s="13" t="str">
        <f t="array" ref="D92">INDEX('Master Data'!$A$1:$K$101,MATCH($A92,'Master Data'!$A$1:$A$101,0),MATCH(D$1,'Master Data'!$A$1:$K$1,0))</f>
        <v>Meena981@gmail.com</v>
      </c>
      <c r="E92" s="13" t="str">
        <f t="array" ref="E92">INDEX('Master Data'!$A$1:$K$101,MATCH($A92,'Master Data'!$A$1:$A$101,0),MATCH(E$1,'Master Data'!$A$1:$K$1,0))</f>
        <v>Kannada</v>
      </c>
      <c r="F92" s="13" t="str">
        <f t="array" ref="F92">INDEX('Master Data'!$A$1:$K$101,MATCH($A92,'Master Data'!$A$1:$A$101,0),MATCH(F$1,'Master Data'!$A$1:$K$1,0))</f>
        <v>Req_123</v>
      </c>
      <c r="G92" s="13" t="str">
        <f t="array" ref="G92">INDEX('Master Data'!$A$1:$K$101,MATCH($A92,'Master Data'!$A$1:$A$101,0),MATCH(G$1,'Master Data'!$A$1:$K$1,0))</f>
        <v>Shine</v>
      </c>
      <c r="H92" s="13" t="str">
        <f t="array" ref="H92">INDEX('Master Data'!$A$1:$K$101,MATCH($A92,'Master Data'!$A$1:$A$101,0),MATCH(H$1,'Master Data'!$A$1:$K$1,0))</f>
        <v>Job Posting</v>
      </c>
      <c r="I92" s="14">
        <f t="array" ref="I92">INDEX('Master Data'!$A$1:$K$101,MATCH($A92,'Master Data'!$A$1:$A$101,0),MATCH(I$1,'Master Data'!$A$1:$K$1,0))</f>
        <v>45349</v>
      </c>
      <c r="J92" s="15" t="str">
        <f t="array" ref="J92">INDEX('Master Data'!$A$1:$K$101,MATCH($A92,'Master Data'!$A$1:$A$101,0),MATCH(J$1,'Master Data'!$A$1:$K$1,0))</f>
        <v>https://drive.google.com/file/d/abc123456def</v>
      </c>
      <c r="K92" s="13" t="str">
        <f t="array" ref="K92">INDEX('Master Data'!$A$1:$K$101,MATCH($A92,'Master Data'!$A$1:$A$101,0),MATCH(K$1,'Master Data'!$A$1:$K$1,0))</f>
        <v>http://linkedinMeena981@gmail.com:linkedin)</v>
      </c>
      <c r="L92" s="16" t="s">
        <v>29</v>
      </c>
      <c r="M92" s="16" t="s">
        <v>362</v>
      </c>
    </row>
    <row r="93">
      <c r="A93" s="13" t="s">
        <v>456</v>
      </c>
      <c r="B93" s="13" t="str">
        <f t="array" ref="B93">INDEX('Master Data'!$A$1:$K$101,MATCH($A93,'Master Data'!$A$1:$A$101,0),MATCH(B$1,'Master Data'!$A$1:$K$1,0))</f>
        <v>Rakesh Patel</v>
      </c>
      <c r="C93" s="13">
        <f t="array" ref="C93">INDEX('Master Data'!$A$1:$K$101,MATCH($A93,'Master Data'!$A$1:$A$101,0),MATCH(C$1,'Master Data'!$A$1:$K$1,0))</f>
        <v>9234567982</v>
      </c>
      <c r="D93" s="13" t="str">
        <f t="array" ref="D93">INDEX('Master Data'!$A$1:$K$101,MATCH($A93,'Master Data'!$A$1:$A$101,0),MATCH(D$1,'Master Data'!$A$1:$K$1,0))</f>
        <v>Rakes982@gmail.com</v>
      </c>
      <c r="E93" s="13" t="str">
        <f t="array" ref="E93">INDEX('Master Data'!$A$1:$K$101,MATCH($A93,'Master Data'!$A$1:$A$101,0),MATCH(E$1,'Master Data'!$A$1:$K$1,0))</f>
        <v>Tamil</v>
      </c>
      <c r="F93" s="13" t="str">
        <f t="array" ref="F93">INDEX('Master Data'!$A$1:$K$101,MATCH($A93,'Master Data'!$A$1:$A$101,0),MATCH(F$1,'Master Data'!$A$1:$K$1,0))</f>
        <v>Req_123</v>
      </c>
      <c r="G93" s="13" t="str">
        <f t="array" ref="G93">INDEX('Master Data'!$A$1:$K$101,MATCH($A93,'Master Data'!$A$1:$A$101,0),MATCH(G$1,'Master Data'!$A$1:$K$1,0))</f>
        <v>Naukri</v>
      </c>
      <c r="H93" s="13" t="str">
        <f t="array" ref="H93">INDEX('Master Data'!$A$1:$K$101,MATCH($A93,'Master Data'!$A$1:$A$101,0),MATCH(H$1,'Master Data'!$A$1:$K$1,0))</f>
        <v>Job Posting</v>
      </c>
      <c r="I93" s="14">
        <f t="array" ref="I93">INDEX('Master Data'!$A$1:$K$101,MATCH($A93,'Master Data'!$A$1:$A$101,0),MATCH(I$1,'Master Data'!$A$1:$K$1,0))</f>
        <v>45350</v>
      </c>
      <c r="J93" s="15" t="str">
        <f t="array" ref="J93">INDEX('Master Data'!$A$1:$K$101,MATCH($A93,'Master Data'!$A$1:$A$101,0),MATCH(J$1,'Master Data'!$A$1:$K$1,0))</f>
        <v>https://drive.google.com/file/d/xyz987654uvw</v>
      </c>
      <c r="K93" s="13" t="str">
        <f t="array" ref="K93">INDEX('Master Data'!$A$1:$K$101,MATCH($A93,'Master Data'!$A$1:$A$101,0),MATCH(K$1,'Master Data'!$A$1:$K$1,0))</f>
        <v>http://linkedinRakes982@gmail.com:linkedin)</v>
      </c>
      <c r="L93" s="16" t="s">
        <v>29</v>
      </c>
      <c r="M93" s="16" t="s">
        <v>364</v>
      </c>
    </row>
    <row r="94">
      <c r="A94" s="13" t="s">
        <v>457</v>
      </c>
      <c r="B94" s="13" t="str">
        <f t="array" ref="B94">INDEX('Master Data'!$A$1:$K$101,MATCH($A94,'Master Data'!$A$1:$A$101,0),MATCH(B$1,'Master Data'!$A$1:$K$1,0))</f>
        <v>Priyanka Sharma</v>
      </c>
      <c r="C94" s="13">
        <f t="array" ref="C94">INDEX('Master Data'!$A$1:$K$101,MATCH($A94,'Master Data'!$A$1:$A$101,0),MATCH(C$1,'Master Data'!$A$1:$K$1,0))</f>
        <v>9234567983</v>
      </c>
      <c r="D94" s="13" t="str">
        <f t="array" ref="D94">INDEX('Master Data'!$A$1:$K$101,MATCH($A94,'Master Data'!$A$1:$A$101,0),MATCH(D$1,'Master Data'!$A$1:$K$1,0))</f>
        <v>Priya983@gmail.com</v>
      </c>
      <c r="E94" s="13" t="str">
        <f t="array" ref="E94">INDEX('Master Data'!$A$1:$K$101,MATCH($A94,'Master Data'!$A$1:$A$101,0),MATCH(E$1,'Master Data'!$A$1:$K$1,0))</f>
        <v>Malayalam</v>
      </c>
      <c r="F94" s="13" t="str">
        <f t="array" ref="F94">INDEX('Master Data'!$A$1:$K$101,MATCH($A94,'Master Data'!$A$1:$A$101,0),MATCH(F$1,'Master Data'!$A$1:$K$1,0))</f>
        <v>Req_123</v>
      </c>
      <c r="G94" s="13" t="str">
        <f t="array" ref="G94">INDEX('Master Data'!$A$1:$K$101,MATCH($A94,'Master Data'!$A$1:$A$101,0),MATCH(G$1,'Master Data'!$A$1:$K$1,0))</f>
        <v>IIMJobs</v>
      </c>
      <c r="H94" s="13" t="str">
        <f t="array" ref="H94">INDEX('Master Data'!$A$1:$K$101,MATCH($A94,'Master Data'!$A$1:$A$101,0),MATCH(H$1,'Master Data'!$A$1:$K$1,0))</f>
        <v>Job Posting</v>
      </c>
      <c r="I94" s="14">
        <f t="array" ref="I94">INDEX('Master Data'!$A$1:$K$101,MATCH($A94,'Master Data'!$A$1:$A$101,0),MATCH(I$1,'Master Data'!$A$1:$K$1,0))</f>
        <v>45351</v>
      </c>
      <c r="J94" s="15" t="str">
        <f t="array" ref="J94">INDEX('Master Data'!$A$1:$K$101,MATCH($A94,'Master Data'!$A$1:$A$101,0),MATCH(J$1,'Master Data'!$A$1:$K$1,0))</f>
        <v>https://drive.google.com/file/d/mno456789pqr</v>
      </c>
      <c r="K94" s="13" t="str">
        <f t="array" ref="K94">INDEX('Master Data'!$A$1:$K$101,MATCH($A94,'Master Data'!$A$1:$A$101,0),MATCH(K$1,'Master Data'!$A$1:$K$1,0))</f>
        <v>http://linkedinPriya983@gmail.com:linkedin)</v>
      </c>
      <c r="L94" s="16" t="s">
        <v>29</v>
      </c>
      <c r="M94" s="16" t="s">
        <v>366</v>
      </c>
    </row>
    <row r="95">
      <c r="A95" s="13" t="s">
        <v>458</v>
      </c>
      <c r="B95" s="13" t="str">
        <f t="array" ref="B95">INDEX('Master Data'!$A$1:$K$101,MATCH($A95,'Master Data'!$A$1:$A$101,0),MATCH(B$1,'Master Data'!$A$1:$K$1,0))</f>
        <v>Kartik Choudhury</v>
      </c>
      <c r="C95" s="13">
        <f t="array" ref="C95">INDEX('Master Data'!$A$1:$K$101,MATCH($A95,'Master Data'!$A$1:$A$101,0),MATCH(C$1,'Master Data'!$A$1:$K$1,0))</f>
        <v>9234567984</v>
      </c>
      <c r="D95" s="13" t="str">
        <f t="array" ref="D95">INDEX('Master Data'!$A$1:$K$101,MATCH($A95,'Master Data'!$A$1:$A$101,0),MATCH(D$1,'Master Data'!$A$1:$K$1,0))</f>
        <v>Karti984@gmail.com</v>
      </c>
      <c r="E95" s="13" t="str">
        <f t="array" ref="E95">INDEX('Master Data'!$A$1:$K$101,MATCH($A95,'Master Data'!$A$1:$A$101,0),MATCH(E$1,'Master Data'!$A$1:$K$1,0))</f>
        <v>Telugu</v>
      </c>
      <c r="F95" s="13" t="str">
        <f t="array" ref="F95">INDEX('Master Data'!$A$1:$K$101,MATCH($A95,'Master Data'!$A$1:$A$101,0),MATCH(F$1,'Master Data'!$A$1:$K$1,0))</f>
        <v>Req_123</v>
      </c>
      <c r="G95" s="13" t="str">
        <f t="array" ref="G95">INDEX('Master Data'!$A$1:$K$101,MATCH($A95,'Master Data'!$A$1:$A$101,0),MATCH(G$1,'Master Data'!$A$1:$K$1,0))</f>
        <v>Linkedin</v>
      </c>
      <c r="H95" s="13" t="str">
        <f t="array" ref="H95">INDEX('Master Data'!$A$1:$K$101,MATCH($A95,'Master Data'!$A$1:$A$101,0),MATCH(H$1,'Master Data'!$A$1:$K$1,0))</f>
        <v>Head Hunting</v>
      </c>
      <c r="I95" s="14">
        <f t="array" ref="I95">INDEX('Master Data'!$A$1:$K$101,MATCH($A95,'Master Data'!$A$1:$A$101,0),MATCH(I$1,'Master Data'!$A$1:$K$1,0))</f>
        <v>44945</v>
      </c>
      <c r="J95" s="15" t="str">
        <f t="array" ref="J95">INDEX('Master Data'!$A$1:$K$101,MATCH($A95,'Master Data'!$A$1:$A$101,0),MATCH(J$1,'Master Data'!$A$1:$K$1,0))</f>
        <v>https://drive.google.com/file/d/abc123456def</v>
      </c>
      <c r="K95" s="13" t="str">
        <f t="array" ref="K95">INDEX('Master Data'!$A$1:$K$101,MATCH($A95,'Master Data'!$A$1:$A$101,0),MATCH(K$1,'Master Data'!$A$1:$K$1,0))</f>
        <v>http://linkedinKarti984@gmail.com:linkedin)</v>
      </c>
      <c r="L95" s="16" t="s">
        <v>37</v>
      </c>
      <c r="M95" s="16" t="s">
        <v>364</v>
      </c>
    </row>
    <row r="96">
      <c r="A96" s="13" t="s">
        <v>459</v>
      </c>
      <c r="B96" s="13" t="str">
        <f t="array" ref="B96">INDEX('Master Data'!$A$1:$K$101,MATCH($A96,'Master Data'!$A$1:$A$101,0),MATCH(B$1,'Master Data'!$A$1:$K$1,0))</f>
        <v>Anjali Gupta</v>
      </c>
      <c r="C96" s="13">
        <f t="array" ref="C96">INDEX('Master Data'!$A$1:$K$101,MATCH($A96,'Master Data'!$A$1:$A$101,0),MATCH(C$1,'Master Data'!$A$1:$K$1,0))</f>
        <v>9234567985</v>
      </c>
      <c r="D96" s="13" t="str">
        <f t="array" ref="D96">INDEX('Master Data'!$A$1:$K$101,MATCH($A96,'Master Data'!$A$1:$A$101,0),MATCH(D$1,'Master Data'!$A$1:$K$1,0))</f>
        <v>Anjal985@gmail.com</v>
      </c>
      <c r="E96" s="13" t="str">
        <f t="array" ref="E96">INDEX('Master Data'!$A$1:$K$101,MATCH($A96,'Master Data'!$A$1:$A$101,0),MATCH(E$1,'Master Data'!$A$1:$K$1,0))</f>
        <v>Marathi</v>
      </c>
      <c r="F96" s="13" t="str">
        <f t="array" ref="F96">INDEX('Master Data'!$A$1:$K$101,MATCH($A96,'Master Data'!$A$1:$A$101,0),MATCH(F$1,'Master Data'!$A$1:$K$1,0))</f>
        <v>Req_123</v>
      </c>
      <c r="G96" s="13" t="str">
        <f t="array" ref="G96">INDEX('Master Data'!$A$1:$K$101,MATCH($A96,'Master Data'!$A$1:$A$101,0),MATCH(G$1,'Master Data'!$A$1:$K$1,0))</f>
        <v>Referral</v>
      </c>
      <c r="H96" s="13" t="str">
        <f t="array" ref="H96">INDEX('Master Data'!$A$1:$K$101,MATCH($A96,'Master Data'!$A$1:$A$101,0),MATCH(H$1,'Master Data'!$A$1:$K$1,0))</f>
        <v>Neha Sundaram</v>
      </c>
      <c r="I96" s="14">
        <f t="array" ref="I96">INDEX('Master Data'!$A$1:$K$101,MATCH($A96,'Master Data'!$A$1:$A$101,0),MATCH(I$1,'Master Data'!$A$1:$K$1,0))</f>
        <v>45149</v>
      </c>
      <c r="J96" s="15" t="str">
        <f t="array" ref="J96">INDEX('Master Data'!$A$1:$K$101,MATCH($A96,'Master Data'!$A$1:$A$101,0),MATCH(J$1,'Master Data'!$A$1:$K$1,0))</f>
        <v>https://drive.google.com/file/d/xyz987654uvw</v>
      </c>
      <c r="K96" s="13" t="str">
        <f t="array" ref="K96">INDEX('Master Data'!$A$1:$K$101,MATCH($A96,'Master Data'!$A$1:$A$101,0),MATCH(K$1,'Master Data'!$A$1:$K$1,0))</f>
        <v>http://linkedinAnjal985@gmail.com:linkedin)</v>
      </c>
      <c r="L96" s="16" t="s">
        <v>37</v>
      </c>
      <c r="M96" s="16" t="s">
        <v>369</v>
      </c>
    </row>
    <row r="97">
      <c r="A97" s="13" t="s">
        <v>460</v>
      </c>
      <c r="B97" s="13" t="str">
        <f t="array" ref="B97">INDEX('Master Data'!$A$1:$K$101,MATCH($A97,'Master Data'!$A$1:$A$101,0),MATCH(B$1,'Master Data'!$A$1:$K$1,0))</f>
        <v>Vivek Singh</v>
      </c>
      <c r="C97" s="13">
        <f t="array" ref="C97">INDEX('Master Data'!$A$1:$K$101,MATCH($A97,'Master Data'!$A$1:$A$101,0),MATCH(C$1,'Master Data'!$A$1:$K$1,0))</f>
        <v>9234567986</v>
      </c>
      <c r="D97" s="13" t="str">
        <f t="array" ref="D97">INDEX('Master Data'!$A$1:$K$101,MATCH($A97,'Master Data'!$A$1:$A$101,0),MATCH(D$1,'Master Data'!$A$1:$K$1,0))</f>
        <v>Vivek986@gmail.com</v>
      </c>
      <c r="E97" s="13" t="str">
        <f t="array" ref="E97">INDEX('Master Data'!$A$1:$K$101,MATCH($A97,'Master Data'!$A$1:$A$101,0),MATCH(E$1,'Master Data'!$A$1:$K$1,0))</f>
        <v>Hindi</v>
      </c>
      <c r="F97" s="13" t="str">
        <f t="array" ref="F97">INDEX('Master Data'!$A$1:$K$101,MATCH($A97,'Master Data'!$A$1:$A$101,0),MATCH(F$1,'Master Data'!$A$1:$K$1,0))</f>
        <v>Req_123</v>
      </c>
      <c r="G97" s="13" t="str">
        <f t="array" ref="G97">INDEX('Master Data'!$A$1:$K$101,MATCH($A97,'Master Data'!$A$1:$A$101,0),MATCH(G$1,'Master Data'!$A$1:$K$1,0))</f>
        <v>Shine</v>
      </c>
      <c r="H97" s="13" t="str">
        <f t="array" ref="H97">INDEX('Master Data'!$A$1:$K$101,MATCH($A97,'Master Data'!$A$1:$A$101,0),MATCH(H$1,'Master Data'!$A$1:$K$1,0))</f>
        <v>Head Hunting</v>
      </c>
      <c r="I97" s="14">
        <f t="array" ref="I97">INDEX('Master Data'!$A$1:$K$101,MATCH($A97,'Master Data'!$A$1:$A$101,0),MATCH(I$1,'Master Data'!$A$1:$K$1,0))</f>
        <v>45127</v>
      </c>
      <c r="J97" s="15" t="str">
        <f t="array" ref="J97">INDEX('Master Data'!$A$1:$K$101,MATCH($A97,'Master Data'!$A$1:$A$101,0),MATCH(J$1,'Master Data'!$A$1:$K$1,0))</f>
        <v>https://drive.google.com/file/d/mno456789pqr</v>
      </c>
      <c r="K97" s="13" t="str">
        <f t="array" ref="K97">INDEX('Master Data'!$A$1:$K$101,MATCH($A97,'Master Data'!$A$1:$A$101,0),MATCH(K$1,'Master Data'!$A$1:$K$1,0))</f>
        <v>http://linkedinVivek986@gmail.com:linkedin)</v>
      </c>
      <c r="L97" s="16" t="s">
        <v>37</v>
      </c>
      <c r="M97" s="16" t="s">
        <v>362</v>
      </c>
    </row>
    <row r="98">
      <c r="A98" s="13" t="s">
        <v>461</v>
      </c>
      <c r="B98" s="13" t="str">
        <f t="array" ref="B98">INDEX('Master Data'!$A$1:$K$101,MATCH($A98,'Master Data'!$A$1:$A$101,0),MATCH(B$1,'Master Data'!$A$1:$K$1,0))</f>
        <v>Bhavna Mehta</v>
      </c>
      <c r="C98" s="13">
        <f t="array" ref="C98">INDEX('Master Data'!$A$1:$K$101,MATCH($A98,'Master Data'!$A$1:$A$101,0),MATCH(C$1,'Master Data'!$A$1:$K$1,0))</f>
        <v>9234567987</v>
      </c>
      <c r="D98" s="13" t="str">
        <f t="array" ref="D98">INDEX('Master Data'!$A$1:$K$101,MATCH($A98,'Master Data'!$A$1:$A$101,0),MATCH(D$1,'Master Data'!$A$1:$K$1,0))</f>
        <v>Bhavn987@gmail.com</v>
      </c>
      <c r="E98" s="13" t="str">
        <f t="array" ref="E98">INDEX('Master Data'!$A$1:$K$101,MATCH($A98,'Master Data'!$A$1:$A$101,0),MATCH(E$1,'Master Data'!$A$1:$K$1,0))</f>
        <v>Tamil</v>
      </c>
      <c r="F98" s="13" t="str">
        <f t="array" ref="F98">INDEX('Master Data'!$A$1:$K$101,MATCH($A98,'Master Data'!$A$1:$A$101,0),MATCH(F$1,'Master Data'!$A$1:$K$1,0))</f>
        <v>Req_123</v>
      </c>
      <c r="G98" s="13" t="str">
        <f t="array" ref="G98">INDEX('Master Data'!$A$1:$K$101,MATCH($A98,'Master Data'!$A$1:$A$101,0),MATCH(G$1,'Master Data'!$A$1:$K$1,0))</f>
        <v>Naukri</v>
      </c>
      <c r="H98" s="13" t="str">
        <f t="array" ref="H98">INDEX('Master Data'!$A$1:$K$101,MATCH($A98,'Master Data'!$A$1:$A$101,0),MATCH(H$1,'Master Data'!$A$1:$K$1,0))</f>
        <v>Head Hunting</v>
      </c>
      <c r="I98" s="14">
        <f t="array" ref="I98">INDEX('Master Data'!$A$1:$K$101,MATCH($A98,'Master Data'!$A$1:$A$101,0),MATCH(I$1,'Master Data'!$A$1:$K$1,0))</f>
        <v>45355</v>
      </c>
      <c r="J98" s="15" t="str">
        <f t="array" ref="J98">INDEX('Master Data'!$A$1:$K$101,MATCH($A98,'Master Data'!$A$1:$A$101,0),MATCH(J$1,'Master Data'!$A$1:$K$1,0))</f>
        <v>https://drive.google.com/file/d/abc123456def</v>
      </c>
      <c r="K98" s="13" t="str">
        <f t="array" ref="K98">INDEX('Master Data'!$A$1:$K$101,MATCH($A98,'Master Data'!$A$1:$A$101,0),MATCH(K$1,'Master Data'!$A$1:$K$1,0))</f>
        <v>http://linkedinBhavn987@gmail.com:linkedin)</v>
      </c>
      <c r="L98" s="16" t="s">
        <v>29</v>
      </c>
      <c r="M98" s="16" t="s">
        <v>364</v>
      </c>
    </row>
    <row r="99">
      <c r="A99" s="13" t="s">
        <v>462</v>
      </c>
      <c r="B99" s="13" t="str">
        <f t="array" ref="B99">INDEX('Master Data'!$A$1:$K$101,MATCH($A99,'Master Data'!$A$1:$A$101,0),MATCH(B$1,'Master Data'!$A$1:$K$1,0))</f>
        <v>Deepak Sharma</v>
      </c>
      <c r="C99" s="13">
        <f t="array" ref="C99">INDEX('Master Data'!$A$1:$K$101,MATCH($A99,'Master Data'!$A$1:$A$101,0),MATCH(C$1,'Master Data'!$A$1:$K$1,0))</f>
        <v>9234567988</v>
      </c>
      <c r="D99" s="13" t="str">
        <f t="array" ref="D99">INDEX('Master Data'!$A$1:$K$101,MATCH($A99,'Master Data'!$A$1:$A$101,0),MATCH(D$1,'Master Data'!$A$1:$K$1,0))</f>
        <v>Deepa988@gmail.com</v>
      </c>
      <c r="E99" s="13" t="str">
        <f t="array" ref="E99">INDEX('Master Data'!$A$1:$K$101,MATCH($A99,'Master Data'!$A$1:$A$101,0),MATCH(E$1,'Master Data'!$A$1:$K$1,0))</f>
        <v>Kannada</v>
      </c>
      <c r="F99" s="13" t="str">
        <f t="array" ref="F99">INDEX('Master Data'!$A$1:$K$101,MATCH($A99,'Master Data'!$A$1:$A$101,0),MATCH(F$1,'Master Data'!$A$1:$K$1,0))</f>
        <v>Req_123</v>
      </c>
      <c r="G99" s="13" t="str">
        <f t="array" ref="G99">INDEX('Master Data'!$A$1:$K$101,MATCH($A99,'Master Data'!$A$1:$A$101,0),MATCH(G$1,'Master Data'!$A$1:$K$1,0))</f>
        <v>IIMJobs</v>
      </c>
      <c r="H99" s="13" t="str">
        <f t="array" ref="H99">INDEX('Master Data'!$A$1:$K$101,MATCH($A99,'Master Data'!$A$1:$A$101,0),MATCH(H$1,'Master Data'!$A$1:$K$1,0))</f>
        <v>Head Hunting</v>
      </c>
      <c r="I99" s="14">
        <f t="array" ref="I99">INDEX('Master Data'!$A$1:$K$101,MATCH($A99,'Master Data'!$A$1:$A$101,0),MATCH(I$1,'Master Data'!$A$1:$K$1,0))</f>
        <v>45183</v>
      </c>
      <c r="J99" s="15" t="str">
        <f t="array" ref="J99">INDEX('Master Data'!$A$1:$K$101,MATCH($A99,'Master Data'!$A$1:$A$101,0),MATCH(J$1,'Master Data'!$A$1:$K$1,0))</f>
        <v>https://drive.google.com/file/d/xyz987654uvw</v>
      </c>
      <c r="K99" s="13" t="str">
        <f t="array" ref="K99">INDEX('Master Data'!$A$1:$K$101,MATCH($A99,'Master Data'!$A$1:$A$101,0),MATCH(K$1,'Master Data'!$A$1:$K$1,0))</f>
        <v>http://linkedinDeepa988@gmail.com:linkedin)</v>
      </c>
      <c r="L99" s="16" t="s">
        <v>37</v>
      </c>
      <c r="M99" s="16" t="s">
        <v>366</v>
      </c>
    </row>
    <row r="100">
      <c r="A100" s="13" t="s">
        <v>463</v>
      </c>
      <c r="B100" s="13" t="str">
        <f t="array" ref="B100">INDEX('Master Data'!$A$1:$K$101,MATCH($A100,'Master Data'!$A$1:$A$101,0),MATCH(B$1,'Master Data'!$A$1:$K$1,0))</f>
        <v>Sonal Kapoor</v>
      </c>
      <c r="C100" s="13">
        <f t="array" ref="C100">INDEX('Master Data'!$A$1:$K$101,MATCH($A100,'Master Data'!$A$1:$A$101,0),MATCH(C$1,'Master Data'!$A$1:$K$1,0))</f>
        <v>9234567989</v>
      </c>
      <c r="D100" s="13" t="str">
        <f t="array" ref="D100">INDEX('Master Data'!$A$1:$K$101,MATCH($A100,'Master Data'!$A$1:$A$101,0),MATCH(D$1,'Master Data'!$A$1:$K$1,0))</f>
        <v>Sonal989@gmail.com</v>
      </c>
      <c r="E100" s="13" t="str">
        <f t="array" ref="E100">INDEX('Master Data'!$A$1:$K$101,MATCH($A100,'Master Data'!$A$1:$A$101,0),MATCH(E$1,'Master Data'!$A$1:$K$1,0))</f>
        <v>Malayalam</v>
      </c>
      <c r="F100" s="13" t="str">
        <f t="array" ref="F100">INDEX('Master Data'!$A$1:$K$101,MATCH($A100,'Master Data'!$A$1:$A$101,0),MATCH(F$1,'Master Data'!$A$1:$K$1,0))</f>
        <v>Req_123</v>
      </c>
      <c r="G100" s="13" t="str">
        <f t="array" ref="G100">INDEX('Master Data'!$A$1:$K$101,MATCH($A100,'Master Data'!$A$1:$A$101,0),MATCH(G$1,'Master Data'!$A$1:$K$1,0))</f>
        <v>Referral</v>
      </c>
      <c r="H100" s="13" t="str">
        <f t="array" ref="H100">INDEX('Master Data'!$A$1:$K$101,MATCH($A100,'Master Data'!$A$1:$A$101,0),MATCH(H$1,'Master Data'!$A$1:$K$1,0))</f>
        <v>Rajesh Kumar</v>
      </c>
      <c r="I100" s="14">
        <f t="array" ref="I100">INDEX('Master Data'!$A$1:$K$101,MATCH($A100,'Master Data'!$A$1:$A$101,0),MATCH(I$1,'Master Data'!$A$1:$K$1,0))</f>
        <v>45357</v>
      </c>
      <c r="J100" s="15" t="str">
        <f t="array" ref="J100">INDEX('Master Data'!$A$1:$K$101,MATCH($A100,'Master Data'!$A$1:$A$101,0),MATCH(J$1,'Master Data'!$A$1:$K$1,0))</f>
        <v>https://drive.google.com/file/d/mno456789pqr</v>
      </c>
      <c r="K100" s="13" t="str">
        <f t="array" ref="K100">INDEX('Master Data'!$A$1:$K$101,MATCH($A100,'Master Data'!$A$1:$A$101,0),MATCH(K$1,'Master Data'!$A$1:$K$1,0))</f>
        <v>http://linkedinSonal989@gmail.com:linkedin)</v>
      </c>
      <c r="L100" s="16" t="s">
        <v>29</v>
      </c>
      <c r="M100" s="16" t="s">
        <v>364</v>
      </c>
    </row>
    <row r="101">
      <c r="A101" s="13" t="s">
        <v>464</v>
      </c>
      <c r="B101" s="13" t="str">
        <f t="array" ref="B101">INDEX('Master Data'!$A$1:$K$101,MATCH($A101,'Master Data'!$A$1:$A$101,0),MATCH(B$1,'Master Data'!$A$1:$K$1,0))</f>
        <v>Vikrant Singh</v>
      </c>
      <c r="C101" s="13">
        <f t="array" ref="C101">INDEX('Master Data'!$A$1:$K$101,MATCH($A101,'Master Data'!$A$1:$A$101,0),MATCH(C$1,'Master Data'!$A$1:$K$1,0))</f>
        <v>9234567990</v>
      </c>
      <c r="D101" s="13" t="str">
        <f t="array" ref="D101">INDEX('Master Data'!$A$1:$K$101,MATCH($A101,'Master Data'!$A$1:$A$101,0),MATCH(D$1,'Master Data'!$A$1:$K$1,0))</f>
        <v>Vikra990@gmail.com</v>
      </c>
      <c r="E101" s="13" t="str">
        <f t="array" ref="E101">INDEX('Master Data'!$A$1:$K$101,MATCH($A101,'Master Data'!$A$1:$A$101,0),MATCH(E$1,'Master Data'!$A$1:$K$1,0))</f>
        <v>Telugu</v>
      </c>
      <c r="F101" s="13" t="str">
        <f t="array" ref="F101">INDEX('Master Data'!$A$1:$K$101,MATCH($A101,'Master Data'!$A$1:$A$101,0),MATCH(F$1,'Master Data'!$A$1:$K$1,0))</f>
        <v>Req_123</v>
      </c>
      <c r="G101" s="13" t="str">
        <f t="array" ref="G101">INDEX('Master Data'!$A$1:$K$101,MATCH($A101,'Master Data'!$A$1:$A$101,0),MATCH(G$1,'Master Data'!$A$1:$K$1,0))</f>
        <v>Linkedin</v>
      </c>
      <c r="H101" s="13" t="str">
        <f t="array" ref="H101">INDEX('Master Data'!$A$1:$K$101,MATCH($A101,'Master Data'!$A$1:$A$101,0),MATCH(H$1,'Master Data'!$A$1:$K$1,0))</f>
        <v>Head Hunting</v>
      </c>
      <c r="I101" s="14">
        <f t="array" ref="I101">INDEX('Master Data'!$A$1:$K$101,MATCH($A101,'Master Data'!$A$1:$A$101,0),MATCH(I$1,'Master Data'!$A$1:$K$1,0))</f>
        <v>45358</v>
      </c>
      <c r="J101" s="15" t="str">
        <f t="array" ref="J101">INDEX('Master Data'!$A$1:$K$101,MATCH($A101,'Master Data'!$A$1:$A$101,0),MATCH(J$1,'Master Data'!$A$1:$K$1,0))</f>
        <v>https://drive.google.com/file/d/abc123456def</v>
      </c>
      <c r="K101" s="13" t="str">
        <f t="array" ref="K101">INDEX('Master Data'!$A$1:$K$101,MATCH($A101,'Master Data'!$A$1:$A$101,0),MATCH(K$1,'Master Data'!$A$1:$K$1,0))</f>
        <v>http://linkedinVikra990@gmail.com:linkedin)</v>
      </c>
      <c r="L101" s="16" t="s">
        <v>29</v>
      </c>
      <c r="M101" s="16" t="s">
        <v>369</v>
      </c>
    </row>
  </sheetData>
  <customSheetViews>
    <customSheetView guid="{F18B5A9B-5FD7-48D8-8D27-6D8A6D5BCA56}" filter="1" showAutoFilter="1">
      <autoFilter ref="$A$1:$M$1000">
        <filterColumn colId="6">
          <filters blank="1">
            <filter val="Referral"/>
          </filters>
        </filterColumn>
      </autoFilter>
    </customSheetView>
    <customSheetView guid="{021908B3-50A6-4856-8361-49E6157815F9}" filter="1" showAutoFilter="1">
      <autoFilter ref="$A$1:$M$1000">
        <filterColumn colId="11">
          <filters blank="1">
            <filter val="Current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0" width="34.38"/>
    <col customWidth="1" min="11" max="11" width="34.88"/>
    <col customWidth="1" min="12" max="13" width="18.75"/>
    <col customWidth="1" min="14" max="1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465</v>
      </c>
    </row>
    <row r="2">
      <c r="A2" s="13" t="str">
        <f>IFERROR(__xludf.DUMMYFUNCTION("FILTER('Raw Data'!$A$2:$A$101,'Raw Data'!$L$2:$L$101 = ""Current"")"),"Req_123_9234567891")</f>
        <v>Req_123_9234567891</v>
      </c>
      <c r="B2" s="13" t="str">
        <f t="array" ref="B2">INDEX('Raw Data'!$B$2:$M$101,MATCH($A2,'Raw Data'!$A$2:$A$101,0),Column()-Column($B$2)+1)</f>
        <v>Aarav Sharma</v>
      </c>
      <c r="C2" s="13">
        <f t="array" ref="C2">INDEX('Raw Data'!$B$2:$M$101,MATCH($A2,'Raw Data'!$A$2:$A$101,0),Column()-Column($B$2)+1)</f>
        <v>9234567891</v>
      </c>
      <c r="D2" s="13" t="str">
        <f t="array" ref="D2">INDEX('Raw Data'!$B$2:$M$101,MATCH($A2,'Raw Data'!$A$2:$A$101,0),Column()-Column($B$2)+1)</f>
        <v>Aarav891@gmail.com</v>
      </c>
      <c r="E2" s="13" t="str">
        <f t="array" ref="E2">INDEX('Raw Data'!$B$2:$M$101,MATCH($A2,'Raw Data'!$A$2:$A$101,0),Column()-Column($B$2)+1)</f>
        <v>Malayalam</v>
      </c>
      <c r="F2" s="13" t="str">
        <f t="array" ref="F2">INDEX('Raw Data'!$B$2:$M$101,MATCH($A2,'Raw Data'!$A$2:$A$101,0),Column()-Column($B$2)+1)</f>
        <v>Req_123</v>
      </c>
      <c r="G2" s="13" t="str">
        <f t="array" ref="G2">INDEX('Raw Data'!$B$2:$M$101,MATCH($A2,'Raw Data'!$A$2:$A$101,0),Column()-Column($B$2)+1)</f>
        <v>Linkedin</v>
      </c>
      <c r="H2" s="13" t="str">
        <f t="array" ref="H2">INDEX('Raw Data'!$B$2:$M$101,MATCH($A2,'Raw Data'!$A$2:$A$101,0),Column()-Column($B$2)+1)</f>
        <v>Job Posting</v>
      </c>
      <c r="I2" s="14">
        <f t="array" ref="I2">INDEX('Raw Data'!$B$2:$M$101,MATCH($A2,'Raw Data'!$A$2:$A$101,0),Column()-Column($B$2)+1)</f>
        <v>45295</v>
      </c>
      <c r="J2" s="15" t="str">
        <f t="array" ref="J2">INDEX('Raw Data'!$B$2:$M$101,MATCH($A2,'Raw Data'!$A$2:$A$101,0),Column()-Column($B$2)+1)</f>
        <v>https://drive.google.com/file/d/abc123456def</v>
      </c>
      <c r="K2" s="13" t="str">
        <f t="array" ref="K2">INDEX('Raw Data'!$B$2:$M$101,MATCH($A2,'Raw Data'!$A$2:$A$101,0),Column()-Column($B$2)+1)</f>
        <v>http://linkedinAarav891@gmail.com:linkedin)</v>
      </c>
      <c r="L2" s="13" t="str">
        <f t="array" ref="L2">INDEX('Raw Data'!$B$2:$M$101,MATCH($A2,'Raw Data'!$A$2:$A$101,0),Column()-Column($B$2)+1)</f>
        <v>Current</v>
      </c>
      <c r="M2" s="13" t="str">
        <f t="array" ref="M2">INDEX('Raw Data'!$B$2:$M$101,MATCH($A2,'Raw Data'!$A$2:$A$101,0),Column()-Column($B$2)+1)</f>
        <v>Radhika</v>
      </c>
      <c r="N2" s="16" t="s">
        <v>466</v>
      </c>
    </row>
    <row r="3">
      <c r="A3" s="13" t="str">
        <f>IFERROR(__xludf.DUMMYFUNCTION("""COMPUTED_VALUE"""),"Req_123_9234567893")</f>
        <v>Req_123_9234567893</v>
      </c>
      <c r="B3" s="13" t="str">
        <f t="array" ref="B3">INDEX('Raw Data'!$B$2:$M$101,MATCH($A3,'Raw Data'!$A$2:$A$101,0),Column()-Column($B$2)+1)</f>
        <v>Arjun Singh</v>
      </c>
      <c r="C3" s="13">
        <f t="array" ref="C3">INDEX('Raw Data'!$B$2:$M$101,MATCH($A3,'Raw Data'!$A$2:$A$101,0),Column()-Column($B$2)+1)</f>
        <v>9234567893</v>
      </c>
      <c r="D3" s="13" t="str">
        <f t="array" ref="D3">INDEX('Raw Data'!$B$2:$M$101,MATCH($A3,'Raw Data'!$A$2:$A$101,0),Column()-Column($B$2)+1)</f>
        <v>Arjun893@gmail.com</v>
      </c>
      <c r="E3" s="13" t="str">
        <f t="array" ref="E3">INDEX('Raw Data'!$B$2:$M$101,MATCH($A3,'Raw Data'!$A$2:$A$101,0),Column()-Column($B$2)+1)</f>
        <v>Telugu</v>
      </c>
      <c r="F3" s="13" t="str">
        <f t="array" ref="F3">INDEX('Raw Data'!$B$2:$M$101,MATCH($A3,'Raw Data'!$A$2:$A$101,0),Column()-Column($B$2)+1)</f>
        <v>Req_123</v>
      </c>
      <c r="G3" s="13" t="str">
        <f t="array" ref="G3">INDEX('Raw Data'!$B$2:$M$101,MATCH($A3,'Raw Data'!$A$2:$A$101,0),Column()-Column($B$2)+1)</f>
        <v>Naukri</v>
      </c>
      <c r="H3" s="13" t="str">
        <f t="array" ref="H3">INDEX('Raw Data'!$B$2:$M$101,MATCH($A3,'Raw Data'!$A$2:$A$101,0),Column()-Column($B$2)+1)</f>
        <v>Head Hunting</v>
      </c>
      <c r="I3" s="14">
        <f t="array" ref="I3">INDEX('Raw Data'!$B$2:$M$101,MATCH($A3,'Raw Data'!$A$2:$A$101,0),Column()-Column($B$2)+1)</f>
        <v>45313</v>
      </c>
      <c r="J3" s="15" t="str">
        <f t="array" ref="J3">INDEX('Raw Data'!$B$2:$M$101,MATCH($A3,'Raw Data'!$A$2:$A$101,0),Column()-Column($B$2)+1)</f>
        <v>https://drive.google.com/file/d/mno456789pqr</v>
      </c>
      <c r="K3" s="13" t="str">
        <f t="array" ref="K3">INDEX('Raw Data'!$B$2:$M$101,MATCH($A3,'Raw Data'!$A$2:$A$101,0),Column()-Column($B$2)+1)</f>
        <v>http://linkedinArjun893@gmail.com:linkedin)</v>
      </c>
      <c r="L3" s="13" t="str">
        <f t="array" ref="L3">INDEX('Raw Data'!$B$2:$M$101,MATCH($A3,'Raw Data'!$A$2:$A$101,0),Column()-Column($B$2)+1)</f>
        <v>Current</v>
      </c>
      <c r="M3" s="13" t="str">
        <f t="array" ref="M3">INDEX('Raw Data'!$B$2:$M$101,MATCH($A3,'Raw Data'!$A$2:$A$101,0),Column()-Column($B$2)+1)</f>
        <v>Ranjitha</v>
      </c>
      <c r="N3" s="16" t="s">
        <v>467</v>
      </c>
    </row>
    <row r="4">
      <c r="A4" s="13" t="str">
        <f>IFERROR(__xludf.DUMMYFUNCTION("""COMPUTED_VALUE"""),"Req_123_9234567894")</f>
        <v>Req_123_9234567894</v>
      </c>
      <c r="B4" s="13" t="str">
        <f t="array" ref="B4">INDEX('Raw Data'!$B$2:$M$101,MATCH($A4,'Raw Data'!$A$2:$A$101,0),Column()-Column($B$2)+1)</f>
        <v>Nisha Gupta</v>
      </c>
      <c r="C4" s="13">
        <f t="array" ref="C4">INDEX('Raw Data'!$B$2:$M$101,MATCH($A4,'Raw Data'!$A$2:$A$101,0),Column()-Column($B$2)+1)</f>
        <v>9234567894</v>
      </c>
      <c r="D4" s="13" t="str">
        <f t="array" ref="D4">INDEX('Raw Data'!$B$2:$M$101,MATCH($A4,'Raw Data'!$A$2:$A$101,0),Column()-Column($B$2)+1)</f>
        <v>Nisha894@gmail.com</v>
      </c>
      <c r="E4" s="13" t="str">
        <f t="array" ref="E4">INDEX('Raw Data'!$B$2:$M$101,MATCH($A4,'Raw Data'!$A$2:$A$101,0),Column()-Column($B$2)+1)</f>
        <v>Marathi</v>
      </c>
      <c r="F4" s="13" t="str">
        <f t="array" ref="F4">INDEX('Raw Data'!$B$2:$M$101,MATCH($A4,'Raw Data'!$A$2:$A$101,0),Column()-Column($B$2)+1)</f>
        <v>Req_123</v>
      </c>
      <c r="G4" s="13" t="str">
        <f t="array" ref="G4">INDEX('Raw Data'!$B$2:$M$101,MATCH($A4,'Raw Data'!$A$2:$A$101,0),Column()-Column($B$2)+1)</f>
        <v>IIMJobs</v>
      </c>
      <c r="H4" s="13" t="str">
        <f t="array" ref="H4">INDEX('Raw Data'!$B$2:$M$101,MATCH($A4,'Raw Data'!$A$2:$A$101,0),Column()-Column($B$2)+1)</f>
        <v>Head Hunting</v>
      </c>
      <c r="I4" s="14">
        <f t="array" ref="I4">INDEX('Raw Data'!$B$2:$M$101,MATCH($A4,'Raw Data'!$A$2:$A$101,0),Column()-Column($B$2)+1)</f>
        <v>45319</v>
      </c>
      <c r="J4" s="15" t="str">
        <f t="array" ref="J4">INDEX('Raw Data'!$B$2:$M$101,MATCH($A4,'Raw Data'!$A$2:$A$101,0),Column()-Column($B$2)+1)</f>
        <v>https://drive.google.com/file/d/abc123456def</v>
      </c>
      <c r="K4" s="13" t="str">
        <f t="array" ref="K4">INDEX('Raw Data'!$B$2:$M$101,MATCH($A4,'Raw Data'!$A$2:$A$101,0),Column()-Column($B$2)+1)</f>
        <v>http://linkedinNisha894@gmail.com:linkedin)</v>
      </c>
      <c r="L4" s="13" t="str">
        <f t="array" ref="L4">INDEX('Raw Data'!$B$2:$M$101,MATCH($A4,'Raw Data'!$A$2:$A$101,0),Column()-Column($B$2)+1)</f>
        <v>Current</v>
      </c>
      <c r="M4" s="13" t="str">
        <f t="array" ref="M4">INDEX('Raw Data'!$B$2:$M$101,MATCH($A4,'Raw Data'!$A$2:$A$101,0),Column()-Column($B$2)+1)</f>
        <v>Ayushi</v>
      </c>
      <c r="N4" s="16" t="s">
        <v>466</v>
      </c>
    </row>
    <row r="5">
      <c r="A5" s="13" t="str">
        <f>IFERROR(__xludf.DUMMYFUNCTION("""COMPUTED_VALUE"""),"Req_123_9234567895")</f>
        <v>Req_123_9234567895</v>
      </c>
      <c r="B5" s="13" t="str">
        <f t="array" ref="B5">INDEX('Raw Data'!$B$2:$M$101,MATCH($A5,'Raw Data'!$A$2:$A$101,0),Column()-Column($B$2)+1)</f>
        <v>Rohan Mehta</v>
      </c>
      <c r="C5" s="13">
        <f t="array" ref="C5">INDEX('Raw Data'!$B$2:$M$101,MATCH($A5,'Raw Data'!$A$2:$A$101,0),Column()-Column($B$2)+1)</f>
        <v>9234567895</v>
      </c>
      <c r="D5" s="13" t="str">
        <f t="array" ref="D5">INDEX('Raw Data'!$B$2:$M$101,MATCH($A5,'Raw Data'!$A$2:$A$101,0),Column()-Column($B$2)+1)</f>
        <v>Rohan895@gmail.com</v>
      </c>
      <c r="E5" s="13" t="str">
        <f t="array" ref="E5">INDEX('Raw Data'!$B$2:$M$101,MATCH($A5,'Raw Data'!$A$2:$A$101,0),Column()-Column($B$2)+1)</f>
        <v>Kannada</v>
      </c>
      <c r="F5" s="13" t="str">
        <f t="array" ref="F5">INDEX('Raw Data'!$B$2:$M$101,MATCH($A5,'Raw Data'!$A$2:$A$101,0),Column()-Column($B$2)+1)</f>
        <v>Req_123</v>
      </c>
      <c r="G5" s="13" t="str">
        <f t="array" ref="G5">INDEX('Raw Data'!$B$2:$M$101,MATCH($A5,'Raw Data'!$A$2:$A$101,0),Column()-Column($B$2)+1)</f>
        <v>Shine</v>
      </c>
      <c r="H5" s="13" t="str">
        <f t="array" ref="H5">INDEX('Raw Data'!$B$2:$M$101,MATCH($A5,'Raw Data'!$A$2:$A$101,0),Column()-Column($B$2)+1)</f>
        <v>Head Hunting</v>
      </c>
      <c r="I5" s="14">
        <f t="array" ref="I5">INDEX('Raw Data'!$B$2:$M$101,MATCH($A5,'Raw Data'!$A$2:$A$101,0),Column()-Column($B$2)+1)</f>
        <v>45324</v>
      </c>
      <c r="J5" s="15" t="str">
        <f t="array" ref="J5">INDEX('Raw Data'!$B$2:$M$101,MATCH($A5,'Raw Data'!$A$2:$A$101,0),Column()-Column($B$2)+1)</f>
        <v>https://drive.google.com/file/d/xyz987654uvw</v>
      </c>
      <c r="K5" s="13" t="str">
        <f t="array" ref="K5">INDEX('Raw Data'!$B$2:$M$101,MATCH($A5,'Raw Data'!$A$2:$A$101,0),Column()-Column($B$2)+1)</f>
        <v>http://linkedinRohan895@gmail.com:linkedin)</v>
      </c>
      <c r="L5" s="13" t="str">
        <f t="array" ref="L5">INDEX('Raw Data'!$B$2:$M$101,MATCH($A5,'Raw Data'!$A$2:$A$101,0),Column()-Column($B$2)+1)</f>
        <v>Current</v>
      </c>
      <c r="M5" s="13" t="str">
        <f t="array" ref="M5">INDEX('Raw Data'!$B$2:$M$101,MATCH($A5,'Raw Data'!$A$2:$A$101,0),Column()-Column($B$2)+1)</f>
        <v>Kartik</v>
      </c>
      <c r="N5" s="16" t="s">
        <v>466</v>
      </c>
    </row>
    <row r="6">
      <c r="A6" s="13" t="str">
        <f>IFERROR(__xludf.DUMMYFUNCTION("""COMPUTED_VALUE"""),"Req_123_9234567899")</f>
        <v>Req_123_9234567899</v>
      </c>
      <c r="B6" s="13" t="str">
        <f t="array" ref="B6">INDEX('Raw Data'!$B$2:$M$101,MATCH($A6,'Raw Data'!$A$2:$A$101,0),Column()-Column($B$2)+1)</f>
        <v>Aditya Khanna</v>
      </c>
      <c r="C6" s="13">
        <f t="array" ref="C6">INDEX('Raw Data'!$B$2:$M$101,MATCH($A6,'Raw Data'!$A$2:$A$101,0),Column()-Column($B$2)+1)</f>
        <v>9234567899</v>
      </c>
      <c r="D6" s="13" t="str">
        <f t="array" ref="D6">INDEX('Raw Data'!$B$2:$M$101,MATCH($A6,'Raw Data'!$A$2:$A$101,0),Column()-Column($B$2)+1)</f>
        <v>Adity899@gmail.com</v>
      </c>
      <c r="E6" s="13" t="str">
        <f t="array" ref="E6">INDEX('Raw Data'!$B$2:$M$101,MATCH($A6,'Raw Data'!$A$2:$A$101,0),Column()-Column($B$2)+1)</f>
        <v>Telugu</v>
      </c>
      <c r="F6" s="13" t="str">
        <f t="array" ref="F6">INDEX('Raw Data'!$B$2:$M$101,MATCH($A6,'Raw Data'!$A$2:$A$101,0),Column()-Column($B$2)+1)</f>
        <v>Req_123</v>
      </c>
      <c r="G6" s="13" t="str">
        <f t="array" ref="G6">INDEX('Raw Data'!$B$2:$M$101,MATCH($A6,'Raw Data'!$A$2:$A$101,0),Column()-Column($B$2)+1)</f>
        <v>Shine</v>
      </c>
      <c r="H6" s="13" t="str">
        <f t="array" ref="H6">INDEX('Raw Data'!$B$2:$M$101,MATCH($A6,'Raw Data'!$A$2:$A$101,0),Column()-Column($B$2)+1)</f>
        <v>Head Hunting</v>
      </c>
      <c r="I6" s="14">
        <f t="array" ref="I6">INDEX('Raw Data'!$B$2:$M$101,MATCH($A6,'Raw Data'!$A$2:$A$101,0),Column()-Column($B$2)+1)</f>
        <v>45348</v>
      </c>
      <c r="J6" s="15" t="str">
        <f t="array" ref="J6">INDEX('Raw Data'!$B$2:$M$101,MATCH($A6,'Raw Data'!$A$2:$A$101,0),Column()-Column($B$2)+1)</f>
        <v>https://drive.google.com/file/d/mno456789pqr</v>
      </c>
      <c r="K6" s="13" t="str">
        <f t="array" ref="K6">INDEX('Raw Data'!$B$2:$M$101,MATCH($A6,'Raw Data'!$A$2:$A$101,0),Column()-Column($B$2)+1)</f>
        <v>http://linkedinAdity899@gmail.com:linkedin)</v>
      </c>
      <c r="L6" s="13" t="str">
        <f t="array" ref="L6">INDEX('Raw Data'!$B$2:$M$101,MATCH($A6,'Raw Data'!$A$2:$A$101,0),Column()-Column($B$2)+1)</f>
        <v>Current</v>
      </c>
      <c r="M6" s="13" t="str">
        <f t="array" ref="M6">INDEX('Raw Data'!$B$2:$M$101,MATCH($A6,'Raw Data'!$A$2:$A$101,0),Column()-Column($B$2)+1)</f>
        <v>Ayushi</v>
      </c>
      <c r="N6" s="16" t="s">
        <v>467</v>
      </c>
    </row>
    <row r="7">
      <c r="A7" s="13" t="str">
        <f>IFERROR(__xludf.DUMMYFUNCTION("""COMPUTED_VALUE"""),"Req_123_9234567901")</f>
        <v>Req_123_9234567901</v>
      </c>
      <c r="B7" s="13" t="str">
        <f t="array" ref="B7">INDEX('Raw Data'!$B$2:$M$101,MATCH($A7,'Raw Data'!$A$2:$A$101,0),Column()-Column($B$2)+1)</f>
        <v>Rahul Verma</v>
      </c>
      <c r="C7" s="13">
        <f t="array" ref="C7">INDEX('Raw Data'!$B$2:$M$101,MATCH($A7,'Raw Data'!$A$2:$A$101,0),Column()-Column($B$2)+1)</f>
        <v>9234567901</v>
      </c>
      <c r="D7" s="13" t="str">
        <f t="array" ref="D7">INDEX('Raw Data'!$B$2:$M$101,MATCH($A7,'Raw Data'!$A$2:$A$101,0),Column()-Column($B$2)+1)</f>
        <v>Rahul901@gmail.com</v>
      </c>
      <c r="E7" s="13" t="str">
        <f t="array" ref="E7">INDEX('Raw Data'!$B$2:$M$101,MATCH($A7,'Raw Data'!$A$2:$A$101,0),Column()-Column($B$2)+1)</f>
        <v>Marathi</v>
      </c>
      <c r="F7" s="13" t="str">
        <f t="array" ref="F7">INDEX('Raw Data'!$B$2:$M$101,MATCH($A7,'Raw Data'!$A$2:$A$101,0),Column()-Column($B$2)+1)</f>
        <v>Req_123</v>
      </c>
      <c r="G7" s="13" t="str">
        <f t="array" ref="G7">INDEX('Raw Data'!$B$2:$M$101,MATCH($A7,'Raw Data'!$A$2:$A$101,0),Column()-Column($B$2)+1)</f>
        <v>Referral</v>
      </c>
      <c r="H7" s="13" t="str">
        <f t="array" ref="H7">INDEX('Raw Data'!$B$2:$M$101,MATCH($A7,'Raw Data'!$A$2:$A$101,0),Column()-Column($B$2)+1)</f>
        <v>Arvind Sharma</v>
      </c>
      <c r="I7" s="14">
        <f t="array" ref="I7">INDEX('Raw Data'!$B$2:$M$101,MATCH($A7,'Raw Data'!$A$2:$A$101,0),Column()-Column($B$2)+1)</f>
        <v>45356</v>
      </c>
      <c r="J7" s="15" t="str">
        <f t="array" ref="J7">INDEX('Raw Data'!$B$2:$M$101,MATCH($A7,'Raw Data'!$A$2:$A$101,0),Column()-Column($B$2)+1)</f>
        <v>https://drive.google.com/file/d/xyz987654uvw</v>
      </c>
      <c r="K7" s="13" t="str">
        <f t="array" ref="K7">INDEX('Raw Data'!$B$2:$M$101,MATCH($A7,'Raw Data'!$A$2:$A$101,0),Column()-Column($B$2)+1)</f>
        <v>http://linkedinRahul901@gmail.com:linkedin)</v>
      </c>
      <c r="L7" s="13" t="str">
        <f t="array" ref="L7">INDEX('Raw Data'!$B$2:$M$101,MATCH($A7,'Raw Data'!$A$2:$A$101,0),Column()-Column($B$2)+1)</f>
        <v>Current</v>
      </c>
      <c r="M7" s="13" t="str">
        <f t="array" ref="M7">INDEX('Raw Data'!$B$2:$M$101,MATCH($A7,'Raw Data'!$A$2:$A$101,0),Column()-Column($B$2)+1)</f>
        <v>Radhika</v>
      </c>
      <c r="N7" s="16" t="s">
        <v>467</v>
      </c>
    </row>
    <row r="8">
      <c r="A8" s="13" t="str">
        <f>IFERROR(__xludf.DUMMYFUNCTION("""COMPUTED_VALUE"""),"Req_123_9234567902")</f>
        <v>Req_123_9234567902</v>
      </c>
      <c r="B8" s="13" t="str">
        <f t="array" ref="B8">INDEX('Raw Data'!$B$2:$M$101,MATCH($A8,'Raw Data'!$A$2:$A$101,0),Column()-Column($B$2)+1)</f>
        <v>Ananya Reddy</v>
      </c>
      <c r="C8" s="13">
        <f t="array" ref="C8">INDEX('Raw Data'!$B$2:$M$101,MATCH($A8,'Raw Data'!$A$2:$A$101,0),Column()-Column($B$2)+1)</f>
        <v>9234567902</v>
      </c>
      <c r="D8" s="13" t="str">
        <f t="array" ref="D8">INDEX('Raw Data'!$B$2:$M$101,MATCH($A8,'Raw Data'!$A$2:$A$101,0),Column()-Column($B$2)+1)</f>
        <v>Anany902@gmail.com</v>
      </c>
      <c r="E8" s="13" t="str">
        <f t="array" ref="E8">INDEX('Raw Data'!$B$2:$M$101,MATCH($A8,'Raw Data'!$A$2:$A$101,0),Column()-Column($B$2)+1)</f>
        <v>Hindi</v>
      </c>
      <c r="F8" s="13" t="str">
        <f t="array" ref="F8">INDEX('Raw Data'!$B$2:$M$101,MATCH($A8,'Raw Data'!$A$2:$A$101,0),Column()-Column($B$2)+1)</f>
        <v>Req_123</v>
      </c>
      <c r="G8" s="13" t="str">
        <f t="array" ref="G8">INDEX('Raw Data'!$B$2:$M$101,MATCH($A8,'Raw Data'!$A$2:$A$101,0),Column()-Column($B$2)+1)</f>
        <v>Naukri</v>
      </c>
      <c r="H8" s="13" t="str">
        <f t="array" ref="H8">INDEX('Raw Data'!$B$2:$M$101,MATCH($A8,'Raw Data'!$A$2:$A$101,0),Column()-Column($B$2)+1)</f>
        <v>Head Hunting</v>
      </c>
      <c r="I8" s="14">
        <f t="array" ref="I8">INDEX('Raw Data'!$B$2:$M$101,MATCH($A8,'Raw Data'!$A$2:$A$101,0),Column()-Column($B$2)+1)</f>
        <v>45360</v>
      </c>
      <c r="J8" s="15" t="str">
        <f t="array" ref="J8">INDEX('Raw Data'!$B$2:$M$101,MATCH($A8,'Raw Data'!$A$2:$A$101,0),Column()-Column($B$2)+1)</f>
        <v>https://drive.google.com/file/d/mno456789pqr</v>
      </c>
      <c r="K8" s="13" t="str">
        <f t="array" ref="K8">INDEX('Raw Data'!$B$2:$M$101,MATCH($A8,'Raw Data'!$A$2:$A$101,0),Column()-Column($B$2)+1)</f>
        <v>http://linkedinAnany902@gmail.com:linkedin)</v>
      </c>
      <c r="L8" s="13" t="str">
        <f t="array" ref="L8">INDEX('Raw Data'!$B$2:$M$101,MATCH($A8,'Raw Data'!$A$2:$A$101,0),Column()-Column($B$2)+1)</f>
        <v>Current</v>
      </c>
      <c r="M8" s="13" t="str">
        <f t="array" ref="M8">INDEX('Raw Data'!$B$2:$M$101,MATCH($A8,'Raw Data'!$A$2:$A$101,0),Column()-Column($B$2)+1)</f>
        <v>Ayushi</v>
      </c>
      <c r="N8" s="16" t="s">
        <v>466</v>
      </c>
    </row>
    <row r="9">
      <c r="A9" s="13" t="str">
        <f>IFERROR(__xludf.DUMMYFUNCTION("""COMPUTED_VALUE"""),"Req_123_9234567903")</f>
        <v>Req_123_9234567903</v>
      </c>
      <c r="B9" s="13" t="str">
        <f t="array" ref="B9">INDEX('Raw Data'!$B$2:$M$101,MATCH($A9,'Raw Data'!$A$2:$A$101,0),Column()-Column($B$2)+1)</f>
        <v>Siddharth Jain</v>
      </c>
      <c r="C9" s="13">
        <f t="array" ref="C9">INDEX('Raw Data'!$B$2:$M$101,MATCH($A9,'Raw Data'!$A$2:$A$101,0),Column()-Column($B$2)+1)</f>
        <v>9234567903</v>
      </c>
      <c r="D9" s="13" t="str">
        <f t="array" ref="D9">INDEX('Raw Data'!$B$2:$M$101,MATCH($A9,'Raw Data'!$A$2:$A$101,0),Column()-Column($B$2)+1)</f>
        <v>Siddh903@gmail.com</v>
      </c>
      <c r="E9" s="13" t="str">
        <f t="array" ref="E9">INDEX('Raw Data'!$B$2:$M$101,MATCH($A9,'Raw Data'!$A$2:$A$101,0),Column()-Column($B$2)+1)</f>
        <v>Kannada</v>
      </c>
      <c r="F9" s="13" t="str">
        <f t="array" ref="F9">INDEX('Raw Data'!$B$2:$M$101,MATCH($A9,'Raw Data'!$A$2:$A$101,0),Column()-Column($B$2)+1)</f>
        <v>Req_123</v>
      </c>
      <c r="G9" s="13" t="str">
        <f t="array" ref="G9">INDEX('Raw Data'!$B$2:$M$101,MATCH($A9,'Raw Data'!$A$2:$A$101,0),Column()-Column($B$2)+1)</f>
        <v>Shine</v>
      </c>
      <c r="H9" s="13" t="str">
        <f t="array" ref="H9">INDEX('Raw Data'!$B$2:$M$101,MATCH($A9,'Raw Data'!$A$2:$A$101,0),Column()-Column($B$2)+1)</f>
        <v>Job Posting</v>
      </c>
      <c r="I9" s="14">
        <f t="array" ref="I9">INDEX('Raw Data'!$B$2:$M$101,MATCH($A9,'Raw Data'!$A$2:$A$101,0),Column()-Column($B$2)+1)</f>
        <v>45364</v>
      </c>
      <c r="J9" s="15" t="str">
        <f t="array" ref="J9">INDEX('Raw Data'!$B$2:$M$101,MATCH($A9,'Raw Data'!$A$2:$A$101,0),Column()-Column($B$2)+1)</f>
        <v>https://drive.google.com/file/d/abc123456def</v>
      </c>
      <c r="K9" s="13" t="str">
        <f t="array" ref="K9">INDEX('Raw Data'!$B$2:$M$101,MATCH($A9,'Raw Data'!$A$2:$A$101,0),Column()-Column($B$2)+1)</f>
        <v>http://linkedinSiddh903@gmail.com:linkedin)</v>
      </c>
      <c r="L9" s="13" t="str">
        <f t="array" ref="L9">INDEX('Raw Data'!$B$2:$M$101,MATCH($A9,'Raw Data'!$A$2:$A$101,0),Column()-Column($B$2)+1)</f>
        <v>Current</v>
      </c>
      <c r="M9" s="13" t="str">
        <f t="array" ref="M9">INDEX('Raw Data'!$B$2:$M$101,MATCH($A9,'Raw Data'!$A$2:$A$101,0),Column()-Column($B$2)+1)</f>
        <v>Ranjitha</v>
      </c>
      <c r="N9" s="16" t="s">
        <v>467</v>
      </c>
    </row>
    <row r="10">
      <c r="A10" s="13" t="str">
        <f>IFERROR(__xludf.DUMMYFUNCTION("""COMPUTED_VALUE"""),"Req_123_9234567907")</f>
        <v>Req_123_9234567907</v>
      </c>
      <c r="B10" s="13" t="str">
        <f t="array" ref="B10">INDEX('Raw Data'!$B$2:$M$101,MATCH($A10,'Raw Data'!$A$2:$A$101,0),Column()-Column($B$2)+1)</f>
        <v>Karan Kapoor</v>
      </c>
      <c r="C10" s="13">
        <f t="array" ref="C10">INDEX('Raw Data'!$B$2:$M$101,MATCH($A10,'Raw Data'!$A$2:$A$101,0),Column()-Column($B$2)+1)</f>
        <v>9234567907</v>
      </c>
      <c r="D10" s="13" t="str">
        <f t="array" ref="D10">INDEX('Raw Data'!$B$2:$M$101,MATCH($A10,'Raw Data'!$A$2:$A$101,0),Column()-Column($B$2)+1)</f>
        <v>Karan907@gmail.com</v>
      </c>
      <c r="E10" s="13" t="str">
        <f t="array" ref="E10">INDEX('Raw Data'!$B$2:$M$101,MATCH($A10,'Raw Data'!$A$2:$A$101,0),Column()-Column($B$2)+1)</f>
        <v>Hindi</v>
      </c>
      <c r="F10" s="13" t="str">
        <f t="array" ref="F10">INDEX('Raw Data'!$B$2:$M$101,MATCH($A10,'Raw Data'!$A$2:$A$101,0),Column()-Column($B$2)+1)</f>
        <v>Req_123</v>
      </c>
      <c r="G10" s="13" t="str">
        <f t="array" ref="G10">INDEX('Raw Data'!$B$2:$M$101,MATCH($A10,'Raw Data'!$A$2:$A$101,0),Column()-Column($B$2)+1)</f>
        <v>Referral</v>
      </c>
      <c r="H10" s="13" t="str">
        <f t="array" ref="H10">INDEX('Raw Data'!$B$2:$M$101,MATCH($A10,'Raw Data'!$A$2:$A$101,0),Column()-Column($B$2)+1)</f>
        <v>Ananya Nair</v>
      </c>
      <c r="I10" s="14">
        <f t="array" ref="I10">INDEX('Raw Data'!$B$2:$M$101,MATCH($A10,'Raw Data'!$A$2:$A$101,0),Column()-Column($B$2)+1)</f>
        <v>45309</v>
      </c>
      <c r="J10" s="15" t="str">
        <f t="array" ref="J10">INDEX('Raw Data'!$B$2:$M$101,MATCH($A10,'Raw Data'!$A$2:$A$101,0),Column()-Column($B$2)+1)</f>
        <v>https://drive.google.com/file/d/xyz987654uvw</v>
      </c>
      <c r="K10" s="13" t="str">
        <f t="array" ref="K10">INDEX('Raw Data'!$B$2:$M$101,MATCH($A10,'Raw Data'!$A$2:$A$101,0),Column()-Column($B$2)+1)</f>
        <v>http://linkedinKaran907@gmail.com:linkedin)</v>
      </c>
      <c r="L10" s="13" t="str">
        <f t="array" ref="L10">INDEX('Raw Data'!$B$2:$M$101,MATCH($A10,'Raw Data'!$A$2:$A$101,0),Column()-Column($B$2)+1)</f>
        <v>Current</v>
      </c>
      <c r="M10" s="13" t="str">
        <f t="array" ref="M10">INDEX('Raw Data'!$B$2:$M$101,MATCH($A10,'Raw Data'!$A$2:$A$101,0),Column()-Column($B$2)+1)</f>
        <v>Ayushi</v>
      </c>
      <c r="N10" s="16" t="s">
        <v>467</v>
      </c>
    </row>
    <row r="11">
      <c r="A11" s="13" t="str">
        <f>IFERROR(__xludf.DUMMYFUNCTION("""COMPUTED_VALUE"""),"Req_123_9234567909")</f>
        <v>Req_123_9234567909</v>
      </c>
      <c r="B11" s="13" t="str">
        <f t="array" ref="B11">INDEX('Raw Data'!$B$2:$M$101,MATCH($A11,'Raw Data'!$A$2:$A$101,0),Column()-Column($B$2)+1)</f>
        <v>Sameer Agrawal</v>
      </c>
      <c r="C11" s="13">
        <f t="array" ref="C11">INDEX('Raw Data'!$B$2:$M$101,MATCH($A11,'Raw Data'!$A$2:$A$101,0),Column()-Column($B$2)+1)</f>
        <v>9234567909</v>
      </c>
      <c r="D11" s="13" t="str">
        <f t="array" ref="D11">INDEX('Raw Data'!$B$2:$M$101,MATCH($A11,'Raw Data'!$A$2:$A$101,0),Column()-Column($B$2)+1)</f>
        <v>Samee909@gmail.com</v>
      </c>
      <c r="E11" s="13" t="str">
        <f t="array" ref="E11">INDEX('Raw Data'!$B$2:$M$101,MATCH($A11,'Raw Data'!$A$2:$A$101,0),Column()-Column($B$2)+1)</f>
        <v>Tamil</v>
      </c>
      <c r="F11" s="13" t="str">
        <f t="array" ref="F11">INDEX('Raw Data'!$B$2:$M$101,MATCH($A11,'Raw Data'!$A$2:$A$101,0),Column()-Column($B$2)+1)</f>
        <v>Req_123</v>
      </c>
      <c r="G11" s="13" t="str">
        <f t="array" ref="G11">INDEX('Raw Data'!$B$2:$M$101,MATCH($A11,'Raw Data'!$A$2:$A$101,0),Column()-Column($B$2)+1)</f>
        <v>Linkedin</v>
      </c>
      <c r="H11" s="13" t="str">
        <f t="array" ref="H11">INDEX('Raw Data'!$B$2:$M$101,MATCH($A11,'Raw Data'!$A$2:$A$101,0),Column()-Column($B$2)+1)</f>
        <v>Job Posting</v>
      </c>
      <c r="I11" s="14">
        <f t="array" ref="I11">INDEX('Raw Data'!$B$2:$M$101,MATCH($A11,'Raw Data'!$A$2:$A$101,0),Column()-Column($B$2)+1)</f>
        <v>45322</v>
      </c>
      <c r="J11" s="15" t="str">
        <f t="array" ref="J11">INDEX('Raw Data'!$B$2:$M$101,MATCH($A11,'Raw Data'!$A$2:$A$101,0),Column()-Column($B$2)+1)</f>
        <v>https://drive.google.com/file/d/abc123456def</v>
      </c>
      <c r="K11" s="13" t="str">
        <f t="array" ref="K11">INDEX('Raw Data'!$B$2:$M$101,MATCH($A11,'Raw Data'!$A$2:$A$101,0),Column()-Column($B$2)+1)</f>
        <v>http://linkedinSamee909@gmail.com:linkedin)</v>
      </c>
      <c r="L11" s="13" t="str">
        <f t="array" ref="L11">INDEX('Raw Data'!$B$2:$M$101,MATCH($A11,'Raw Data'!$A$2:$A$101,0),Column()-Column($B$2)+1)</f>
        <v>Current</v>
      </c>
      <c r="M11" s="13" t="str">
        <f t="array" ref="M11">INDEX('Raw Data'!$B$2:$M$101,MATCH($A11,'Raw Data'!$A$2:$A$101,0),Column()-Column($B$2)+1)</f>
        <v>Ayushi</v>
      </c>
      <c r="N11" s="16" t="s">
        <v>467</v>
      </c>
    </row>
    <row r="12">
      <c r="A12" s="13" t="str">
        <f>IFERROR(__xludf.DUMMYFUNCTION("""COMPUTED_VALUE"""),"Req_123_9234567910")</f>
        <v>Req_123_9234567910</v>
      </c>
      <c r="B12" s="13" t="str">
        <f t="array" ref="B12">INDEX('Raw Data'!$B$2:$M$101,MATCH($A12,'Raw Data'!$A$2:$A$101,0),Column()-Column($B$2)+1)</f>
        <v>Meera Pandey</v>
      </c>
      <c r="C12" s="13">
        <f t="array" ref="C12">INDEX('Raw Data'!$B$2:$M$101,MATCH($A12,'Raw Data'!$A$2:$A$101,0),Column()-Column($B$2)+1)</f>
        <v>9234567910</v>
      </c>
      <c r="D12" s="13" t="str">
        <f t="array" ref="D12">INDEX('Raw Data'!$B$2:$M$101,MATCH($A12,'Raw Data'!$A$2:$A$101,0),Column()-Column($B$2)+1)</f>
        <v>Meera910@gmail.com</v>
      </c>
      <c r="E12" s="13" t="str">
        <f t="array" ref="E12">INDEX('Raw Data'!$B$2:$M$101,MATCH($A12,'Raw Data'!$A$2:$A$101,0),Column()-Column($B$2)+1)</f>
        <v>Malayalam</v>
      </c>
      <c r="F12" s="13" t="str">
        <f t="array" ref="F12">INDEX('Raw Data'!$B$2:$M$101,MATCH($A12,'Raw Data'!$A$2:$A$101,0),Column()-Column($B$2)+1)</f>
        <v>Req_123</v>
      </c>
      <c r="G12" s="13" t="str">
        <f t="array" ref="G12">INDEX('Raw Data'!$B$2:$M$101,MATCH($A12,'Raw Data'!$A$2:$A$101,0),Column()-Column($B$2)+1)</f>
        <v>Naukri</v>
      </c>
      <c r="H12" s="13" t="str">
        <f t="array" ref="H12">INDEX('Raw Data'!$B$2:$M$101,MATCH($A12,'Raw Data'!$A$2:$A$101,0),Column()-Column($B$2)+1)</f>
        <v>Job Posting</v>
      </c>
      <c r="I12" s="14">
        <f t="array" ref="I12">INDEX('Raw Data'!$B$2:$M$101,MATCH($A12,'Raw Data'!$A$2:$A$101,0),Column()-Column($B$2)+1)</f>
        <v>45327</v>
      </c>
      <c r="J12" s="15" t="str">
        <f t="array" ref="J12">INDEX('Raw Data'!$B$2:$M$101,MATCH($A12,'Raw Data'!$A$2:$A$101,0),Column()-Column($B$2)+1)</f>
        <v>https://drive.google.com/file/d/xyz987654uvw</v>
      </c>
      <c r="K12" s="13" t="str">
        <f t="array" ref="K12">INDEX('Raw Data'!$B$2:$M$101,MATCH($A12,'Raw Data'!$A$2:$A$101,0),Column()-Column($B$2)+1)</f>
        <v>http://linkedinMeera910@gmail.com:linkedin)</v>
      </c>
      <c r="L12" s="13" t="str">
        <f t="array" ref="L12">INDEX('Raw Data'!$B$2:$M$101,MATCH($A12,'Raw Data'!$A$2:$A$101,0),Column()-Column($B$2)+1)</f>
        <v>Current</v>
      </c>
      <c r="M12" s="13" t="str">
        <f t="array" ref="M12">INDEX('Raw Data'!$B$2:$M$101,MATCH($A12,'Raw Data'!$A$2:$A$101,0),Column()-Column($B$2)+1)</f>
        <v>Kartik</v>
      </c>
      <c r="N12" s="16" t="s">
        <v>466</v>
      </c>
    </row>
    <row r="13">
      <c r="A13" s="13" t="str">
        <f>IFERROR(__xludf.DUMMYFUNCTION("""COMPUTED_VALUE"""),"Req_123_9234567911")</f>
        <v>Req_123_9234567911</v>
      </c>
      <c r="B13" s="13" t="str">
        <f t="array" ref="B13">INDEX('Raw Data'!$B$2:$M$101,MATCH($A13,'Raw Data'!$A$2:$A$101,0),Column()-Column($B$2)+1)</f>
        <v>Yuvraj Kapoor</v>
      </c>
      <c r="C13" s="13">
        <f t="array" ref="C13">INDEX('Raw Data'!$B$2:$M$101,MATCH($A13,'Raw Data'!$A$2:$A$101,0),Column()-Column($B$2)+1)</f>
        <v>9234567911</v>
      </c>
      <c r="D13" s="13" t="str">
        <f t="array" ref="D13">INDEX('Raw Data'!$B$2:$M$101,MATCH($A13,'Raw Data'!$A$2:$A$101,0),Column()-Column($B$2)+1)</f>
        <v>Yuvra911@gmail.com</v>
      </c>
      <c r="E13" s="13" t="str">
        <f t="array" ref="E13">INDEX('Raw Data'!$B$2:$M$101,MATCH($A13,'Raw Data'!$A$2:$A$101,0),Column()-Column($B$2)+1)</f>
        <v>Kannada</v>
      </c>
      <c r="F13" s="13" t="str">
        <f t="array" ref="F13">INDEX('Raw Data'!$B$2:$M$101,MATCH($A13,'Raw Data'!$A$2:$A$101,0),Column()-Column($B$2)+1)</f>
        <v>Req_123</v>
      </c>
      <c r="G13" s="13" t="str">
        <f t="array" ref="G13">INDEX('Raw Data'!$B$2:$M$101,MATCH($A13,'Raw Data'!$A$2:$A$101,0),Column()-Column($B$2)+1)</f>
        <v>IIMJobs</v>
      </c>
      <c r="H13" s="13" t="str">
        <f t="array" ref="H13">INDEX('Raw Data'!$B$2:$M$101,MATCH($A13,'Raw Data'!$A$2:$A$101,0),Column()-Column($B$2)+1)</f>
        <v>Job Posting</v>
      </c>
      <c r="I13" s="14">
        <f t="array" ref="I13">INDEX('Raw Data'!$B$2:$M$101,MATCH($A13,'Raw Data'!$A$2:$A$101,0),Column()-Column($B$2)+1)</f>
        <v>45332</v>
      </c>
      <c r="J13" s="15" t="str">
        <f t="array" ref="J13">INDEX('Raw Data'!$B$2:$M$101,MATCH($A13,'Raw Data'!$A$2:$A$101,0),Column()-Column($B$2)+1)</f>
        <v>https://drive.google.com/file/d/mno456789pqr</v>
      </c>
      <c r="K13" s="13" t="str">
        <f t="array" ref="K13">INDEX('Raw Data'!$B$2:$M$101,MATCH($A13,'Raw Data'!$A$2:$A$101,0),Column()-Column($B$2)+1)</f>
        <v>http://linkedinYuvra911@gmail.com:linkedin)</v>
      </c>
      <c r="L13" s="13" t="str">
        <f t="array" ref="L13">INDEX('Raw Data'!$B$2:$M$101,MATCH($A13,'Raw Data'!$A$2:$A$101,0),Column()-Column($B$2)+1)</f>
        <v>Current</v>
      </c>
      <c r="M13" s="13" t="str">
        <f t="array" ref="M13">INDEX('Raw Data'!$B$2:$M$101,MATCH($A13,'Raw Data'!$A$2:$A$101,0),Column()-Column($B$2)+1)</f>
        <v>Radhika</v>
      </c>
      <c r="N13" s="16" t="s">
        <v>466</v>
      </c>
    </row>
    <row r="14">
      <c r="A14" s="13" t="str">
        <f>IFERROR(__xludf.DUMMYFUNCTION("""COMPUTED_VALUE"""),"Req_123_9234567915")</f>
        <v>Req_123_9234567915</v>
      </c>
      <c r="B14" s="13" t="str">
        <f t="array" ref="B14">INDEX('Raw Data'!$B$2:$M$101,MATCH($A14,'Raw Data'!$A$2:$A$101,0),Column()-Column($B$2)+1)</f>
        <v>Rishi Gupta</v>
      </c>
      <c r="C14" s="13">
        <f t="array" ref="C14">INDEX('Raw Data'!$B$2:$M$101,MATCH($A14,'Raw Data'!$A$2:$A$101,0),Column()-Column($B$2)+1)</f>
        <v>9234567915</v>
      </c>
      <c r="D14" s="13" t="str">
        <f t="array" ref="D14">INDEX('Raw Data'!$B$2:$M$101,MATCH($A14,'Raw Data'!$A$2:$A$101,0),Column()-Column($B$2)+1)</f>
        <v>Rishi915@gmail.com</v>
      </c>
      <c r="E14" s="13" t="str">
        <f t="array" ref="E14">INDEX('Raw Data'!$B$2:$M$101,MATCH($A14,'Raw Data'!$A$2:$A$101,0),Column()-Column($B$2)+1)</f>
        <v>Kannada</v>
      </c>
      <c r="F14" s="13" t="str">
        <f t="array" ref="F14">INDEX('Raw Data'!$B$2:$M$101,MATCH($A14,'Raw Data'!$A$2:$A$101,0),Column()-Column($B$2)+1)</f>
        <v>Req_123</v>
      </c>
      <c r="G14" s="13" t="str">
        <f t="array" ref="G14">INDEX('Raw Data'!$B$2:$M$101,MATCH($A14,'Raw Data'!$A$2:$A$101,0),Column()-Column($B$2)+1)</f>
        <v>Shine</v>
      </c>
      <c r="H14" s="13" t="str">
        <f t="array" ref="H14">INDEX('Raw Data'!$B$2:$M$101,MATCH($A14,'Raw Data'!$A$2:$A$101,0),Column()-Column($B$2)+1)</f>
        <v>Job Posting</v>
      </c>
      <c r="I14" s="14">
        <f t="array" ref="I14">INDEX('Raw Data'!$B$2:$M$101,MATCH($A14,'Raw Data'!$A$2:$A$101,0),Column()-Column($B$2)+1)</f>
        <v>45354</v>
      </c>
      <c r="J14" s="15" t="str">
        <f t="array" ref="J14">INDEX('Raw Data'!$B$2:$M$101,MATCH($A14,'Raw Data'!$A$2:$A$101,0),Column()-Column($B$2)+1)</f>
        <v>https://drive.google.com/file/d/abc123456def</v>
      </c>
      <c r="K14" s="13" t="str">
        <f t="array" ref="K14">INDEX('Raw Data'!$B$2:$M$101,MATCH($A14,'Raw Data'!$A$2:$A$101,0),Column()-Column($B$2)+1)</f>
        <v>http://linkedinRishi915@gmail.com:linkedin)</v>
      </c>
      <c r="L14" s="13" t="str">
        <f t="array" ref="L14">INDEX('Raw Data'!$B$2:$M$101,MATCH($A14,'Raw Data'!$A$2:$A$101,0),Column()-Column($B$2)+1)</f>
        <v>Current</v>
      </c>
      <c r="M14" s="13" t="str">
        <f t="array" ref="M14">INDEX('Raw Data'!$B$2:$M$101,MATCH($A14,'Raw Data'!$A$2:$A$101,0),Column()-Column($B$2)+1)</f>
        <v>Kartik</v>
      </c>
      <c r="N14" s="16" t="s">
        <v>467</v>
      </c>
    </row>
    <row r="15">
      <c r="A15" s="13" t="str">
        <f>IFERROR(__xludf.DUMMYFUNCTION("""COMPUTED_VALUE"""),"Req_123_9234567917")</f>
        <v>Req_123_9234567917</v>
      </c>
      <c r="B15" s="13" t="str">
        <f t="array" ref="B15">INDEX('Raw Data'!$B$2:$M$101,MATCH($A15,'Raw Data'!$A$2:$A$101,0),Column()-Column($B$2)+1)</f>
        <v>Vikas Sharma</v>
      </c>
      <c r="C15" s="13">
        <f t="array" ref="C15">INDEX('Raw Data'!$B$2:$M$101,MATCH($A15,'Raw Data'!$A$2:$A$101,0),Column()-Column($B$2)+1)</f>
        <v>9234567917</v>
      </c>
      <c r="D15" s="13" t="str">
        <f t="array" ref="D15">INDEX('Raw Data'!$B$2:$M$101,MATCH($A15,'Raw Data'!$A$2:$A$101,0),Column()-Column($B$2)+1)</f>
        <v>Vikas917@gmail.com</v>
      </c>
      <c r="E15" s="13" t="str">
        <f t="array" ref="E15">INDEX('Raw Data'!$B$2:$M$101,MATCH($A15,'Raw Data'!$A$2:$A$101,0),Column()-Column($B$2)+1)</f>
        <v>Malayalam</v>
      </c>
      <c r="F15" s="13" t="str">
        <f t="array" ref="F15">INDEX('Raw Data'!$B$2:$M$101,MATCH($A15,'Raw Data'!$A$2:$A$101,0),Column()-Column($B$2)+1)</f>
        <v>Req_123</v>
      </c>
      <c r="G15" s="13" t="str">
        <f t="array" ref="G15">INDEX('Raw Data'!$B$2:$M$101,MATCH($A15,'Raw Data'!$A$2:$A$101,0),Column()-Column($B$2)+1)</f>
        <v>IIMJobs</v>
      </c>
      <c r="H15" s="13" t="str">
        <f t="array" ref="H15">INDEX('Raw Data'!$B$2:$M$101,MATCH($A15,'Raw Data'!$A$2:$A$101,0),Column()-Column($B$2)+1)</f>
        <v>Job Posting</v>
      </c>
      <c r="I15" s="14">
        <f t="array" ref="I15">INDEX('Raw Data'!$B$2:$M$101,MATCH($A15,'Raw Data'!$A$2:$A$101,0),Column()-Column($B$2)+1)</f>
        <v>45362</v>
      </c>
      <c r="J15" s="15" t="str">
        <f t="array" ref="J15">INDEX('Raw Data'!$B$2:$M$101,MATCH($A15,'Raw Data'!$A$2:$A$101,0),Column()-Column($B$2)+1)</f>
        <v>https://drive.google.com/file/d/mno456789pqr</v>
      </c>
      <c r="K15" s="13" t="str">
        <f t="array" ref="K15">INDEX('Raw Data'!$B$2:$M$101,MATCH($A15,'Raw Data'!$A$2:$A$101,0),Column()-Column($B$2)+1)</f>
        <v>http://linkedinVikas917@gmail.com:linkedin)</v>
      </c>
      <c r="L15" s="13" t="str">
        <f t="array" ref="L15">INDEX('Raw Data'!$B$2:$M$101,MATCH($A15,'Raw Data'!$A$2:$A$101,0),Column()-Column($B$2)+1)</f>
        <v>Current</v>
      </c>
      <c r="M15" s="13" t="str">
        <f t="array" ref="M15">INDEX('Raw Data'!$B$2:$M$101,MATCH($A15,'Raw Data'!$A$2:$A$101,0),Column()-Column($B$2)+1)</f>
        <v>Ayushi</v>
      </c>
      <c r="N15" s="16" t="s">
        <v>466</v>
      </c>
    </row>
    <row r="16">
      <c r="A16" s="13" t="str">
        <f>IFERROR(__xludf.DUMMYFUNCTION("""COMPUTED_VALUE"""),"Req_123_9234567918")</f>
        <v>Req_123_9234567918</v>
      </c>
      <c r="B16" s="13" t="str">
        <f t="array" ref="B16">INDEX('Raw Data'!$B$2:$M$101,MATCH($A16,'Raw Data'!$A$2:$A$101,0),Column()-Column($B$2)+1)</f>
        <v>Ishita Rao</v>
      </c>
      <c r="C16" s="13">
        <f t="array" ref="C16">INDEX('Raw Data'!$B$2:$M$101,MATCH($A16,'Raw Data'!$A$2:$A$101,0),Column()-Column($B$2)+1)</f>
        <v>9234567918</v>
      </c>
      <c r="D16" s="13" t="str">
        <f t="array" ref="D16">INDEX('Raw Data'!$B$2:$M$101,MATCH($A16,'Raw Data'!$A$2:$A$101,0),Column()-Column($B$2)+1)</f>
        <v>Ishit918@gmail.com</v>
      </c>
      <c r="E16" s="13" t="str">
        <f t="array" ref="E16">INDEX('Raw Data'!$B$2:$M$101,MATCH($A16,'Raw Data'!$A$2:$A$101,0),Column()-Column($B$2)+1)</f>
        <v>Telugu</v>
      </c>
      <c r="F16" s="13" t="str">
        <f t="array" ref="F16">INDEX('Raw Data'!$B$2:$M$101,MATCH($A16,'Raw Data'!$A$2:$A$101,0),Column()-Column($B$2)+1)</f>
        <v>Req_123</v>
      </c>
      <c r="G16" s="13" t="str">
        <f t="array" ref="G16">INDEX('Raw Data'!$B$2:$M$101,MATCH($A16,'Raw Data'!$A$2:$A$101,0),Column()-Column($B$2)+1)</f>
        <v>Referral</v>
      </c>
      <c r="H16" s="13" t="str">
        <f t="array" ref="H16">INDEX('Raw Data'!$B$2:$M$101,MATCH($A16,'Raw Data'!$A$2:$A$101,0),Column()-Column($B$2)+1)</f>
        <v>Nithya Iyer</v>
      </c>
      <c r="I16" s="14">
        <f t="array" ref="I16">INDEX('Raw Data'!$B$2:$M$101,MATCH($A16,'Raw Data'!$A$2:$A$101,0),Column()-Column($B$2)+1)</f>
        <v>45365</v>
      </c>
      <c r="J16" s="15" t="str">
        <f t="array" ref="J16">INDEX('Raw Data'!$B$2:$M$101,MATCH($A16,'Raw Data'!$A$2:$A$101,0),Column()-Column($B$2)+1)</f>
        <v>https://drive.google.com/file/d/abc123456def</v>
      </c>
      <c r="K16" s="13" t="str">
        <f t="array" ref="K16">INDEX('Raw Data'!$B$2:$M$101,MATCH($A16,'Raw Data'!$A$2:$A$101,0),Column()-Column($B$2)+1)</f>
        <v>http://linkedinIshit918@gmail.com:linkedin)</v>
      </c>
      <c r="L16" s="13" t="str">
        <f t="array" ref="L16">INDEX('Raw Data'!$B$2:$M$101,MATCH($A16,'Raw Data'!$A$2:$A$101,0),Column()-Column($B$2)+1)</f>
        <v>Current</v>
      </c>
      <c r="M16" s="13" t="str">
        <f t="array" ref="M16">INDEX('Raw Data'!$B$2:$M$101,MATCH($A16,'Raw Data'!$A$2:$A$101,0),Column()-Column($B$2)+1)</f>
        <v>Ranjitha</v>
      </c>
      <c r="N16" s="16" t="s">
        <v>466</v>
      </c>
    </row>
    <row r="17">
      <c r="A17" s="13" t="str">
        <f>IFERROR(__xludf.DUMMYFUNCTION("""COMPUTED_VALUE"""),"Req_123_9234567919")</f>
        <v>Req_123_9234567919</v>
      </c>
      <c r="B17" s="13" t="str">
        <f t="array" ref="B17">INDEX('Raw Data'!$B$2:$M$101,MATCH($A17,'Raw Data'!$A$2:$A$101,0),Column()-Column($B$2)+1)</f>
        <v>Aditi Singh</v>
      </c>
      <c r="C17" s="13">
        <f t="array" ref="C17">INDEX('Raw Data'!$B$2:$M$101,MATCH($A17,'Raw Data'!$A$2:$A$101,0),Column()-Column($B$2)+1)</f>
        <v>9234567919</v>
      </c>
      <c r="D17" s="13" t="str">
        <f t="array" ref="D17">INDEX('Raw Data'!$B$2:$M$101,MATCH($A17,'Raw Data'!$A$2:$A$101,0),Column()-Column($B$2)+1)</f>
        <v>Aditi919@gmail.com</v>
      </c>
      <c r="E17" s="13" t="str">
        <f t="array" ref="E17">INDEX('Raw Data'!$B$2:$M$101,MATCH($A17,'Raw Data'!$A$2:$A$101,0),Column()-Column($B$2)+1)</f>
        <v>Marathi</v>
      </c>
      <c r="F17" s="13" t="str">
        <f t="array" ref="F17">INDEX('Raw Data'!$B$2:$M$101,MATCH($A17,'Raw Data'!$A$2:$A$101,0),Column()-Column($B$2)+1)</f>
        <v>Req_123</v>
      </c>
      <c r="G17" s="13" t="str">
        <f t="array" ref="G17">INDEX('Raw Data'!$B$2:$M$101,MATCH($A17,'Raw Data'!$A$2:$A$101,0),Column()-Column($B$2)+1)</f>
        <v>Naukri</v>
      </c>
      <c r="H17" s="13" t="str">
        <f t="array" ref="H17">INDEX('Raw Data'!$B$2:$M$101,MATCH($A17,'Raw Data'!$A$2:$A$101,0),Column()-Column($B$2)+1)</f>
        <v>Job Posting</v>
      </c>
      <c r="I17" s="14">
        <f t="array" ref="I17">INDEX('Raw Data'!$B$2:$M$101,MATCH($A17,'Raw Data'!$A$2:$A$101,0),Column()-Column($B$2)+1)</f>
        <v>45293</v>
      </c>
      <c r="J17" s="15" t="str">
        <f t="array" ref="J17">INDEX('Raw Data'!$B$2:$M$101,MATCH($A17,'Raw Data'!$A$2:$A$101,0),Column()-Column($B$2)+1)</f>
        <v>https://drive.google.com/file/d/xyz987654uvw</v>
      </c>
      <c r="K17" s="13" t="str">
        <f t="array" ref="K17">INDEX('Raw Data'!$B$2:$M$101,MATCH($A17,'Raw Data'!$A$2:$A$101,0),Column()-Column($B$2)+1)</f>
        <v>http://linkedinAditi919@gmail.com:linkedin)</v>
      </c>
      <c r="L17" s="13" t="str">
        <f t="array" ref="L17">INDEX('Raw Data'!$B$2:$M$101,MATCH($A17,'Raw Data'!$A$2:$A$101,0),Column()-Column($B$2)+1)</f>
        <v>Current</v>
      </c>
      <c r="M17" s="13" t="str">
        <f t="array" ref="M17">INDEX('Raw Data'!$B$2:$M$101,MATCH($A17,'Raw Data'!$A$2:$A$101,0),Column()-Column($B$2)+1)</f>
        <v>Ayushi</v>
      </c>
      <c r="N17" s="16" t="s">
        <v>467</v>
      </c>
    </row>
    <row r="18">
      <c r="A18" s="13" t="str">
        <f>IFERROR(__xludf.DUMMYFUNCTION("""COMPUTED_VALUE"""),"Req_123_9234567923")</f>
        <v>Req_123_9234567923</v>
      </c>
      <c r="B18" s="13" t="str">
        <f t="array" ref="B18">INDEX('Raw Data'!$B$2:$M$101,MATCH($A18,'Raw Data'!$A$2:$A$101,0),Column()-Column($B$2)+1)</f>
        <v>Neha Sharma</v>
      </c>
      <c r="C18" s="13">
        <f t="array" ref="C18">INDEX('Raw Data'!$B$2:$M$101,MATCH($A18,'Raw Data'!$A$2:$A$101,0),Column()-Column($B$2)+1)</f>
        <v>9234567923</v>
      </c>
      <c r="D18" s="13" t="str">
        <f t="array" ref="D18">INDEX('Raw Data'!$B$2:$M$101,MATCH($A18,'Raw Data'!$A$2:$A$101,0),Column()-Column($B$2)+1)</f>
        <v>Neha 923@gmail.com</v>
      </c>
      <c r="E18" s="13" t="str">
        <f t="array" ref="E18">INDEX('Raw Data'!$B$2:$M$101,MATCH($A18,'Raw Data'!$A$2:$A$101,0),Column()-Column($B$2)+1)</f>
        <v>Kannada</v>
      </c>
      <c r="F18" s="13" t="str">
        <f t="array" ref="F18">INDEX('Raw Data'!$B$2:$M$101,MATCH($A18,'Raw Data'!$A$2:$A$101,0),Column()-Column($B$2)+1)</f>
        <v>Req_123</v>
      </c>
      <c r="G18" s="13" t="str">
        <f t="array" ref="G18">INDEX('Raw Data'!$B$2:$M$101,MATCH($A18,'Raw Data'!$A$2:$A$101,0),Column()-Column($B$2)+1)</f>
        <v>Shine</v>
      </c>
      <c r="H18" s="13" t="str">
        <f t="array" ref="H18">INDEX('Raw Data'!$B$2:$M$101,MATCH($A18,'Raw Data'!$A$2:$A$101,0),Column()-Column($B$2)+1)</f>
        <v>Job Posting</v>
      </c>
      <c r="I18" s="14">
        <f t="array" ref="I18">INDEX('Raw Data'!$B$2:$M$101,MATCH($A18,'Raw Data'!$A$2:$A$101,0),Column()-Column($B$2)+1)</f>
        <v>45317</v>
      </c>
      <c r="J18" s="15" t="str">
        <f t="array" ref="J18">INDEX('Raw Data'!$B$2:$M$101,MATCH($A18,'Raw Data'!$A$2:$A$101,0),Column()-Column($B$2)+1)</f>
        <v>https://drive.google.com/file/d/mno456789pqr</v>
      </c>
      <c r="K18" s="13" t="str">
        <f t="array" ref="K18">INDEX('Raw Data'!$B$2:$M$101,MATCH($A18,'Raw Data'!$A$2:$A$101,0),Column()-Column($B$2)+1)</f>
        <v>http://linkedinNeha 923@gmail.com:linkedin)</v>
      </c>
      <c r="L18" s="13" t="str">
        <f t="array" ref="L18">INDEX('Raw Data'!$B$2:$M$101,MATCH($A18,'Raw Data'!$A$2:$A$101,0),Column()-Column($B$2)+1)</f>
        <v>Current</v>
      </c>
      <c r="M18" s="13" t="str">
        <f t="array" ref="M18">INDEX('Raw Data'!$B$2:$M$101,MATCH($A18,'Raw Data'!$A$2:$A$101,0),Column()-Column($B$2)+1)</f>
        <v>Ranjitha</v>
      </c>
      <c r="N18" s="16" t="s">
        <v>467</v>
      </c>
    </row>
    <row r="19">
      <c r="A19" s="13" t="str">
        <f>IFERROR(__xludf.DUMMYFUNCTION("""COMPUTED_VALUE"""),"Req_123_9234567925")</f>
        <v>Req_123_9234567925</v>
      </c>
      <c r="B19" s="13" t="str">
        <f t="array" ref="B19">INDEX('Raw Data'!$B$2:$M$101,MATCH($A19,'Raw Data'!$A$2:$A$101,0),Column()-Column($B$2)+1)</f>
        <v>Deepika Patel</v>
      </c>
      <c r="C19" s="13">
        <f t="array" ref="C19">INDEX('Raw Data'!$B$2:$M$101,MATCH($A19,'Raw Data'!$A$2:$A$101,0),Column()-Column($B$2)+1)</f>
        <v>9234567925</v>
      </c>
      <c r="D19" s="13" t="str">
        <f t="array" ref="D19">INDEX('Raw Data'!$B$2:$M$101,MATCH($A19,'Raw Data'!$A$2:$A$101,0),Column()-Column($B$2)+1)</f>
        <v>Deepi925@gmail.com</v>
      </c>
      <c r="E19" s="13" t="str">
        <f t="array" ref="E19">INDEX('Raw Data'!$B$2:$M$101,MATCH($A19,'Raw Data'!$A$2:$A$101,0),Column()-Column($B$2)+1)</f>
        <v>Marathi</v>
      </c>
      <c r="F19" s="13" t="str">
        <f t="array" ref="F19">INDEX('Raw Data'!$B$2:$M$101,MATCH($A19,'Raw Data'!$A$2:$A$101,0),Column()-Column($B$2)+1)</f>
        <v>Req_123</v>
      </c>
      <c r="G19" s="13" t="str">
        <f t="array" ref="G19">INDEX('Raw Data'!$B$2:$M$101,MATCH($A19,'Raw Data'!$A$2:$A$101,0),Column()-Column($B$2)+1)</f>
        <v>Linkedin</v>
      </c>
      <c r="H19" s="13" t="str">
        <f t="array" ref="H19">INDEX('Raw Data'!$B$2:$M$101,MATCH($A19,'Raw Data'!$A$2:$A$101,0),Column()-Column($B$2)+1)</f>
        <v>Head Hunting</v>
      </c>
      <c r="I19" s="14">
        <f t="array" ref="I19">INDEX('Raw Data'!$B$2:$M$101,MATCH($A19,'Raw Data'!$A$2:$A$101,0),Column()-Column($B$2)+1)</f>
        <v>45328</v>
      </c>
      <c r="J19" s="15" t="str">
        <f t="array" ref="J19">INDEX('Raw Data'!$B$2:$M$101,MATCH($A19,'Raw Data'!$A$2:$A$101,0),Column()-Column($B$2)+1)</f>
        <v>https://drive.google.com/file/d/xyz987654uvw</v>
      </c>
      <c r="K19" s="13" t="str">
        <f t="array" ref="K19">INDEX('Raw Data'!$B$2:$M$101,MATCH($A19,'Raw Data'!$A$2:$A$101,0),Column()-Column($B$2)+1)</f>
        <v>http://linkedinDeepi925@gmail.com:linkedin)</v>
      </c>
      <c r="L19" s="13" t="str">
        <f t="array" ref="L19">INDEX('Raw Data'!$B$2:$M$101,MATCH($A19,'Raw Data'!$A$2:$A$101,0),Column()-Column($B$2)+1)</f>
        <v>Current</v>
      </c>
      <c r="M19" s="13" t="str">
        <f t="array" ref="M19">INDEX('Raw Data'!$B$2:$M$101,MATCH($A19,'Raw Data'!$A$2:$A$101,0),Column()-Column($B$2)+1)</f>
        <v>Kartik</v>
      </c>
      <c r="N19" s="16" t="s">
        <v>466</v>
      </c>
    </row>
    <row r="20">
      <c r="A20" s="13" t="str">
        <f>IFERROR(__xludf.DUMMYFUNCTION("""COMPUTED_VALUE"""),"Req_123_9234567926")</f>
        <v>Req_123_9234567926</v>
      </c>
      <c r="B20" s="13" t="str">
        <f t="array" ref="B20">INDEX('Raw Data'!$B$2:$M$101,MATCH($A20,'Raw Data'!$A$2:$A$101,0),Column()-Column($B$2)+1)</f>
        <v>Arush Gupta</v>
      </c>
      <c r="C20" s="13">
        <f t="array" ref="C20">INDEX('Raw Data'!$B$2:$M$101,MATCH($A20,'Raw Data'!$A$2:$A$101,0),Column()-Column($B$2)+1)</f>
        <v>9234567926</v>
      </c>
      <c r="D20" s="13" t="str">
        <f t="array" ref="D20">INDEX('Raw Data'!$B$2:$M$101,MATCH($A20,'Raw Data'!$A$2:$A$101,0),Column()-Column($B$2)+1)</f>
        <v>Arush926@gmail.com</v>
      </c>
      <c r="E20" s="13" t="str">
        <f t="array" ref="E20">INDEX('Raw Data'!$B$2:$M$101,MATCH($A20,'Raw Data'!$A$2:$A$101,0),Column()-Column($B$2)+1)</f>
        <v>Hindi</v>
      </c>
      <c r="F20" s="13" t="str">
        <f t="array" ref="F20">INDEX('Raw Data'!$B$2:$M$101,MATCH($A20,'Raw Data'!$A$2:$A$101,0),Column()-Column($B$2)+1)</f>
        <v>Req_123</v>
      </c>
      <c r="G20" s="13" t="str">
        <f t="array" ref="G20">INDEX('Raw Data'!$B$2:$M$101,MATCH($A20,'Raw Data'!$A$2:$A$101,0),Column()-Column($B$2)+1)</f>
        <v>IIMJobs</v>
      </c>
      <c r="H20" s="13" t="str">
        <f t="array" ref="H20">INDEX('Raw Data'!$B$2:$M$101,MATCH($A20,'Raw Data'!$A$2:$A$101,0),Column()-Column($B$2)+1)</f>
        <v>Head Hunting</v>
      </c>
      <c r="I20" s="14">
        <f t="array" ref="I20">INDEX('Raw Data'!$B$2:$M$101,MATCH($A20,'Raw Data'!$A$2:$A$101,0),Column()-Column($B$2)+1)</f>
        <v>45334</v>
      </c>
      <c r="J20" s="15" t="str">
        <f t="array" ref="J20">INDEX('Raw Data'!$B$2:$M$101,MATCH($A20,'Raw Data'!$A$2:$A$101,0),Column()-Column($B$2)+1)</f>
        <v>https://drive.google.com/file/d/mno456789pqr</v>
      </c>
      <c r="K20" s="13" t="str">
        <f t="array" ref="K20">INDEX('Raw Data'!$B$2:$M$101,MATCH($A20,'Raw Data'!$A$2:$A$101,0),Column()-Column($B$2)+1)</f>
        <v>http://linkedinArush926@gmail.com:linkedin)</v>
      </c>
      <c r="L20" s="13" t="str">
        <f t="array" ref="L20">INDEX('Raw Data'!$B$2:$M$101,MATCH($A20,'Raw Data'!$A$2:$A$101,0),Column()-Column($B$2)+1)</f>
        <v>Current</v>
      </c>
      <c r="M20" s="13" t="str">
        <f t="array" ref="M20">INDEX('Raw Data'!$B$2:$M$101,MATCH($A20,'Raw Data'!$A$2:$A$101,0),Column()-Column($B$2)+1)</f>
        <v>Radhika</v>
      </c>
      <c r="N20" s="16" t="s">
        <v>467</v>
      </c>
    </row>
    <row r="21">
      <c r="A21" s="13" t="str">
        <f>IFERROR(__xludf.DUMMYFUNCTION("""COMPUTED_VALUE"""),"Req_123_9234567927")</f>
        <v>Req_123_9234567927</v>
      </c>
      <c r="B21" s="13" t="str">
        <f t="array" ref="B21">INDEX('Raw Data'!$B$2:$M$101,MATCH($A21,'Raw Data'!$A$2:$A$101,0),Column()-Column($B$2)+1)</f>
        <v>Shruti Khanna</v>
      </c>
      <c r="C21" s="13">
        <f t="array" ref="C21">INDEX('Raw Data'!$B$2:$M$101,MATCH($A21,'Raw Data'!$A$2:$A$101,0),Column()-Column($B$2)+1)</f>
        <v>9234567927</v>
      </c>
      <c r="D21" s="13" t="str">
        <f t="array" ref="D21">INDEX('Raw Data'!$B$2:$M$101,MATCH($A21,'Raw Data'!$A$2:$A$101,0),Column()-Column($B$2)+1)</f>
        <v>Shrut927@gmail.com</v>
      </c>
      <c r="E21" s="13" t="str">
        <f t="array" ref="E21">INDEX('Raw Data'!$B$2:$M$101,MATCH($A21,'Raw Data'!$A$2:$A$101,0),Column()-Column($B$2)+1)</f>
        <v>Tamil</v>
      </c>
      <c r="F21" s="13" t="str">
        <f t="array" ref="F21">INDEX('Raw Data'!$B$2:$M$101,MATCH($A21,'Raw Data'!$A$2:$A$101,0),Column()-Column($B$2)+1)</f>
        <v>Req_123</v>
      </c>
      <c r="G21" s="13" t="str">
        <f t="array" ref="G21">INDEX('Raw Data'!$B$2:$M$101,MATCH($A21,'Raw Data'!$A$2:$A$101,0),Column()-Column($B$2)+1)</f>
        <v>Shine</v>
      </c>
      <c r="H21" s="13" t="str">
        <f t="array" ref="H21">INDEX('Raw Data'!$B$2:$M$101,MATCH($A21,'Raw Data'!$A$2:$A$101,0),Column()-Column($B$2)+1)</f>
        <v>Head Hunting</v>
      </c>
      <c r="I21" s="14">
        <f t="array" ref="I21">INDEX('Raw Data'!$B$2:$M$101,MATCH($A21,'Raw Data'!$A$2:$A$101,0),Column()-Column($B$2)+1)</f>
        <v>45339</v>
      </c>
      <c r="J21" s="15" t="str">
        <f t="array" ref="J21">INDEX('Raw Data'!$B$2:$M$101,MATCH($A21,'Raw Data'!$A$2:$A$101,0),Column()-Column($B$2)+1)</f>
        <v>https://drive.google.com/file/d/abc123456def</v>
      </c>
      <c r="K21" s="13" t="str">
        <f t="array" ref="K21">INDEX('Raw Data'!$B$2:$M$101,MATCH($A21,'Raw Data'!$A$2:$A$101,0),Column()-Column($B$2)+1)</f>
        <v>http://linkedinShrut927@gmail.com:linkedin)</v>
      </c>
      <c r="L21" s="13" t="str">
        <f t="array" ref="L21">INDEX('Raw Data'!$B$2:$M$101,MATCH($A21,'Raw Data'!$A$2:$A$101,0),Column()-Column($B$2)+1)</f>
        <v>Current</v>
      </c>
      <c r="M21" s="13" t="str">
        <f t="array" ref="M21">INDEX('Raw Data'!$B$2:$M$101,MATCH($A21,'Raw Data'!$A$2:$A$101,0),Column()-Column($B$2)+1)</f>
        <v>Ayushi</v>
      </c>
      <c r="N21" s="16" t="s">
        <v>466</v>
      </c>
    </row>
    <row r="22">
      <c r="A22" s="13" t="str">
        <f>IFERROR(__xludf.DUMMYFUNCTION("""COMPUTED_VALUE"""),"Req_123_9234567931")</f>
        <v>Req_123_9234567931</v>
      </c>
      <c r="B22" s="13" t="str">
        <f t="array" ref="B22">INDEX('Raw Data'!$B$2:$M$101,MATCH($A22,'Raw Data'!$A$2:$A$101,0),Column()-Column($B$2)+1)</f>
        <v>Kriti Sharma</v>
      </c>
      <c r="C22" s="13">
        <f t="array" ref="C22">INDEX('Raw Data'!$B$2:$M$101,MATCH($A22,'Raw Data'!$A$2:$A$101,0),Column()-Column($B$2)+1)</f>
        <v>9234567931</v>
      </c>
      <c r="D22" s="13" t="str">
        <f t="array" ref="D22">INDEX('Raw Data'!$B$2:$M$101,MATCH($A22,'Raw Data'!$A$2:$A$101,0),Column()-Column($B$2)+1)</f>
        <v>Kriti931@gmail.com</v>
      </c>
      <c r="E22" s="13" t="str">
        <f t="array" ref="E22">INDEX('Raw Data'!$B$2:$M$101,MATCH($A22,'Raw Data'!$A$2:$A$101,0),Column()-Column($B$2)+1)</f>
        <v>Marathi</v>
      </c>
      <c r="F22" s="13" t="str">
        <f t="array" ref="F22">INDEX('Raw Data'!$B$2:$M$101,MATCH($A22,'Raw Data'!$A$2:$A$101,0),Column()-Column($B$2)+1)</f>
        <v>Req_123</v>
      </c>
      <c r="G22" s="13" t="str">
        <f t="array" ref="G22">INDEX('Raw Data'!$B$2:$M$101,MATCH($A22,'Raw Data'!$A$2:$A$101,0),Column()-Column($B$2)+1)</f>
        <v>Referral</v>
      </c>
      <c r="H22" s="13" t="str">
        <f t="array" ref="H22">INDEX('Raw Data'!$B$2:$M$101,MATCH($A22,'Raw Data'!$A$2:$A$101,0),Column()-Column($B$2)+1)</f>
        <v>Aditya Krishnan</v>
      </c>
      <c r="I22" s="14">
        <f t="array" ref="I22">INDEX('Raw Data'!$B$2:$M$101,MATCH($A22,'Raw Data'!$A$2:$A$101,0),Column()-Column($B$2)+1)</f>
        <v>45361</v>
      </c>
      <c r="J22" s="15" t="str">
        <f t="array" ref="J22">INDEX('Raw Data'!$B$2:$M$101,MATCH($A22,'Raw Data'!$A$2:$A$101,0),Column()-Column($B$2)+1)</f>
        <v>https://drive.google.com/file/d/xyz987654uvw</v>
      </c>
      <c r="K22" s="13" t="str">
        <f t="array" ref="K22">INDEX('Raw Data'!$B$2:$M$101,MATCH($A22,'Raw Data'!$A$2:$A$101,0),Column()-Column($B$2)+1)</f>
        <v>http://linkedinKriti931@gmail.com:linkedin)</v>
      </c>
      <c r="L22" s="13" t="str">
        <f t="array" ref="L22">INDEX('Raw Data'!$B$2:$M$101,MATCH($A22,'Raw Data'!$A$2:$A$101,0),Column()-Column($B$2)+1)</f>
        <v>Current</v>
      </c>
      <c r="M22" s="13" t="str">
        <f t="array" ref="M22">INDEX('Raw Data'!$B$2:$M$101,MATCH($A22,'Raw Data'!$A$2:$A$101,0),Column()-Column($B$2)+1)</f>
        <v>Radhika</v>
      </c>
      <c r="N22" s="16" t="s">
        <v>467</v>
      </c>
    </row>
    <row r="23">
      <c r="A23" s="13" t="str">
        <f>IFERROR(__xludf.DUMMYFUNCTION("""COMPUTED_VALUE"""),"Req_123_9234567933")</f>
        <v>Req_123_9234567933</v>
      </c>
      <c r="B23" s="13" t="str">
        <f t="array" ref="B23">INDEX('Raw Data'!$B$2:$M$101,MATCH($A23,'Raw Data'!$A$2:$A$101,0),Column()-Column($B$2)+1)</f>
        <v>Anushka Patel</v>
      </c>
      <c r="C23" s="13">
        <f t="array" ref="C23">INDEX('Raw Data'!$B$2:$M$101,MATCH($A23,'Raw Data'!$A$2:$A$101,0),Column()-Column($B$2)+1)</f>
        <v>9234567933</v>
      </c>
      <c r="D23" s="13" t="str">
        <f t="array" ref="D23">INDEX('Raw Data'!$B$2:$M$101,MATCH($A23,'Raw Data'!$A$2:$A$101,0),Column()-Column($B$2)+1)</f>
        <v>Anush933@gmail.com</v>
      </c>
      <c r="E23" s="13" t="str">
        <f t="array" ref="E23">INDEX('Raw Data'!$B$2:$M$101,MATCH($A23,'Raw Data'!$A$2:$A$101,0),Column()-Column($B$2)+1)</f>
        <v>Tamil</v>
      </c>
      <c r="F23" s="13" t="str">
        <f t="array" ref="F23">INDEX('Raw Data'!$B$2:$M$101,MATCH($A23,'Raw Data'!$A$2:$A$101,0),Column()-Column($B$2)+1)</f>
        <v>Req_123</v>
      </c>
      <c r="G23" s="13" t="str">
        <f t="array" ref="G23">INDEX('Raw Data'!$B$2:$M$101,MATCH($A23,'Raw Data'!$A$2:$A$101,0),Column()-Column($B$2)+1)</f>
        <v>IIMJobs</v>
      </c>
      <c r="H23" s="13" t="str">
        <f t="array" ref="H23">INDEX('Raw Data'!$B$2:$M$101,MATCH($A23,'Raw Data'!$A$2:$A$101,0),Column()-Column($B$2)+1)</f>
        <v>Job Posting</v>
      </c>
      <c r="I23" s="14">
        <f t="array" ref="I23">INDEX('Raw Data'!$B$2:$M$101,MATCH($A23,'Raw Data'!$A$2:$A$101,0),Column()-Column($B$2)+1)</f>
        <v>45294</v>
      </c>
      <c r="J23" s="15" t="str">
        <f t="array" ref="J23">INDEX('Raw Data'!$B$2:$M$101,MATCH($A23,'Raw Data'!$A$2:$A$101,0),Column()-Column($B$2)+1)</f>
        <v>https://drive.google.com/file/d/abc123456def</v>
      </c>
      <c r="K23" s="13" t="str">
        <f t="array" ref="K23">INDEX('Raw Data'!$B$2:$M$101,MATCH($A23,'Raw Data'!$A$2:$A$101,0),Column()-Column($B$2)+1)</f>
        <v>http://linkedinAnush933@gmail.com:linkedin)</v>
      </c>
      <c r="L23" s="13" t="str">
        <f t="array" ref="L23">INDEX('Raw Data'!$B$2:$M$101,MATCH($A23,'Raw Data'!$A$2:$A$101,0),Column()-Column($B$2)+1)</f>
        <v>Current</v>
      </c>
      <c r="M23" s="13" t="str">
        <f t="array" ref="M23">INDEX('Raw Data'!$B$2:$M$101,MATCH($A23,'Raw Data'!$A$2:$A$101,0),Column()-Column($B$2)+1)</f>
        <v>Ranjitha</v>
      </c>
      <c r="N23" s="16" t="s">
        <v>466</v>
      </c>
    </row>
    <row r="24">
      <c r="A24" s="13" t="str">
        <f>IFERROR(__xludf.DUMMYFUNCTION("""COMPUTED_VALUE"""),"Req_123_9234567934")</f>
        <v>Req_123_9234567934</v>
      </c>
      <c r="B24" s="13" t="str">
        <f t="array" ref="B24">INDEX('Raw Data'!$B$2:$M$101,MATCH($A24,'Raw Data'!$A$2:$A$101,0),Column()-Column($B$2)+1)</f>
        <v>Sumit Jain</v>
      </c>
      <c r="C24" s="13">
        <f t="array" ref="C24">INDEX('Raw Data'!$B$2:$M$101,MATCH($A24,'Raw Data'!$A$2:$A$101,0),Column()-Column($B$2)+1)</f>
        <v>9234567934</v>
      </c>
      <c r="D24" s="13" t="str">
        <f t="array" ref="D24">INDEX('Raw Data'!$B$2:$M$101,MATCH($A24,'Raw Data'!$A$2:$A$101,0),Column()-Column($B$2)+1)</f>
        <v>Sumit934@gmail.com</v>
      </c>
      <c r="E24" s="13" t="str">
        <f t="array" ref="E24">INDEX('Raw Data'!$B$2:$M$101,MATCH($A24,'Raw Data'!$A$2:$A$101,0),Column()-Column($B$2)+1)</f>
        <v>Kannada</v>
      </c>
      <c r="F24" s="13" t="str">
        <f t="array" ref="F24">INDEX('Raw Data'!$B$2:$M$101,MATCH($A24,'Raw Data'!$A$2:$A$101,0),Column()-Column($B$2)+1)</f>
        <v>Req_123</v>
      </c>
      <c r="G24" s="13" t="str">
        <f t="array" ref="G24">INDEX('Raw Data'!$B$2:$M$101,MATCH($A24,'Raw Data'!$A$2:$A$101,0),Column()-Column($B$2)+1)</f>
        <v>Shine</v>
      </c>
      <c r="H24" s="13" t="str">
        <f t="array" ref="H24">INDEX('Raw Data'!$B$2:$M$101,MATCH($A24,'Raw Data'!$A$2:$A$101,0),Column()-Column($B$2)+1)</f>
        <v>Job Posting</v>
      </c>
      <c r="I24" s="14">
        <f t="array" ref="I24">INDEX('Raw Data'!$B$2:$M$101,MATCH($A24,'Raw Data'!$A$2:$A$101,0),Column()-Column($B$2)+1)</f>
        <v>45299</v>
      </c>
      <c r="J24" s="15" t="str">
        <f t="array" ref="J24">INDEX('Raw Data'!$B$2:$M$101,MATCH($A24,'Raw Data'!$A$2:$A$101,0),Column()-Column($B$2)+1)</f>
        <v>https://drive.google.com/file/d/xyz987654uvw</v>
      </c>
      <c r="K24" s="13" t="str">
        <f t="array" ref="K24">INDEX('Raw Data'!$B$2:$M$101,MATCH($A24,'Raw Data'!$A$2:$A$101,0),Column()-Column($B$2)+1)</f>
        <v>http://linkedinSumit934@gmail.com:linkedin)</v>
      </c>
      <c r="L24" s="13" t="str">
        <f t="array" ref="L24">INDEX('Raw Data'!$B$2:$M$101,MATCH($A24,'Raw Data'!$A$2:$A$101,0),Column()-Column($B$2)+1)</f>
        <v>Current</v>
      </c>
      <c r="M24" s="13" t="str">
        <f t="array" ref="M24">INDEX('Raw Data'!$B$2:$M$101,MATCH($A24,'Raw Data'!$A$2:$A$101,0),Column()-Column($B$2)+1)</f>
        <v>Ayushi</v>
      </c>
      <c r="N24" s="16" t="s">
        <v>466</v>
      </c>
    </row>
    <row r="25">
      <c r="A25" s="13" t="str">
        <f>IFERROR(__xludf.DUMMYFUNCTION("""COMPUTED_VALUE"""),"Req_123_9234567935")</f>
        <v>Req_123_9234567935</v>
      </c>
      <c r="B25" s="13" t="str">
        <f t="array" ref="B25">INDEX('Raw Data'!$B$2:$M$101,MATCH($A25,'Raw Data'!$A$2:$A$101,0),Column()-Column($B$2)+1)</f>
        <v>Nandini Verma</v>
      </c>
      <c r="C25" s="13">
        <f t="array" ref="C25">INDEX('Raw Data'!$B$2:$M$101,MATCH($A25,'Raw Data'!$A$2:$A$101,0),Column()-Column($B$2)+1)</f>
        <v>9234567935</v>
      </c>
      <c r="D25" s="13" t="str">
        <f t="array" ref="D25">INDEX('Raw Data'!$B$2:$M$101,MATCH($A25,'Raw Data'!$A$2:$A$101,0),Column()-Column($B$2)+1)</f>
        <v>Nandi935@gmail.com</v>
      </c>
      <c r="E25" s="13" t="str">
        <f t="array" ref="E25">INDEX('Raw Data'!$B$2:$M$101,MATCH($A25,'Raw Data'!$A$2:$A$101,0),Column()-Column($B$2)+1)</f>
        <v>Malayalam</v>
      </c>
      <c r="F25" s="13" t="str">
        <f t="array" ref="F25">INDEX('Raw Data'!$B$2:$M$101,MATCH($A25,'Raw Data'!$A$2:$A$101,0),Column()-Column($B$2)+1)</f>
        <v>Req_123</v>
      </c>
      <c r="G25" s="13" t="str">
        <f t="array" ref="G25">INDEX('Raw Data'!$B$2:$M$101,MATCH($A25,'Raw Data'!$A$2:$A$101,0),Column()-Column($B$2)+1)</f>
        <v>Naukri</v>
      </c>
      <c r="H25" s="13" t="str">
        <f t="array" ref="H25">INDEX('Raw Data'!$B$2:$M$101,MATCH($A25,'Raw Data'!$A$2:$A$101,0),Column()-Column($B$2)+1)</f>
        <v>Job Posting</v>
      </c>
      <c r="I25" s="14">
        <f t="array" ref="I25">INDEX('Raw Data'!$B$2:$M$101,MATCH($A25,'Raw Data'!$A$2:$A$101,0),Column()-Column($B$2)+1)</f>
        <v>45307</v>
      </c>
      <c r="J25" s="15" t="str">
        <f t="array" ref="J25">INDEX('Raw Data'!$B$2:$M$101,MATCH($A25,'Raw Data'!$A$2:$A$101,0),Column()-Column($B$2)+1)</f>
        <v>https://drive.google.com/file/d/mno456789pqr</v>
      </c>
      <c r="K25" s="13" t="str">
        <f t="array" ref="K25">INDEX('Raw Data'!$B$2:$M$101,MATCH($A25,'Raw Data'!$A$2:$A$101,0),Column()-Column($B$2)+1)</f>
        <v>http://linkedinNandi935@gmail.com:linkedin)</v>
      </c>
      <c r="L25" s="13" t="str">
        <f t="array" ref="L25">INDEX('Raw Data'!$B$2:$M$101,MATCH($A25,'Raw Data'!$A$2:$A$101,0),Column()-Column($B$2)+1)</f>
        <v>Current</v>
      </c>
      <c r="M25" s="13" t="str">
        <f t="array" ref="M25">INDEX('Raw Data'!$B$2:$M$101,MATCH($A25,'Raw Data'!$A$2:$A$101,0),Column()-Column($B$2)+1)</f>
        <v>Kartik</v>
      </c>
      <c r="N25" s="16" t="s">
        <v>467</v>
      </c>
    </row>
    <row r="26">
      <c r="A26" s="13" t="str">
        <f>IFERROR(__xludf.DUMMYFUNCTION("""COMPUTED_VALUE"""),"Req_123_9234567939")</f>
        <v>Req_123_9234567939</v>
      </c>
      <c r="B26" s="13" t="str">
        <f t="array" ref="B26">INDEX('Raw Data'!$B$2:$M$101,MATCH($A26,'Raw Data'!$A$2:$A$101,0),Column()-Column($B$2)+1)</f>
        <v>Anika Das</v>
      </c>
      <c r="C26" s="13">
        <f t="array" ref="C26">INDEX('Raw Data'!$B$2:$M$101,MATCH($A26,'Raw Data'!$A$2:$A$101,0),Column()-Column($B$2)+1)</f>
        <v>9234567939</v>
      </c>
      <c r="D26" s="13" t="str">
        <f t="array" ref="D26">INDEX('Raw Data'!$B$2:$M$101,MATCH($A26,'Raw Data'!$A$2:$A$101,0),Column()-Column($B$2)+1)</f>
        <v>Anika939@gmail.com</v>
      </c>
      <c r="E26" s="13" t="str">
        <f t="array" ref="E26">INDEX('Raw Data'!$B$2:$M$101,MATCH($A26,'Raw Data'!$A$2:$A$101,0),Column()-Column($B$2)+1)</f>
        <v>Kannada</v>
      </c>
      <c r="F26" s="13" t="str">
        <f t="array" ref="F26">INDEX('Raw Data'!$B$2:$M$101,MATCH($A26,'Raw Data'!$A$2:$A$101,0),Column()-Column($B$2)+1)</f>
        <v>Req_123</v>
      </c>
      <c r="G26" s="13" t="str">
        <f t="array" ref="G26">INDEX('Raw Data'!$B$2:$M$101,MATCH($A26,'Raw Data'!$A$2:$A$101,0),Column()-Column($B$2)+1)</f>
        <v>Shine</v>
      </c>
      <c r="H26" s="13" t="str">
        <f t="array" ref="H26">INDEX('Raw Data'!$B$2:$M$101,MATCH($A26,'Raw Data'!$A$2:$A$101,0),Column()-Column($B$2)+1)</f>
        <v>Job Posting</v>
      </c>
      <c r="I26" s="14">
        <f t="array" ref="I26">INDEX('Raw Data'!$B$2:$M$101,MATCH($A26,'Raw Data'!$A$2:$A$101,0),Column()-Column($B$2)+1)</f>
        <v>45331</v>
      </c>
      <c r="J26" s="15" t="str">
        <f t="array" ref="J26">INDEX('Raw Data'!$B$2:$M$101,MATCH($A26,'Raw Data'!$A$2:$A$101,0),Column()-Column($B$2)+1)</f>
        <v>https://drive.google.com/file/d/abc123456def</v>
      </c>
      <c r="K26" s="13" t="str">
        <f t="array" ref="K26">INDEX('Raw Data'!$B$2:$M$101,MATCH($A26,'Raw Data'!$A$2:$A$101,0),Column()-Column($B$2)+1)</f>
        <v>http://linkedinAnika939@gmail.com:linkedin)</v>
      </c>
      <c r="L26" s="13" t="str">
        <f t="array" ref="L26">INDEX('Raw Data'!$B$2:$M$101,MATCH($A26,'Raw Data'!$A$2:$A$101,0),Column()-Column($B$2)+1)</f>
        <v>Current</v>
      </c>
      <c r="M26" s="13" t="str">
        <f t="array" ref="M26">INDEX('Raw Data'!$B$2:$M$101,MATCH($A26,'Raw Data'!$A$2:$A$101,0),Column()-Column($B$2)+1)</f>
        <v>Ayushi</v>
      </c>
      <c r="N26" s="16" t="s">
        <v>466</v>
      </c>
    </row>
    <row r="27">
      <c r="A27" s="13" t="str">
        <f>IFERROR(__xludf.DUMMYFUNCTION("""COMPUTED_VALUE"""),"Req_123_9234567941")</f>
        <v>Req_123_9234567941</v>
      </c>
      <c r="B27" s="13" t="str">
        <f t="array" ref="B27">INDEX('Raw Data'!$B$2:$M$101,MATCH($A27,'Raw Data'!$A$2:$A$101,0),Column()-Column($B$2)+1)</f>
        <v>Komal Shah</v>
      </c>
      <c r="C27" s="13">
        <f t="array" ref="C27">INDEX('Raw Data'!$B$2:$M$101,MATCH($A27,'Raw Data'!$A$2:$A$101,0),Column()-Column($B$2)+1)</f>
        <v>9234567941</v>
      </c>
      <c r="D27" s="13" t="str">
        <f t="array" ref="D27">INDEX('Raw Data'!$B$2:$M$101,MATCH($A27,'Raw Data'!$A$2:$A$101,0),Column()-Column($B$2)+1)</f>
        <v>Komal941@gmail.com</v>
      </c>
      <c r="E27" s="13" t="str">
        <f t="array" ref="E27">INDEX('Raw Data'!$B$2:$M$101,MATCH($A27,'Raw Data'!$A$2:$A$101,0),Column()-Column($B$2)+1)</f>
        <v>Malayalam</v>
      </c>
      <c r="F27" s="13" t="str">
        <f t="array" ref="F27">INDEX('Raw Data'!$B$2:$M$101,MATCH($A27,'Raw Data'!$A$2:$A$101,0),Column()-Column($B$2)+1)</f>
        <v>Req_123</v>
      </c>
      <c r="G27" s="13" t="str">
        <f t="array" ref="G27">INDEX('Raw Data'!$B$2:$M$101,MATCH($A27,'Raw Data'!$A$2:$A$101,0),Column()-Column($B$2)+1)</f>
        <v>Referral</v>
      </c>
      <c r="H27" s="13" t="str">
        <f t="array" ref="H27">INDEX('Raw Data'!$B$2:$M$101,MATCH($A27,'Raw Data'!$A$2:$A$101,0),Column()-Column($B$2)+1)</f>
        <v>Rohan Chatterjee</v>
      </c>
      <c r="I27" s="14">
        <f t="array" ref="I27">INDEX('Raw Data'!$B$2:$M$101,MATCH($A27,'Raw Data'!$A$2:$A$101,0),Column()-Column($B$2)+1)</f>
        <v>45342</v>
      </c>
      <c r="J27" s="15" t="str">
        <f t="array" ref="J27">INDEX('Raw Data'!$B$2:$M$101,MATCH($A27,'Raw Data'!$A$2:$A$101,0),Column()-Column($B$2)+1)</f>
        <v>https://drive.google.com/file/d/mno456789pqr</v>
      </c>
      <c r="K27" s="13" t="str">
        <f t="array" ref="K27">INDEX('Raw Data'!$B$2:$M$101,MATCH($A27,'Raw Data'!$A$2:$A$101,0),Column()-Column($B$2)+1)</f>
        <v>http://linkedinKomal941@gmail.com:linkedin)</v>
      </c>
      <c r="L27" s="13" t="str">
        <f t="array" ref="L27">INDEX('Raw Data'!$B$2:$M$101,MATCH($A27,'Raw Data'!$A$2:$A$101,0),Column()-Column($B$2)+1)</f>
        <v>Current</v>
      </c>
      <c r="M27" s="13" t="str">
        <f t="array" ref="M27">INDEX('Raw Data'!$B$2:$M$101,MATCH($A27,'Raw Data'!$A$2:$A$101,0),Column()-Column($B$2)+1)</f>
        <v>Radhika</v>
      </c>
      <c r="N27" s="16" t="s">
        <v>467</v>
      </c>
    </row>
    <row r="28">
      <c r="A28" s="13" t="str">
        <f>IFERROR(__xludf.DUMMYFUNCTION("""COMPUTED_VALUE"""),"Req_123_9234567942")</f>
        <v>Req_123_9234567942</v>
      </c>
      <c r="B28" s="13" t="str">
        <f t="array" ref="B28">INDEX('Raw Data'!$B$2:$M$101,MATCH($A28,'Raw Data'!$A$2:$A$101,0),Column()-Column($B$2)+1)</f>
        <v>Pranav Gupta</v>
      </c>
      <c r="C28" s="13">
        <f t="array" ref="C28">INDEX('Raw Data'!$B$2:$M$101,MATCH($A28,'Raw Data'!$A$2:$A$101,0),Column()-Column($B$2)+1)</f>
        <v>9234567942</v>
      </c>
      <c r="D28" s="13" t="str">
        <f t="array" ref="D28">INDEX('Raw Data'!$B$2:$M$101,MATCH($A28,'Raw Data'!$A$2:$A$101,0),Column()-Column($B$2)+1)</f>
        <v>Prana942@gmail.com</v>
      </c>
      <c r="E28" s="13" t="str">
        <f t="array" ref="E28">INDEX('Raw Data'!$B$2:$M$101,MATCH($A28,'Raw Data'!$A$2:$A$101,0),Column()-Column($B$2)+1)</f>
        <v>Telugu</v>
      </c>
      <c r="F28" s="13" t="str">
        <f t="array" ref="F28">INDEX('Raw Data'!$B$2:$M$101,MATCH($A28,'Raw Data'!$A$2:$A$101,0),Column()-Column($B$2)+1)</f>
        <v>Req_123</v>
      </c>
      <c r="G28" s="13" t="str">
        <f t="array" ref="G28">INDEX('Raw Data'!$B$2:$M$101,MATCH($A28,'Raw Data'!$A$2:$A$101,0),Column()-Column($B$2)+1)</f>
        <v>IIMJobs</v>
      </c>
      <c r="H28" s="13" t="str">
        <f t="array" ref="H28">INDEX('Raw Data'!$B$2:$M$101,MATCH($A28,'Raw Data'!$A$2:$A$101,0),Column()-Column($B$2)+1)</f>
        <v>Head Hunting</v>
      </c>
      <c r="I28" s="14">
        <f t="array" ref="I28">INDEX('Raw Data'!$B$2:$M$101,MATCH($A28,'Raw Data'!$A$2:$A$101,0),Column()-Column($B$2)+1)</f>
        <v>45349</v>
      </c>
      <c r="J28" s="15" t="str">
        <f t="array" ref="J28">INDEX('Raw Data'!$B$2:$M$101,MATCH($A28,'Raw Data'!$A$2:$A$101,0),Column()-Column($B$2)+1)</f>
        <v>https://drive.google.com/file/d/abc123456def</v>
      </c>
      <c r="K28" s="13" t="str">
        <f t="array" ref="K28">INDEX('Raw Data'!$B$2:$M$101,MATCH($A28,'Raw Data'!$A$2:$A$101,0),Column()-Column($B$2)+1)</f>
        <v>http://linkedinPrana942@gmail.com:linkedin)</v>
      </c>
      <c r="L28" s="13" t="str">
        <f t="array" ref="L28">INDEX('Raw Data'!$B$2:$M$101,MATCH($A28,'Raw Data'!$A$2:$A$101,0),Column()-Column($B$2)+1)</f>
        <v>Current</v>
      </c>
      <c r="M28" s="13" t="str">
        <f t="array" ref="M28">INDEX('Raw Data'!$B$2:$M$101,MATCH($A28,'Raw Data'!$A$2:$A$101,0),Column()-Column($B$2)+1)</f>
        <v>Ayushi</v>
      </c>
      <c r="N28" s="16" t="s">
        <v>466</v>
      </c>
    </row>
    <row r="29">
      <c r="A29" s="13" t="str">
        <f>IFERROR(__xludf.DUMMYFUNCTION("""COMPUTED_VALUE"""),"Req_123_9234567943")</f>
        <v>Req_123_9234567943</v>
      </c>
      <c r="B29" s="13" t="str">
        <f t="array" ref="B29">INDEX('Raw Data'!$B$2:$M$101,MATCH($A29,'Raw Data'!$A$2:$A$101,0),Column()-Column($B$2)+1)</f>
        <v>Shweta Sharma</v>
      </c>
      <c r="C29" s="13">
        <f t="array" ref="C29">INDEX('Raw Data'!$B$2:$M$101,MATCH($A29,'Raw Data'!$A$2:$A$101,0),Column()-Column($B$2)+1)</f>
        <v>9234567943</v>
      </c>
      <c r="D29" s="13" t="str">
        <f t="array" ref="D29">INDEX('Raw Data'!$B$2:$M$101,MATCH($A29,'Raw Data'!$A$2:$A$101,0),Column()-Column($B$2)+1)</f>
        <v>Shwet943@gmail.com</v>
      </c>
      <c r="E29" s="13" t="str">
        <f t="array" ref="E29">INDEX('Raw Data'!$B$2:$M$101,MATCH($A29,'Raw Data'!$A$2:$A$101,0),Column()-Column($B$2)+1)</f>
        <v>Marathi</v>
      </c>
      <c r="F29" s="13" t="str">
        <f t="array" ref="F29">INDEX('Raw Data'!$B$2:$M$101,MATCH($A29,'Raw Data'!$A$2:$A$101,0),Column()-Column($B$2)+1)</f>
        <v>Req_123</v>
      </c>
      <c r="G29" s="13" t="str">
        <f t="array" ref="G29">INDEX('Raw Data'!$B$2:$M$101,MATCH($A29,'Raw Data'!$A$2:$A$101,0),Column()-Column($B$2)+1)</f>
        <v>Shine</v>
      </c>
      <c r="H29" s="13" t="str">
        <f t="array" ref="H29">INDEX('Raw Data'!$B$2:$M$101,MATCH($A29,'Raw Data'!$A$2:$A$101,0),Column()-Column($B$2)+1)</f>
        <v>Head Hunting</v>
      </c>
      <c r="I29" s="14">
        <f t="array" ref="I29">INDEX('Raw Data'!$B$2:$M$101,MATCH($A29,'Raw Data'!$A$2:$A$101,0),Column()-Column($B$2)+1)</f>
        <v>45355</v>
      </c>
      <c r="J29" s="15" t="str">
        <f t="array" ref="J29">INDEX('Raw Data'!$B$2:$M$101,MATCH($A29,'Raw Data'!$A$2:$A$101,0),Column()-Column($B$2)+1)</f>
        <v>https://drive.google.com/file/d/xyz987654uvw</v>
      </c>
      <c r="K29" s="13" t="str">
        <f t="array" ref="K29">INDEX('Raw Data'!$B$2:$M$101,MATCH($A29,'Raw Data'!$A$2:$A$101,0),Column()-Column($B$2)+1)</f>
        <v>http://linkedinShwet943@gmail.com:linkedin)</v>
      </c>
      <c r="L29" s="13" t="str">
        <f t="array" ref="L29">INDEX('Raw Data'!$B$2:$M$101,MATCH($A29,'Raw Data'!$A$2:$A$101,0),Column()-Column($B$2)+1)</f>
        <v>Current</v>
      </c>
      <c r="M29" s="13" t="str">
        <f t="array" ref="M29">INDEX('Raw Data'!$B$2:$M$101,MATCH($A29,'Raw Data'!$A$2:$A$101,0),Column()-Column($B$2)+1)</f>
        <v>Ranjitha</v>
      </c>
      <c r="N29" s="16" t="s">
        <v>467</v>
      </c>
    </row>
    <row r="30">
      <c r="A30" s="13" t="str">
        <f>IFERROR(__xludf.DUMMYFUNCTION("""COMPUTED_VALUE"""),"Req_123_9234567947")</f>
        <v>Req_123_9234567947</v>
      </c>
      <c r="B30" s="13" t="str">
        <f t="array" ref="B30">INDEX('Raw Data'!$B$2:$M$101,MATCH($A30,'Raw Data'!$A$2:$A$101,0),Column()-Column($B$2)+1)</f>
        <v>Swati Singh</v>
      </c>
      <c r="C30" s="13">
        <f t="array" ref="C30">INDEX('Raw Data'!$B$2:$M$101,MATCH($A30,'Raw Data'!$A$2:$A$101,0),Column()-Column($B$2)+1)</f>
        <v>9234567947</v>
      </c>
      <c r="D30" s="13" t="str">
        <f t="array" ref="D30">INDEX('Raw Data'!$B$2:$M$101,MATCH($A30,'Raw Data'!$A$2:$A$101,0),Column()-Column($B$2)+1)</f>
        <v>Swati947@gmail.com</v>
      </c>
      <c r="E30" s="13" t="str">
        <f t="array" ref="E30">INDEX('Raw Data'!$B$2:$M$101,MATCH($A30,'Raw Data'!$A$2:$A$101,0),Column()-Column($B$2)+1)</f>
        <v>Malayalam</v>
      </c>
      <c r="F30" s="13" t="str">
        <f t="array" ref="F30">INDEX('Raw Data'!$B$2:$M$101,MATCH($A30,'Raw Data'!$A$2:$A$101,0),Column()-Column($B$2)+1)</f>
        <v>Req_123</v>
      </c>
      <c r="G30" s="13" t="str">
        <f t="array" ref="G30">INDEX('Raw Data'!$B$2:$M$101,MATCH($A30,'Raw Data'!$A$2:$A$101,0),Column()-Column($B$2)+1)</f>
        <v>IIMJobs</v>
      </c>
      <c r="H30" s="13" t="str">
        <f t="array" ref="H30">INDEX('Raw Data'!$B$2:$M$101,MATCH($A30,'Raw Data'!$A$2:$A$101,0),Column()-Column($B$2)+1)</f>
        <v>Head Hunting</v>
      </c>
      <c r="I30" s="14">
        <f t="array" ref="I30">INDEX('Raw Data'!$B$2:$M$101,MATCH($A30,'Raw Data'!$A$2:$A$101,0),Column()-Column($B$2)+1)</f>
        <v>45301</v>
      </c>
      <c r="J30" s="15" t="str">
        <f t="array" ref="J30">INDEX('Raw Data'!$B$2:$M$101,MATCH($A30,'Raw Data'!$A$2:$A$101,0),Column()-Column($B$2)+1)</f>
        <v>https://drive.google.com/file/d/mno456789pqr</v>
      </c>
      <c r="K30" s="13" t="str">
        <f t="array" ref="K30">INDEX('Raw Data'!$B$2:$M$101,MATCH($A30,'Raw Data'!$A$2:$A$101,0),Column()-Column($B$2)+1)</f>
        <v>http://linkedinSwati947@gmail.com:linkedin)</v>
      </c>
      <c r="L30" s="13" t="str">
        <f t="array" ref="L30">INDEX('Raw Data'!$B$2:$M$101,MATCH($A30,'Raw Data'!$A$2:$A$101,0),Column()-Column($B$2)+1)</f>
        <v>Current</v>
      </c>
      <c r="M30" s="13" t="str">
        <f t="array" ref="M30">INDEX('Raw Data'!$B$2:$M$101,MATCH($A30,'Raw Data'!$A$2:$A$101,0),Column()-Column($B$2)+1)</f>
        <v>Ayushi</v>
      </c>
      <c r="N30" s="16" t="s">
        <v>466</v>
      </c>
    </row>
    <row r="31">
      <c r="A31" s="13" t="str">
        <f>IFERROR(__xludf.DUMMYFUNCTION("""COMPUTED_VALUE"""),"Req_123_9234567949")</f>
        <v>Req_123_9234567949</v>
      </c>
      <c r="B31" s="13" t="str">
        <f t="array" ref="B31">INDEX('Raw Data'!$B$2:$M$101,MATCH($A31,'Raw Data'!$A$2:$A$101,0),Column()-Column($B$2)+1)</f>
        <v>Natasha Choudhury</v>
      </c>
      <c r="C31" s="13">
        <f t="array" ref="C31">INDEX('Raw Data'!$B$2:$M$101,MATCH($A31,'Raw Data'!$A$2:$A$101,0),Column()-Column($B$2)+1)</f>
        <v>9234567949</v>
      </c>
      <c r="D31" s="13" t="str">
        <f t="array" ref="D31">INDEX('Raw Data'!$B$2:$M$101,MATCH($A31,'Raw Data'!$A$2:$A$101,0),Column()-Column($B$2)+1)</f>
        <v>Natas949@gmail.com</v>
      </c>
      <c r="E31" s="13" t="str">
        <f t="array" ref="E31">INDEX('Raw Data'!$B$2:$M$101,MATCH($A31,'Raw Data'!$A$2:$A$101,0),Column()-Column($B$2)+1)</f>
        <v>Marathi</v>
      </c>
      <c r="F31" s="13" t="str">
        <f t="array" ref="F31">INDEX('Raw Data'!$B$2:$M$101,MATCH($A31,'Raw Data'!$A$2:$A$101,0),Column()-Column($B$2)+1)</f>
        <v>Req_123</v>
      </c>
      <c r="G31" s="13" t="str">
        <f t="array" ref="G31">INDEX('Raw Data'!$B$2:$M$101,MATCH($A31,'Raw Data'!$A$2:$A$101,0),Column()-Column($B$2)+1)</f>
        <v>Naukri</v>
      </c>
      <c r="H31" s="13" t="str">
        <f t="array" ref="H31">INDEX('Raw Data'!$B$2:$M$101,MATCH($A31,'Raw Data'!$A$2:$A$101,0),Column()-Column($B$2)+1)</f>
        <v>Head Hunting</v>
      </c>
      <c r="I31" s="14">
        <f t="array" ref="I31">INDEX('Raw Data'!$B$2:$M$101,MATCH($A31,'Raw Data'!$A$2:$A$101,0),Column()-Column($B$2)+1)</f>
        <v>45315</v>
      </c>
      <c r="J31" s="15" t="str">
        <f t="array" ref="J31">INDEX('Raw Data'!$B$2:$M$101,MATCH($A31,'Raw Data'!$A$2:$A$101,0),Column()-Column($B$2)+1)</f>
        <v>https://drive.google.com/file/d/xyz987654uvw</v>
      </c>
      <c r="K31" s="13" t="str">
        <f t="array" ref="K31">INDEX('Raw Data'!$B$2:$M$101,MATCH($A31,'Raw Data'!$A$2:$A$101,0),Column()-Column($B$2)+1)</f>
        <v>http://linkedinNatas949@gmail.com:linkedin)</v>
      </c>
      <c r="L31" s="13" t="str">
        <f t="array" ref="L31">INDEX('Raw Data'!$B$2:$M$101,MATCH($A31,'Raw Data'!$A$2:$A$101,0),Column()-Column($B$2)+1)</f>
        <v>Current</v>
      </c>
      <c r="M31" s="13" t="str">
        <f t="array" ref="M31">INDEX('Raw Data'!$B$2:$M$101,MATCH($A31,'Raw Data'!$A$2:$A$101,0),Column()-Column($B$2)+1)</f>
        <v>Ayushi</v>
      </c>
      <c r="N31" s="16" t="s">
        <v>467</v>
      </c>
    </row>
    <row r="32">
      <c r="A32" s="13" t="str">
        <f>IFERROR(__xludf.DUMMYFUNCTION("""COMPUTED_VALUE"""),"Req_123_9234567950")</f>
        <v>Req_123_9234567950</v>
      </c>
      <c r="B32" s="13" t="str">
        <f t="array" ref="B32">INDEX('Raw Data'!$B$2:$M$101,MATCH($A32,'Raw Data'!$A$2:$A$101,0),Column()-Column($B$2)+1)</f>
        <v>Pradeep Kumar</v>
      </c>
      <c r="C32" s="13">
        <f t="array" ref="C32">INDEX('Raw Data'!$B$2:$M$101,MATCH($A32,'Raw Data'!$A$2:$A$101,0),Column()-Column($B$2)+1)</f>
        <v>9234567950</v>
      </c>
      <c r="D32" s="13" t="str">
        <f t="array" ref="D32">INDEX('Raw Data'!$B$2:$M$101,MATCH($A32,'Raw Data'!$A$2:$A$101,0),Column()-Column($B$2)+1)</f>
        <v>Prade950@gmail.com</v>
      </c>
      <c r="E32" s="13" t="str">
        <f t="array" ref="E32">INDEX('Raw Data'!$B$2:$M$101,MATCH($A32,'Raw Data'!$A$2:$A$101,0),Column()-Column($B$2)+1)</f>
        <v>Hindi</v>
      </c>
      <c r="F32" s="13" t="str">
        <f t="array" ref="F32">INDEX('Raw Data'!$B$2:$M$101,MATCH($A32,'Raw Data'!$A$2:$A$101,0),Column()-Column($B$2)+1)</f>
        <v>Req_123</v>
      </c>
      <c r="G32" s="13" t="str">
        <f t="array" ref="G32">INDEX('Raw Data'!$B$2:$M$101,MATCH($A32,'Raw Data'!$A$2:$A$101,0),Column()-Column($B$2)+1)</f>
        <v>Referral</v>
      </c>
      <c r="H32" s="13" t="str">
        <f t="array" ref="H32">INDEX('Raw Data'!$B$2:$M$101,MATCH($A32,'Raw Data'!$A$2:$A$101,0),Column()-Column($B$2)+1)</f>
        <v>Anjali Choudhury</v>
      </c>
      <c r="I32" s="14">
        <f t="array" ref="I32">INDEX('Raw Data'!$B$2:$M$101,MATCH($A32,'Raw Data'!$A$2:$A$101,0),Column()-Column($B$2)+1)</f>
        <v>45321</v>
      </c>
      <c r="J32" s="15" t="str">
        <f t="array" ref="J32">INDEX('Raw Data'!$B$2:$M$101,MATCH($A32,'Raw Data'!$A$2:$A$101,0),Column()-Column($B$2)+1)</f>
        <v>https://drive.google.com/file/d/mno456789pqr</v>
      </c>
      <c r="K32" s="13" t="str">
        <f t="array" ref="K32">INDEX('Raw Data'!$B$2:$M$101,MATCH($A32,'Raw Data'!$A$2:$A$101,0),Column()-Column($B$2)+1)</f>
        <v>http://linkedinPrade950@gmail.com:linkedin)</v>
      </c>
      <c r="L32" s="13" t="str">
        <f t="array" ref="L32">INDEX('Raw Data'!$B$2:$M$101,MATCH($A32,'Raw Data'!$A$2:$A$101,0),Column()-Column($B$2)+1)</f>
        <v>Current</v>
      </c>
      <c r="M32" s="13" t="str">
        <f t="array" ref="M32">INDEX('Raw Data'!$B$2:$M$101,MATCH($A32,'Raw Data'!$A$2:$A$101,0),Column()-Column($B$2)+1)</f>
        <v>Kartik</v>
      </c>
      <c r="N32" s="16" t="s">
        <v>466</v>
      </c>
    </row>
    <row r="33">
      <c r="A33" s="13" t="str">
        <f>IFERROR(__xludf.DUMMYFUNCTION("""COMPUTED_VALUE"""),"Req_123_9234567951")</f>
        <v>Req_123_9234567951</v>
      </c>
      <c r="B33" s="13" t="str">
        <f t="array" ref="B33">INDEX('Raw Data'!$B$2:$M$101,MATCH($A33,'Raw Data'!$A$2:$A$101,0),Column()-Column($B$2)+1)</f>
        <v>Nisha Singh</v>
      </c>
      <c r="C33" s="13">
        <f t="array" ref="C33">INDEX('Raw Data'!$B$2:$M$101,MATCH($A33,'Raw Data'!$A$2:$A$101,0),Column()-Column($B$2)+1)</f>
        <v>9234567951</v>
      </c>
      <c r="D33" s="13" t="str">
        <f t="array" ref="D33">INDEX('Raw Data'!$B$2:$M$101,MATCH($A33,'Raw Data'!$A$2:$A$101,0),Column()-Column($B$2)+1)</f>
        <v>Nisha951@gmail.com</v>
      </c>
      <c r="E33" s="13" t="str">
        <f t="array" ref="E33">INDEX('Raw Data'!$B$2:$M$101,MATCH($A33,'Raw Data'!$A$2:$A$101,0),Column()-Column($B$2)+1)</f>
        <v>Tamil</v>
      </c>
      <c r="F33" s="13" t="str">
        <f t="array" ref="F33">INDEX('Raw Data'!$B$2:$M$101,MATCH($A33,'Raw Data'!$A$2:$A$101,0),Column()-Column($B$2)+1)</f>
        <v>Req_123</v>
      </c>
      <c r="G33" s="13" t="str">
        <f t="array" ref="G33">INDEX('Raw Data'!$B$2:$M$101,MATCH($A33,'Raw Data'!$A$2:$A$101,0),Column()-Column($B$2)+1)</f>
        <v>IIMJobs</v>
      </c>
      <c r="H33" s="13" t="str">
        <f t="array" ref="H33">INDEX('Raw Data'!$B$2:$M$101,MATCH($A33,'Raw Data'!$A$2:$A$101,0),Column()-Column($B$2)+1)</f>
        <v>Head Hunting</v>
      </c>
      <c r="I33" s="14">
        <f t="array" ref="I33">INDEX('Raw Data'!$B$2:$M$101,MATCH($A33,'Raw Data'!$A$2:$A$101,0),Column()-Column($B$2)+1)</f>
        <v>45326</v>
      </c>
      <c r="J33" s="15" t="str">
        <f t="array" ref="J33">INDEX('Raw Data'!$B$2:$M$101,MATCH($A33,'Raw Data'!$A$2:$A$101,0),Column()-Column($B$2)+1)</f>
        <v>https://drive.google.com/file/d/abc123456def</v>
      </c>
      <c r="K33" s="13" t="str">
        <f t="array" ref="K33">INDEX('Raw Data'!$B$2:$M$101,MATCH($A33,'Raw Data'!$A$2:$A$101,0),Column()-Column($B$2)+1)</f>
        <v>http://linkedinNisha951@gmail.com:linkedin)</v>
      </c>
      <c r="L33" s="13" t="str">
        <f t="array" ref="L33">INDEX('Raw Data'!$B$2:$M$101,MATCH($A33,'Raw Data'!$A$2:$A$101,0),Column()-Column($B$2)+1)</f>
        <v>Current</v>
      </c>
      <c r="M33" s="13" t="str">
        <f t="array" ref="M33">INDEX('Raw Data'!$B$2:$M$101,MATCH($A33,'Raw Data'!$A$2:$A$101,0),Column()-Column($B$2)+1)</f>
        <v>Radhika</v>
      </c>
      <c r="N33" s="16" t="s">
        <v>466</v>
      </c>
    </row>
    <row r="34">
      <c r="A34" s="13" t="str">
        <f>IFERROR(__xludf.DUMMYFUNCTION("""COMPUTED_VALUE"""),"Req_123_9234567955")</f>
        <v>Req_123_9234567955</v>
      </c>
      <c r="B34" s="13" t="str">
        <f t="array" ref="B34">INDEX('Raw Data'!$B$2:$M$101,MATCH($A34,'Raw Data'!$A$2:$A$101,0),Column()-Column($B$2)+1)</f>
        <v>Juhi Sharma</v>
      </c>
      <c r="C34" s="13">
        <f t="array" ref="C34">INDEX('Raw Data'!$B$2:$M$101,MATCH($A34,'Raw Data'!$A$2:$A$101,0),Column()-Column($B$2)+1)</f>
        <v>9234567955</v>
      </c>
      <c r="D34" s="13" t="str">
        <f t="array" ref="D34">INDEX('Raw Data'!$B$2:$M$101,MATCH($A34,'Raw Data'!$A$2:$A$101,0),Column()-Column($B$2)+1)</f>
        <v>Juhi 955@gmail.com</v>
      </c>
      <c r="E34" s="13" t="str">
        <f t="array" ref="E34">INDEX('Raw Data'!$B$2:$M$101,MATCH($A34,'Raw Data'!$A$2:$A$101,0),Column()-Column($B$2)+1)</f>
        <v>Marathi</v>
      </c>
      <c r="F34" s="13" t="str">
        <f t="array" ref="F34">INDEX('Raw Data'!$B$2:$M$101,MATCH($A34,'Raw Data'!$A$2:$A$101,0),Column()-Column($B$2)+1)</f>
        <v>Req_123</v>
      </c>
      <c r="G34" s="13" t="str">
        <f t="array" ref="G34">INDEX('Raw Data'!$B$2:$M$101,MATCH($A34,'Raw Data'!$A$2:$A$101,0),Column()-Column($B$2)+1)</f>
        <v>IIMJobs</v>
      </c>
      <c r="H34" s="13" t="str">
        <f t="array" ref="H34">INDEX('Raw Data'!$B$2:$M$101,MATCH($A34,'Raw Data'!$A$2:$A$101,0),Column()-Column($B$2)+1)</f>
        <v>Head Hunting</v>
      </c>
      <c r="I34" s="14">
        <f t="array" ref="I34">INDEX('Raw Data'!$B$2:$M$101,MATCH($A34,'Raw Data'!$A$2:$A$101,0),Column()-Column($B$2)+1)</f>
        <v>45347</v>
      </c>
      <c r="J34" s="15" t="str">
        <f t="array" ref="J34">INDEX('Raw Data'!$B$2:$M$101,MATCH($A34,'Raw Data'!$A$2:$A$101,0),Column()-Column($B$2)+1)</f>
        <v>https://drive.google.com/file/d/xyz987654uvw</v>
      </c>
      <c r="K34" s="13" t="str">
        <f t="array" ref="K34">INDEX('Raw Data'!$B$2:$M$101,MATCH($A34,'Raw Data'!$A$2:$A$101,0),Column()-Column($B$2)+1)</f>
        <v>http://linkedinJuhi 955@gmail.com:linkedin)</v>
      </c>
      <c r="L34" s="13" t="str">
        <f t="array" ref="L34">INDEX('Raw Data'!$B$2:$M$101,MATCH($A34,'Raw Data'!$A$2:$A$101,0),Column()-Column($B$2)+1)</f>
        <v>Current</v>
      </c>
      <c r="M34" s="13" t="str">
        <f t="array" ref="M34">INDEX('Raw Data'!$B$2:$M$101,MATCH($A34,'Raw Data'!$A$2:$A$101,0),Column()-Column($B$2)+1)</f>
        <v>Kartik</v>
      </c>
      <c r="N34" s="16" t="s">
        <v>467</v>
      </c>
    </row>
    <row r="35">
      <c r="A35" s="13" t="str">
        <f>IFERROR(__xludf.DUMMYFUNCTION("""COMPUTED_VALUE"""),"Req_123_9234567957")</f>
        <v>Req_123_9234567957</v>
      </c>
      <c r="B35" s="13" t="str">
        <f t="array" ref="B35">INDEX('Raw Data'!$B$2:$M$101,MATCH($A35,'Raw Data'!$A$2:$A$101,0),Column()-Column($B$2)+1)</f>
        <v>Pooja Gupta</v>
      </c>
      <c r="C35" s="13">
        <f t="array" ref="C35">INDEX('Raw Data'!$B$2:$M$101,MATCH($A35,'Raw Data'!$A$2:$A$101,0),Column()-Column($B$2)+1)</f>
        <v>9234567957</v>
      </c>
      <c r="D35" s="13" t="str">
        <f t="array" ref="D35">INDEX('Raw Data'!$B$2:$M$101,MATCH($A35,'Raw Data'!$A$2:$A$101,0),Column()-Column($B$2)+1)</f>
        <v>Pooja957@gmail.com</v>
      </c>
      <c r="E35" s="13" t="str">
        <f t="array" ref="E35">INDEX('Raw Data'!$B$2:$M$101,MATCH($A35,'Raw Data'!$A$2:$A$101,0),Column()-Column($B$2)+1)</f>
        <v>Kannada</v>
      </c>
      <c r="F35" s="13" t="str">
        <f t="array" ref="F35">INDEX('Raw Data'!$B$2:$M$101,MATCH($A35,'Raw Data'!$A$2:$A$101,0),Column()-Column($B$2)+1)</f>
        <v>Req_123</v>
      </c>
      <c r="G35" s="13" t="str">
        <f t="array" ref="G35">INDEX('Raw Data'!$B$2:$M$101,MATCH($A35,'Raw Data'!$A$2:$A$101,0),Column()-Column($B$2)+1)</f>
        <v>Linkedin</v>
      </c>
      <c r="H35" s="13" t="str">
        <f t="array" ref="H35">INDEX('Raw Data'!$B$2:$M$101,MATCH($A35,'Raw Data'!$A$2:$A$101,0),Column()-Column($B$2)+1)</f>
        <v>Head Hunting</v>
      </c>
      <c r="I35" s="14">
        <f t="array" ref="I35">INDEX('Raw Data'!$B$2:$M$101,MATCH($A35,'Raw Data'!$A$2:$A$101,0),Column()-Column($B$2)+1)</f>
        <v>45367</v>
      </c>
      <c r="J35" s="15" t="str">
        <f t="array" ref="J35">INDEX('Raw Data'!$B$2:$M$101,MATCH($A35,'Raw Data'!$A$2:$A$101,0),Column()-Column($B$2)+1)</f>
        <v>https://drive.google.com/file/d/abc123456def</v>
      </c>
      <c r="K35" s="13" t="str">
        <f t="array" ref="K35">INDEX('Raw Data'!$B$2:$M$101,MATCH($A35,'Raw Data'!$A$2:$A$101,0),Column()-Column($B$2)+1)</f>
        <v>http://linkedinPooja957@gmail.com:linkedin)</v>
      </c>
      <c r="L35" s="13" t="str">
        <f t="array" ref="L35">INDEX('Raw Data'!$B$2:$M$101,MATCH($A35,'Raw Data'!$A$2:$A$101,0),Column()-Column($B$2)+1)</f>
        <v>Current</v>
      </c>
      <c r="M35" s="13" t="str">
        <f t="array" ref="M35">INDEX('Raw Data'!$B$2:$M$101,MATCH($A35,'Raw Data'!$A$2:$A$101,0),Column()-Column($B$2)+1)</f>
        <v>Ayushi</v>
      </c>
      <c r="N35" s="16" t="s">
        <v>466</v>
      </c>
    </row>
    <row r="36">
      <c r="A36" s="13" t="str">
        <f>IFERROR(__xludf.DUMMYFUNCTION("""COMPUTED_VALUE"""),"Req_123_9234567958")</f>
        <v>Req_123_9234567958</v>
      </c>
      <c r="B36" s="13" t="str">
        <f t="array" ref="B36">INDEX('Raw Data'!$B$2:$M$101,MATCH($A36,'Raw Data'!$A$2:$A$101,0),Column()-Column($B$2)+1)</f>
        <v>Rohan Kapoor</v>
      </c>
      <c r="C36" s="13">
        <f t="array" ref="C36">INDEX('Raw Data'!$B$2:$M$101,MATCH($A36,'Raw Data'!$A$2:$A$101,0),Column()-Column($B$2)+1)</f>
        <v>9234567958</v>
      </c>
      <c r="D36" s="13" t="str">
        <f t="array" ref="D36">INDEX('Raw Data'!$B$2:$M$101,MATCH($A36,'Raw Data'!$A$2:$A$101,0),Column()-Column($B$2)+1)</f>
        <v>Rohan958@gmail.com</v>
      </c>
      <c r="E36" s="13" t="str">
        <f t="array" ref="E36">INDEX('Raw Data'!$B$2:$M$101,MATCH($A36,'Raw Data'!$A$2:$A$101,0),Column()-Column($B$2)+1)</f>
        <v>Tamil</v>
      </c>
      <c r="F36" s="13" t="str">
        <f t="array" ref="F36">INDEX('Raw Data'!$B$2:$M$101,MATCH($A36,'Raw Data'!$A$2:$A$101,0),Column()-Column($B$2)+1)</f>
        <v>Req_123</v>
      </c>
      <c r="G36" s="13" t="str">
        <f t="array" ref="G36">INDEX('Raw Data'!$B$2:$M$101,MATCH($A36,'Raw Data'!$A$2:$A$101,0),Column()-Column($B$2)+1)</f>
        <v>Shine</v>
      </c>
      <c r="H36" s="13" t="str">
        <f t="array" ref="H36">INDEX('Raw Data'!$B$2:$M$101,MATCH($A36,'Raw Data'!$A$2:$A$101,0),Column()-Column($B$2)+1)</f>
        <v>Head Hunting</v>
      </c>
      <c r="I36" s="14">
        <f t="array" ref="I36">INDEX('Raw Data'!$B$2:$M$101,MATCH($A36,'Raw Data'!$A$2:$A$101,0),Column()-Column($B$2)+1)</f>
        <v>45292</v>
      </c>
      <c r="J36" s="15" t="str">
        <f t="array" ref="J36">INDEX('Raw Data'!$B$2:$M$101,MATCH($A36,'Raw Data'!$A$2:$A$101,0),Column()-Column($B$2)+1)</f>
        <v>https://drive.google.com/file/d/xyz987654uvw</v>
      </c>
      <c r="K36" s="13" t="str">
        <f t="array" ref="K36">INDEX('Raw Data'!$B$2:$M$101,MATCH($A36,'Raw Data'!$A$2:$A$101,0),Column()-Column($B$2)+1)</f>
        <v>http://linkedinRohan958@gmail.com:linkedin)</v>
      </c>
      <c r="L36" s="13" t="str">
        <f t="array" ref="L36">INDEX('Raw Data'!$B$2:$M$101,MATCH($A36,'Raw Data'!$A$2:$A$101,0),Column()-Column($B$2)+1)</f>
        <v>Current</v>
      </c>
      <c r="M36" s="13" t="str">
        <f t="array" ref="M36">INDEX('Raw Data'!$B$2:$M$101,MATCH($A36,'Raw Data'!$A$2:$A$101,0),Column()-Column($B$2)+1)</f>
        <v>Ranjitha</v>
      </c>
      <c r="N36" s="16" t="s">
        <v>467</v>
      </c>
    </row>
    <row r="37">
      <c r="A37" s="13" t="str">
        <f>IFERROR(__xludf.DUMMYFUNCTION("""COMPUTED_VALUE"""),"Req_123_9234567959")</f>
        <v>Req_123_9234567959</v>
      </c>
      <c r="B37" s="13" t="str">
        <f t="array" ref="B37">INDEX('Raw Data'!$B$2:$M$101,MATCH($A37,'Raw Data'!$A$2:$A$101,0),Column()-Column($B$2)+1)</f>
        <v>Vandana Verma</v>
      </c>
      <c r="C37" s="13">
        <f t="array" ref="C37">INDEX('Raw Data'!$B$2:$M$101,MATCH($A37,'Raw Data'!$A$2:$A$101,0),Column()-Column($B$2)+1)</f>
        <v>9234567959</v>
      </c>
      <c r="D37" s="13" t="str">
        <f t="array" ref="D37">INDEX('Raw Data'!$B$2:$M$101,MATCH($A37,'Raw Data'!$A$2:$A$101,0),Column()-Column($B$2)+1)</f>
        <v>Vanda959@gmail.com</v>
      </c>
      <c r="E37" s="13" t="str">
        <f t="array" ref="E37">INDEX('Raw Data'!$B$2:$M$101,MATCH($A37,'Raw Data'!$A$2:$A$101,0),Column()-Column($B$2)+1)</f>
        <v>Malayalam</v>
      </c>
      <c r="F37" s="13" t="str">
        <f t="array" ref="F37">INDEX('Raw Data'!$B$2:$M$101,MATCH($A37,'Raw Data'!$A$2:$A$101,0),Column()-Column($B$2)+1)</f>
        <v>Req_123</v>
      </c>
      <c r="G37" s="13" t="str">
        <f t="array" ref="G37">INDEX('Raw Data'!$B$2:$M$101,MATCH($A37,'Raw Data'!$A$2:$A$101,0),Column()-Column($B$2)+1)</f>
        <v>Naukri</v>
      </c>
      <c r="H37" s="13" t="str">
        <f t="array" ref="H37">INDEX('Raw Data'!$B$2:$M$101,MATCH($A37,'Raw Data'!$A$2:$A$101,0),Column()-Column($B$2)+1)</f>
        <v>Job Posting</v>
      </c>
      <c r="I37" s="14">
        <f t="array" ref="I37">INDEX('Raw Data'!$B$2:$M$101,MATCH($A37,'Raw Data'!$A$2:$A$101,0),Column()-Column($B$2)+1)</f>
        <v>45297</v>
      </c>
      <c r="J37" s="15" t="str">
        <f t="array" ref="J37">INDEX('Raw Data'!$B$2:$M$101,MATCH($A37,'Raw Data'!$A$2:$A$101,0),Column()-Column($B$2)+1)</f>
        <v>https://drive.google.com/file/d/mno456789pqr</v>
      </c>
      <c r="K37" s="13" t="str">
        <f t="array" ref="K37">INDEX('Raw Data'!$B$2:$M$101,MATCH($A37,'Raw Data'!$A$2:$A$101,0),Column()-Column($B$2)+1)</f>
        <v>http://linkedinVanda959@gmail.com:linkedin)</v>
      </c>
      <c r="L37" s="13" t="str">
        <f t="array" ref="L37">INDEX('Raw Data'!$B$2:$M$101,MATCH($A37,'Raw Data'!$A$2:$A$101,0),Column()-Column($B$2)+1)</f>
        <v>Current</v>
      </c>
      <c r="M37" s="13" t="str">
        <f t="array" ref="M37">INDEX('Raw Data'!$B$2:$M$101,MATCH($A37,'Raw Data'!$A$2:$A$101,0),Column()-Column($B$2)+1)</f>
        <v>Ayushi</v>
      </c>
      <c r="N37" s="16" t="s">
        <v>466</v>
      </c>
    </row>
    <row r="38">
      <c r="A38" s="13" t="str">
        <f>IFERROR(__xludf.DUMMYFUNCTION("""COMPUTED_VALUE"""),"Req_123_9234567963")</f>
        <v>Req_123_9234567963</v>
      </c>
      <c r="B38" s="13" t="str">
        <f t="array" ref="B38">INDEX('Raw Data'!$B$2:$M$101,MATCH($A38,'Raw Data'!$A$2:$A$101,0),Column()-Column($B$2)+1)</f>
        <v>Trisha Das</v>
      </c>
      <c r="C38" s="13">
        <f t="array" ref="C38">INDEX('Raw Data'!$B$2:$M$101,MATCH($A38,'Raw Data'!$A$2:$A$101,0),Column()-Column($B$2)+1)</f>
        <v>9234567963</v>
      </c>
      <c r="D38" s="13" t="str">
        <f t="array" ref="D38">INDEX('Raw Data'!$B$2:$M$101,MATCH($A38,'Raw Data'!$A$2:$A$101,0),Column()-Column($B$2)+1)</f>
        <v>Trish963@gmail.com</v>
      </c>
      <c r="E38" s="13" t="str">
        <f t="array" ref="E38">INDEX('Raw Data'!$B$2:$M$101,MATCH($A38,'Raw Data'!$A$2:$A$101,0),Column()-Column($B$2)+1)</f>
        <v>Kannada</v>
      </c>
      <c r="F38" s="13" t="str">
        <f t="array" ref="F38">INDEX('Raw Data'!$B$2:$M$101,MATCH($A38,'Raw Data'!$A$2:$A$101,0),Column()-Column($B$2)+1)</f>
        <v>Req_123</v>
      </c>
      <c r="G38" s="13" t="str">
        <f t="array" ref="G38">INDEX('Raw Data'!$B$2:$M$101,MATCH($A38,'Raw Data'!$A$2:$A$101,0),Column()-Column($B$2)+1)</f>
        <v>Naukri</v>
      </c>
      <c r="H38" s="13" t="str">
        <f t="array" ref="H38">INDEX('Raw Data'!$B$2:$M$101,MATCH($A38,'Raw Data'!$A$2:$A$101,0),Column()-Column($B$2)+1)</f>
        <v>Head Hunting</v>
      </c>
      <c r="I38" s="14">
        <f t="array" ref="I38">INDEX('Raw Data'!$B$2:$M$101,MATCH($A38,'Raw Data'!$A$2:$A$101,0),Column()-Column($B$2)+1)</f>
        <v>45331</v>
      </c>
      <c r="J38" s="15" t="str">
        <f t="array" ref="J38">INDEX('Raw Data'!$B$2:$M$101,MATCH($A38,'Raw Data'!$A$2:$A$101,0),Column()-Column($B$2)+1)</f>
        <v>https://drive.google.com/file/d/abc123456def</v>
      </c>
      <c r="K38" s="13" t="str">
        <f t="array" ref="K38">INDEX('Raw Data'!$B$2:$M$101,MATCH($A38,'Raw Data'!$A$2:$A$101,0),Column()-Column($B$2)+1)</f>
        <v>http://linkedinTrish963@gmail.com:linkedin)</v>
      </c>
      <c r="L38" s="13" t="str">
        <f t="array" ref="L38">INDEX('Raw Data'!$B$2:$M$101,MATCH($A38,'Raw Data'!$A$2:$A$101,0),Column()-Column($B$2)+1)</f>
        <v>Current</v>
      </c>
      <c r="M38" s="13" t="str">
        <f t="array" ref="M38">INDEX('Raw Data'!$B$2:$M$101,MATCH($A38,'Raw Data'!$A$2:$A$101,0),Column()-Column($B$2)+1)</f>
        <v>Ranjitha</v>
      </c>
      <c r="N38" s="16" t="s">
        <v>467</v>
      </c>
    </row>
    <row r="39">
      <c r="A39" s="13" t="str">
        <f>IFERROR(__xludf.DUMMYFUNCTION("""COMPUTED_VALUE"""),"Req_123_9234567965")</f>
        <v>Req_123_9234567965</v>
      </c>
      <c r="B39" s="13" t="str">
        <f t="array" ref="B39">INDEX('Raw Data'!$B$2:$M$101,MATCH($A39,'Raw Data'!$A$2:$A$101,0),Column()-Column($B$2)+1)</f>
        <v>Sangeeta Reddy</v>
      </c>
      <c r="C39" s="13">
        <f t="array" ref="C39">INDEX('Raw Data'!$B$2:$M$101,MATCH($A39,'Raw Data'!$A$2:$A$101,0),Column()-Column($B$2)+1)</f>
        <v>9234567965</v>
      </c>
      <c r="D39" s="13" t="str">
        <f t="array" ref="D39">INDEX('Raw Data'!$B$2:$M$101,MATCH($A39,'Raw Data'!$A$2:$A$101,0),Column()-Column($B$2)+1)</f>
        <v>Sange965@gmail.com</v>
      </c>
      <c r="E39" s="13" t="str">
        <f t="array" ref="E39">INDEX('Raw Data'!$B$2:$M$101,MATCH($A39,'Raw Data'!$A$2:$A$101,0),Column()-Column($B$2)+1)</f>
        <v>Malayalam</v>
      </c>
      <c r="F39" s="13" t="str">
        <f t="array" ref="F39">INDEX('Raw Data'!$B$2:$M$101,MATCH($A39,'Raw Data'!$A$2:$A$101,0),Column()-Column($B$2)+1)</f>
        <v>Req_123</v>
      </c>
      <c r="G39" s="13" t="str">
        <f t="array" ref="G39">INDEX('Raw Data'!$B$2:$M$101,MATCH($A39,'Raw Data'!$A$2:$A$101,0),Column()-Column($B$2)+1)</f>
        <v>Linkedin</v>
      </c>
      <c r="H39" s="13" t="str">
        <f t="array" ref="H39">INDEX('Raw Data'!$B$2:$M$101,MATCH($A39,'Raw Data'!$A$2:$A$101,0),Column()-Column($B$2)+1)</f>
        <v>Head Hunting</v>
      </c>
      <c r="I39" s="14">
        <f t="array" ref="I39">INDEX('Raw Data'!$B$2:$M$101,MATCH($A39,'Raw Data'!$A$2:$A$101,0),Column()-Column($B$2)+1)</f>
        <v>45344</v>
      </c>
      <c r="J39" s="15" t="str">
        <f t="array" ref="J39">INDEX('Raw Data'!$B$2:$M$101,MATCH($A39,'Raw Data'!$A$2:$A$101,0),Column()-Column($B$2)+1)</f>
        <v>https://drive.google.com/file/d/mno456789pqr</v>
      </c>
      <c r="K39" s="13" t="str">
        <f t="array" ref="K39">INDEX('Raw Data'!$B$2:$M$101,MATCH($A39,'Raw Data'!$A$2:$A$101,0),Column()-Column($B$2)+1)</f>
        <v>http://linkedinSange965@gmail.com:linkedin)</v>
      </c>
      <c r="L39" s="13" t="str">
        <f t="array" ref="L39">INDEX('Raw Data'!$B$2:$M$101,MATCH($A39,'Raw Data'!$A$2:$A$101,0),Column()-Column($B$2)+1)</f>
        <v>Current</v>
      </c>
      <c r="M39" s="13" t="str">
        <f t="array" ref="M39">INDEX('Raw Data'!$B$2:$M$101,MATCH($A39,'Raw Data'!$A$2:$A$101,0),Column()-Column($B$2)+1)</f>
        <v>Kartik</v>
      </c>
      <c r="N39" s="16" t="s">
        <v>467</v>
      </c>
    </row>
    <row r="40">
      <c r="A40" s="13" t="str">
        <f>IFERROR(__xludf.DUMMYFUNCTION("""COMPUTED_VALUE"""),"Req_123_9234567966")</f>
        <v>Req_123_9234567966</v>
      </c>
      <c r="B40" s="13" t="str">
        <f t="array" ref="B40">INDEX('Raw Data'!$B$2:$M$101,MATCH($A40,'Raw Data'!$A$2:$A$101,0),Column()-Column($B$2)+1)</f>
        <v>Sujit Gupta</v>
      </c>
      <c r="C40" s="13">
        <f t="array" ref="C40">INDEX('Raw Data'!$B$2:$M$101,MATCH($A40,'Raw Data'!$A$2:$A$101,0),Column()-Column($B$2)+1)</f>
        <v>9234567966</v>
      </c>
      <c r="D40" s="13" t="str">
        <f t="array" ref="D40">INDEX('Raw Data'!$B$2:$M$101,MATCH($A40,'Raw Data'!$A$2:$A$101,0),Column()-Column($B$2)+1)</f>
        <v>Sujit966@gmail.com</v>
      </c>
      <c r="E40" s="13" t="str">
        <f t="array" ref="E40">INDEX('Raw Data'!$B$2:$M$101,MATCH($A40,'Raw Data'!$A$2:$A$101,0),Column()-Column($B$2)+1)</f>
        <v>Telugu</v>
      </c>
      <c r="F40" s="13" t="str">
        <f t="array" ref="F40">INDEX('Raw Data'!$B$2:$M$101,MATCH($A40,'Raw Data'!$A$2:$A$101,0),Column()-Column($B$2)+1)</f>
        <v>Req_123</v>
      </c>
      <c r="G40" s="13" t="str">
        <f t="array" ref="G40">INDEX('Raw Data'!$B$2:$M$101,MATCH($A40,'Raw Data'!$A$2:$A$101,0),Column()-Column($B$2)+1)</f>
        <v>Referral</v>
      </c>
      <c r="H40" s="13" t="str">
        <f t="array" ref="H40">INDEX('Raw Data'!$B$2:$M$101,MATCH($A40,'Raw Data'!$A$2:$A$101,0),Column()-Column($B$2)+1)</f>
        <v>Priya Rajan</v>
      </c>
      <c r="I40" s="14">
        <f t="array" ref="I40">INDEX('Raw Data'!$B$2:$M$101,MATCH($A40,'Raw Data'!$A$2:$A$101,0),Column()-Column($B$2)+1)</f>
        <v>45368</v>
      </c>
      <c r="J40" s="15" t="str">
        <f t="array" ref="J40">INDEX('Raw Data'!$B$2:$M$101,MATCH($A40,'Raw Data'!$A$2:$A$101,0),Column()-Column($B$2)+1)</f>
        <v>https://drive.google.com/file/d/abc123456def</v>
      </c>
      <c r="K40" s="13" t="str">
        <f t="array" ref="K40">INDEX('Raw Data'!$B$2:$M$101,MATCH($A40,'Raw Data'!$A$2:$A$101,0),Column()-Column($B$2)+1)</f>
        <v>http://linkedinSujit966@gmail.com:linkedin)</v>
      </c>
      <c r="L40" s="13" t="str">
        <f t="array" ref="L40">INDEX('Raw Data'!$B$2:$M$101,MATCH($A40,'Raw Data'!$A$2:$A$101,0),Column()-Column($B$2)+1)</f>
        <v>Current</v>
      </c>
      <c r="M40" s="13" t="str">
        <f t="array" ref="M40">INDEX('Raw Data'!$B$2:$M$101,MATCH($A40,'Raw Data'!$A$2:$A$101,0),Column()-Column($B$2)+1)</f>
        <v>Radhika</v>
      </c>
      <c r="N40" s="16" t="s">
        <v>466</v>
      </c>
    </row>
    <row r="41">
      <c r="A41" s="13" t="str">
        <f>IFERROR(__xludf.DUMMYFUNCTION("""COMPUTED_VALUE"""),"Req_123_9234567967")</f>
        <v>Req_123_9234567967</v>
      </c>
      <c r="B41" s="13" t="str">
        <f t="array" ref="B41">INDEX('Raw Data'!$B$2:$M$101,MATCH($A41,'Raw Data'!$A$2:$A$101,0),Column()-Column($B$2)+1)</f>
        <v>Aarti Shah</v>
      </c>
      <c r="C41" s="13">
        <f t="array" ref="C41">INDEX('Raw Data'!$B$2:$M$101,MATCH($A41,'Raw Data'!$A$2:$A$101,0),Column()-Column($B$2)+1)</f>
        <v>9234567967</v>
      </c>
      <c r="D41" s="13" t="str">
        <f t="array" ref="D41">INDEX('Raw Data'!$B$2:$M$101,MATCH($A41,'Raw Data'!$A$2:$A$101,0),Column()-Column($B$2)+1)</f>
        <v>Aarti967@gmail.com</v>
      </c>
      <c r="E41" s="13" t="str">
        <f t="array" ref="E41">INDEX('Raw Data'!$B$2:$M$101,MATCH($A41,'Raw Data'!$A$2:$A$101,0),Column()-Column($B$2)+1)</f>
        <v>Marathi</v>
      </c>
      <c r="F41" s="13" t="str">
        <f t="array" ref="F41">INDEX('Raw Data'!$B$2:$M$101,MATCH($A41,'Raw Data'!$A$2:$A$101,0),Column()-Column($B$2)+1)</f>
        <v>Req_123</v>
      </c>
      <c r="G41" s="13" t="str">
        <f t="array" ref="G41">INDEX('Raw Data'!$B$2:$M$101,MATCH($A41,'Raw Data'!$A$2:$A$101,0),Column()-Column($B$2)+1)</f>
        <v>Shine</v>
      </c>
      <c r="H41" s="13" t="str">
        <f t="array" ref="H41">INDEX('Raw Data'!$B$2:$M$101,MATCH($A41,'Raw Data'!$A$2:$A$101,0),Column()-Column($B$2)+1)</f>
        <v>Head Hunting</v>
      </c>
      <c r="I41" s="14">
        <f t="array" ref="I41">INDEX('Raw Data'!$B$2:$M$101,MATCH($A41,'Raw Data'!$A$2:$A$101,0),Column()-Column($B$2)+1)</f>
        <v>45369</v>
      </c>
      <c r="J41" s="15" t="str">
        <f t="array" ref="J41">INDEX('Raw Data'!$B$2:$M$101,MATCH($A41,'Raw Data'!$A$2:$A$101,0),Column()-Column($B$2)+1)</f>
        <v>https://drive.google.com/file/d/xyz987654uvw</v>
      </c>
      <c r="K41" s="13" t="str">
        <f t="array" ref="K41">INDEX('Raw Data'!$B$2:$M$101,MATCH($A41,'Raw Data'!$A$2:$A$101,0),Column()-Column($B$2)+1)</f>
        <v>http://linkedinAarti967@gmail.com:linkedin)</v>
      </c>
      <c r="L41" s="13" t="str">
        <f t="array" ref="L41">INDEX('Raw Data'!$B$2:$M$101,MATCH($A41,'Raw Data'!$A$2:$A$101,0),Column()-Column($B$2)+1)</f>
        <v>Current</v>
      </c>
      <c r="M41" s="13" t="str">
        <f t="array" ref="M41">INDEX('Raw Data'!$B$2:$M$101,MATCH($A41,'Raw Data'!$A$2:$A$101,0),Column()-Column($B$2)+1)</f>
        <v>Ayushi</v>
      </c>
      <c r="N41" s="16" t="s">
        <v>466</v>
      </c>
    </row>
    <row r="42">
      <c r="A42" s="13" t="str">
        <f>IFERROR(__xludf.DUMMYFUNCTION("""COMPUTED_VALUE"""),"Req_123_9234567971")</f>
        <v>Req_123_9234567971</v>
      </c>
      <c r="B42" s="13" t="str">
        <f t="array" ref="B42">INDEX('Raw Data'!$B$2:$M$101,MATCH($A42,'Raw Data'!$A$2:$A$101,0),Column()-Column($B$2)+1)</f>
        <v>Anjali Patel</v>
      </c>
      <c r="C42" s="13">
        <f t="array" ref="C42">INDEX('Raw Data'!$B$2:$M$101,MATCH($A42,'Raw Data'!$A$2:$A$101,0),Column()-Column($B$2)+1)</f>
        <v>9234567971</v>
      </c>
      <c r="D42" s="13" t="str">
        <f t="array" ref="D42">INDEX('Raw Data'!$B$2:$M$101,MATCH($A42,'Raw Data'!$A$2:$A$101,0),Column()-Column($B$2)+1)</f>
        <v>Anjal971@gmail.com</v>
      </c>
      <c r="E42" s="13" t="str">
        <f t="array" ref="E42">INDEX('Raw Data'!$B$2:$M$101,MATCH($A42,'Raw Data'!$A$2:$A$101,0),Column()-Column($B$2)+1)</f>
        <v>Malayalam</v>
      </c>
      <c r="F42" s="13" t="str">
        <f t="array" ref="F42">INDEX('Raw Data'!$B$2:$M$101,MATCH($A42,'Raw Data'!$A$2:$A$101,0),Column()-Column($B$2)+1)</f>
        <v>Req_123</v>
      </c>
      <c r="G42" s="13" t="str">
        <f t="array" ref="G42">INDEX('Raw Data'!$B$2:$M$101,MATCH($A42,'Raw Data'!$A$2:$A$101,0),Column()-Column($B$2)+1)</f>
        <v>Shine</v>
      </c>
      <c r="H42" s="13" t="str">
        <f t="array" ref="H42">INDEX('Raw Data'!$B$2:$M$101,MATCH($A42,'Raw Data'!$A$2:$A$101,0),Column()-Column($B$2)+1)</f>
        <v>Head Hunting</v>
      </c>
      <c r="I42" s="14">
        <f t="array" ref="I42">INDEX('Raw Data'!$B$2:$M$101,MATCH($A42,'Raw Data'!$A$2:$A$101,0),Column()-Column($B$2)+1)</f>
        <v>45373</v>
      </c>
      <c r="J42" s="15" t="str">
        <f t="array" ref="J42">INDEX('Raw Data'!$B$2:$M$101,MATCH($A42,'Raw Data'!$A$2:$A$101,0),Column()-Column($B$2)+1)</f>
        <v>https://drive.google.com/file/d/mno456789pqr</v>
      </c>
      <c r="K42" s="13" t="str">
        <f t="array" ref="K42">INDEX('Raw Data'!$B$2:$M$101,MATCH($A42,'Raw Data'!$A$2:$A$101,0),Column()-Column($B$2)+1)</f>
        <v>http://linkedinAnjal971@gmail.com:linkedin)</v>
      </c>
      <c r="L42" s="13" t="str">
        <f t="array" ref="L42">INDEX('Raw Data'!$B$2:$M$101,MATCH($A42,'Raw Data'!$A$2:$A$101,0),Column()-Column($B$2)+1)</f>
        <v>Current</v>
      </c>
      <c r="M42" s="13" t="str">
        <f t="array" ref="M42">INDEX('Raw Data'!$B$2:$M$101,MATCH($A42,'Raw Data'!$A$2:$A$101,0),Column()-Column($B$2)+1)</f>
        <v>Radhika</v>
      </c>
      <c r="N42" s="16" t="s">
        <v>467</v>
      </c>
    </row>
    <row r="43">
      <c r="A43" s="13" t="str">
        <f>IFERROR(__xludf.DUMMYFUNCTION("""COMPUTED_VALUE"""),"Req_123_9234567973")</f>
        <v>Req_123_9234567973</v>
      </c>
      <c r="B43" s="13" t="str">
        <f t="array" ref="B43">INDEX('Raw Data'!$B$2:$M$101,MATCH($A43,'Raw Data'!$A$2:$A$101,0),Column()-Column($B$2)+1)</f>
        <v>Neha Malhotra</v>
      </c>
      <c r="C43" s="13">
        <f t="array" ref="C43">INDEX('Raw Data'!$B$2:$M$101,MATCH($A43,'Raw Data'!$A$2:$A$101,0),Column()-Column($B$2)+1)</f>
        <v>9234567973</v>
      </c>
      <c r="D43" s="13" t="str">
        <f t="array" ref="D43">INDEX('Raw Data'!$B$2:$M$101,MATCH($A43,'Raw Data'!$A$2:$A$101,0),Column()-Column($B$2)+1)</f>
        <v>Neha 973@gmail.com</v>
      </c>
      <c r="E43" s="13" t="str">
        <f t="array" ref="E43">INDEX('Raw Data'!$B$2:$M$101,MATCH($A43,'Raw Data'!$A$2:$A$101,0),Column()-Column($B$2)+1)</f>
        <v>Marathi</v>
      </c>
      <c r="F43" s="13" t="str">
        <f t="array" ref="F43">INDEX('Raw Data'!$B$2:$M$101,MATCH($A43,'Raw Data'!$A$2:$A$101,0),Column()-Column($B$2)+1)</f>
        <v>Req_123</v>
      </c>
      <c r="G43" s="13" t="str">
        <f t="array" ref="G43">INDEX('Raw Data'!$B$2:$M$101,MATCH($A43,'Raw Data'!$A$2:$A$101,0),Column()-Column($B$2)+1)</f>
        <v>Naukri</v>
      </c>
      <c r="H43" s="13" t="str">
        <f t="array" ref="H43">INDEX('Raw Data'!$B$2:$M$101,MATCH($A43,'Raw Data'!$A$2:$A$101,0),Column()-Column($B$2)+1)</f>
        <v>Head Hunting</v>
      </c>
      <c r="I43" s="14">
        <f t="array" ref="I43">INDEX('Raw Data'!$B$2:$M$101,MATCH($A43,'Raw Data'!$A$2:$A$101,0),Column()-Column($B$2)+1)</f>
        <v>45375</v>
      </c>
      <c r="J43" s="15" t="str">
        <f t="array" ref="J43">INDEX('Raw Data'!$B$2:$M$101,MATCH($A43,'Raw Data'!$A$2:$A$101,0),Column()-Column($B$2)+1)</f>
        <v>https://drive.google.com/file/d/xyz987654uvw</v>
      </c>
      <c r="K43" s="13" t="str">
        <f t="array" ref="K43">INDEX('Raw Data'!$B$2:$M$101,MATCH($A43,'Raw Data'!$A$2:$A$101,0),Column()-Column($B$2)+1)</f>
        <v>http://linkedinNeha 973@gmail.com:linkedin)</v>
      </c>
      <c r="L43" s="13" t="str">
        <f t="array" ref="L43">INDEX('Raw Data'!$B$2:$M$101,MATCH($A43,'Raw Data'!$A$2:$A$101,0),Column()-Column($B$2)+1)</f>
        <v>Current</v>
      </c>
      <c r="M43" s="13" t="str">
        <f t="array" ref="M43">INDEX('Raw Data'!$B$2:$M$101,MATCH($A43,'Raw Data'!$A$2:$A$101,0),Column()-Column($B$2)+1)</f>
        <v>Ranjitha</v>
      </c>
      <c r="N43" s="16" t="s">
        <v>466</v>
      </c>
    </row>
    <row r="44">
      <c r="A44" s="13" t="str">
        <f>IFERROR(__xludf.DUMMYFUNCTION("""COMPUTED_VALUE"""),"Req_123_9234567974")</f>
        <v>Req_123_9234567974</v>
      </c>
      <c r="B44" s="13" t="str">
        <f t="array" ref="B44">INDEX('Raw Data'!$B$2:$M$101,MATCH($A44,'Raw Data'!$A$2:$A$101,0),Column()-Column($B$2)+1)</f>
        <v>Akshay Singh</v>
      </c>
      <c r="C44" s="13">
        <f t="array" ref="C44">INDEX('Raw Data'!$B$2:$M$101,MATCH($A44,'Raw Data'!$A$2:$A$101,0),Column()-Column($B$2)+1)</f>
        <v>9234567974</v>
      </c>
      <c r="D44" s="13" t="str">
        <f t="array" ref="D44">INDEX('Raw Data'!$B$2:$M$101,MATCH($A44,'Raw Data'!$A$2:$A$101,0),Column()-Column($B$2)+1)</f>
        <v>Aksha974@gmail.com</v>
      </c>
      <c r="E44" s="13" t="str">
        <f t="array" ref="E44">INDEX('Raw Data'!$B$2:$M$101,MATCH($A44,'Raw Data'!$A$2:$A$101,0),Column()-Column($B$2)+1)</f>
        <v>Hindi</v>
      </c>
      <c r="F44" s="13" t="str">
        <f t="array" ref="F44">INDEX('Raw Data'!$B$2:$M$101,MATCH($A44,'Raw Data'!$A$2:$A$101,0),Column()-Column($B$2)+1)</f>
        <v>Req_123</v>
      </c>
      <c r="G44" s="13" t="str">
        <f t="array" ref="G44">INDEX('Raw Data'!$B$2:$M$101,MATCH($A44,'Raw Data'!$A$2:$A$101,0),Column()-Column($B$2)+1)</f>
        <v>IIMJobs</v>
      </c>
      <c r="H44" s="13" t="str">
        <f t="array" ref="H44">INDEX('Raw Data'!$B$2:$M$101,MATCH($A44,'Raw Data'!$A$2:$A$101,0),Column()-Column($B$2)+1)</f>
        <v>Head Hunting</v>
      </c>
      <c r="I44" s="14">
        <f t="array" ref="I44">INDEX('Raw Data'!$B$2:$M$101,MATCH($A44,'Raw Data'!$A$2:$A$101,0),Column()-Column($B$2)+1)</f>
        <v>45376</v>
      </c>
      <c r="J44" s="15" t="str">
        <f t="array" ref="J44">INDEX('Raw Data'!$B$2:$M$101,MATCH($A44,'Raw Data'!$A$2:$A$101,0),Column()-Column($B$2)+1)</f>
        <v>https://drive.google.com/file/d/mno456789pqr</v>
      </c>
      <c r="K44" s="13" t="str">
        <f t="array" ref="K44">INDEX('Raw Data'!$B$2:$M$101,MATCH($A44,'Raw Data'!$A$2:$A$101,0),Column()-Column($B$2)+1)</f>
        <v>http://linkedinAksha974@gmail.com:linkedin)</v>
      </c>
      <c r="L44" s="13" t="str">
        <f t="array" ref="L44">INDEX('Raw Data'!$B$2:$M$101,MATCH($A44,'Raw Data'!$A$2:$A$101,0),Column()-Column($B$2)+1)</f>
        <v>Current</v>
      </c>
      <c r="M44" s="13" t="str">
        <f t="array" ref="M44">INDEX('Raw Data'!$B$2:$M$101,MATCH($A44,'Raw Data'!$A$2:$A$101,0),Column()-Column($B$2)+1)</f>
        <v>Ayushi</v>
      </c>
      <c r="N44" s="16" t="s">
        <v>466</v>
      </c>
    </row>
    <row r="45">
      <c r="A45" s="13" t="str">
        <f>IFERROR(__xludf.DUMMYFUNCTION("""COMPUTED_VALUE"""),"Req_123_9234567975")</f>
        <v>Req_123_9234567975</v>
      </c>
      <c r="B45" s="13" t="str">
        <f t="array" ref="B45">INDEX('Raw Data'!$B$2:$M$101,MATCH($A45,'Raw Data'!$A$2:$A$101,0),Column()-Column($B$2)+1)</f>
        <v>Radhika Sharma</v>
      </c>
      <c r="C45" s="13">
        <f t="array" ref="C45">INDEX('Raw Data'!$B$2:$M$101,MATCH($A45,'Raw Data'!$A$2:$A$101,0),Column()-Column($B$2)+1)</f>
        <v>9234567975</v>
      </c>
      <c r="D45" s="13" t="str">
        <f t="array" ref="D45">INDEX('Raw Data'!$B$2:$M$101,MATCH($A45,'Raw Data'!$A$2:$A$101,0),Column()-Column($B$2)+1)</f>
        <v>Radhi975@gmail.com</v>
      </c>
      <c r="E45" s="13" t="str">
        <f t="array" ref="E45">INDEX('Raw Data'!$B$2:$M$101,MATCH($A45,'Raw Data'!$A$2:$A$101,0),Column()-Column($B$2)+1)</f>
        <v>Tamil</v>
      </c>
      <c r="F45" s="13" t="str">
        <f t="array" ref="F45">INDEX('Raw Data'!$B$2:$M$101,MATCH($A45,'Raw Data'!$A$2:$A$101,0),Column()-Column($B$2)+1)</f>
        <v>Req_123</v>
      </c>
      <c r="G45" s="13" t="str">
        <f t="array" ref="G45">INDEX('Raw Data'!$B$2:$M$101,MATCH($A45,'Raw Data'!$A$2:$A$101,0),Column()-Column($B$2)+1)</f>
        <v>Referral</v>
      </c>
      <c r="H45" s="13" t="str">
        <f t="array" ref="H45">INDEX('Raw Data'!$B$2:$M$101,MATCH($A45,'Raw Data'!$A$2:$A$101,0),Column()-Column($B$2)+1)</f>
        <v>Shalini Nair</v>
      </c>
      <c r="I45" s="14">
        <f t="array" ref="I45">INDEX('Raw Data'!$B$2:$M$101,MATCH($A45,'Raw Data'!$A$2:$A$101,0),Column()-Column($B$2)+1)</f>
        <v>45377</v>
      </c>
      <c r="J45" s="15" t="str">
        <f t="array" ref="J45">INDEX('Raw Data'!$B$2:$M$101,MATCH($A45,'Raw Data'!$A$2:$A$101,0),Column()-Column($B$2)+1)</f>
        <v>https://drive.google.com/file/d/abc123456def</v>
      </c>
      <c r="K45" s="13" t="str">
        <f t="array" ref="K45">INDEX('Raw Data'!$B$2:$M$101,MATCH($A45,'Raw Data'!$A$2:$A$101,0),Column()-Column($B$2)+1)</f>
        <v>http://linkedinRadhi975@gmail.com:linkedin)</v>
      </c>
      <c r="L45" s="13" t="str">
        <f t="array" ref="L45">INDEX('Raw Data'!$B$2:$M$101,MATCH($A45,'Raw Data'!$A$2:$A$101,0),Column()-Column($B$2)+1)</f>
        <v>Current</v>
      </c>
      <c r="M45" s="13" t="str">
        <f t="array" ref="M45">INDEX('Raw Data'!$B$2:$M$101,MATCH($A45,'Raw Data'!$A$2:$A$101,0),Column()-Column($B$2)+1)</f>
        <v>Kartik</v>
      </c>
      <c r="N45" s="16" t="s">
        <v>467</v>
      </c>
    </row>
    <row r="46">
      <c r="A46" s="13" t="str">
        <f>IFERROR(__xludf.DUMMYFUNCTION("""COMPUTED_VALUE"""),"Req_123_9234567979")</f>
        <v>Req_123_9234567979</v>
      </c>
      <c r="B46" s="13" t="str">
        <f t="array" ref="B46">INDEX('Raw Data'!$B$2:$M$101,MATCH($A46,'Raw Data'!$A$2:$A$101,0),Column()-Column($B$2)+1)</f>
        <v>Tanuja Singh</v>
      </c>
      <c r="C46" s="13">
        <f t="array" ref="C46">INDEX('Raw Data'!$B$2:$M$101,MATCH($A46,'Raw Data'!$A$2:$A$101,0),Column()-Column($B$2)+1)</f>
        <v>9234567979</v>
      </c>
      <c r="D46" s="13" t="str">
        <f t="array" ref="D46">INDEX('Raw Data'!$B$2:$M$101,MATCH($A46,'Raw Data'!$A$2:$A$101,0),Column()-Column($B$2)+1)</f>
        <v>Tanuj979@gmail.com</v>
      </c>
      <c r="E46" s="13" t="str">
        <f t="array" ref="E46">INDEX('Raw Data'!$B$2:$M$101,MATCH($A46,'Raw Data'!$A$2:$A$101,0),Column()-Column($B$2)+1)</f>
        <v>Marathi</v>
      </c>
      <c r="F46" s="13" t="str">
        <f t="array" ref="F46">INDEX('Raw Data'!$B$2:$M$101,MATCH($A46,'Raw Data'!$A$2:$A$101,0),Column()-Column($B$2)+1)</f>
        <v>Req_123</v>
      </c>
      <c r="G46" s="13" t="str">
        <f t="array" ref="G46">INDEX('Raw Data'!$B$2:$M$101,MATCH($A46,'Raw Data'!$A$2:$A$101,0),Column()-Column($B$2)+1)</f>
        <v>Linkedin</v>
      </c>
      <c r="H46" s="13" t="str">
        <f t="array" ref="H46">INDEX('Raw Data'!$B$2:$M$101,MATCH($A46,'Raw Data'!$A$2:$A$101,0),Column()-Column($B$2)+1)</f>
        <v>Job Posting</v>
      </c>
      <c r="I46" s="14">
        <f t="array" ref="I46">INDEX('Raw Data'!$B$2:$M$101,MATCH($A46,'Raw Data'!$A$2:$A$101,0),Column()-Column($B$2)+1)</f>
        <v>45381</v>
      </c>
      <c r="J46" s="15" t="str">
        <f t="array" ref="J46">INDEX('Raw Data'!$B$2:$M$101,MATCH($A46,'Raw Data'!$A$2:$A$101,0),Column()-Column($B$2)+1)</f>
        <v>https://drive.google.com/file/d/xyz987654uvw</v>
      </c>
      <c r="K46" s="13" t="str">
        <f t="array" ref="K46">INDEX('Raw Data'!$B$2:$M$101,MATCH($A46,'Raw Data'!$A$2:$A$101,0),Column()-Column($B$2)+1)</f>
        <v>http://linkedinTanuj979@gmail.com:linkedin)</v>
      </c>
      <c r="L46" s="13" t="str">
        <f t="array" ref="L46">INDEX('Raw Data'!$B$2:$M$101,MATCH($A46,'Raw Data'!$A$2:$A$101,0),Column()-Column($B$2)+1)</f>
        <v>Current</v>
      </c>
      <c r="M46" s="13" t="str">
        <f t="array" ref="M46">INDEX('Raw Data'!$B$2:$M$101,MATCH($A46,'Raw Data'!$A$2:$A$101,0),Column()-Column($B$2)+1)</f>
        <v>Ayushi</v>
      </c>
      <c r="N46" s="16" t="s">
        <v>467</v>
      </c>
    </row>
    <row r="47">
      <c r="A47" s="13" t="str">
        <f>IFERROR(__xludf.DUMMYFUNCTION("""COMPUTED_VALUE"""),"Req_123_9234567981")</f>
        <v>Req_123_9234567981</v>
      </c>
      <c r="B47" s="13" t="str">
        <f t="array" ref="B47">INDEX('Raw Data'!$B$2:$M$101,MATCH($A47,'Raw Data'!$A$2:$A$101,0),Column()-Column($B$2)+1)</f>
        <v>Meenakshi Gupta</v>
      </c>
      <c r="C47" s="13">
        <f t="array" ref="C47">INDEX('Raw Data'!$B$2:$M$101,MATCH($A47,'Raw Data'!$A$2:$A$101,0),Column()-Column($B$2)+1)</f>
        <v>9234567981</v>
      </c>
      <c r="D47" s="13" t="str">
        <f t="array" ref="D47">INDEX('Raw Data'!$B$2:$M$101,MATCH($A47,'Raw Data'!$A$2:$A$101,0),Column()-Column($B$2)+1)</f>
        <v>Meena981@gmail.com</v>
      </c>
      <c r="E47" s="13" t="str">
        <f t="array" ref="E47">INDEX('Raw Data'!$B$2:$M$101,MATCH($A47,'Raw Data'!$A$2:$A$101,0),Column()-Column($B$2)+1)</f>
        <v>Kannada</v>
      </c>
      <c r="F47" s="13" t="str">
        <f t="array" ref="F47">INDEX('Raw Data'!$B$2:$M$101,MATCH($A47,'Raw Data'!$A$2:$A$101,0),Column()-Column($B$2)+1)</f>
        <v>Req_123</v>
      </c>
      <c r="G47" s="13" t="str">
        <f t="array" ref="G47">INDEX('Raw Data'!$B$2:$M$101,MATCH($A47,'Raw Data'!$A$2:$A$101,0),Column()-Column($B$2)+1)</f>
        <v>Shine</v>
      </c>
      <c r="H47" s="13" t="str">
        <f t="array" ref="H47">INDEX('Raw Data'!$B$2:$M$101,MATCH($A47,'Raw Data'!$A$2:$A$101,0),Column()-Column($B$2)+1)</f>
        <v>Job Posting</v>
      </c>
      <c r="I47" s="14">
        <f t="array" ref="I47">INDEX('Raw Data'!$B$2:$M$101,MATCH($A47,'Raw Data'!$A$2:$A$101,0),Column()-Column($B$2)+1)</f>
        <v>45349</v>
      </c>
      <c r="J47" s="15" t="str">
        <f t="array" ref="J47">INDEX('Raw Data'!$B$2:$M$101,MATCH($A47,'Raw Data'!$A$2:$A$101,0),Column()-Column($B$2)+1)</f>
        <v>https://drive.google.com/file/d/abc123456def</v>
      </c>
      <c r="K47" s="13" t="str">
        <f t="array" ref="K47">INDEX('Raw Data'!$B$2:$M$101,MATCH($A47,'Raw Data'!$A$2:$A$101,0),Column()-Column($B$2)+1)</f>
        <v>http://linkedinMeena981@gmail.com:linkedin)</v>
      </c>
      <c r="L47" s="13" t="str">
        <f t="array" ref="L47">INDEX('Raw Data'!$B$2:$M$101,MATCH($A47,'Raw Data'!$A$2:$A$101,0),Column()-Column($B$2)+1)</f>
        <v>Current</v>
      </c>
      <c r="M47" s="13" t="str">
        <f t="array" ref="M47">INDEX('Raw Data'!$B$2:$M$101,MATCH($A47,'Raw Data'!$A$2:$A$101,0),Column()-Column($B$2)+1)</f>
        <v>Radhika</v>
      </c>
      <c r="N47" s="16" t="s">
        <v>466</v>
      </c>
    </row>
    <row r="48">
      <c r="A48" s="13" t="str">
        <f>IFERROR(__xludf.DUMMYFUNCTION("""COMPUTED_VALUE"""),"Req_123_9234567982")</f>
        <v>Req_123_9234567982</v>
      </c>
      <c r="B48" s="13" t="str">
        <f t="array" ref="B48">INDEX('Raw Data'!$B$2:$M$101,MATCH($A48,'Raw Data'!$A$2:$A$101,0),Column()-Column($B$2)+1)</f>
        <v>Rakesh Patel</v>
      </c>
      <c r="C48" s="13">
        <f t="array" ref="C48">INDEX('Raw Data'!$B$2:$M$101,MATCH($A48,'Raw Data'!$A$2:$A$101,0),Column()-Column($B$2)+1)</f>
        <v>9234567982</v>
      </c>
      <c r="D48" s="13" t="str">
        <f t="array" ref="D48">INDEX('Raw Data'!$B$2:$M$101,MATCH($A48,'Raw Data'!$A$2:$A$101,0),Column()-Column($B$2)+1)</f>
        <v>Rakes982@gmail.com</v>
      </c>
      <c r="E48" s="13" t="str">
        <f t="array" ref="E48">INDEX('Raw Data'!$B$2:$M$101,MATCH($A48,'Raw Data'!$A$2:$A$101,0),Column()-Column($B$2)+1)</f>
        <v>Tamil</v>
      </c>
      <c r="F48" s="13" t="str">
        <f t="array" ref="F48">INDEX('Raw Data'!$B$2:$M$101,MATCH($A48,'Raw Data'!$A$2:$A$101,0),Column()-Column($B$2)+1)</f>
        <v>Req_123</v>
      </c>
      <c r="G48" s="13" t="str">
        <f t="array" ref="G48">INDEX('Raw Data'!$B$2:$M$101,MATCH($A48,'Raw Data'!$A$2:$A$101,0),Column()-Column($B$2)+1)</f>
        <v>Naukri</v>
      </c>
      <c r="H48" s="13" t="str">
        <f t="array" ref="H48">INDEX('Raw Data'!$B$2:$M$101,MATCH($A48,'Raw Data'!$A$2:$A$101,0),Column()-Column($B$2)+1)</f>
        <v>Job Posting</v>
      </c>
      <c r="I48" s="14">
        <f t="array" ref="I48">INDEX('Raw Data'!$B$2:$M$101,MATCH($A48,'Raw Data'!$A$2:$A$101,0),Column()-Column($B$2)+1)</f>
        <v>45350</v>
      </c>
      <c r="J48" s="15" t="str">
        <f t="array" ref="J48">INDEX('Raw Data'!$B$2:$M$101,MATCH($A48,'Raw Data'!$A$2:$A$101,0),Column()-Column($B$2)+1)</f>
        <v>https://drive.google.com/file/d/xyz987654uvw</v>
      </c>
      <c r="K48" s="13" t="str">
        <f t="array" ref="K48">INDEX('Raw Data'!$B$2:$M$101,MATCH($A48,'Raw Data'!$A$2:$A$101,0),Column()-Column($B$2)+1)</f>
        <v>http://linkedinRakes982@gmail.com:linkedin)</v>
      </c>
      <c r="L48" s="13" t="str">
        <f t="array" ref="L48">INDEX('Raw Data'!$B$2:$M$101,MATCH($A48,'Raw Data'!$A$2:$A$101,0),Column()-Column($B$2)+1)</f>
        <v>Current</v>
      </c>
      <c r="M48" s="13" t="str">
        <f t="array" ref="M48">INDEX('Raw Data'!$B$2:$M$101,MATCH($A48,'Raw Data'!$A$2:$A$101,0),Column()-Column($B$2)+1)</f>
        <v>Ayushi</v>
      </c>
      <c r="N48" s="16" t="s">
        <v>467</v>
      </c>
    </row>
    <row r="49">
      <c r="A49" s="13" t="str">
        <f>IFERROR(__xludf.DUMMYFUNCTION("""COMPUTED_VALUE"""),"Req_123_9234567983")</f>
        <v>Req_123_9234567983</v>
      </c>
      <c r="B49" s="13" t="str">
        <f t="array" ref="B49">INDEX('Raw Data'!$B$2:$M$101,MATCH($A49,'Raw Data'!$A$2:$A$101,0),Column()-Column($B$2)+1)</f>
        <v>Priyanka Sharma</v>
      </c>
      <c r="C49" s="13">
        <f t="array" ref="C49">INDEX('Raw Data'!$B$2:$M$101,MATCH($A49,'Raw Data'!$A$2:$A$101,0),Column()-Column($B$2)+1)</f>
        <v>9234567983</v>
      </c>
      <c r="D49" s="13" t="str">
        <f t="array" ref="D49">INDEX('Raw Data'!$B$2:$M$101,MATCH($A49,'Raw Data'!$A$2:$A$101,0),Column()-Column($B$2)+1)</f>
        <v>Priya983@gmail.com</v>
      </c>
      <c r="E49" s="13" t="str">
        <f t="array" ref="E49">INDEX('Raw Data'!$B$2:$M$101,MATCH($A49,'Raw Data'!$A$2:$A$101,0),Column()-Column($B$2)+1)</f>
        <v>Malayalam</v>
      </c>
      <c r="F49" s="13" t="str">
        <f t="array" ref="F49">INDEX('Raw Data'!$B$2:$M$101,MATCH($A49,'Raw Data'!$A$2:$A$101,0),Column()-Column($B$2)+1)</f>
        <v>Req_123</v>
      </c>
      <c r="G49" s="13" t="str">
        <f t="array" ref="G49">INDEX('Raw Data'!$B$2:$M$101,MATCH($A49,'Raw Data'!$A$2:$A$101,0),Column()-Column($B$2)+1)</f>
        <v>IIMJobs</v>
      </c>
      <c r="H49" s="13" t="str">
        <f t="array" ref="H49">INDEX('Raw Data'!$B$2:$M$101,MATCH($A49,'Raw Data'!$A$2:$A$101,0),Column()-Column($B$2)+1)</f>
        <v>Job Posting</v>
      </c>
      <c r="I49" s="14">
        <f t="array" ref="I49">INDEX('Raw Data'!$B$2:$M$101,MATCH($A49,'Raw Data'!$A$2:$A$101,0),Column()-Column($B$2)+1)</f>
        <v>45351</v>
      </c>
      <c r="J49" s="15" t="str">
        <f t="array" ref="J49">INDEX('Raw Data'!$B$2:$M$101,MATCH($A49,'Raw Data'!$A$2:$A$101,0),Column()-Column($B$2)+1)</f>
        <v>https://drive.google.com/file/d/mno456789pqr</v>
      </c>
      <c r="K49" s="13" t="str">
        <f t="array" ref="K49">INDEX('Raw Data'!$B$2:$M$101,MATCH($A49,'Raw Data'!$A$2:$A$101,0),Column()-Column($B$2)+1)</f>
        <v>http://linkedinPriya983@gmail.com:linkedin)</v>
      </c>
      <c r="L49" s="13" t="str">
        <f t="array" ref="L49">INDEX('Raw Data'!$B$2:$M$101,MATCH($A49,'Raw Data'!$A$2:$A$101,0),Column()-Column($B$2)+1)</f>
        <v>Current</v>
      </c>
      <c r="M49" s="13" t="str">
        <f t="array" ref="M49">INDEX('Raw Data'!$B$2:$M$101,MATCH($A49,'Raw Data'!$A$2:$A$101,0),Column()-Column($B$2)+1)</f>
        <v>Ranjitha</v>
      </c>
      <c r="N49" s="16" t="s">
        <v>466</v>
      </c>
    </row>
    <row r="50">
      <c r="A50" s="13" t="str">
        <f>IFERROR(__xludf.DUMMYFUNCTION("""COMPUTED_VALUE"""),"Req_123_9234567987")</f>
        <v>Req_123_9234567987</v>
      </c>
      <c r="B50" s="13" t="str">
        <f t="array" ref="B50">INDEX('Raw Data'!$B$2:$M$101,MATCH($A50,'Raw Data'!$A$2:$A$101,0),Column()-Column($B$2)+1)</f>
        <v>Bhavna Mehta</v>
      </c>
      <c r="C50" s="13">
        <f t="array" ref="C50">INDEX('Raw Data'!$B$2:$M$101,MATCH($A50,'Raw Data'!$A$2:$A$101,0),Column()-Column($B$2)+1)</f>
        <v>9234567987</v>
      </c>
      <c r="D50" s="13" t="str">
        <f t="array" ref="D50">INDEX('Raw Data'!$B$2:$M$101,MATCH($A50,'Raw Data'!$A$2:$A$101,0),Column()-Column($B$2)+1)</f>
        <v>Bhavn987@gmail.com</v>
      </c>
      <c r="E50" s="13" t="str">
        <f t="array" ref="E50">INDEX('Raw Data'!$B$2:$M$101,MATCH($A50,'Raw Data'!$A$2:$A$101,0),Column()-Column($B$2)+1)</f>
        <v>Tamil</v>
      </c>
      <c r="F50" s="13" t="str">
        <f t="array" ref="F50">INDEX('Raw Data'!$B$2:$M$101,MATCH($A50,'Raw Data'!$A$2:$A$101,0),Column()-Column($B$2)+1)</f>
        <v>Req_123</v>
      </c>
      <c r="G50" s="13" t="str">
        <f t="array" ref="G50">INDEX('Raw Data'!$B$2:$M$101,MATCH($A50,'Raw Data'!$A$2:$A$101,0),Column()-Column($B$2)+1)</f>
        <v>Naukri</v>
      </c>
      <c r="H50" s="13" t="str">
        <f t="array" ref="H50">INDEX('Raw Data'!$B$2:$M$101,MATCH($A50,'Raw Data'!$A$2:$A$101,0),Column()-Column($B$2)+1)</f>
        <v>Head Hunting</v>
      </c>
      <c r="I50" s="14">
        <f t="array" ref="I50">INDEX('Raw Data'!$B$2:$M$101,MATCH($A50,'Raw Data'!$A$2:$A$101,0),Column()-Column($B$2)+1)</f>
        <v>45355</v>
      </c>
      <c r="J50" s="15" t="str">
        <f t="array" ref="J50">INDEX('Raw Data'!$B$2:$M$101,MATCH($A50,'Raw Data'!$A$2:$A$101,0),Column()-Column($B$2)+1)</f>
        <v>https://drive.google.com/file/d/abc123456def</v>
      </c>
      <c r="K50" s="13" t="str">
        <f t="array" ref="K50">INDEX('Raw Data'!$B$2:$M$101,MATCH($A50,'Raw Data'!$A$2:$A$101,0),Column()-Column($B$2)+1)</f>
        <v>http://linkedinBhavn987@gmail.com:linkedin)</v>
      </c>
      <c r="L50" s="13" t="str">
        <f t="array" ref="L50">INDEX('Raw Data'!$B$2:$M$101,MATCH($A50,'Raw Data'!$A$2:$A$101,0),Column()-Column($B$2)+1)</f>
        <v>Current</v>
      </c>
      <c r="M50" s="13" t="str">
        <f t="array" ref="M50">INDEX('Raw Data'!$B$2:$M$101,MATCH($A50,'Raw Data'!$A$2:$A$101,0),Column()-Column($B$2)+1)</f>
        <v>Ayushi</v>
      </c>
      <c r="N50" s="16" t="s">
        <v>467</v>
      </c>
    </row>
    <row r="51">
      <c r="A51" s="13" t="str">
        <f>IFERROR(__xludf.DUMMYFUNCTION("""COMPUTED_VALUE"""),"Req_123_9234567989")</f>
        <v>Req_123_9234567989</v>
      </c>
      <c r="B51" s="13" t="str">
        <f t="array" ref="B51">INDEX('Raw Data'!$B$2:$M$101,MATCH($A51,'Raw Data'!$A$2:$A$101,0),Column()-Column($B$2)+1)</f>
        <v>Sonal Kapoor</v>
      </c>
      <c r="C51" s="13">
        <f t="array" ref="C51">INDEX('Raw Data'!$B$2:$M$101,MATCH($A51,'Raw Data'!$A$2:$A$101,0),Column()-Column($B$2)+1)</f>
        <v>9234567989</v>
      </c>
      <c r="D51" s="13" t="str">
        <f t="array" ref="D51">INDEX('Raw Data'!$B$2:$M$101,MATCH($A51,'Raw Data'!$A$2:$A$101,0),Column()-Column($B$2)+1)</f>
        <v>Sonal989@gmail.com</v>
      </c>
      <c r="E51" s="13" t="str">
        <f t="array" ref="E51">INDEX('Raw Data'!$B$2:$M$101,MATCH($A51,'Raw Data'!$A$2:$A$101,0),Column()-Column($B$2)+1)</f>
        <v>Malayalam</v>
      </c>
      <c r="F51" s="13" t="str">
        <f t="array" ref="F51">INDEX('Raw Data'!$B$2:$M$101,MATCH($A51,'Raw Data'!$A$2:$A$101,0),Column()-Column($B$2)+1)</f>
        <v>Req_123</v>
      </c>
      <c r="G51" s="13" t="str">
        <f t="array" ref="G51">INDEX('Raw Data'!$B$2:$M$101,MATCH($A51,'Raw Data'!$A$2:$A$101,0),Column()-Column($B$2)+1)</f>
        <v>Referral</v>
      </c>
      <c r="H51" s="13" t="str">
        <f t="array" ref="H51">INDEX('Raw Data'!$B$2:$M$101,MATCH($A51,'Raw Data'!$A$2:$A$101,0),Column()-Column($B$2)+1)</f>
        <v>Rajesh Kumar</v>
      </c>
      <c r="I51" s="14">
        <f t="array" ref="I51">INDEX('Raw Data'!$B$2:$M$101,MATCH($A51,'Raw Data'!$A$2:$A$101,0),Column()-Column($B$2)+1)</f>
        <v>45357</v>
      </c>
      <c r="J51" s="15" t="str">
        <f t="array" ref="J51">INDEX('Raw Data'!$B$2:$M$101,MATCH($A51,'Raw Data'!$A$2:$A$101,0),Column()-Column($B$2)+1)</f>
        <v>https://drive.google.com/file/d/mno456789pqr</v>
      </c>
      <c r="K51" s="13" t="str">
        <f t="array" ref="K51">INDEX('Raw Data'!$B$2:$M$101,MATCH($A51,'Raw Data'!$A$2:$A$101,0),Column()-Column($B$2)+1)</f>
        <v>http://linkedinSonal989@gmail.com:linkedin)</v>
      </c>
      <c r="L51" s="13" t="str">
        <f t="array" ref="L51">INDEX('Raw Data'!$B$2:$M$101,MATCH($A51,'Raw Data'!$A$2:$A$101,0),Column()-Column($B$2)+1)</f>
        <v>Current</v>
      </c>
      <c r="M51" s="13" t="str">
        <f t="array" ref="M51">INDEX('Raw Data'!$B$2:$M$101,MATCH($A51,'Raw Data'!$A$2:$A$101,0),Column()-Column($B$2)+1)</f>
        <v>Ayushi</v>
      </c>
      <c r="N51" s="16" t="s">
        <v>466</v>
      </c>
    </row>
    <row r="52">
      <c r="A52" s="13" t="str">
        <f>IFERROR(__xludf.DUMMYFUNCTION("""COMPUTED_VALUE"""),"Req_123_9234567990")</f>
        <v>Req_123_9234567990</v>
      </c>
      <c r="B52" s="13" t="str">
        <f t="array" ref="B52">INDEX('Raw Data'!$B$2:$M$101,MATCH($A52,'Raw Data'!$A$2:$A$101,0),Column()-Column($B$2)+1)</f>
        <v>Vikrant Singh</v>
      </c>
      <c r="C52" s="13">
        <f t="array" ref="C52">INDEX('Raw Data'!$B$2:$M$101,MATCH($A52,'Raw Data'!$A$2:$A$101,0),Column()-Column($B$2)+1)</f>
        <v>9234567990</v>
      </c>
      <c r="D52" s="13" t="str">
        <f t="array" ref="D52">INDEX('Raw Data'!$B$2:$M$101,MATCH($A52,'Raw Data'!$A$2:$A$101,0),Column()-Column($B$2)+1)</f>
        <v>Vikra990@gmail.com</v>
      </c>
      <c r="E52" s="13" t="str">
        <f t="array" ref="E52">INDEX('Raw Data'!$B$2:$M$101,MATCH($A52,'Raw Data'!$A$2:$A$101,0),Column()-Column($B$2)+1)</f>
        <v>Telugu</v>
      </c>
      <c r="F52" s="13" t="str">
        <f t="array" ref="F52">INDEX('Raw Data'!$B$2:$M$101,MATCH($A52,'Raw Data'!$A$2:$A$101,0),Column()-Column($B$2)+1)</f>
        <v>Req_123</v>
      </c>
      <c r="G52" s="13" t="str">
        <f t="array" ref="G52">INDEX('Raw Data'!$B$2:$M$101,MATCH($A52,'Raw Data'!$A$2:$A$101,0),Column()-Column($B$2)+1)</f>
        <v>Linkedin</v>
      </c>
      <c r="H52" s="13" t="str">
        <f t="array" ref="H52">INDEX('Raw Data'!$B$2:$M$101,MATCH($A52,'Raw Data'!$A$2:$A$101,0),Column()-Column($B$2)+1)</f>
        <v>Head Hunting</v>
      </c>
      <c r="I52" s="14">
        <f t="array" ref="I52">INDEX('Raw Data'!$B$2:$M$101,MATCH($A52,'Raw Data'!$A$2:$A$101,0),Column()-Column($B$2)+1)</f>
        <v>45358</v>
      </c>
      <c r="J52" s="15" t="str">
        <f t="array" ref="J52">INDEX('Raw Data'!$B$2:$M$101,MATCH($A52,'Raw Data'!$A$2:$A$101,0),Column()-Column($B$2)+1)</f>
        <v>https://drive.google.com/file/d/abc123456def</v>
      </c>
      <c r="K52" s="13" t="str">
        <f t="array" ref="K52">INDEX('Raw Data'!$B$2:$M$101,MATCH($A52,'Raw Data'!$A$2:$A$101,0),Column()-Column($B$2)+1)</f>
        <v>http://linkedinVikra990@gmail.com:linkedin)</v>
      </c>
      <c r="L52" s="13" t="str">
        <f t="array" ref="L52">INDEX('Raw Data'!$B$2:$M$101,MATCH($A52,'Raw Data'!$A$2:$A$101,0),Column()-Column($B$2)+1)</f>
        <v>Current</v>
      </c>
      <c r="M52" s="13" t="str">
        <f t="array" ref="M52">INDEX('Raw Data'!$B$2:$M$101,MATCH($A52,'Raw Data'!$A$2:$A$101,0),Column()-Column($B$2)+1)</f>
        <v>Kartik</v>
      </c>
      <c r="N52" s="16" t="s">
        <v>467</v>
      </c>
    </row>
    <row r="53">
      <c r="A53" s="17"/>
      <c r="I53" s="18"/>
    </row>
    <row r="54">
      <c r="A54" s="17"/>
      <c r="I54" s="18"/>
    </row>
    <row r="55">
      <c r="A55" s="17"/>
      <c r="I55" s="18"/>
    </row>
    <row r="56">
      <c r="A56" s="17"/>
      <c r="I56" s="18"/>
    </row>
    <row r="57">
      <c r="A57" s="17"/>
      <c r="I57" s="18"/>
    </row>
    <row r="58">
      <c r="A58" s="17"/>
      <c r="I58" s="18"/>
    </row>
    <row r="59">
      <c r="A59" s="17"/>
      <c r="I59" s="18"/>
    </row>
    <row r="60">
      <c r="A60" s="17"/>
      <c r="I60" s="18"/>
    </row>
    <row r="61">
      <c r="A61" s="17"/>
      <c r="I61" s="18"/>
    </row>
    <row r="62">
      <c r="A62" s="17"/>
      <c r="I62" s="18"/>
    </row>
    <row r="63">
      <c r="A63" s="17"/>
      <c r="I63" s="18"/>
    </row>
    <row r="64">
      <c r="A64" s="17"/>
      <c r="I64" s="18"/>
    </row>
    <row r="65">
      <c r="A65" s="17"/>
      <c r="I65" s="18"/>
    </row>
    <row r="66">
      <c r="A66" s="17"/>
      <c r="I66" s="18"/>
    </row>
    <row r="67">
      <c r="A67" s="17"/>
      <c r="I67" s="18"/>
    </row>
    <row r="68">
      <c r="A68" s="17"/>
      <c r="I68" s="18"/>
    </row>
    <row r="69">
      <c r="A69" s="17"/>
      <c r="I69" s="18"/>
    </row>
    <row r="70">
      <c r="A70" s="17"/>
      <c r="I70" s="18"/>
    </row>
    <row r="71">
      <c r="A71" s="17"/>
      <c r="I71" s="18"/>
    </row>
    <row r="72">
      <c r="A72" s="17"/>
      <c r="I72" s="18"/>
    </row>
    <row r="73">
      <c r="A73" s="17"/>
      <c r="I73" s="18"/>
    </row>
    <row r="74">
      <c r="A74" s="17"/>
      <c r="I74" s="18"/>
    </row>
    <row r="75">
      <c r="A75" s="17"/>
      <c r="I75" s="18"/>
    </row>
    <row r="76">
      <c r="A76" s="17"/>
      <c r="I76" s="18"/>
    </row>
    <row r="77">
      <c r="A77" s="17"/>
      <c r="I77" s="18"/>
    </row>
    <row r="78">
      <c r="A78" s="17"/>
      <c r="I78" s="18"/>
    </row>
    <row r="79">
      <c r="A79" s="17"/>
      <c r="I79" s="18"/>
    </row>
    <row r="80">
      <c r="A80" s="17"/>
      <c r="I80" s="18"/>
    </row>
    <row r="81">
      <c r="A81" s="17"/>
      <c r="I81" s="18"/>
    </row>
    <row r="82">
      <c r="A82" s="17"/>
      <c r="I82" s="18"/>
    </row>
    <row r="83">
      <c r="A83" s="17"/>
      <c r="I83" s="18"/>
    </row>
    <row r="84">
      <c r="A84" s="17"/>
      <c r="I84" s="18"/>
    </row>
    <row r="85">
      <c r="A85" s="17"/>
      <c r="I85" s="18"/>
    </row>
    <row r="86">
      <c r="A86" s="17"/>
      <c r="I86" s="18"/>
    </row>
    <row r="87">
      <c r="A87" s="17"/>
      <c r="I87" s="18"/>
    </row>
    <row r="88">
      <c r="A88" s="17"/>
      <c r="I88" s="18"/>
    </row>
    <row r="89">
      <c r="A89" s="17"/>
      <c r="I89" s="18"/>
    </row>
    <row r="90">
      <c r="A90" s="17"/>
      <c r="I90" s="18"/>
    </row>
    <row r="91">
      <c r="A91" s="17"/>
      <c r="I91" s="18"/>
    </row>
    <row r="92">
      <c r="A92" s="17"/>
      <c r="I92" s="18"/>
    </row>
    <row r="93">
      <c r="A93" s="17"/>
      <c r="I93" s="18"/>
    </row>
    <row r="94">
      <c r="A94" s="17"/>
      <c r="I94" s="18"/>
    </row>
    <row r="95">
      <c r="A95" s="17"/>
      <c r="I95" s="18"/>
    </row>
    <row r="96">
      <c r="A96" s="17"/>
      <c r="I96" s="18"/>
    </row>
    <row r="97">
      <c r="A97" s="17"/>
      <c r="I97" s="18"/>
    </row>
    <row r="98">
      <c r="A98" s="17"/>
      <c r="I98" s="18"/>
    </row>
    <row r="99">
      <c r="A99" s="17"/>
      <c r="I99" s="18"/>
    </row>
    <row r="100">
      <c r="A100" s="17"/>
      <c r="I100" s="18"/>
    </row>
    <row r="101">
      <c r="A101" s="17"/>
      <c r="I101" s="18"/>
    </row>
  </sheetData>
  <dataValidations>
    <dataValidation type="list" allowBlank="1" showErrorMessage="1" sqref="N2:N52">
      <formula1>"Shortlisted,Not Shortlisted"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3" width="18.75"/>
    <col customWidth="1" min="14" max="14" width="20.5"/>
    <col customWidth="1" min="15" max="1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465</v>
      </c>
      <c r="O1" s="2" t="s">
        <v>14</v>
      </c>
    </row>
    <row r="2">
      <c r="A2" s="13" t="str">
        <f>IFERROR(__xludf.DUMMYFUNCTION("FILTER('Screening Interviews'!$A$2:$A$52,'Screening Interviews'!$N$2:$N$52 = ""Shortlisted"")"),"Req_123_9234567891")</f>
        <v>Req_123_9234567891</v>
      </c>
      <c r="B2" s="13" t="str">
        <f t="array" ref="B2">INDEX('Screening Interviews'!$A$1:$N$52,MATCH($A2,'Screening Interviews'!$A$1:$A$52,0),MATCH(B$1,'Screening Interviews'!$A$1:$N$1,0))</f>
        <v>Aarav Sharma</v>
      </c>
      <c r="C2" s="13">
        <f t="array" ref="C2">INDEX('Screening Interviews'!$A$1:$N$52,MATCH($A2,'Screening Interviews'!$A$1:$A$52,0),MATCH(C$1,'Screening Interviews'!$A$1:$N$1,0))</f>
        <v>9234567891</v>
      </c>
      <c r="D2" s="13" t="str">
        <f t="array" ref="D2">INDEX('Screening Interviews'!$A$1:$N$52,MATCH($A2,'Screening Interviews'!$A$1:$A$52,0),MATCH(D$1,'Screening Interviews'!$A$1:$N$1,0))</f>
        <v>Aarav891@gmail.com</v>
      </c>
      <c r="E2" s="13" t="str">
        <f t="array" ref="E2">INDEX('Screening Interviews'!$A$1:$N$52,MATCH($A2,'Screening Interviews'!$A$1:$A$52,0),MATCH(E$1,'Screening Interviews'!$A$1:$N$1,0))</f>
        <v>Malayalam</v>
      </c>
      <c r="F2" s="13" t="str">
        <f t="array" ref="F2">INDEX('Screening Interviews'!$A$1:$N$52,MATCH($A2,'Screening Interviews'!$A$1:$A$52,0),MATCH(F$1,'Screening Interviews'!$A$1:$N$1,0))</f>
        <v>Req_123</v>
      </c>
      <c r="G2" s="13" t="str">
        <f t="array" ref="G2">INDEX('Screening Interviews'!$A$1:$N$52,MATCH($A2,'Screening Interviews'!$A$1:$A$52,0),MATCH(G$1,'Screening Interviews'!$A$1:$N$1,0))</f>
        <v>Linkedin</v>
      </c>
      <c r="H2" s="13" t="str">
        <f t="array" ref="H2">INDEX('Screening Interviews'!$A$1:$N$52,MATCH($A2,'Screening Interviews'!$A$1:$A$52,0),MATCH(H$1,'Screening Interviews'!$A$1:$N$1,0))</f>
        <v>Job Posting</v>
      </c>
      <c r="I2" s="14">
        <f t="array" ref="I2">INDEX('Screening Interviews'!$A$1:$N$52,MATCH($A2,'Screening Interviews'!$A$1:$A$52,0),MATCH(I$1,'Screening Interviews'!$A$1:$N$1,0))</f>
        <v>45295</v>
      </c>
      <c r="J2" s="15" t="str">
        <f t="array" ref="J2">INDEX('Screening Interviews'!$A$1:$N$52,MATCH($A2,'Screening Interviews'!$A$1:$A$52,0),MATCH(J$1,'Screening Interviews'!$A$1:$N$1,0))</f>
        <v>https://drive.google.com/file/d/abc123456def</v>
      </c>
      <c r="K2" s="13" t="str">
        <f t="array" ref="K2">INDEX('Screening Interviews'!$A$1:$N$52,MATCH($A2,'Screening Interviews'!$A$1:$A$52,0),MATCH(K$1,'Screening Interviews'!$A$1:$N$1,0))</f>
        <v>http://linkedinAarav891@gmail.com:linkedin)</v>
      </c>
      <c r="L2" s="13" t="str">
        <f t="array" ref="L2">INDEX('Screening Interviews'!$A$1:$N$52,MATCH($A2,'Screening Interviews'!$A$1:$A$52,0),MATCH(L$1,'Screening Interviews'!$A$1:$N$1,0))</f>
        <v>Current</v>
      </c>
      <c r="M2" s="13" t="str">
        <f t="array" ref="M2">INDEX('Screening Interviews'!$A$1:$N$52,MATCH($A2,'Screening Interviews'!$A$1:$A$52,0),MATCH(M$1,'Screening Interviews'!$A$1:$N$1,0))</f>
        <v>Radhika</v>
      </c>
      <c r="N2" s="13" t="str">
        <f t="array" ref="N2">INDEX('Screening Interviews'!$A$1:$N$52,MATCH($A2,'Screening Interviews'!$A$1:$A$52,0),MATCH(N$1,'Screening Interviews'!$A$1:$N$1,0))</f>
        <v>Shortlisted</v>
      </c>
      <c r="O2" s="16" t="s">
        <v>468</v>
      </c>
    </row>
    <row r="3">
      <c r="A3" s="13" t="str">
        <f>IFERROR(__xludf.DUMMYFUNCTION("""COMPUTED_VALUE"""),"Req_123_9234567894")</f>
        <v>Req_123_9234567894</v>
      </c>
      <c r="B3" s="13" t="str">
        <f t="array" ref="B3">INDEX('Screening Interviews'!$A$1:$N$52,MATCH($A3,'Screening Interviews'!$A$1:$A$52,0),MATCH(B$1,'Screening Interviews'!$A$1:$N$1,0))</f>
        <v>Nisha Gupta</v>
      </c>
      <c r="C3" s="13">
        <f t="array" ref="C3">INDEX('Screening Interviews'!$A$1:$N$52,MATCH($A3,'Screening Interviews'!$A$1:$A$52,0),MATCH(C$1,'Screening Interviews'!$A$1:$N$1,0))</f>
        <v>9234567894</v>
      </c>
      <c r="D3" s="13" t="str">
        <f t="array" ref="D3">INDEX('Screening Interviews'!$A$1:$N$52,MATCH($A3,'Screening Interviews'!$A$1:$A$52,0),MATCH(D$1,'Screening Interviews'!$A$1:$N$1,0))</f>
        <v>Nisha894@gmail.com</v>
      </c>
      <c r="E3" s="13" t="str">
        <f t="array" ref="E3">INDEX('Screening Interviews'!$A$1:$N$52,MATCH($A3,'Screening Interviews'!$A$1:$A$52,0),MATCH(E$1,'Screening Interviews'!$A$1:$N$1,0))</f>
        <v>Marathi</v>
      </c>
      <c r="F3" s="13" t="str">
        <f t="array" ref="F3">INDEX('Screening Interviews'!$A$1:$N$52,MATCH($A3,'Screening Interviews'!$A$1:$A$52,0),MATCH(F$1,'Screening Interviews'!$A$1:$N$1,0))</f>
        <v>Req_123</v>
      </c>
      <c r="G3" s="13" t="str">
        <f t="array" ref="G3">INDEX('Screening Interviews'!$A$1:$N$52,MATCH($A3,'Screening Interviews'!$A$1:$A$52,0),MATCH(G$1,'Screening Interviews'!$A$1:$N$1,0))</f>
        <v>IIMJobs</v>
      </c>
      <c r="H3" s="13" t="str">
        <f t="array" ref="H3">INDEX('Screening Interviews'!$A$1:$N$52,MATCH($A3,'Screening Interviews'!$A$1:$A$52,0),MATCH(H$1,'Screening Interviews'!$A$1:$N$1,0))</f>
        <v>Head Hunting</v>
      </c>
      <c r="I3" s="14">
        <f t="array" ref="I3">INDEX('Screening Interviews'!$A$1:$N$52,MATCH($A3,'Screening Interviews'!$A$1:$A$52,0),MATCH(I$1,'Screening Interviews'!$A$1:$N$1,0))</f>
        <v>45319</v>
      </c>
      <c r="J3" s="15" t="str">
        <f t="array" ref="J3">INDEX('Screening Interviews'!$A$1:$N$52,MATCH($A3,'Screening Interviews'!$A$1:$A$52,0),MATCH(J$1,'Screening Interviews'!$A$1:$N$1,0))</f>
        <v>https://drive.google.com/file/d/abc123456def</v>
      </c>
      <c r="K3" s="13" t="str">
        <f t="array" ref="K3">INDEX('Screening Interviews'!$A$1:$N$52,MATCH($A3,'Screening Interviews'!$A$1:$A$52,0),MATCH(K$1,'Screening Interviews'!$A$1:$N$1,0))</f>
        <v>http://linkedinNisha894@gmail.com:linkedin)</v>
      </c>
      <c r="L3" s="13" t="str">
        <f t="array" ref="L3">INDEX('Screening Interviews'!$A$1:$N$52,MATCH($A3,'Screening Interviews'!$A$1:$A$52,0),MATCH(L$1,'Screening Interviews'!$A$1:$N$1,0))</f>
        <v>Current</v>
      </c>
      <c r="M3" s="13" t="str">
        <f t="array" ref="M3">INDEX('Screening Interviews'!$A$1:$N$52,MATCH($A3,'Screening Interviews'!$A$1:$A$52,0),MATCH(M$1,'Screening Interviews'!$A$1:$N$1,0))</f>
        <v>Ayushi</v>
      </c>
      <c r="N3" s="13" t="str">
        <f t="array" ref="N3">INDEX('Screening Interviews'!$A$1:$N$52,MATCH($A3,'Screening Interviews'!$A$1:$A$52,0),MATCH(N$1,'Screening Interviews'!$A$1:$N$1,0))</f>
        <v>Shortlisted</v>
      </c>
      <c r="O3" s="16" t="s">
        <v>469</v>
      </c>
    </row>
    <row r="4">
      <c r="A4" s="13" t="str">
        <f>IFERROR(__xludf.DUMMYFUNCTION("""COMPUTED_VALUE"""),"Req_123_9234567895")</f>
        <v>Req_123_9234567895</v>
      </c>
      <c r="B4" s="13" t="str">
        <f t="array" ref="B4">INDEX('Screening Interviews'!$A$1:$N$52,MATCH($A4,'Screening Interviews'!$A$1:$A$52,0),MATCH(B$1,'Screening Interviews'!$A$1:$N$1,0))</f>
        <v>Rohan Mehta</v>
      </c>
      <c r="C4" s="13">
        <f t="array" ref="C4">INDEX('Screening Interviews'!$A$1:$N$52,MATCH($A4,'Screening Interviews'!$A$1:$A$52,0),MATCH(C$1,'Screening Interviews'!$A$1:$N$1,0))</f>
        <v>9234567895</v>
      </c>
      <c r="D4" s="13" t="str">
        <f t="array" ref="D4">INDEX('Screening Interviews'!$A$1:$N$52,MATCH($A4,'Screening Interviews'!$A$1:$A$52,0),MATCH(D$1,'Screening Interviews'!$A$1:$N$1,0))</f>
        <v>Rohan895@gmail.com</v>
      </c>
      <c r="E4" s="13" t="str">
        <f t="array" ref="E4">INDEX('Screening Interviews'!$A$1:$N$52,MATCH($A4,'Screening Interviews'!$A$1:$A$52,0),MATCH(E$1,'Screening Interviews'!$A$1:$N$1,0))</f>
        <v>Kannada</v>
      </c>
      <c r="F4" s="13" t="str">
        <f t="array" ref="F4">INDEX('Screening Interviews'!$A$1:$N$52,MATCH($A4,'Screening Interviews'!$A$1:$A$52,0),MATCH(F$1,'Screening Interviews'!$A$1:$N$1,0))</f>
        <v>Req_123</v>
      </c>
      <c r="G4" s="13" t="str">
        <f t="array" ref="G4">INDEX('Screening Interviews'!$A$1:$N$52,MATCH($A4,'Screening Interviews'!$A$1:$A$52,0),MATCH(G$1,'Screening Interviews'!$A$1:$N$1,0))</f>
        <v>Shine</v>
      </c>
      <c r="H4" s="13" t="str">
        <f t="array" ref="H4">INDEX('Screening Interviews'!$A$1:$N$52,MATCH($A4,'Screening Interviews'!$A$1:$A$52,0),MATCH(H$1,'Screening Interviews'!$A$1:$N$1,0))</f>
        <v>Head Hunting</v>
      </c>
      <c r="I4" s="14">
        <f t="array" ref="I4">INDEX('Screening Interviews'!$A$1:$N$52,MATCH($A4,'Screening Interviews'!$A$1:$A$52,0),MATCH(I$1,'Screening Interviews'!$A$1:$N$1,0))</f>
        <v>45324</v>
      </c>
      <c r="J4" s="15" t="str">
        <f t="array" ref="J4">INDEX('Screening Interviews'!$A$1:$N$52,MATCH($A4,'Screening Interviews'!$A$1:$A$52,0),MATCH(J$1,'Screening Interviews'!$A$1:$N$1,0))</f>
        <v>https://drive.google.com/file/d/xyz987654uvw</v>
      </c>
      <c r="K4" s="13" t="str">
        <f t="array" ref="K4">INDEX('Screening Interviews'!$A$1:$N$52,MATCH($A4,'Screening Interviews'!$A$1:$A$52,0),MATCH(K$1,'Screening Interviews'!$A$1:$N$1,0))</f>
        <v>http://linkedinRohan895@gmail.com:linkedin)</v>
      </c>
      <c r="L4" s="13" t="str">
        <f t="array" ref="L4">INDEX('Screening Interviews'!$A$1:$N$52,MATCH($A4,'Screening Interviews'!$A$1:$A$52,0),MATCH(L$1,'Screening Interviews'!$A$1:$N$1,0))</f>
        <v>Current</v>
      </c>
      <c r="M4" s="13" t="str">
        <f t="array" ref="M4">INDEX('Screening Interviews'!$A$1:$N$52,MATCH($A4,'Screening Interviews'!$A$1:$A$52,0),MATCH(M$1,'Screening Interviews'!$A$1:$N$1,0))</f>
        <v>Kartik</v>
      </c>
      <c r="N4" s="13" t="str">
        <f t="array" ref="N4">INDEX('Screening Interviews'!$A$1:$N$52,MATCH($A4,'Screening Interviews'!$A$1:$A$52,0),MATCH(N$1,'Screening Interviews'!$A$1:$N$1,0))</f>
        <v>Shortlisted</v>
      </c>
      <c r="O4" s="16" t="s">
        <v>470</v>
      </c>
    </row>
    <row r="5">
      <c r="A5" s="13" t="str">
        <f>IFERROR(__xludf.DUMMYFUNCTION("""COMPUTED_VALUE"""),"Req_123_9234567902")</f>
        <v>Req_123_9234567902</v>
      </c>
      <c r="B5" s="13" t="str">
        <f t="array" ref="B5">INDEX('Screening Interviews'!$A$1:$N$52,MATCH($A5,'Screening Interviews'!$A$1:$A$52,0),MATCH(B$1,'Screening Interviews'!$A$1:$N$1,0))</f>
        <v>Ananya Reddy</v>
      </c>
      <c r="C5" s="13">
        <f t="array" ref="C5">INDEX('Screening Interviews'!$A$1:$N$52,MATCH($A5,'Screening Interviews'!$A$1:$A$52,0),MATCH(C$1,'Screening Interviews'!$A$1:$N$1,0))</f>
        <v>9234567902</v>
      </c>
      <c r="D5" s="13" t="str">
        <f t="array" ref="D5">INDEX('Screening Interviews'!$A$1:$N$52,MATCH($A5,'Screening Interviews'!$A$1:$A$52,0),MATCH(D$1,'Screening Interviews'!$A$1:$N$1,0))</f>
        <v>Anany902@gmail.com</v>
      </c>
      <c r="E5" s="13" t="str">
        <f t="array" ref="E5">INDEX('Screening Interviews'!$A$1:$N$52,MATCH($A5,'Screening Interviews'!$A$1:$A$52,0),MATCH(E$1,'Screening Interviews'!$A$1:$N$1,0))</f>
        <v>Hindi</v>
      </c>
      <c r="F5" s="13" t="str">
        <f t="array" ref="F5">INDEX('Screening Interviews'!$A$1:$N$52,MATCH($A5,'Screening Interviews'!$A$1:$A$52,0),MATCH(F$1,'Screening Interviews'!$A$1:$N$1,0))</f>
        <v>Req_123</v>
      </c>
      <c r="G5" s="13" t="str">
        <f t="array" ref="G5">INDEX('Screening Interviews'!$A$1:$N$52,MATCH($A5,'Screening Interviews'!$A$1:$A$52,0),MATCH(G$1,'Screening Interviews'!$A$1:$N$1,0))</f>
        <v>Naukri</v>
      </c>
      <c r="H5" s="13" t="str">
        <f t="array" ref="H5">INDEX('Screening Interviews'!$A$1:$N$52,MATCH($A5,'Screening Interviews'!$A$1:$A$52,0),MATCH(H$1,'Screening Interviews'!$A$1:$N$1,0))</f>
        <v>Head Hunting</v>
      </c>
      <c r="I5" s="14">
        <f t="array" ref="I5">INDEX('Screening Interviews'!$A$1:$N$52,MATCH($A5,'Screening Interviews'!$A$1:$A$52,0),MATCH(I$1,'Screening Interviews'!$A$1:$N$1,0))</f>
        <v>45360</v>
      </c>
      <c r="J5" s="15" t="str">
        <f t="array" ref="J5">INDEX('Screening Interviews'!$A$1:$N$52,MATCH($A5,'Screening Interviews'!$A$1:$A$52,0),MATCH(J$1,'Screening Interviews'!$A$1:$N$1,0))</f>
        <v>https://drive.google.com/file/d/mno456789pqr</v>
      </c>
      <c r="K5" s="13" t="str">
        <f t="array" ref="K5">INDEX('Screening Interviews'!$A$1:$N$52,MATCH($A5,'Screening Interviews'!$A$1:$A$52,0),MATCH(K$1,'Screening Interviews'!$A$1:$N$1,0))</f>
        <v>http://linkedinAnany902@gmail.com:linkedin)</v>
      </c>
      <c r="L5" s="13" t="str">
        <f t="array" ref="L5">INDEX('Screening Interviews'!$A$1:$N$52,MATCH($A5,'Screening Interviews'!$A$1:$A$52,0),MATCH(L$1,'Screening Interviews'!$A$1:$N$1,0))</f>
        <v>Current</v>
      </c>
      <c r="M5" s="13" t="str">
        <f t="array" ref="M5">INDEX('Screening Interviews'!$A$1:$N$52,MATCH($A5,'Screening Interviews'!$A$1:$A$52,0),MATCH(M$1,'Screening Interviews'!$A$1:$N$1,0))</f>
        <v>Ayushi</v>
      </c>
      <c r="N5" s="13" t="str">
        <f t="array" ref="N5">INDEX('Screening Interviews'!$A$1:$N$52,MATCH($A5,'Screening Interviews'!$A$1:$A$52,0),MATCH(N$1,'Screening Interviews'!$A$1:$N$1,0))</f>
        <v>Shortlisted</v>
      </c>
      <c r="O5" s="16" t="s">
        <v>471</v>
      </c>
    </row>
    <row r="6">
      <c r="A6" s="13" t="str">
        <f>IFERROR(__xludf.DUMMYFUNCTION("""COMPUTED_VALUE"""),"Req_123_9234567910")</f>
        <v>Req_123_9234567910</v>
      </c>
      <c r="B6" s="13" t="str">
        <f t="array" ref="B6">INDEX('Screening Interviews'!$A$1:$N$52,MATCH($A6,'Screening Interviews'!$A$1:$A$52,0),MATCH(B$1,'Screening Interviews'!$A$1:$N$1,0))</f>
        <v>Meera Pandey</v>
      </c>
      <c r="C6" s="13">
        <f t="array" ref="C6">INDEX('Screening Interviews'!$A$1:$N$52,MATCH($A6,'Screening Interviews'!$A$1:$A$52,0),MATCH(C$1,'Screening Interviews'!$A$1:$N$1,0))</f>
        <v>9234567910</v>
      </c>
      <c r="D6" s="13" t="str">
        <f t="array" ref="D6">INDEX('Screening Interviews'!$A$1:$N$52,MATCH($A6,'Screening Interviews'!$A$1:$A$52,0),MATCH(D$1,'Screening Interviews'!$A$1:$N$1,0))</f>
        <v>Meera910@gmail.com</v>
      </c>
      <c r="E6" s="13" t="str">
        <f t="array" ref="E6">INDEX('Screening Interviews'!$A$1:$N$52,MATCH($A6,'Screening Interviews'!$A$1:$A$52,0),MATCH(E$1,'Screening Interviews'!$A$1:$N$1,0))</f>
        <v>Malayalam</v>
      </c>
      <c r="F6" s="13" t="str">
        <f t="array" ref="F6">INDEX('Screening Interviews'!$A$1:$N$52,MATCH($A6,'Screening Interviews'!$A$1:$A$52,0),MATCH(F$1,'Screening Interviews'!$A$1:$N$1,0))</f>
        <v>Req_123</v>
      </c>
      <c r="G6" s="13" t="str">
        <f t="array" ref="G6">INDEX('Screening Interviews'!$A$1:$N$52,MATCH($A6,'Screening Interviews'!$A$1:$A$52,0),MATCH(G$1,'Screening Interviews'!$A$1:$N$1,0))</f>
        <v>Naukri</v>
      </c>
      <c r="H6" s="13" t="str">
        <f t="array" ref="H6">INDEX('Screening Interviews'!$A$1:$N$52,MATCH($A6,'Screening Interviews'!$A$1:$A$52,0),MATCH(H$1,'Screening Interviews'!$A$1:$N$1,0))</f>
        <v>Job Posting</v>
      </c>
      <c r="I6" s="14">
        <f t="array" ref="I6">INDEX('Screening Interviews'!$A$1:$N$52,MATCH($A6,'Screening Interviews'!$A$1:$A$52,0),MATCH(I$1,'Screening Interviews'!$A$1:$N$1,0))</f>
        <v>45327</v>
      </c>
      <c r="J6" s="15" t="str">
        <f t="array" ref="J6">INDEX('Screening Interviews'!$A$1:$N$52,MATCH($A6,'Screening Interviews'!$A$1:$A$52,0),MATCH(J$1,'Screening Interviews'!$A$1:$N$1,0))</f>
        <v>https://drive.google.com/file/d/xyz987654uvw</v>
      </c>
      <c r="K6" s="13" t="str">
        <f t="array" ref="K6">INDEX('Screening Interviews'!$A$1:$N$52,MATCH($A6,'Screening Interviews'!$A$1:$A$52,0),MATCH(K$1,'Screening Interviews'!$A$1:$N$1,0))</f>
        <v>http://linkedinMeera910@gmail.com:linkedin)</v>
      </c>
      <c r="L6" s="13" t="str">
        <f t="array" ref="L6">INDEX('Screening Interviews'!$A$1:$N$52,MATCH($A6,'Screening Interviews'!$A$1:$A$52,0),MATCH(L$1,'Screening Interviews'!$A$1:$N$1,0))</f>
        <v>Current</v>
      </c>
      <c r="M6" s="13" t="str">
        <f t="array" ref="M6">INDEX('Screening Interviews'!$A$1:$N$52,MATCH($A6,'Screening Interviews'!$A$1:$A$52,0),MATCH(M$1,'Screening Interviews'!$A$1:$N$1,0))</f>
        <v>Kartik</v>
      </c>
      <c r="N6" s="13" t="str">
        <f t="array" ref="N6">INDEX('Screening Interviews'!$A$1:$N$52,MATCH($A6,'Screening Interviews'!$A$1:$A$52,0),MATCH(N$1,'Screening Interviews'!$A$1:$N$1,0))</f>
        <v>Shortlisted</v>
      </c>
      <c r="O6" s="16" t="s">
        <v>470</v>
      </c>
    </row>
    <row r="7">
      <c r="A7" s="13" t="str">
        <f>IFERROR(__xludf.DUMMYFUNCTION("""COMPUTED_VALUE"""),"Req_123_9234567911")</f>
        <v>Req_123_9234567911</v>
      </c>
      <c r="B7" s="13" t="str">
        <f t="array" ref="B7">INDEX('Screening Interviews'!$A$1:$N$52,MATCH($A7,'Screening Interviews'!$A$1:$A$52,0),MATCH(B$1,'Screening Interviews'!$A$1:$N$1,0))</f>
        <v>Yuvraj Kapoor</v>
      </c>
      <c r="C7" s="13">
        <f t="array" ref="C7">INDEX('Screening Interviews'!$A$1:$N$52,MATCH($A7,'Screening Interviews'!$A$1:$A$52,0),MATCH(C$1,'Screening Interviews'!$A$1:$N$1,0))</f>
        <v>9234567911</v>
      </c>
      <c r="D7" s="13" t="str">
        <f t="array" ref="D7">INDEX('Screening Interviews'!$A$1:$N$52,MATCH($A7,'Screening Interviews'!$A$1:$A$52,0),MATCH(D$1,'Screening Interviews'!$A$1:$N$1,0))</f>
        <v>Yuvra911@gmail.com</v>
      </c>
      <c r="E7" s="13" t="str">
        <f t="array" ref="E7">INDEX('Screening Interviews'!$A$1:$N$52,MATCH($A7,'Screening Interviews'!$A$1:$A$52,0),MATCH(E$1,'Screening Interviews'!$A$1:$N$1,0))</f>
        <v>Kannada</v>
      </c>
      <c r="F7" s="13" t="str">
        <f t="array" ref="F7">INDEX('Screening Interviews'!$A$1:$N$52,MATCH($A7,'Screening Interviews'!$A$1:$A$52,0),MATCH(F$1,'Screening Interviews'!$A$1:$N$1,0))</f>
        <v>Req_123</v>
      </c>
      <c r="G7" s="13" t="str">
        <f t="array" ref="G7">INDEX('Screening Interviews'!$A$1:$N$52,MATCH($A7,'Screening Interviews'!$A$1:$A$52,0),MATCH(G$1,'Screening Interviews'!$A$1:$N$1,0))</f>
        <v>IIMJobs</v>
      </c>
      <c r="H7" s="13" t="str">
        <f t="array" ref="H7">INDEX('Screening Interviews'!$A$1:$N$52,MATCH($A7,'Screening Interviews'!$A$1:$A$52,0),MATCH(H$1,'Screening Interviews'!$A$1:$N$1,0))</f>
        <v>Job Posting</v>
      </c>
      <c r="I7" s="14">
        <f t="array" ref="I7">INDEX('Screening Interviews'!$A$1:$N$52,MATCH($A7,'Screening Interviews'!$A$1:$A$52,0),MATCH(I$1,'Screening Interviews'!$A$1:$N$1,0))</f>
        <v>45332</v>
      </c>
      <c r="J7" s="15" t="str">
        <f t="array" ref="J7">INDEX('Screening Interviews'!$A$1:$N$52,MATCH($A7,'Screening Interviews'!$A$1:$A$52,0),MATCH(J$1,'Screening Interviews'!$A$1:$N$1,0))</f>
        <v>https://drive.google.com/file/d/mno456789pqr</v>
      </c>
      <c r="K7" s="13" t="str">
        <f t="array" ref="K7">INDEX('Screening Interviews'!$A$1:$N$52,MATCH($A7,'Screening Interviews'!$A$1:$A$52,0),MATCH(K$1,'Screening Interviews'!$A$1:$N$1,0))</f>
        <v>http://linkedinYuvra911@gmail.com:linkedin)</v>
      </c>
      <c r="L7" s="13" t="str">
        <f t="array" ref="L7">INDEX('Screening Interviews'!$A$1:$N$52,MATCH($A7,'Screening Interviews'!$A$1:$A$52,0),MATCH(L$1,'Screening Interviews'!$A$1:$N$1,0))</f>
        <v>Current</v>
      </c>
      <c r="M7" s="13" t="str">
        <f t="array" ref="M7">INDEX('Screening Interviews'!$A$1:$N$52,MATCH($A7,'Screening Interviews'!$A$1:$A$52,0),MATCH(M$1,'Screening Interviews'!$A$1:$N$1,0))</f>
        <v>Radhika</v>
      </c>
      <c r="N7" s="13" t="str">
        <f t="array" ref="N7">INDEX('Screening Interviews'!$A$1:$N$52,MATCH($A7,'Screening Interviews'!$A$1:$A$52,0),MATCH(N$1,'Screening Interviews'!$A$1:$N$1,0))</f>
        <v>Shortlisted</v>
      </c>
      <c r="O7" s="16" t="s">
        <v>468</v>
      </c>
    </row>
    <row r="8">
      <c r="A8" s="13" t="str">
        <f>IFERROR(__xludf.DUMMYFUNCTION("""COMPUTED_VALUE"""),"Req_123_9234567917")</f>
        <v>Req_123_9234567917</v>
      </c>
      <c r="B8" s="13" t="str">
        <f t="array" ref="B8">INDEX('Screening Interviews'!$A$1:$N$52,MATCH($A8,'Screening Interviews'!$A$1:$A$52,0),MATCH(B$1,'Screening Interviews'!$A$1:$N$1,0))</f>
        <v>Vikas Sharma</v>
      </c>
      <c r="C8" s="13">
        <f t="array" ref="C8">INDEX('Screening Interviews'!$A$1:$N$52,MATCH($A8,'Screening Interviews'!$A$1:$A$52,0),MATCH(C$1,'Screening Interviews'!$A$1:$N$1,0))</f>
        <v>9234567917</v>
      </c>
      <c r="D8" s="13" t="str">
        <f t="array" ref="D8">INDEX('Screening Interviews'!$A$1:$N$52,MATCH($A8,'Screening Interviews'!$A$1:$A$52,0),MATCH(D$1,'Screening Interviews'!$A$1:$N$1,0))</f>
        <v>Vikas917@gmail.com</v>
      </c>
      <c r="E8" s="13" t="str">
        <f t="array" ref="E8">INDEX('Screening Interviews'!$A$1:$N$52,MATCH($A8,'Screening Interviews'!$A$1:$A$52,0),MATCH(E$1,'Screening Interviews'!$A$1:$N$1,0))</f>
        <v>Malayalam</v>
      </c>
      <c r="F8" s="13" t="str">
        <f t="array" ref="F8">INDEX('Screening Interviews'!$A$1:$N$52,MATCH($A8,'Screening Interviews'!$A$1:$A$52,0),MATCH(F$1,'Screening Interviews'!$A$1:$N$1,0))</f>
        <v>Req_123</v>
      </c>
      <c r="G8" s="13" t="str">
        <f t="array" ref="G8">INDEX('Screening Interviews'!$A$1:$N$52,MATCH($A8,'Screening Interviews'!$A$1:$A$52,0),MATCH(G$1,'Screening Interviews'!$A$1:$N$1,0))</f>
        <v>IIMJobs</v>
      </c>
      <c r="H8" s="13" t="str">
        <f t="array" ref="H8">INDEX('Screening Interviews'!$A$1:$N$52,MATCH($A8,'Screening Interviews'!$A$1:$A$52,0),MATCH(H$1,'Screening Interviews'!$A$1:$N$1,0))</f>
        <v>Job Posting</v>
      </c>
      <c r="I8" s="14">
        <f t="array" ref="I8">INDEX('Screening Interviews'!$A$1:$N$52,MATCH($A8,'Screening Interviews'!$A$1:$A$52,0),MATCH(I$1,'Screening Interviews'!$A$1:$N$1,0))</f>
        <v>45362</v>
      </c>
      <c r="J8" s="15" t="str">
        <f t="array" ref="J8">INDEX('Screening Interviews'!$A$1:$N$52,MATCH($A8,'Screening Interviews'!$A$1:$A$52,0),MATCH(J$1,'Screening Interviews'!$A$1:$N$1,0))</f>
        <v>https://drive.google.com/file/d/mno456789pqr</v>
      </c>
      <c r="K8" s="13" t="str">
        <f t="array" ref="K8">INDEX('Screening Interviews'!$A$1:$N$52,MATCH($A8,'Screening Interviews'!$A$1:$A$52,0),MATCH(K$1,'Screening Interviews'!$A$1:$N$1,0))</f>
        <v>http://linkedinVikas917@gmail.com:linkedin)</v>
      </c>
      <c r="L8" s="13" t="str">
        <f t="array" ref="L8">INDEX('Screening Interviews'!$A$1:$N$52,MATCH($A8,'Screening Interviews'!$A$1:$A$52,0),MATCH(L$1,'Screening Interviews'!$A$1:$N$1,0))</f>
        <v>Current</v>
      </c>
      <c r="M8" s="13" t="str">
        <f t="array" ref="M8">INDEX('Screening Interviews'!$A$1:$N$52,MATCH($A8,'Screening Interviews'!$A$1:$A$52,0),MATCH(M$1,'Screening Interviews'!$A$1:$N$1,0))</f>
        <v>Ayushi</v>
      </c>
      <c r="N8" s="13" t="str">
        <f t="array" ref="N8">INDEX('Screening Interviews'!$A$1:$N$52,MATCH($A8,'Screening Interviews'!$A$1:$A$52,0),MATCH(N$1,'Screening Interviews'!$A$1:$N$1,0))</f>
        <v>Shortlisted</v>
      </c>
      <c r="O8" s="16" t="s">
        <v>469</v>
      </c>
    </row>
    <row r="9">
      <c r="A9" s="13" t="str">
        <f>IFERROR(__xludf.DUMMYFUNCTION("""COMPUTED_VALUE"""),"Req_123_9234567918")</f>
        <v>Req_123_9234567918</v>
      </c>
      <c r="B9" s="13" t="str">
        <f t="array" ref="B9">INDEX('Screening Interviews'!$A$1:$N$52,MATCH($A9,'Screening Interviews'!$A$1:$A$52,0),MATCH(B$1,'Screening Interviews'!$A$1:$N$1,0))</f>
        <v>Ishita Rao</v>
      </c>
      <c r="C9" s="13">
        <f t="array" ref="C9">INDEX('Screening Interviews'!$A$1:$N$52,MATCH($A9,'Screening Interviews'!$A$1:$A$52,0),MATCH(C$1,'Screening Interviews'!$A$1:$N$1,0))</f>
        <v>9234567918</v>
      </c>
      <c r="D9" s="13" t="str">
        <f t="array" ref="D9">INDEX('Screening Interviews'!$A$1:$N$52,MATCH($A9,'Screening Interviews'!$A$1:$A$52,0),MATCH(D$1,'Screening Interviews'!$A$1:$N$1,0))</f>
        <v>Ishit918@gmail.com</v>
      </c>
      <c r="E9" s="13" t="str">
        <f t="array" ref="E9">INDEX('Screening Interviews'!$A$1:$N$52,MATCH($A9,'Screening Interviews'!$A$1:$A$52,0),MATCH(E$1,'Screening Interviews'!$A$1:$N$1,0))</f>
        <v>Telugu</v>
      </c>
      <c r="F9" s="13" t="str">
        <f t="array" ref="F9">INDEX('Screening Interviews'!$A$1:$N$52,MATCH($A9,'Screening Interviews'!$A$1:$A$52,0),MATCH(F$1,'Screening Interviews'!$A$1:$N$1,0))</f>
        <v>Req_123</v>
      </c>
      <c r="G9" s="13" t="str">
        <f t="array" ref="G9">INDEX('Screening Interviews'!$A$1:$N$52,MATCH($A9,'Screening Interviews'!$A$1:$A$52,0),MATCH(G$1,'Screening Interviews'!$A$1:$N$1,0))</f>
        <v>Referral</v>
      </c>
      <c r="H9" s="13" t="str">
        <f t="array" ref="H9">INDEX('Screening Interviews'!$A$1:$N$52,MATCH($A9,'Screening Interviews'!$A$1:$A$52,0),MATCH(H$1,'Screening Interviews'!$A$1:$N$1,0))</f>
        <v>Nithya Iyer</v>
      </c>
      <c r="I9" s="14">
        <f t="array" ref="I9">INDEX('Screening Interviews'!$A$1:$N$52,MATCH($A9,'Screening Interviews'!$A$1:$A$52,0),MATCH(I$1,'Screening Interviews'!$A$1:$N$1,0))</f>
        <v>45365</v>
      </c>
      <c r="J9" s="15" t="str">
        <f t="array" ref="J9">INDEX('Screening Interviews'!$A$1:$N$52,MATCH($A9,'Screening Interviews'!$A$1:$A$52,0),MATCH(J$1,'Screening Interviews'!$A$1:$N$1,0))</f>
        <v>https://drive.google.com/file/d/abc123456def</v>
      </c>
      <c r="K9" s="13" t="str">
        <f t="array" ref="K9">INDEX('Screening Interviews'!$A$1:$N$52,MATCH($A9,'Screening Interviews'!$A$1:$A$52,0),MATCH(K$1,'Screening Interviews'!$A$1:$N$1,0))</f>
        <v>http://linkedinIshit918@gmail.com:linkedin)</v>
      </c>
      <c r="L9" s="13" t="str">
        <f t="array" ref="L9">INDEX('Screening Interviews'!$A$1:$N$52,MATCH($A9,'Screening Interviews'!$A$1:$A$52,0),MATCH(L$1,'Screening Interviews'!$A$1:$N$1,0))</f>
        <v>Current</v>
      </c>
      <c r="M9" s="13" t="str">
        <f t="array" ref="M9">INDEX('Screening Interviews'!$A$1:$N$52,MATCH($A9,'Screening Interviews'!$A$1:$A$52,0),MATCH(M$1,'Screening Interviews'!$A$1:$N$1,0))</f>
        <v>Ranjitha</v>
      </c>
      <c r="N9" s="13" t="str">
        <f t="array" ref="N9">INDEX('Screening Interviews'!$A$1:$N$52,MATCH($A9,'Screening Interviews'!$A$1:$A$52,0),MATCH(N$1,'Screening Interviews'!$A$1:$N$1,0))</f>
        <v>Shortlisted</v>
      </c>
      <c r="O9" s="16" t="s">
        <v>468</v>
      </c>
    </row>
    <row r="10">
      <c r="A10" s="13" t="str">
        <f>IFERROR(__xludf.DUMMYFUNCTION("""COMPUTED_VALUE"""),"Req_123_9234567925")</f>
        <v>Req_123_9234567925</v>
      </c>
      <c r="B10" s="13" t="str">
        <f t="array" ref="B10">INDEX('Screening Interviews'!$A$1:$N$52,MATCH($A10,'Screening Interviews'!$A$1:$A$52,0),MATCH(B$1,'Screening Interviews'!$A$1:$N$1,0))</f>
        <v>Deepika Patel</v>
      </c>
      <c r="C10" s="13">
        <f t="array" ref="C10">INDEX('Screening Interviews'!$A$1:$N$52,MATCH($A10,'Screening Interviews'!$A$1:$A$52,0),MATCH(C$1,'Screening Interviews'!$A$1:$N$1,0))</f>
        <v>9234567925</v>
      </c>
      <c r="D10" s="13" t="str">
        <f t="array" ref="D10">INDEX('Screening Interviews'!$A$1:$N$52,MATCH($A10,'Screening Interviews'!$A$1:$A$52,0),MATCH(D$1,'Screening Interviews'!$A$1:$N$1,0))</f>
        <v>Deepi925@gmail.com</v>
      </c>
      <c r="E10" s="13" t="str">
        <f t="array" ref="E10">INDEX('Screening Interviews'!$A$1:$N$52,MATCH($A10,'Screening Interviews'!$A$1:$A$52,0),MATCH(E$1,'Screening Interviews'!$A$1:$N$1,0))</f>
        <v>Marathi</v>
      </c>
      <c r="F10" s="13" t="str">
        <f t="array" ref="F10">INDEX('Screening Interviews'!$A$1:$N$52,MATCH($A10,'Screening Interviews'!$A$1:$A$52,0),MATCH(F$1,'Screening Interviews'!$A$1:$N$1,0))</f>
        <v>Req_123</v>
      </c>
      <c r="G10" s="13" t="str">
        <f t="array" ref="G10">INDEX('Screening Interviews'!$A$1:$N$52,MATCH($A10,'Screening Interviews'!$A$1:$A$52,0),MATCH(G$1,'Screening Interviews'!$A$1:$N$1,0))</f>
        <v>Linkedin</v>
      </c>
      <c r="H10" s="13" t="str">
        <f t="array" ref="H10">INDEX('Screening Interviews'!$A$1:$N$52,MATCH($A10,'Screening Interviews'!$A$1:$A$52,0),MATCH(H$1,'Screening Interviews'!$A$1:$N$1,0))</f>
        <v>Head Hunting</v>
      </c>
      <c r="I10" s="14">
        <f t="array" ref="I10">INDEX('Screening Interviews'!$A$1:$N$52,MATCH($A10,'Screening Interviews'!$A$1:$A$52,0),MATCH(I$1,'Screening Interviews'!$A$1:$N$1,0))</f>
        <v>45328</v>
      </c>
      <c r="J10" s="15" t="str">
        <f t="array" ref="J10">INDEX('Screening Interviews'!$A$1:$N$52,MATCH($A10,'Screening Interviews'!$A$1:$A$52,0),MATCH(J$1,'Screening Interviews'!$A$1:$N$1,0))</f>
        <v>https://drive.google.com/file/d/xyz987654uvw</v>
      </c>
      <c r="K10" s="13" t="str">
        <f t="array" ref="K10">INDEX('Screening Interviews'!$A$1:$N$52,MATCH($A10,'Screening Interviews'!$A$1:$A$52,0),MATCH(K$1,'Screening Interviews'!$A$1:$N$1,0))</f>
        <v>http://linkedinDeepi925@gmail.com:linkedin)</v>
      </c>
      <c r="L10" s="13" t="str">
        <f t="array" ref="L10">INDEX('Screening Interviews'!$A$1:$N$52,MATCH($A10,'Screening Interviews'!$A$1:$A$52,0),MATCH(L$1,'Screening Interviews'!$A$1:$N$1,0))</f>
        <v>Current</v>
      </c>
      <c r="M10" s="13" t="str">
        <f t="array" ref="M10">INDEX('Screening Interviews'!$A$1:$N$52,MATCH($A10,'Screening Interviews'!$A$1:$A$52,0),MATCH(M$1,'Screening Interviews'!$A$1:$N$1,0))</f>
        <v>Kartik</v>
      </c>
      <c r="N10" s="13" t="str">
        <f t="array" ref="N10">INDEX('Screening Interviews'!$A$1:$N$52,MATCH($A10,'Screening Interviews'!$A$1:$A$52,0),MATCH(N$1,'Screening Interviews'!$A$1:$N$1,0))</f>
        <v>Shortlisted</v>
      </c>
      <c r="O10" s="16" t="s">
        <v>471</v>
      </c>
    </row>
    <row r="11">
      <c r="A11" s="13" t="str">
        <f>IFERROR(__xludf.DUMMYFUNCTION("""COMPUTED_VALUE"""),"Req_123_9234567927")</f>
        <v>Req_123_9234567927</v>
      </c>
      <c r="B11" s="13" t="str">
        <f t="array" ref="B11">INDEX('Screening Interviews'!$A$1:$N$52,MATCH($A11,'Screening Interviews'!$A$1:$A$52,0),MATCH(B$1,'Screening Interviews'!$A$1:$N$1,0))</f>
        <v>Shruti Khanna</v>
      </c>
      <c r="C11" s="13">
        <f t="array" ref="C11">INDEX('Screening Interviews'!$A$1:$N$52,MATCH($A11,'Screening Interviews'!$A$1:$A$52,0),MATCH(C$1,'Screening Interviews'!$A$1:$N$1,0))</f>
        <v>9234567927</v>
      </c>
      <c r="D11" s="13" t="str">
        <f t="array" ref="D11">INDEX('Screening Interviews'!$A$1:$N$52,MATCH($A11,'Screening Interviews'!$A$1:$A$52,0),MATCH(D$1,'Screening Interviews'!$A$1:$N$1,0))</f>
        <v>Shrut927@gmail.com</v>
      </c>
      <c r="E11" s="13" t="str">
        <f t="array" ref="E11">INDEX('Screening Interviews'!$A$1:$N$52,MATCH($A11,'Screening Interviews'!$A$1:$A$52,0),MATCH(E$1,'Screening Interviews'!$A$1:$N$1,0))</f>
        <v>Tamil</v>
      </c>
      <c r="F11" s="13" t="str">
        <f t="array" ref="F11">INDEX('Screening Interviews'!$A$1:$N$52,MATCH($A11,'Screening Interviews'!$A$1:$A$52,0),MATCH(F$1,'Screening Interviews'!$A$1:$N$1,0))</f>
        <v>Req_123</v>
      </c>
      <c r="G11" s="13" t="str">
        <f t="array" ref="G11">INDEX('Screening Interviews'!$A$1:$N$52,MATCH($A11,'Screening Interviews'!$A$1:$A$52,0),MATCH(G$1,'Screening Interviews'!$A$1:$N$1,0))</f>
        <v>Shine</v>
      </c>
      <c r="H11" s="13" t="str">
        <f t="array" ref="H11">INDEX('Screening Interviews'!$A$1:$N$52,MATCH($A11,'Screening Interviews'!$A$1:$A$52,0),MATCH(H$1,'Screening Interviews'!$A$1:$N$1,0))</f>
        <v>Head Hunting</v>
      </c>
      <c r="I11" s="14">
        <f t="array" ref="I11">INDEX('Screening Interviews'!$A$1:$N$52,MATCH($A11,'Screening Interviews'!$A$1:$A$52,0),MATCH(I$1,'Screening Interviews'!$A$1:$N$1,0))</f>
        <v>45339</v>
      </c>
      <c r="J11" s="15" t="str">
        <f t="array" ref="J11">INDEX('Screening Interviews'!$A$1:$N$52,MATCH($A11,'Screening Interviews'!$A$1:$A$52,0),MATCH(J$1,'Screening Interviews'!$A$1:$N$1,0))</f>
        <v>https://drive.google.com/file/d/abc123456def</v>
      </c>
      <c r="K11" s="13" t="str">
        <f t="array" ref="K11">INDEX('Screening Interviews'!$A$1:$N$52,MATCH($A11,'Screening Interviews'!$A$1:$A$52,0),MATCH(K$1,'Screening Interviews'!$A$1:$N$1,0))</f>
        <v>http://linkedinShrut927@gmail.com:linkedin)</v>
      </c>
      <c r="L11" s="13" t="str">
        <f t="array" ref="L11">INDEX('Screening Interviews'!$A$1:$N$52,MATCH($A11,'Screening Interviews'!$A$1:$A$52,0),MATCH(L$1,'Screening Interviews'!$A$1:$N$1,0))</f>
        <v>Current</v>
      </c>
      <c r="M11" s="13" t="str">
        <f t="array" ref="M11">INDEX('Screening Interviews'!$A$1:$N$52,MATCH($A11,'Screening Interviews'!$A$1:$A$52,0),MATCH(M$1,'Screening Interviews'!$A$1:$N$1,0))</f>
        <v>Ayushi</v>
      </c>
      <c r="N11" s="13" t="str">
        <f t="array" ref="N11">INDEX('Screening Interviews'!$A$1:$N$52,MATCH($A11,'Screening Interviews'!$A$1:$A$52,0),MATCH(N$1,'Screening Interviews'!$A$1:$N$1,0))</f>
        <v>Shortlisted</v>
      </c>
      <c r="O11" s="16" t="s">
        <v>469</v>
      </c>
    </row>
    <row r="12">
      <c r="A12" s="13" t="str">
        <f>IFERROR(__xludf.DUMMYFUNCTION("""COMPUTED_VALUE"""),"Req_123_9234567933")</f>
        <v>Req_123_9234567933</v>
      </c>
      <c r="B12" s="13" t="str">
        <f t="array" ref="B12">INDEX('Screening Interviews'!$A$1:$N$52,MATCH($A12,'Screening Interviews'!$A$1:$A$52,0),MATCH(B$1,'Screening Interviews'!$A$1:$N$1,0))</f>
        <v>Anushka Patel</v>
      </c>
      <c r="C12" s="13">
        <f t="array" ref="C12">INDEX('Screening Interviews'!$A$1:$N$52,MATCH($A12,'Screening Interviews'!$A$1:$A$52,0),MATCH(C$1,'Screening Interviews'!$A$1:$N$1,0))</f>
        <v>9234567933</v>
      </c>
      <c r="D12" s="13" t="str">
        <f t="array" ref="D12">INDEX('Screening Interviews'!$A$1:$N$52,MATCH($A12,'Screening Interviews'!$A$1:$A$52,0),MATCH(D$1,'Screening Interviews'!$A$1:$N$1,0))</f>
        <v>Anush933@gmail.com</v>
      </c>
      <c r="E12" s="13" t="str">
        <f t="array" ref="E12">INDEX('Screening Interviews'!$A$1:$N$52,MATCH($A12,'Screening Interviews'!$A$1:$A$52,0),MATCH(E$1,'Screening Interviews'!$A$1:$N$1,0))</f>
        <v>Tamil</v>
      </c>
      <c r="F12" s="13" t="str">
        <f t="array" ref="F12">INDEX('Screening Interviews'!$A$1:$N$52,MATCH($A12,'Screening Interviews'!$A$1:$A$52,0),MATCH(F$1,'Screening Interviews'!$A$1:$N$1,0))</f>
        <v>Req_123</v>
      </c>
      <c r="G12" s="13" t="str">
        <f t="array" ref="G12">INDEX('Screening Interviews'!$A$1:$N$52,MATCH($A12,'Screening Interviews'!$A$1:$A$52,0),MATCH(G$1,'Screening Interviews'!$A$1:$N$1,0))</f>
        <v>IIMJobs</v>
      </c>
      <c r="H12" s="13" t="str">
        <f t="array" ref="H12">INDEX('Screening Interviews'!$A$1:$N$52,MATCH($A12,'Screening Interviews'!$A$1:$A$52,0),MATCH(H$1,'Screening Interviews'!$A$1:$N$1,0))</f>
        <v>Job Posting</v>
      </c>
      <c r="I12" s="14">
        <f t="array" ref="I12">INDEX('Screening Interviews'!$A$1:$N$52,MATCH($A12,'Screening Interviews'!$A$1:$A$52,0),MATCH(I$1,'Screening Interviews'!$A$1:$N$1,0))</f>
        <v>45294</v>
      </c>
      <c r="J12" s="15" t="str">
        <f t="array" ref="J12">INDEX('Screening Interviews'!$A$1:$N$52,MATCH($A12,'Screening Interviews'!$A$1:$A$52,0),MATCH(J$1,'Screening Interviews'!$A$1:$N$1,0))</f>
        <v>https://drive.google.com/file/d/abc123456def</v>
      </c>
      <c r="K12" s="13" t="str">
        <f t="array" ref="K12">INDEX('Screening Interviews'!$A$1:$N$52,MATCH($A12,'Screening Interviews'!$A$1:$A$52,0),MATCH(K$1,'Screening Interviews'!$A$1:$N$1,0))</f>
        <v>http://linkedinAnush933@gmail.com:linkedin)</v>
      </c>
      <c r="L12" s="13" t="str">
        <f t="array" ref="L12">INDEX('Screening Interviews'!$A$1:$N$52,MATCH($A12,'Screening Interviews'!$A$1:$A$52,0),MATCH(L$1,'Screening Interviews'!$A$1:$N$1,0))</f>
        <v>Current</v>
      </c>
      <c r="M12" s="13" t="str">
        <f t="array" ref="M12">INDEX('Screening Interviews'!$A$1:$N$52,MATCH($A12,'Screening Interviews'!$A$1:$A$52,0),MATCH(M$1,'Screening Interviews'!$A$1:$N$1,0))</f>
        <v>Ranjitha</v>
      </c>
      <c r="N12" s="13" t="str">
        <f t="array" ref="N12">INDEX('Screening Interviews'!$A$1:$N$52,MATCH($A12,'Screening Interviews'!$A$1:$A$52,0),MATCH(N$1,'Screening Interviews'!$A$1:$N$1,0))</f>
        <v>Shortlisted</v>
      </c>
      <c r="O12" s="16" t="s">
        <v>470</v>
      </c>
    </row>
    <row r="13">
      <c r="A13" s="13" t="str">
        <f>IFERROR(__xludf.DUMMYFUNCTION("""COMPUTED_VALUE"""),"Req_123_9234567934")</f>
        <v>Req_123_9234567934</v>
      </c>
      <c r="B13" s="13" t="str">
        <f t="array" ref="B13">INDEX('Screening Interviews'!$A$1:$N$52,MATCH($A13,'Screening Interviews'!$A$1:$A$52,0),MATCH(B$1,'Screening Interviews'!$A$1:$N$1,0))</f>
        <v>Sumit Jain</v>
      </c>
      <c r="C13" s="13">
        <f t="array" ref="C13">INDEX('Screening Interviews'!$A$1:$N$52,MATCH($A13,'Screening Interviews'!$A$1:$A$52,0),MATCH(C$1,'Screening Interviews'!$A$1:$N$1,0))</f>
        <v>9234567934</v>
      </c>
      <c r="D13" s="13" t="str">
        <f t="array" ref="D13">INDEX('Screening Interviews'!$A$1:$N$52,MATCH($A13,'Screening Interviews'!$A$1:$A$52,0),MATCH(D$1,'Screening Interviews'!$A$1:$N$1,0))</f>
        <v>Sumit934@gmail.com</v>
      </c>
      <c r="E13" s="13" t="str">
        <f t="array" ref="E13">INDEX('Screening Interviews'!$A$1:$N$52,MATCH($A13,'Screening Interviews'!$A$1:$A$52,0),MATCH(E$1,'Screening Interviews'!$A$1:$N$1,0))</f>
        <v>Kannada</v>
      </c>
      <c r="F13" s="13" t="str">
        <f t="array" ref="F13">INDEX('Screening Interviews'!$A$1:$N$52,MATCH($A13,'Screening Interviews'!$A$1:$A$52,0),MATCH(F$1,'Screening Interviews'!$A$1:$N$1,0))</f>
        <v>Req_123</v>
      </c>
      <c r="G13" s="13" t="str">
        <f t="array" ref="G13">INDEX('Screening Interviews'!$A$1:$N$52,MATCH($A13,'Screening Interviews'!$A$1:$A$52,0),MATCH(G$1,'Screening Interviews'!$A$1:$N$1,0))</f>
        <v>Shine</v>
      </c>
      <c r="H13" s="13" t="str">
        <f t="array" ref="H13">INDEX('Screening Interviews'!$A$1:$N$52,MATCH($A13,'Screening Interviews'!$A$1:$A$52,0),MATCH(H$1,'Screening Interviews'!$A$1:$N$1,0))</f>
        <v>Job Posting</v>
      </c>
      <c r="I13" s="14">
        <f t="array" ref="I13">INDEX('Screening Interviews'!$A$1:$N$52,MATCH($A13,'Screening Interviews'!$A$1:$A$52,0),MATCH(I$1,'Screening Interviews'!$A$1:$N$1,0))</f>
        <v>45299</v>
      </c>
      <c r="J13" s="15" t="str">
        <f t="array" ref="J13">INDEX('Screening Interviews'!$A$1:$N$52,MATCH($A13,'Screening Interviews'!$A$1:$A$52,0),MATCH(J$1,'Screening Interviews'!$A$1:$N$1,0))</f>
        <v>https://drive.google.com/file/d/xyz987654uvw</v>
      </c>
      <c r="K13" s="13" t="str">
        <f t="array" ref="K13">INDEX('Screening Interviews'!$A$1:$N$52,MATCH($A13,'Screening Interviews'!$A$1:$A$52,0),MATCH(K$1,'Screening Interviews'!$A$1:$N$1,0))</f>
        <v>http://linkedinSumit934@gmail.com:linkedin)</v>
      </c>
      <c r="L13" s="13" t="str">
        <f t="array" ref="L13">INDEX('Screening Interviews'!$A$1:$N$52,MATCH($A13,'Screening Interviews'!$A$1:$A$52,0),MATCH(L$1,'Screening Interviews'!$A$1:$N$1,0))</f>
        <v>Current</v>
      </c>
      <c r="M13" s="13" t="str">
        <f t="array" ref="M13">INDEX('Screening Interviews'!$A$1:$N$52,MATCH($A13,'Screening Interviews'!$A$1:$A$52,0),MATCH(M$1,'Screening Interviews'!$A$1:$N$1,0))</f>
        <v>Ayushi</v>
      </c>
      <c r="N13" s="13" t="str">
        <f t="array" ref="N13">INDEX('Screening Interviews'!$A$1:$N$52,MATCH($A13,'Screening Interviews'!$A$1:$A$52,0),MATCH(N$1,'Screening Interviews'!$A$1:$N$1,0))</f>
        <v>Shortlisted</v>
      </c>
      <c r="O13" s="16" t="s">
        <v>468</v>
      </c>
    </row>
    <row r="14">
      <c r="A14" s="13" t="str">
        <f>IFERROR(__xludf.DUMMYFUNCTION("""COMPUTED_VALUE"""),"Req_123_9234567939")</f>
        <v>Req_123_9234567939</v>
      </c>
      <c r="B14" s="13" t="str">
        <f t="array" ref="B14">INDEX('Screening Interviews'!$A$1:$N$52,MATCH($A14,'Screening Interviews'!$A$1:$A$52,0),MATCH(B$1,'Screening Interviews'!$A$1:$N$1,0))</f>
        <v>Anika Das</v>
      </c>
      <c r="C14" s="13">
        <f t="array" ref="C14">INDEX('Screening Interviews'!$A$1:$N$52,MATCH($A14,'Screening Interviews'!$A$1:$A$52,0),MATCH(C$1,'Screening Interviews'!$A$1:$N$1,0))</f>
        <v>9234567939</v>
      </c>
      <c r="D14" s="13" t="str">
        <f t="array" ref="D14">INDEX('Screening Interviews'!$A$1:$N$52,MATCH($A14,'Screening Interviews'!$A$1:$A$52,0),MATCH(D$1,'Screening Interviews'!$A$1:$N$1,0))</f>
        <v>Anika939@gmail.com</v>
      </c>
      <c r="E14" s="13" t="str">
        <f t="array" ref="E14">INDEX('Screening Interviews'!$A$1:$N$52,MATCH($A14,'Screening Interviews'!$A$1:$A$52,0),MATCH(E$1,'Screening Interviews'!$A$1:$N$1,0))</f>
        <v>Kannada</v>
      </c>
      <c r="F14" s="13" t="str">
        <f t="array" ref="F14">INDEX('Screening Interviews'!$A$1:$N$52,MATCH($A14,'Screening Interviews'!$A$1:$A$52,0),MATCH(F$1,'Screening Interviews'!$A$1:$N$1,0))</f>
        <v>Req_123</v>
      </c>
      <c r="G14" s="13" t="str">
        <f t="array" ref="G14">INDEX('Screening Interviews'!$A$1:$N$52,MATCH($A14,'Screening Interviews'!$A$1:$A$52,0),MATCH(G$1,'Screening Interviews'!$A$1:$N$1,0))</f>
        <v>Shine</v>
      </c>
      <c r="H14" s="13" t="str">
        <f t="array" ref="H14">INDEX('Screening Interviews'!$A$1:$N$52,MATCH($A14,'Screening Interviews'!$A$1:$A$52,0),MATCH(H$1,'Screening Interviews'!$A$1:$N$1,0))</f>
        <v>Job Posting</v>
      </c>
      <c r="I14" s="14">
        <f t="array" ref="I14">INDEX('Screening Interviews'!$A$1:$N$52,MATCH($A14,'Screening Interviews'!$A$1:$A$52,0),MATCH(I$1,'Screening Interviews'!$A$1:$N$1,0))</f>
        <v>45331</v>
      </c>
      <c r="J14" s="15" t="str">
        <f t="array" ref="J14">INDEX('Screening Interviews'!$A$1:$N$52,MATCH($A14,'Screening Interviews'!$A$1:$A$52,0),MATCH(J$1,'Screening Interviews'!$A$1:$N$1,0))</f>
        <v>https://drive.google.com/file/d/abc123456def</v>
      </c>
      <c r="K14" s="13" t="str">
        <f t="array" ref="K14">INDEX('Screening Interviews'!$A$1:$N$52,MATCH($A14,'Screening Interviews'!$A$1:$A$52,0),MATCH(K$1,'Screening Interviews'!$A$1:$N$1,0))</f>
        <v>http://linkedinAnika939@gmail.com:linkedin)</v>
      </c>
      <c r="L14" s="13" t="str">
        <f t="array" ref="L14">INDEX('Screening Interviews'!$A$1:$N$52,MATCH($A14,'Screening Interviews'!$A$1:$A$52,0),MATCH(L$1,'Screening Interviews'!$A$1:$N$1,0))</f>
        <v>Current</v>
      </c>
      <c r="M14" s="13" t="str">
        <f t="array" ref="M14">INDEX('Screening Interviews'!$A$1:$N$52,MATCH($A14,'Screening Interviews'!$A$1:$A$52,0),MATCH(M$1,'Screening Interviews'!$A$1:$N$1,0))</f>
        <v>Ayushi</v>
      </c>
      <c r="N14" s="13" t="str">
        <f t="array" ref="N14">INDEX('Screening Interviews'!$A$1:$N$52,MATCH($A14,'Screening Interviews'!$A$1:$A$52,0),MATCH(N$1,'Screening Interviews'!$A$1:$N$1,0))</f>
        <v>Shortlisted</v>
      </c>
      <c r="O14" s="16" t="s">
        <v>471</v>
      </c>
    </row>
    <row r="15">
      <c r="A15" s="13" t="str">
        <f>IFERROR(__xludf.DUMMYFUNCTION("""COMPUTED_VALUE"""),"Req_123_9234567942")</f>
        <v>Req_123_9234567942</v>
      </c>
      <c r="B15" s="13" t="str">
        <f t="array" ref="B15">INDEX('Screening Interviews'!$A$1:$N$52,MATCH($A15,'Screening Interviews'!$A$1:$A$52,0),MATCH(B$1,'Screening Interviews'!$A$1:$N$1,0))</f>
        <v>Pranav Gupta</v>
      </c>
      <c r="C15" s="13">
        <f t="array" ref="C15">INDEX('Screening Interviews'!$A$1:$N$52,MATCH($A15,'Screening Interviews'!$A$1:$A$52,0),MATCH(C$1,'Screening Interviews'!$A$1:$N$1,0))</f>
        <v>9234567942</v>
      </c>
      <c r="D15" s="13" t="str">
        <f t="array" ref="D15">INDEX('Screening Interviews'!$A$1:$N$52,MATCH($A15,'Screening Interviews'!$A$1:$A$52,0),MATCH(D$1,'Screening Interviews'!$A$1:$N$1,0))</f>
        <v>Prana942@gmail.com</v>
      </c>
      <c r="E15" s="13" t="str">
        <f t="array" ref="E15">INDEX('Screening Interviews'!$A$1:$N$52,MATCH($A15,'Screening Interviews'!$A$1:$A$52,0),MATCH(E$1,'Screening Interviews'!$A$1:$N$1,0))</f>
        <v>Telugu</v>
      </c>
      <c r="F15" s="13" t="str">
        <f t="array" ref="F15">INDEX('Screening Interviews'!$A$1:$N$52,MATCH($A15,'Screening Interviews'!$A$1:$A$52,0),MATCH(F$1,'Screening Interviews'!$A$1:$N$1,0))</f>
        <v>Req_123</v>
      </c>
      <c r="G15" s="13" t="str">
        <f t="array" ref="G15">INDEX('Screening Interviews'!$A$1:$N$52,MATCH($A15,'Screening Interviews'!$A$1:$A$52,0),MATCH(G$1,'Screening Interviews'!$A$1:$N$1,0))</f>
        <v>IIMJobs</v>
      </c>
      <c r="H15" s="13" t="str">
        <f t="array" ref="H15">INDEX('Screening Interviews'!$A$1:$N$52,MATCH($A15,'Screening Interviews'!$A$1:$A$52,0),MATCH(H$1,'Screening Interviews'!$A$1:$N$1,0))</f>
        <v>Head Hunting</v>
      </c>
      <c r="I15" s="14">
        <f t="array" ref="I15">INDEX('Screening Interviews'!$A$1:$N$52,MATCH($A15,'Screening Interviews'!$A$1:$A$52,0),MATCH(I$1,'Screening Interviews'!$A$1:$N$1,0))</f>
        <v>45349</v>
      </c>
      <c r="J15" s="15" t="str">
        <f t="array" ref="J15">INDEX('Screening Interviews'!$A$1:$N$52,MATCH($A15,'Screening Interviews'!$A$1:$A$52,0),MATCH(J$1,'Screening Interviews'!$A$1:$N$1,0))</f>
        <v>https://drive.google.com/file/d/abc123456def</v>
      </c>
      <c r="K15" s="13" t="str">
        <f t="array" ref="K15">INDEX('Screening Interviews'!$A$1:$N$52,MATCH($A15,'Screening Interviews'!$A$1:$A$52,0),MATCH(K$1,'Screening Interviews'!$A$1:$N$1,0))</f>
        <v>http://linkedinPrana942@gmail.com:linkedin)</v>
      </c>
      <c r="L15" s="13" t="str">
        <f t="array" ref="L15">INDEX('Screening Interviews'!$A$1:$N$52,MATCH($A15,'Screening Interviews'!$A$1:$A$52,0),MATCH(L$1,'Screening Interviews'!$A$1:$N$1,0))</f>
        <v>Current</v>
      </c>
      <c r="M15" s="13" t="str">
        <f t="array" ref="M15">INDEX('Screening Interviews'!$A$1:$N$52,MATCH($A15,'Screening Interviews'!$A$1:$A$52,0),MATCH(M$1,'Screening Interviews'!$A$1:$N$1,0))</f>
        <v>Ayushi</v>
      </c>
      <c r="N15" s="13" t="str">
        <f t="array" ref="N15">INDEX('Screening Interviews'!$A$1:$N$52,MATCH($A15,'Screening Interviews'!$A$1:$A$52,0),MATCH(N$1,'Screening Interviews'!$A$1:$N$1,0))</f>
        <v>Shortlisted</v>
      </c>
      <c r="O15" s="16" t="s">
        <v>468</v>
      </c>
    </row>
    <row r="16">
      <c r="A16" s="13" t="str">
        <f>IFERROR(__xludf.DUMMYFUNCTION("""COMPUTED_VALUE"""),"Req_123_9234567947")</f>
        <v>Req_123_9234567947</v>
      </c>
      <c r="B16" s="13" t="str">
        <f t="array" ref="B16">INDEX('Screening Interviews'!$A$1:$N$52,MATCH($A16,'Screening Interviews'!$A$1:$A$52,0),MATCH(B$1,'Screening Interviews'!$A$1:$N$1,0))</f>
        <v>Swati Singh</v>
      </c>
      <c r="C16" s="13">
        <f t="array" ref="C16">INDEX('Screening Interviews'!$A$1:$N$52,MATCH($A16,'Screening Interviews'!$A$1:$A$52,0),MATCH(C$1,'Screening Interviews'!$A$1:$N$1,0))</f>
        <v>9234567947</v>
      </c>
      <c r="D16" s="13" t="str">
        <f t="array" ref="D16">INDEX('Screening Interviews'!$A$1:$N$52,MATCH($A16,'Screening Interviews'!$A$1:$A$52,0),MATCH(D$1,'Screening Interviews'!$A$1:$N$1,0))</f>
        <v>Swati947@gmail.com</v>
      </c>
      <c r="E16" s="13" t="str">
        <f t="array" ref="E16">INDEX('Screening Interviews'!$A$1:$N$52,MATCH($A16,'Screening Interviews'!$A$1:$A$52,0),MATCH(E$1,'Screening Interviews'!$A$1:$N$1,0))</f>
        <v>Malayalam</v>
      </c>
      <c r="F16" s="13" t="str">
        <f t="array" ref="F16">INDEX('Screening Interviews'!$A$1:$N$52,MATCH($A16,'Screening Interviews'!$A$1:$A$52,0),MATCH(F$1,'Screening Interviews'!$A$1:$N$1,0))</f>
        <v>Req_123</v>
      </c>
      <c r="G16" s="13" t="str">
        <f t="array" ref="G16">INDEX('Screening Interviews'!$A$1:$N$52,MATCH($A16,'Screening Interviews'!$A$1:$A$52,0),MATCH(G$1,'Screening Interviews'!$A$1:$N$1,0))</f>
        <v>IIMJobs</v>
      </c>
      <c r="H16" s="13" t="str">
        <f t="array" ref="H16">INDEX('Screening Interviews'!$A$1:$N$52,MATCH($A16,'Screening Interviews'!$A$1:$A$52,0),MATCH(H$1,'Screening Interviews'!$A$1:$N$1,0))</f>
        <v>Head Hunting</v>
      </c>
      <c r="I16" s="14">
        <f t="array" ref="I16">INDEX('Screening Interviews'!$A$1:$N$52,MATCH($A16,'Screening Interviews'!$A$1:$A$52,0),MATCH(I$1,'Screening Interviews'!$A$1:$N$1,0))</f>
        <v>45301</v>
      </c>
      <c r="J16" s="15" t="str">
        <f t="array" ref="J16">INDEX('Screening Interviews'!$A$1:$N$52,MATCH($A16,'Screening Interviews'!$A$1:$A$52,0),MATCH(J$1,'Screening Interviews'!$A$1:$N$1,0))</f>
        <v>https://drive.google.com/file/d/mno456789pqr</v>
      </c>
      <c r="K16" s="13" t="str">
        <f t="array" ref="K16">INDEX('Screening Interviews'!$A$1:$N$52,MATCH($A16,'Screening Interviews'!$A$1:$A$52,0),MATCH(K$1,'Screening Interviews'!$A$1:$N$1,0))</f>
        <v>http://linkedinSwati947@gmail.com:linkedin)</v>
      </c>
      <c r="L16" s="13" t="str">
        <f t="array" ref="L16">INDEX('Screening Interviews'!$A$1:$N$52,MATCH($A16,'Screening Interviews'!$A$1:$A$52,0),MATCH(L$1,'Screening Interviews'!$A$1:$N$1,0))</f>
        <v>Current</v>
      </c>
      <c r="M16" s="13" t="str">
        <f t="array" ref="M16">INDEX('Screening Interviews'!$A$1:$N$52,MATCH($A16,'Screening Interviews'!$A$1:$A$52,0),MATCH(M$1,'Screening Interviews'!$A$1:$N$1,0))</f>
        <v>Ayushi</v>
      </c>
      <c r="N16" s="13" t="str">
        <f t="array" ref="N16">INDEX('Screening Interviews'!$A$1:$N$52,MATCH($A16,'Screening Interviews'!$A$1:$A$52,0),MATCH(N$1,'Screening Interviews'!$A$1:$N$1,0))</f>
        <v>Shortlisted</v>
      </c>
      <c r="O16" s="16" t="s">
        <v>469</v>
      </c>
    </row>
    <row r="17">
      <c r="A17" s="13" t="str">
        <f>IFERROR(__xludf.DUMMYFUNCTION("""COMPUTED_VALUE"""),"Req_123_9234567950")</f>
        <v>Req_123_9234567950</v>
      </c>
      <c r="B17" s="13" t="str">
        <f t="array" ref="B17">INDEX('Screening Interviews'!$A$1:$N$52,MATCH($A17,'Screening Interviews'!$A$1:$A$52,0),MATCH(B$1,'Screening Interviews'!$A$1:$N$1,0))</f>
        <v>Pradeep Kumar</v>
      </c>
      <c r="C17" s="13">
        <f t="array" ref="C17">INDEX('Screening Interviews'!$A$1:$N$52,MATCH($A17,'Screening Interviews'!$A$1:$A$52,0),MATCH(C$1,'Screening Interviews'!$A$1:$N$1,0))</f>
        <v>9234567950</v>
      </c>
      <c r="D17" s="13" t="str">
        <f t="array" ref="D17">INDEX('Screening Interviews'!$A$1:$N$52,MATCH($A17,'Screening Interviews'!$A$1:$A$52,0),MATCH(D$1,'Screening Interviews'!$A$1:$N$1,0))</f>
        <v>Prade950@gmail.com</v>
      </c>
      <c r="E17" s="13" t="str">
        <f t="array" ref="E17">INDEX('Screening Interviews'!$A$1:$N$52,MATCH($A17,'Screening Interviews'!$A$1:$A$52,0),MATCH(E$1,'Screening Interviews'!$A$1:$N$1,0))</f>
        <v>Hindi</v>
      </c>
      <c r="F17" s="13" t="str">
        <f t="array" ref="F17">INDEX('Screening Interviews'!$A$1:$N$52,MATCH($A17,'Screening Interviews'!$A$1:$A$52,0),MATCH(F$1,'Screening Interviews'!$A$1:$N$1,0))</f>
        <v>Req_123</v>
      </c>
      <c r="G17" s="13" t="str">
        <f t="array" ref="G17">INDEX('Screening Interviews'!$A$1:$N$52,MATCH($A17,'Screening Interviews'!$A$1:$A$52,0),MATCH(G$1,'Screening Interviews'!$A$1:$N$1,0))</f>
        <v>Referral</v>
      </c>
      <c r="H17" s="13" t="str">
        <f t="array" ref="H17">INDEX('Screening Interviews'!$A$1:$N$52,MATCH($A17,'Screening Interviews'!$A$1:$A$52,0),MATCH(H$1,'Screening Interviews'!$A$1:$N$1,0))</f>
        <v>Anjali Choudhury</v>
      </c>
      <c r="I17" s="14">
        <f t="array" ref="I17">INDEX('Screening Interviews'!$A$1:$N$52,MATCH($A17,'Screening Interviews'!$A$1:$A$52,0),MATCH(I$1,'Screening Interviews'!$A$1:$N$1,0))</f>
        <v>45321</v>
      </c>
      <c r="J17" s="15" t="str">
        <f t="array" ref="J17">INDEX('Screening Interviews'!$A$1:$N$52,MATCH($A17,'Screening Interviews'!$A$1:$A$52,0),MATCH(J$1,'Screening Interviews'!$A$1:$N$1,0))</f>
        <v>https://drive.google.com/file/d/mno456789pqr</v>
      </c>
      <c r="K17" s="13" t="str">
        <f t="array" ref="K17">INDEX('Screening Interviews'!$A$1:$N$52,MATCH($A17,'Screening Interviews'!$A$1:$A$52,0),MATCH(K$1,'Screening Interviews'!$A$1:$N$1,0))</f>
        <v>http://linkedinPrade950@gmail.com:linkedin)</v>
      </c>
      <c r="L17" s="13" t="str">
        <f t="array" ref="L17">INDEX('Screening Interviews'!$A$1:$N$52,MATCH($A17,'Screening Interviews'!$A$1:$A$52,0),MATCH(L$1,'Screening Interviews'!$A$1:$N$1,0))</f>
        <v>Current</v>
      </c>
      <c r="M17" s="13" t="str">
        <f t="array" ref="M17">INDEX('Screening Interviews'!$A$1:$N$52,MATCH($A17,'Screening Interviews'!$A$1:$A$52,0),MATCH(M$1,'Screening Interviews'!$A$1:$N$1,0))</f>
        <v>Kartik</v>
      </c>
      <c r="N17" s="13" t="str">
        <f t="array" ref="N17">INDEX('Screening Interviews'!$A$1:$N$52,MATCH($A17,'Screening Interviews'!$A$1:$A$52,0),MATCH(N$1,'Screening Interviews'!$A$1:$N$1,0))</f>
        <v>Shortlisted</v>
      </c>
      <c r="O17" s="16" t="s">
        <v>470</v>
      </c>
    </row>
    <row r="18">
      <c r="A18" s="13" t="str">
        <f>IFERROR(__xludf.DUMMYFUNCTION("""COMPUTED_VALUE"""),"Req_123_9234567951")</f>
        <v>Req_123_9234567951</v>
      </c>
      <c r="B18" s="13" t="str">
        <f t="array" ref="B18">INDEX('Screening Interviews'!$A$1:$N$52,MATCH($A18,'Screening Interviews'!$A$1:$A$52,0),MATCH(B$1,'Screening Interviews'!$A$1:$N$1,0))</f>
        <v>Nisha Singh</v>
      </c>
      <c r="C18" s="13">
        <f t="array" ref="C18">INDEX('Screening Interviews'!$A$1:$N$52,MATCH($A18,'Screening Interviews'!$A$1:$A$52,0),MATCH(C$1,'Screening Interviews'!$A$1:$N$1,0))</f>
        <v>9234567951</v>
      </c>
      <c r="D18" s="13" t="str">
        <f t="array" ref="D18">INDEX('Screening Interviews'!$A$1:$N$52,MATCH($A18,'Screening Interviews'!$A$1:$A$52,0),MATCH(D$1,'Screening Interviews'!$A$1:$N$1,0))</f>
        <v>Nisha951@gmail.com</v>
      </c>
      <c r="E18" s="13" t="str">
        <f t="array" ref="E18">INDEX('Screening Interviews'!$A$1:$N$52,MATCH($A18,'Screening Interviews'!$A$1:$A$52,0),MATCH(E$1,'Screening Interviews'!$A$1:$N$1,0))</f>
        <v>Tamil</v>
      </c>
      <c r="F18" s="13" t="str">
        <f t="array" ref="F18">INDEX('Screening Interviews'!$A$1:$N$52,MATCH($A18,'Screening Interviews'!$A$1:$A$52,0),MATCH(F$1,'Screening Interviews'!$A$1:$N$1,0))</f>
        <v>Req_123</v>
      </c>
      <c r="G18" s="13" t="str">
        <f t="array" ref="G18">INDEX('Screening Interviews'!$A$1:$N$52,MATCH($A18,'Screening Interviews'!$A$1:$A$52,0),MATCH(G$1,'Screening Interviews'!$A$1:$N$1,0))</f>
        <v>IIMJobs</v>
      </c>
      <c r="H18" s="13" t="str">
        <f t="array" ref="H18">INDEX('Screening Interviews'!$A$1:$N$52,MATCH($A18,'Screening Interviews'!$A$1:$A$52,0),MATCH(H$1,'Screening Interviews'!$A$1:$N$1,0))</f>
        <v>Head Hunting</v>
      </c>
      <c r="I18" s="14">
        <f t="array" ref="I18">INDEX('Screening Interviews'!$A$1:$N$52,MATCH($A18,'Screening Interviews'!$A$1:$A$52,0),MATCH(I$1,'Screening Interviews'!$A$1:$N$1,0))</f>
        <v>45326</v>
      </c>
      <c r="J18" s="15" t="str">
        <f t="array" ref="J18">INDEX('Screening Interviews'!$A$1:$N$52,MATCH($A18,'Screening Interviews'!$A$1:$A$52,0),MATCH(J$1,'Screening Interviews'!$A$1:$N$1,0))</f>
        <v>https://drive.google.com/file/d/abc123456def</v>
      </c>
      <c r="K18" s="13" t="str">
        <f t="array" ref="K18">INDEX('Screening Interviews'!$A$1:$N$52,MATCH($A18,'Screening Interviews'!$A$1:$A$52,0),MATCH(K$1,'Screening Interviews'!$A$1:$N$1,0))</f>
        <v>http://linkedinNisha951@gmail.com:linkedin)</v>
      </c>
      <c r="L18" s="13" t="str">
        <f t="array" ref="L18">INDEX('Screening Interviews'!$A$1:$N$52,MATCH($A18,'Screening Interviews'!$A$1:$A$52,0),MATCH(L$1,'Screening Interviews'!$A$1:$N$1,0))</f>
        <v>Current</v>
      </c>
      <c r="M18" s="13" t="str">
        <f t="array" ref="M18">INDEX('Screening Interviews'!$A$1:$N$52,MATCH($A18,'Screening Interviews'!$A$1:$A$52,0),MATCH(M$1,'Screening Interviews'!$A$1:$N$1,0))</f>
        <v>Radhika</v>
      </c>
      <c r="N18" s="13" t="str">
        <f t="array" ref="N18">INDEX('Screening Interviews'!$A$1:$N$52,MATCH($A18,'Screening Interviews'!$A$1:$A$52,0),MATCH(N$1,'Screening Interviews'!$A$1:$N$1,0))</f>
        <v>Shortlisted</v>
      </c>
      <c r="O18" s="16" t="s">
        <v>471</v>
      </c>
    </row>
    <row r="19">
      <c r="A19" s="13" t="str">
        <f>IFERROR(__xludf.DUMMYFUNCTION("""COMPUTED_VALUE"""),"Req_123_9234567957")</f>
        <v>Req_123_9234567957</v>
      </c>
      <c r="B19" s="13" t="str">
        <f t="array" ref="B19">INDEX('Screening Interviews'!$A$1:$N$52,MATCH($A19,'Screening Interviews'!$A$1:$A$52,0),MATCH(B$1,'Screening Interviews'!$A$1:$N$1,0))</f>
        <v>Pooja Gupta</v>
      </c>
      <c r="C19" s="13">
        <f t="array" ref="C19">INDEX('Screening Interviews'!$A$1:$N$52,MATCH($A19,'Screening Interviews'!$A$1:$A$52,0),MATCH(C$1,'Screening Interviews'!$A$1:$N$1,0))</f>
        <v>9234567957</v>
      </c>
      <c r="D19" s="13" t="str">
        <f t="array" ref="D19">INDEX('Screening Interviews'!$A$1:$N$52,MATCH($A19,'Screening Interviews'!$A$1:$A$52,0),MATCH(D$1,'Screening Interviews'!$A$1:$N$1,0))</f>
        <v>Pooja957@gmail.com</v>
      </c>
      <c r="E19" s="13" t="str">
        <f t="array" ref="E19">INDEX('Screening Interviews'!$A$1:$N$52,MATCH($A19,'Screening Interviews'!$A$1:$A$52,0),MATCH(E$1,'Screening Interviews'!$A$1:$N$1,0))</f>
        <v>Kannada</v>
      </c>
      <c r="F19" s="13" t="str">
        <f t="array" ref="F19">INDEX('Screening Interviews'!$A$1:$N$52,MATCH($A19,'Screening Interviews'!$A$1:$A$52,0),MATCH(F$1,'Screening Interviews'!$A$1:$N$1,0))</f>
        <v>Req_123</v>
      </c>
      <c r="G19" s="13" t="str">
        <f t="array" ref="G19">INDEX('Screening Interviews'!$A$1:$N$52,MATCH($A19,'Screening Interviews'!$A$1:$A$52,0),MATCH(G$1,'Screening Interviews'!$A$1:$N$1,0))</f>
        <v>Linkedin</v>
      </c>
      <c r="H19" s="13" t="str">
        <f t="array" ref="H19">INDEX('Screening Interviews'!$A$1:$N$52,MATCH($A19,'Screening Interviews'!$A$1:$A$52,0),MATCH(H$1,'Screening Interviews'!$A$1:$N$1,0))</f>
        <v>Head Hunting</v>
      </c>
      <c r="I19" s="14">
        <f t="array" ref="I19">INDEX('Screening Interviews'!$A$1:$N$52,MATCH($A19,'Screening Interviews'!$A$1:$A$52,0),MATCH(I$1,'Screening Interviews'!$A$1:$N$1,0))</f>
        <v>45367</v>
      </c>
      <c r="J19" s="15" t="str">
        <f t="array" ref="J19">INDEX('Screening Interviews'!$A$1:$N$52,MATCH($A19,'Screening Interviews'!$A$1:$A$52,0),MATCH(J$1,'Screening Interviews'!$A$1:$N$1,0))</f>
        <v>https://drive.google.com/file/d/abc123456def</v>
      </c>
      <c r="K19" s="13" t="str">
        <f t="array" ref="K19">INDEX('Screening Interviews'!$A$1:$N$52,MATCH($A19,'Screening Interviews'!$A$1:$A$52,0),MATCH(K$1,'Screening Interviews'!$A$1:$N$1,0))</f>
        <v>http://linkedinPooja957@gmail.com:linkedin)</v>
      </c>
      <c r="L19" s="13" t="str">
        <f t="array" ref="L19">INDEX('Screening Interviews'!$A$1:$N$52,MATCH($A19,'Screening Interviews'!$A$1:$A$52,0),MATCH(L$1,'Screening Interviews'!$A$1:$N$1,0))</f>
        <v>Current</v>
      </c>
      <c r="M19" s="13" t="str">
        <f t="array" ref="M19">INDEX('Screening Interviews'!$A$1:$N$52,MATCH($A19,'Screening Interviews'!$A$1:$A$52,0),MATCH(M$1,'Screening Interviews'!$A$1:$N$1,0))</f>
        <v>Ayushi</v>
      </c>
      <c r="N19" s="13" t="str">
        <f t="array" ref="N19">INDEX('Screening Interviews'!$A$1:$N$52,MATCH($A19,'Screening Interviews'!$A$1:$A$52,0),MATCH(N$1,'Screening Interviews'!$A$1:$N$1,0))</f>
        <v>Shortlisted</v>
      </c>
      <c r="O19" s="16" t="s">
        <v>468</v>
      </c>
    </row>
    <row r="20">
      <c r="A20" s="13" t="str">
        <f>IFERROR(__xludf.DUMMYFUNCTION("""COMPUTED_VALUE"""),"Req_123_9234567959")</f>
        <v>Req_123_9234567959</v>
      </c>
      <c r="B20" s="13" t="str">
        <f t="array" ref="B20">INDEX('Screening Interviews'!$A$1:$N$52,MATCH($A20,'Screening Interviews'!$A$1:$A$52,0),MATCH(B$1,'Screening Interviews'!$A$1:$N$1,0))</f>
        <v>Vandana Verma</v>
      </c>
      <c r="C20" s="13">
        <f t="array" ref="C20">INDEX('Screening Interviews'!$A$1:$N$52,MATCH($A20,'Screening Interviews'!$A$1:$A$52,0),MATCH(C$1,'Screening Interviews'!$A$1:$N$1,0))</f>
        <v>9234567959</v>
      </c>
      <c r="D20" s="13" t="str">
        <f t="array" ref="D20">INDEX('Screening Interviews'!$A$1:$N$52,MATCH($A20,'Screening Interviews'!$A$1:$A$52,0),MATCH(D$1,'Screening Interviews'!$A$1:$N$1,0))</f>
        <v>Vanda959@gmail.com</v>
      </c>
      <c r="E20" s="13" t="str">
        <f t="array" ref="E20">INDEX('Screening Interviews'!$A$1:$N$52,MATCH($A20,'Screening Interviews'!$A$1:$A$52,0),MATCH(E$1,'Screening Interviews'!$A$1:$N$1,0))</f>
        <v>Malayalam</v>
      </c>
      <c r="F20" s="13" t="str">
        <f t="array" ref="F20">INDEX('Screening Interviews'!$A$1:$N$52,MATCH($A20,'Screening Interviews'!$A$1:$A$52,0),MATCH(F$1,'Screening Interviews'!$A$1:$N$1,0))</f>
        <v>Req_123</v>
      </c>
      <c r="G20" s="13" t="str">
        <f t="array" ref="G20">INDEX('Screening Interviews'!$A$1:$N$52,MATCH($A20,'Screening Interviews'!$A$1:$A$52,0),MATCH(G$1,'Screening Interviews'!$A$1:$N$1,0))</f>
        <v>Naukri</v>
      </c>
      <c r="H20" s="13" t="str">
        <f t="array" ref="H20">INDEX('Screening Interviews'!$A$1:$N$52,MATCH($A20,'Screening Interviews'!$A$1:$A$52,0),MATCH(H$1,'Screening Interviews'!$A$1:$N$1,0))</f>
        <v>Job Posting</v>
      </c>
      <c r="I20" s="14">
        <f t="array" ref="I20">INDEX('Screening Interviews'!$A$1:$N$52,MATCH($A20,'Screening Interviews'!$A$1:$A$52,0),MATCH(I$1,'Screening Interviews'!$A$1:$N$1,0))</f>
        <v>45297</v>
      </c>
      <c r="J20" s="15" t="str">
        <f t="array" ref="J20">INDEX('Screening Interviews'!$A$1:$N$52,MATCH($A20,'Screening Interviews'!$A$1:$A$52,0),MATCH(J$1,'Screening Interviews'!$A$1:$N$1,0))</f>
        <v>https://drive.google.com/file/d/mno456789pqr</v>
      </c>
      <c r="K20" s="13" t="str">
        <f t="array" ref="K20">INDEX('Screening Interviews'!$A$1:$N$52,MATCH($A20,'Screening Interviews'!$A$1:$A$52,0),MATCH(K$1,'Screening Interviews'!$A$1:$N$1,0))</f>
        <v>http://linkedinVanda959@gmail.com:linkedin)</v>
      </c>
      <c r="L20" s="13" t="str">
        <f t="array" ref="L20">INDEX('Screening Interviews'!$A$1:$N$52,MATCH($A20,'Screening Interviews'!$A$1:$A$52,0),MATCH(L$1,'Screening Interviews'!$A$1:$N$1,0))</f>
        <v>Current</v>
      </c>
      <c r="M20" s="13" t="str">
        <f t="array" ref="M20">INDEX('Screening Interviews'!$A$1:$N$52,MATCH($A20,'Screening Interviews'!$A$1:$A$52,0),MATCH(M$1,'Screening Interviews'!$A$1:$N$1,0))</f>
        <v>Ayushi</v>
      </c>
      <c r="N20" s="13" t="str">
        <f t="array" ref="N20">INDEX('Screening Interviews'!$A$1:$N$52,MATCH($A20,'Screening Interviews'!$A$1:$A$52,0),MATCH(N$1,'Screening Interviews'!$A$1:$N$1,0))</f>
        <v>Shortlisted</v>
      </c>
      <c r="O20" s="16" t="s">
        <v>470</v>
      </c>
    </row>
    <row r="21">
      <c r="A21" s="13" t="str">
        <f>IFERROR(__xludf.DUMMYFUNCTION("""COMPUTED_VALUE"""),"Req_123_9234567966")</f>
        <v>Req_123_9234567966</v>
      </c>
      <c r="B21" s="13" t="str">
        <f t="array" ref="B21">INDEX('Screening Interviews'!$A$1:$N$52,MATCH($A21,'Screening Interviews'!$A$1:$A$52,0),MATCH(B$1,'Screening Interviews'!$A$1:$N$1,0))</f>
        <v>Sujit Gupta</v>
      </c>
      <c r="C21" s="13">
        <f t="array" ref="C21">INDEX('Screening Interviews'!$A$1:$N$52,MATCH($A21,'Screening Interviews'!$A$1:$A$52,0),MATCH(C$1,'Screening Interviews'!$A$1:$N$1,0))</f>
        <v>9234567966</v>
      </c>
      <c r="D21" s="13" t="str">
        <f t="array" ref="D21">INDEX('Screening Interviews'!$A$1:$N$52,MATCH($A21,'Screening Interviews'!$A$1:$A$52,0),MATCH(D$1,'Screening Interviews'!$A$1:$N$1,0))</f>
        <v>Sujit966@gmail.com</v>
      </c>
      <c r="E21" s="13" t="str">
        <f t="array" ref="E21">INDEX('Screening Interviews'!$A$1:$N$52,MATCH($A21,'Screening Interviews'!$A$1:$A$52,0),MATCH(E$1,'Screening Interviews'!$A$1:$N$1,0))</f>
        <v>Telugu</v>
      </c>
      <c r="F21" s="13" t="str">
        <f t="array" ref="F21">INDEX('Screening Interviews'!$A$1:$N$52,MATCH($A21,'Screening Interviews'!$A$1:$A$52,0),MATCH(F$1,'Screening Interviews'!$A$1:$N$1,0))</f>
        <v>Req_123</v>
      </c>
      <c r="G21" s="13" t="str">
        <f t="array" ref="G21">INDEX('Screening Interviews'!$A$1:$N$52,MATCH($A21,'Screening Interviews'!$A$1:$A$52,0),MATCH(G$1,'Screening Interviews'!$A$1:$N$1,0))</f>
        <v>Referral</v>
      </c>
      <c r="H21" s="13" t="str">
        <f t="array" ref="H21">INDEX('Screening Interviews'!$A$1:$N$52,MATCH($A21,'Screening Interviews'!$A$1:$A$52,0),MATCH(H$1,'Screening Interviews'!$A$1:$N$1,0))</f>
        <v>Priya Rajan</v>
      </c>
      <c r="I21" s="14">
        <f t="array" ref="I21">INDEX('Screening Interviews'!$A$1:$N$52,MATCH($A21,'Screening Interviews'!$A$1:$A$52,0),MATCH(I$1,'Screening Interviews'!$A$1:$N$1,0))</f>
        <v>45368</v>
      </c>
      <c r="J21" s="15" t="str">
        <f t="array" ref="J21">INDEX('Screening Interviews'!$A$1:$N$52,MATCH($A21,'Screening Interviews'!$A$1:$A$52,0),MATCH(J$1,'Screening Interviews'!$A$1:$N$1,0))</f>
        <v>https://drive.google.com/file/d/abc123456def</v>
      </c>
      <c r="K21" s="13" t="str">
        <f t="array" ref="K21">INDEX('Screening Interviews'!$A$1:$N$52,MATCH($A21,'Screening Interviews'!$A$1:$A$52,0),MATCH(K$1,'Screening Interviews'!$A$1:$N$1,0))</f>
        <v>http://linkedinSujit966@gmail.com:linkedin)</v>
      </c>
      <c r="L21" s="13" t="str">
        <f t="array" ref="L21">INDEX('Screening Interviews'!$A$1:$N$52,MATCH($A21,'Screening Interviews'!$A$1:$A$52,0),MATCH(L$1,'Screening Interviews'!$A$1:$N$1,0))</f>
        <v>Current</v>
      </c>
      <c r="M21" s="13" t="str">
        <f t="array" ref="M21">INDEX('Screening Interviews'!$A$1:$N$52,MATCH($A21,'Screening Interviews'!$A$1:$A$52,0),MATCH(M$1,'Screening Interviews'!$A$1:$N$1,0))</f>
        <v>Radhika</v>
      </c>
      <c r="N21" s="13" t="str">
        <f t="array" ref="N21">INDEX('Screening Interviews'!$A$1:$N$52,MATCH($A21,'Screening Interviews'!$A$1:$A$52,0),MATCH(N$1,'Screening Interviews'!$A$1:$N$1,0))</f>
        <v>Shortlisted</v>
      </c>
      <c r="O21" s="16" t="s">
        <v>469</v>
      </c>
    </row>
    <row r="22">
      <c r="A22" s="13" t="str">
        <f>IFERROR(__xludf.DUMMYFUNCTION("""COMPUTED_VALUE"""),"Req_123_9234567967")</f>
        <v>Req_123_9234567967</v>
      </c>
      <c r="B22" s="13" t="str">
        <f t="array" ref="B22">INDEX('Screening Interviews'!$A$1:$N$52,MATCH($A22,'Screening Interviews'!$A$1:$A$52,0),MATCH(B$1,'Screening Interviews'!$A$1:$N$1,0))</f>
        <v>Aarti Shah</v>
      </c>
      <c r="C22" s="13">
        <f t="array" ref="C22">INDEX('Screening Interviews'!$A$1:$N$52,MATCH($A22,'Screening Interviews'!$A$1:$A$52,0),MATCH(C$1,'Screening Interviews'!$A$1:$N$1,0))</f>
        <v>9234567967</v>
      </c>
      <c r="D22" s="13" t="str">
        <f t="array" ref="D22">INDEX('Screening Interviews'!$A$1:$N$52,MATCH($A22,'Screening Interviews'!$A$1:$A$52,0),MATCH(D$1,'Screening Interviews'!$A$1:$N$1,0))</f>
        <v>Aarti967@gmail.com</v>
      </c>
      <c r="E22" s="13" t="str">
        <f t="array" ref="E22">INDEX('Screening Interviews'!$A$1:$N$52,MATCH($A22,'Screening Interviews'!$A$1:$A$52,0),MATCH(E$1,'Screening Interviews'!$A$1:$N$1,0))</f>
        <v>Marathi</v>
      </c>
      <c r="F22" s="13" t="str">
        <f t="array" ref="F22">INDEX('Screening Interviews'!$A$1:$N$52,MATCH($A22,'Screening Interviews'!$A$1:$A$52,0),MATCH(F$1,'Screening Interviews'!$A$1:$N$1,0))</f>
        <v>Req_123</v>
      </c>
      <c r="G22" s="13" t="str">
        <f t="array" ref="G22">INDEX('Screening Interviews'!$A$1:$N$52,MATCH($A22,'Screening Interviews'!$A$1:$A$52,0),MATCH(G$1,'Screening Interviews'!$A$1:$N$1,0))</f>
        <v>Shine</v>
      </c>
      <c r="H22" s="13" t="str">
        <f t="array" ref="H22">INDEX('Screening Interviews'!$A$1:$N$52,MATCH($A22,'Screening Interviews'!$A$1:$A$52,0),MATCH(H$1,'Screening Interviews'!$A$1:$N$1,0))</f>
        <v>Head Hunting</v>
      </c>
      <c r="I22" s="14">
        <f t="array" ref="I22">INDEX('Screening Interviews'!$A$1:$N$52,MATCH($A22,'Screening Interviews'!$A$1:$A$52,0),MATCH(I$1,'Screening Interviews'!$A$1:$N$1,0))</f>
        <v>45369</v>
      </c>
      <c r="J22" s="15" t="str">
        <f t="array" ref="J22">INDEX('Screening Interviews'!$A$1:$N$52,MATCH($A22,'Screening Interviews'!$A$1:$A$52,0),MATCH(J$1,'Screening Interviews'!$A$1:$N$1,0))</f>
        <v>https://drive.google.com/file/d/xyz987654uvw</v>
      </c>
      <c r="K22" s="13" t="str">
        <f t="array" ref="K22">INDEX('Screening Interviews'!$A$1:$N$52,MATCH($A22,'Screening Interviews'!$A$1:$A$52,0),MATCH(K$1,'Screening Interviews'!$A$1:$N$1,0))</f>
        <v>http://linkedinAarti967@gmail.com:linkedin)</v>
      </c>
      <c r="L22" s="13" t="str">
        <f t="array" ref="L22">INDEX('Screening Interviews'!$A$1:$N$52,MATCH($A22,'Screening Interviews'!$A$1:$A$52,0),MATCH(L$1,'Screening Interviews'!$A$1:$N$1,0))</f>
        <v>Current</v>
      </c>
      <c r="M22" s="13" t="str">
        <f t="array" ref="M22">INDEX('Screening Interviews'!$A$1:$N$52,MATCH($A22,'Screening Interviews'!$A$1:$A$52,0),MATCH(M$1,'Screening Interviews'!$A$1:$N$1,0))</f>
        <v>Ayushi</v>
      </c>
      <c r="N22" s="13" t="str">
        <f t="array" ref="N22">INDEX('Screening Interviews'!$A$1:$N$52,MATCH($A22,'Screening Interviews'!$A$1:$A$52,0),MATCH(N$1,'Screening Interviews'!$A$1:$N$1,0))</f>
        <v>Shortlisted</v>
      </c>
      <c r="O22" s="16" t="s">
        <v>468</v>
      </c>
    </row>
    <row r="23">
      <c r="A23" s="13" t="str">
        <f>IFERROR(__xludf.DUMMYFUNCTION("""COMPUTED_VALUE"""),"Req_123_9234567973")</f>
        <v>Req_123_9234567973</v>
      </c>
      <c r="B23" s="13" t="str">
        <f t="array" ref="B23">INDEX('Screening Interviews'!$A$1:$N$52,MATCH($A23,'Screening Interviews'!$A$1:$A$52,0),MATCH(B$1,'Screening Interviews'!$A$1:$N$1,0))</f>
        <v>Neha Malhotra</v>
      </c>
      <c r="C23" s="13">
        <f t="array" ref="C23">INDEX('Screening Interviews'!$A$1:$N$52,MATCH($A23,'Screening Interviews'!$A$1:$A$52,0),MATCH(C$1,'Screening Interviews'!$A$1:$N$1,0))</f>
        <v>9234567973</v>
      </c>
      <c r="D23" s="13" t="str">
        <f t="array" ref="D23">INDEX('Screening Interviews'!$A$1:$N$52,MATCH($A23,'Screening Interviews'!$A$1:$A$52,0),MATCH(D$1,'Screening Interviews'!$A$1:$N$1,0))</f>
        <v>Neha 973@gmail.com</v>
      </c>
      <c r="E23" s="13" t="str">
        <f t="array" ref="E23">INDEX('Screening Interviews'!$A$1:$N$52,MATCH($A23,'Screening Interviews'!$A$1:$A$52,0),MATCH(E$1,'Screening Interviews'!$A$1:$N$1,0))</f>
        <v>Marathi</v>
      </c>
      <c r="F23" s="13" t="str">
        <f t="array" ref="F23">INDEX('Screening Interviews'!$A$1:$N$52,MATCH($A23,'Screening Interviews'!$A$1:$A$52,0),MATCH(F$1,'Screening Interviews'!$A$1:$N$1,0))</f>
        <v>Req_123</v>
      </c>
      <c r="G23" s="13" t="str">
        <f t="array" ref="G23">INDEX('Screening Interviews'!$A$1:$N$52,MATCH($A23,'Screening Interviews'!$A$1:$A$52,0),MATCH(G$1,'Screening Interviews'!$A$1:$N$1,0))</f>
        <v>Naukri</v>
      </c>
      <c r="H23" s="13" t="str">
        <f t="array" ref="H23">INDEX('Screening Interviews'!$A$1:$N$52,MATCH($A23,'Screening Interviews'!$A$1:$A$52,0),MATCH(H$1,'Screening Interviews'!$A$1:$N$1,0))</f>
        <v>Head Hunting</v>
      </c>
      <c r="I23" s="14">
        <f t="array" ref="I23">INDEX('Screening Interviews'!$A$1:$N$52,MATCH($A23,'Screening Interviews'!$A$1:$A$52,0),MATCH(I$1,'Screening Interviews'!$A$1:$N$1,0))</f>
        <v>45375</v>
      </c>
      <c r="J23" s="15" t="str">
        <f t="array" ref="J23">INDEX('Screening Interviews'!$A$1:$N$52,MATCH($A23,'Screening Interviews'!$A$1:$A$52,0),MATCH(J$1,'Screening Interviews'!$A$1:$N$1,0))</f>
        <v>https://drive.google.com/file/d/xyz987654uvw</v>
      </c>
      <c r="K23" s="13" t="str">
        <f t="array" ref="K23">INDEX('Screening Interviews'!$A$1:$N$52,MATCH($A23,'Screening Interviews'!$A$1:$A$52,0),MATCH(K$1,'Screening Interviews'!$A$1:$N$1,0))</f>
        <v>http://linkedinNeha 973@gmail.com:linkedin)</v>
      </c>
      <c r="L23" s="13" t="str">
        <f t="array" ref="L23">INDEX('Screening Interviews'!$A$1:$N$52,MATCH($A23,'Screening Interviews'!$A$1:$A$52,0),MATCH(L$1,'Screening Interviews'!$A$1:$N$1,0))</f>
        <v>Current</v>
      </c>
      <c r="M23" s="13" t="str">
        <f t="array" ref="M23">INDEX('Screening Interviews'!$A$1:$N$52,MATCH($A23,'Screening Interviews'!$A$1:$A$52,0),MATCH(M$1,'Screening Interviews'!$A$1:$N$1,0))</f>
        <v>Ranjitha</v>
      </c>
      <c r="N23" s="13" t="str">
        <f t="array" ref="N23">INDEX('Screening Interviews'!$A$1:$N$52,MATCH($A23,'Screening Interviews'!$A$1:$A$52,0),MATCH(N$1,'Screening Interviews'!$A$1:$N$1,0))</f>
        <v>Shortlisted</v>
      </c>
      <c r="O23" s="16" t="s">
        <v>471</v>
      </c>
    </row>
    <row r="24">
      <c r="A24" s="13" t="str">
        <f>IFERROR(__xludf.DUMMYFUNCTION("""COMPUTED_VALUE"""),"Req_123_9234567974")</f>
        <v>Req_123_9234567974</v>
      </c>
      <c r="B24" s="13" t="str">
        <f t="array" ref="B24">INDEX('Screening Interviews'!$A$1:$N$52,MATCH($A24,'Screening Interviews'!$A$1:$A$52,0),MATCH(B$1,'Screening Interviews'!$A$1:$N$1,0))</f>
        <v>Akshay Singh</v>
      </c>
      <c r="C24" s="13">
        <f t="array" ref="C24">INDEX('Screening Interviews'!$A$1:$N$52,MATCH($A24,'Screening Interviews'!$A$1:$A$52,0),MATCH(C$1,'Screening Interviews'!$A$1:$N$1,0))</f>
        <v>9234567974</v>
      </c>
      <c r="D24" s="13" t="str">
        <f t="array" ref="D24">INDEX('Screening Interviews'!$A$1:$N$52,MATCH($A24,'Screening Interviews'!$A$1:$A$52,0),MATCH(D$1,'Screening Interviews'!$A$1:$N$1,0))</f>
        <v>Aksha974@gmail.com</v>
      </c>
      <c r="E24" s="13" t="str">
        <f t="array" ref="E24">INDEX('Screening Interviews'!$A$1:$N$52,MATCH($A24,'Screening Interviews'!$A$1:$A$52,0),MATCH(E$1,'Screening Interviews'!$A$1:$N$1,0))</f>
        <v>Hindi</v>
      </c>
      <c r="F24" s="13" t="str">
        <f t="array" ref="F24">INDEX('Screening Interviews'!$A$1:$N$52,MATCH($A24,'Screening Interviews'!$A$1:$A$52,0),MATCH(F$1,'Screening Interviews'!$A$1:$N$1,0))</f>
        <v>Req_123</v>
      </c>
      <c r="G24" s="13" t="str">
        <f t="array" ref="G24">INDEX('Screening Interviews'!$A$1:$N$52,MATCH($A24,'Screening Interviews'!$A$1:$A$52,0),MATCH(G$1,'Screening Interviews'!$A$1:$N$1,0))</f>
        <v>IIMJobs</v>
      </c>
      <c r="H24" s="13" t="str">
        <f t="array" ref="H24">INDEX('Screening Interviews'!$A$1:$N$52,MATCH($A24,'Screening Interviews'!$A$1:$A$52,0),MATCH(H$1,'Screening Interviews'!$A$1:$N$1,0))</f>
        <v>Head Hunting</v>
      </c>
      <c r="I24" s="14">
        <f t="array" ref="I24">INDEX('Screening Interviews'!$A$1:$N$52,MATCH($A24,'Screening Interviews'!$A$1:$A$52,0),MATCH(I$1,'Screening Interviews'!$A$1:$N$1,0))</f>
        <v>45376</v>
      </c>
      <c r="J24" s="15" t="str">
        <f t="array" ref="J24">INDEX('Screening Interviews'!$A$1:$N$52,MATCH($A24,'Screening Interviews'!$A$1:$A$52,0),MATCH(J$1,'Screening Interviews'!$A$1:$N$1,0))</f>
        <v>https://drive.google.com/file/d/mno456789pqr</v>
      </c>
      <c r="K24" s="13" t="str">
        <f t="array" ref="K24">INDEX('Screening Interviews'!$A$1:$N$52,MATCH($A24,'Screening Interviews'!$A$1:$A$52,0),MATCH(K$1,'Screening Interviews'!$A$1:$N$1,0))</f>
        <v>http://linkedinAksha974@gmail.com:linkedin)</v>
      </c>
      <c r="L24" s="13" t="str">
        <f t="array" ref="L24">INDEX('Screening Interviews'!$A$1:$N$52,MATCH($A24,'Screening Interviews'!$A$1:$A$52,0),MATCH(L$1,'Screening Interviews'!$A$1:$N$1,0))</f>
        <v>Current</v>
      </c>
      <c r="M24" s="13" t="str">
        <f t="array" ref="M24">INDEX('Screening Interviews'!$A$1:$N$52,MATCH($A24,'Screening Interviews'!$A$1:$A$52,0),MATCH(M$1,'Screening Interviews'!$A$1:$N$1,0))</f>
        <v>Ayushi</v>
      </c>
      <c r="N24" s="13" t="str">
        <f t="array" ref="N24">INDEX('Screening Interviews'!$A$1:$N$52,MATCH($A24,'Screening Interviews'!$A$1:$A$52,0),MATCH(N$1,'Screening Interviews'!$A$1:$N$1,0))</f>
        <v>Shortlisted</v>
      </c>
      <c r="O24" s="16" t="s">
        <v>468</v>
      </c>
    </row>
    <row r="25">
      <c r="A25" s="13" t="str">
        <f>IFERROR(__xludf.DUMMYFUNCTION("""COMPUTED_VALUE"""),"Req_123_9234567981")</f>
        <v>Req_123_9234567981</v>
      </c>
      <c r="B25" s="13" t="str">
        <f t="array" ref="B25">INDEX('Screening Interviews'!$A$1:$N$52,MATCH($A25,'Screening Interviews'!$A$1:$A$52,0),MATCH(B$1,'Screening Interviews'!$A$1:$N$1,0))</f>
        <v>Meenakshi Gupta</v>
      </c>
      <c r="C25" s="13">
        <f t="array" ref="C25">INDEX('Screening Interviews'!$A$1:$N$52,MATCH($A25,'Screening Interviews'!$A$1:$A$52,0),MATCH(C$1,'Screening Interviews'!$A$1:$N$1,0))</f>
        <v>9234567981</v>
      </c>
      <c r="D25" s="13" t="str">
        <f t="array" ref="D25">INDEX('Screening Interviews'!$A$1:$N$52,MATCH($A25,'Screening Interviews'!$A$1:$A$52,0),MATCH(D$1,'Screening Interviews'!$A$1:$N$1,0))</f>
        <v>Meena981@gmail.com</v>
      </c>
      <c r="E25" s="13" t="str">
        <f t="array" ref="E25">INDEX('Screening Interviews'!$A$1:$N$52,MATCH($A25,'Screening Interviews'!$A$1:$A$52,0),MATCH(E$1,'Screening Interviews'!$A$1:$N$1,0))</f>
        <v>Kannada</v>
      </c>
      <c r="F25" s="13" t="str">
        <f t="array" ref="F25">INDEX('Screening Interviews'!$A$1:$N$52,MATCH($A25,'Screening Interviews'!$A$1:$A$52,0),MATCH(F$1,'Screening Interviews'!$A$1:$N$1,0))</f>
        <v>Req_123</v>
      </c>
      <c r="G25" s="13" t="str">
        <f t="array" ref="G25">INDEX('Screening Interviews'!$A$1:$N$52,MATCH($A25,'Screening Interviews'!$A$1:$A$52,0),MATCH(G$1,'Screening Interviews'!$A$1:$N$1,0))</f>
        <v>Shine</v>
      </c>
      <c r="H25" s="13" t="str">
        <f t="array" ref="H25">INDEX('Screening Interviews'!$A$1:$N$52,MATCH($A25,'Screening Interviews'!$A$1:$A$52,0),MATCH(H$1,'Screening Interviews'!$A$1:$N$1,0))</f>
        <v>Job Posting</v>
      </c>
      <c r="I25" s="14">
        <f t="array" ref="I25">INDEX('Screening Interviews'!$A$1:$N$52,MATCH($A25,'Screening Interviews'!$A$1:$A$52,0),MATCH(I$1,'Screening Interviews'!$A$1:$N$1,0))</f>
        <v>45349</v>
      </c>
      <c r="J25" s="15" t="str">
        <f t="array" ref="J25">INDEX('Screening Interviews'!$A$1:$N$52,MATCH($A25,'Screening Interviews'!$A$1:$A$52,0),MATCH(J$1,'Screening Interviews'!$A$1:$N$1,0))</f>
        <v>https://drive.google.com/file/d/abc123456def</v>
      </c>
      <c r="K25" s="13" t="str">
        <f t="array" ref="K25">INDEX('Screening Interviews'!$A$1:$N$52,MATCH($A25,'Screening Interviews'!$A$1:$A$52,0),MATCH(K$1,'Screening Interviews'!$A$1:$N$1,0))</f>
        <v>http://linkedinMeena981@gmail.com:linkedin)</v>
      </c>
      <c r="L25" s="13" t="str">
        <f t="array" ref="L25">INDEX('Screening Interviews'!$A$1:$N$52,MATCH($A25,'Screening Interviews'!$A$1:$A$52,0),MATCH(L$1,'Screening Interviews'!$A$1:$N$1,0))</f>
        <v>Current</v>
      </c>
      <c r="M25" s="13" t="str">
        <f t="array" ref="M25">INDEX('Screening Interviews'!$A$1:$N$52,MATCH($A25,'Screening Interviews'!$A$1:$A$52,0),MATCH(M$1,'Screening Interviews'!$A$1:$N$1,0))</f>
        <v>Radhika</v>
      </c>
      <c r="N25" s="13" t="str">
        <f t="array" ref="N25">INDEX('Screening Interviews'!$A$1:$N$52,MATCH($A25,'Screening Interviews'!$A$1:$A$52,0),MATCH(N$1,'Screening Interviews'!$A$1:$N$1,0))</f>
        <v>Shortlisted</v>
      </c>
      <c r="O25" s="16" t="s">
        <v>470</v>
      </c>
    </row>
    <row r="26">
      <c r="A26" s="13" t="str">
        <f>IFERROR(__xludf.DUMMYFUNCTION("""COMPUTED_VALUE"""),"Req_123_9234567983")</f>
        <v>Req_123_9234567983</v>
      </c>
      <c r="B26" s="13" t="str">
        <f t="array" ref="B26">INDEX('Screening Interviews'!$A$1:$N$52,MATCH($A26,'Screening Interviews'!$A$1:$A$52,0),MATCH(B$1,'Screening Interviews'!$A$1:$N$1,0))</f>
        <v>Priyanka Sharma</v>
      </c>
      <c r="C26" s="13">
        <f t="array" ref="C26">INDEX('Screening Interviews'!$A$1:$N$52,MATCH($A26,'Screening Interviews'!$A$1:$A$52,0),MATCH(C$1,'Screening Interviews'!$A$1:$N$1,0))</f>
        <v>9234567983</v>
      </c>
      <c r="D26" s="13" t="str">
        <f t="array" ref="D26">INDEX('Screening Interviews'!$A$1:$N$52,MATCH($A26,'Screening Interviews'!$A$1:$A$52,0),MATCH(D$1,'Screening Interviews'!$A$1:$N$1,0))</f>
        <v>Priya983@gmail.com</v>
      </c>
      <c r="E26" s="13" t="str">
        <f t="array" ref="E26">INDEX('Screening Interviews'!$A$1:$N$52,MATCH($A26,'Screening Interviews'!$A$1:$A$52,0),MATCH(E$1,'Screening Interviews'!$A$1:$N$1,0))</f>
        <v>Malayalam</v>
      </c>
      <c r="F26" s="13" t="str">
        <f t="array" ref="F26">INDEX('Screening Interviews'!$A$1:$N$52,MATCH($A26,'Screening Interviews'!$A$1:$A$52,0),MATCH(F$1,'Screening Interviews'!$A$1:$N$1,0))</f>
        <v>Req_123</v>
      </c>
      <c r="G26" s="13" t="str">
        <f t="array" ref="G26">INDEX('Screening Interviews'!$A$1:$N$52,MATCH($A26,'Screening Interviews'!$A$1:$A$52,0),MATCH(G$1,'Screening Interviews'!$A$1:$N$1,0))</f>
        <v>IIMJobs</v>
      </c>
      <c r="H26" s="13" t="str">
        <f t="array" ref="H26">INDEX('Screening Interviews'!$A$1:$N$52,MATCH($A26,'Screening Interviews'!$A$1:$A$52,0),MATCH(H$1,'Screening Interviews'!$A$1:$N$1,0))</f>
        <v>Job Posting</v>
      </c>
      <c r="I26" s="14">
        <f t="array" ref="I26">INDEX('Screening Interviews'!$A$1:$N$52,MATCH($A26,'Screening Interviews'!$A$1:$A$52,0),MATCH(I$1,'Screening Interviews'!$A$1:$N$1,0))</f>
        <v>45351</v>
      </c>
      <c r="J26" s="15" t="str">
        <f t="array" ref="J26">INDEX('Screening Interviews'!$A$1:$N$52,MATCH($A26,'Screening Interviews'!$A$1:$A$52,0),MATCH(J$1,'Screening Interviews'!$A$1:$N$1,0))</f>
        <v>https://drive.google.com/file/d/mno456789pqr</v>
      </c>
      <c r="K26" s="13" t="str">
        <f t="array" ref="K26">INDEX('Screening Interviews'!$A$1:$N$52,MATCH($A26,'Screening Interviews'!$A$1:$A$52,0),MATCH(K$1,'Screening Interviews'!$A$1:$N$1,0))</f>
        <v>http://linkedinPriya983@gmail.com:linkedin)</v>
      </c>
      <c r="L26" s="13" t="str">
        <f t="array" ref="L26">INDEX('Screening Interviews'!$A$1:$N$52,MATCH($A26,'Screening Interviews'!$A$1:$A$52,0),MATCH(L$1,'Screening Interviews'!$A$1:$N$1,0))</f>
        <v>Current</v>
      </c>
      <c r="M26" s="13" t="str">
        <f t="array" ref="M26">INDEX('Screening Interviews'!$A$1:$N$52,MATCH($A26,'Screening Interviews'!$A$1:$A$52,0),MATCH(M$1,'Screening Interviews'!$A$1:$N$1,0))</f>
        <v>Ranjitha</v>
      </c>
      <c r="N26" s="13" t="str">
        <f t="array" ref="N26">INDEX('Screening Interviews'!$A$1:$N$52,MATCH($A26,'Screening Interviews'!$A$1:$A$52,0),MATCH(N$1,'Screening Interviews'!$A$1:$N$1,0))</f>
        <v>Shortlisted</v>
      </c>
      <c r="O26" s="16" t="s">
        <v>469</v>
      </c>
    </row>
    <row r="27">
      <c r="A27" s="13" t="str">
        <f>IFERROR(__xludf.DUMMYFUNCTION("""COMPUTED_VALUE"""),"Req_123_9234567989")</f>
        <v>Req_123_9234567989</v>
      </c>
      <c r="B27" s="13" t="str">
        <f t="array" ref="B27">INDEX('Screening Interviews'!$A$1:$N$52,MATCH($A27,'Screening Interviews'!$A$1:$A$52,0),MATCH(B$1,'Screening Interviews'!$A$1:$N$1,0))</f>
        <v>Sonal Kapoor</v>
      </c>
      <c r="C27" s="13">
        <f t="array" ref="C27">INDEX('Screening Interviews'!$A$1:$N$52,MATCH($A27,'Screening Interviews'!$A$1:$A$52,0),MATCH(C$1,'Screening Interviews'!$A$1:$N$1,0))</f>
        <v>9234567989</v>
      </c>
      <c r="D27" s="13" t="str">
        <f t="array" ref="D27">INDEX('Screening Interviews'!$A$1:$N$52,MATCH($A27,'Screening Interviews'!$A$1:$A$52,0),MATCH(D$1,'Screening Interviews'!$A$1:$N$1,0))</f>
        <v>Sonal989@gmail.com</v>
      </c>
      <c r="E27" s="13" t="str">
        <f t="array" ref="E27">INDEX('Screening Interviews'!$A$1:$N$52,MATCH($A27,'Screening Interviews'!$A$1:$A$52,0),MATCH(E$1,'Screening Interviews'!$A$1:$N$1,0))</f>
        <v>Malayalam</v>
      </c>
      <c r="F27" s="13" t="str">
        <f t="array" ref="F27">INDEX('Screening Interviews'!$A$1:$N$52,MATCH($A27,'Screening Interviews'!$A$1:$A$52,0),MATCH(F$1,'Screening Interviews'!$A$1:$N$1,0))</f>
        <v>Req_123</v>
      </c>
      <c r="G27" s="13" t="str">
        <f t="array" ref="G27">INDEX('Screening Interviews'!$A$1:$N$52,MATCH($A27,'Screening Interviews'!$A$1:$A$52,0),MATCH(G$1,'Screening Interviews'!$A$1:$N$1,0))</f>
        <v>Referral</v>
      </c>
      <c r="H27" s="13" t="str">
        <f t="array" ref="H27">INDEX('Screening Interviews'!$A$1:$N$52,MATCH($A27,'Screening Interviews'!$A$1:$A$52,0),MATCH(H$1,'Screening Interviews'!$A$1:$N$1,0))</f>
        <v>Rajesh Kumar</v>
      </c>
      <c r="I27" s="14">
        <f t="array" ref="I27">INDEX('Screening Interviews'!$A$1:$N$52,MATCH($A27,'Screening Interviews'!$A$1:$A$52,0),MATCH(I$1,'Screening Interviews'!$A$1:$N$1,0))</f>
        <v>45357</v>
      </c>
      <c r="J27" s="15" t="str">
        <f t="array" ref="J27">INDEX('Screening Interviews'!$A$1:$N$52,MATCH($A27,'Screening Interviews'!$A$1:$A$52,0),MATCH(J$1,'Screening Interviews'!$A$1:$N$1,0))</f>
        <v>https://drive.google.com/file/d/mno456789pqr</v>
      </c>
      <c r="K27" s="13" t="str">
        <f t="array" ref="K27">INDEX('Screening Interviews'!$A$1:$N$52,MATCH($A27,'Screening Interviews'!$A$1:$A$52,0),MATCH(K$1,'Screening Interviews'!$A$1:$N$1,0))</f>
        <v>http://linkedinSonal989@gmail.com:linkedin)</v>
      </c>
      <c r="L27" s="13" t="str">
        <f t="array" ref="L27">INDEX('Screening Interviews'!$A$1:$N$52,MATCH($A27,'Screening Interviews'!$A$1:$A$52,0),MATCH(L$1,'Screening Interviews'!$A$1:$N$1,0))</f>
        <v>Current</v>
      </c>
      <c r="M27" s="13" t="str">
        <f t="array" ref="M27">INDEX('Screening Interviews'!$A$1:$N$52,MATCH($A27,'Screening Interviews'!$A$1:$A$52,0),MATCH(M$1,'Screening Interviews'!$A$1:$N$1,0))</f>
        <v>Ayushi</v>
      </c>
      <c r="N27" s="13" t="str">
        <f t="array" ref="N27">INDEX('Screening Interviews'!$A$1:$N$52,MATCH($A27,'Screening Interviews'!$A$1:$A$52,0),MATCH(N$1,'Screening Interviews'!$A$1:$N$1,0))</f>
        <v>Shortlisted</v>
      </c>
      <c r="O27" s="16" t="s">
        <v>470</v>
      </c>
    </row>
  </sheetData>
  <dataValidations>
    <dataValidation type="list" allowBlank="1" showErrorMessage="1" sqref="O2:O27">
      <formula1>"Select,Reject,On Hold,Rescheduled"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0" width="34.38"/>
    <col customWidth="1" min="11" max="11" width="33.75"/>
    <col customWidth="1" min="12" max="13" width="18.75"/>
    <col customWidth="1" min="14" max="14" width="20.5"/>
    <col customWidth="1" min="15" max="15" width="18.75"/>
    <col customWidth="1" min="16" max="16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465</v>
      </c>
      <c r="O1" s="1" t="s">
        <v>14</v>
      </c>
      <c r="P1" s="2" t="s">
        <v>15</v>
      </c>
    </row>
    <row r="2">
      <c r="A2" s="13" t="str">
        <f>IFERROR(__xludf.DUMMYFUNCTION("FILTER('Round 1'!$A$2:$A$27,'Round 1'!$O$2:$O$27 = ""Select"")"),"Req_123_9234567894")</f>
        <v>Req_123_9234567894</v>
      </c>
      <c r="B2" s="13" t="str">
        <f t="array" ref="B2">INDEX('Round 1'!$A$1:$O$27,MATCH($A2,'Round 1'!$A$1:$A$27,0),MATCH(B$1,'Round 1'!$A$1:$O$1,0))</f>
        <v>Nisha Gupta</v>
      </c>
      <c r="C2" s="13">
        <f t="array" ref="C2">INDEX('Round 1'!$A$1:$O$27,MATCH($A2,'Round 1'!$A$1:$A$27,0),MATCH(C$1,'Round 1'!$A$1:$O$1,0))</f>
        <v>9234567894</v>
      </c>
      <c r="D2" s="13" t="str">
        <f t="array" ref="D2">INDEX('Round 1'!$A$1:$O$27,MATCH($A2,'Round 1'!$A$1:$A$27,0),MATCH(D$1,'Round 1'!$A$1:$O$1,0))</f>
        <v>Nisha894@gmail.com</v>
      </c>
      <c r="E2" s="13" t="str">
        <f t="array" ref="E2">INDEX('Round 1'!$A$1:$O$27,MATCH($A2,'Round 1'!$A$1:$A$27,0),MATCH(E$1,'Round 1'!$A$1:$O$1,0))</f>
        <v>Marathi</v>
      </c>
      <c r="F2" s="13" t="str">
        <f t="array" ref="F2">INDEX('Round 1'!$A$1:$O$27,MATCH($A2,'Round 1'!$A$1:$A$27,0),MATCH(F$1,'Round 1'!$A$1:$O$1,0))</f>
        <v>Req_123</v>
      </c>
      <c r="G2" s="13" t="str">
        <f t="array" ref="G2">INDEX('Round 1'!$A$1:$O$27,MATCH($A2,'Round 1'!$A$1:$A$27,0),MATCH(G$1,'Round 1'!$A$1:$O$1,0))</f>
        <v>IIMJobs</v>
      </c>
      <c r="H2" s="13" t="str">
        <f t="array" ref="H2">INDEX('Round 1'!$A$1:$O$27,MATCH($A2,'Round 1'!$A$1:$A$27,0),MATCH(H$1,'Round 1'!$A$1:$O$1,0))</f>
        <v>Head Hunting</v>
      </c>
      <c r="I2" s="14">
        <f t="array" ref="I2">INDEX('Round 1'!$A$1:$O$27,MATCH($A2,'Round 1'!$A$1:$A$27,0),MATCH(I$1,'Round 1'!$A$1:$O$1,0))</f>
        <v>45319</v>
      </c>
      <c r="J2" s="15" t="str">
        <f t="array" ref="J2">INDEX('Round 1'!$A$1:$O$27,MATCH($A2,'Round 1'!$A$1:$A$27,0),MATCH(J$1,'Round 1'!$A$1:$O$1,0))</f>
        <v>https://drive.google.com/file/d/abc123456def</v>
      </c>
      <c r="K2" s="13" t="str">
        <f t="array" ref="K2">INDEX('Round 1'!$A$1:$O$27,MATCH($A2,'Round 1'!$A$1:$A$27,0),MATCH(K$1,'Round 1'!$A$1:$O$1,0))</f>
        <v>http://linkedinNisha894@gmail.com:linkedin)</v>
      </c>
      <c r="L2" s="13" t="str">
        <f t="array" ref="L2">INDEX('Round 1'!$A$1:$O$27,MATCH($A2,'Round 1'!$A$1:$A$27,0),MATCH(L$1,'Round 1'!$A$1:$O$1,0))</f>
        <v>Current</v>
      </c>
      <c r="M2" s="13" t="str">
        <f t="array" ref="M2">INDEX('Round 1'!$A$1:$O$27,MATCH($A2,'Round 1'!$A$1:$A$27,0),MATCH(M$1,'Round 1'!$A$1:$O$1,0))</f>
        <v>Ayushi</v>
      </c>
      <c r="N2" s="13" t="str">
        <f t="array" ref="N2">INDEX('Round 1'!$A$1:$O$27,MATCH($A2,'Round 1'!$A$1:$A$27,0),MATCH(N$1,'Round 1'!$A$1:$O$1,0))</f>
        <v>Shortlisted</v>
      </c>
      <c r="O2" s="13" t="str">
        <f t="array" ref="O2">INDEX('Round 1'!$A$1:$O$27,MATCH($A2,'Round 1'!$A$1:$A$27,0),MATCH(O$1,'Round 1'!$A$1:$O$1,0))</f>
        <v>Select</v>
      </c>
      <c r="P2" s="13" t="s">
        <v>469</v>
      </c>
    </row>
    <row r="3">
      <c r="A3" s="13" t="str">
        <f>IFERROR(__xludf.DUMMYFUNCTION("""COMPUTED_VALUE"""),"Req_123_9234567917")</f>
        <v>Req_123_9234567917</v>
      </c>
      <c r="B3" s="13" t="str">
        <f t="array" ref="B3">INDEX('Round 1'!$A$1:$O$27,MATCH($A3,'Round 1'!$A$1:$A$27,0),MATCH(B$1,'Round 1'!$A$1:$O$1,0))</f>
        <v>Vikas Sharma</v>
      </c>
      <c r="C3" s="13">
        <f t="array" ref="C3">INDEX('Round 1'!$A$1:$O$27,MATCH($A3,'Round 1'!$A$1:$A$27,0),MATCH(C$1,'Round 1'!$A$1:$O$1,0))</f>
        <v>9234567917</v>
      </c>
      <c r="D3" s="13" t="str">
        <f t="array" ref="D3">INDEX('Round 1'!$A$1:$O$27,MATCH($A3,'Round 1'!$A$1:$A$27,0),MATCH(D$1,'Round 1'!$A$1:$O$1,0))</f>
        <v>Vikas917@gmail.com</v>
      </c>
      <c r="E3" s="13" t="str">
        <f t="array" ref="E3">INDEX('Round 1'!$A$1:$O$27,MATCH($A3,'Round 1'!$A$1:$A$27,0),MATCH(E$1,'Round 1'!$A$1:$O$1,0))</f>
        <v>Malayalam</v>
      </c>
      <c r="F3" s="13" t="str">
        <f t="array" ref="F3">INDEX('Round 1'!$A$1:$O$27,MATCH($A3,'Round 1'!$A$1:$A$27,0),MATCH(F$1,'Round 1'!$A$1:$O$1,0))</f>
        <v>Req_123</v>
      </c>
      <c r="G3" s="13" t="str">
        <f t="array" ref="G3">INDEX('Round 1'!$A$1:$O$27,MATCH($A3,'Round 1'!$A$1:$A$27,0),MATCH(G$1,'Round 1'!$A$1:$O$1,0))</f>
        <v>IIMJobs</v>
      </c>
      <c r="H3" s="13" t="str">
        <f t="array" ref="H3">INDEX('Round 1'!$A$1:$O$27,MATCH($A3,'Round 1'!$A$1:$A$27,0),MATCH(H$1,'Round 1'!$A$1:$O$1,0))</f>
        <v>Job Posting</v>
      </c>
      <c r="I3" s="14">
        <f t="array" ref="I3">INDEX('Round 1'!$A$1:$O$27,MATCH($A3,'Round 1'!$A$1:$A$27,0),MATCH(I$1,'Round 1'!$A$1:$O$1,0))</f>
        <v>45362</v>
      </c>
      <c r="J3" s="15" t="str">
        <f t="array" ref="J3">INDEX('Round 1'!$A$1:$O$27,MATCH($A3,'Round 1'!$A$1:$A$27,0),MATCH(J$1,'Round 1'!$A$1:$O$1,0))</f>
        <v>https://drive.google.com/file/d/mno456789pqr</v>
      </c>
      <c r="K3" s="13" t="str">
        <f t="array" ref="K3">INDEX('Round 1'!$A$1:$O$27,MATCH($A3,'Round 1'!$A$1:$A$27,0),MATCH(K$1,'Round 1'!$A$1:$O$1,0))</f>
        <v>http://linkedinVikas917@gmail.com:linkedin)</v>
      </c>
      <c r="L3" s="13" t="str">
        <f t="array" ref="L3">INDEX('Round 1'!$A$1:$O$27,MATCH($A3,'Round 1'!$A$1:$A$27,0),MATCH(L$1,'Round 1'!$A$1:$O$1,0))</f>
        <v>Current</v>
      </c>
      <c r="M3" s="13" t="str">
        <f t="array" ref="M3">INDEX('Round 1'!$A$1:$O$27,MATCH($A3,'Round 1'!$A$1:$A$27,0),MATCH(M$1,'Round 1'!$A$1:$O$1,0))</f>
        <v>Ayushi</v>
      </c>
      <c r="N3" s="13" t="str">
        <f t="array" ref="N3">INDEX('Round 1'!$A$1:$O$27,MATCH($A3,'Round 1'!$A$1:$A$27,0),MATCH(N$1,'Round 1'!$A$1:$O$1,0))</f>
        <v>Shortlisted</v>
      </c>
      <c r="O3" s="13" t="str">
        <f t="array" ref="O3">INDEX('Round 1'!$A$1:$O$27,MATCH($A3,'Round 1'!$A$1:$A$27,0),MATCH(O$1,'Round 1'!$A$1:$O$1,0))</f>
        <v>Select</v>
      </c>
      <c r="P3" s="13" t="s">
        <v>469</v>
      </c>
    </row>
    <row r="4">
      <c r="A4" s="13" t="str">
        <f>IFERROR(__xludf.DUMMYFUNCTION("""COMPUTED_VALUE"""),"Req_123_9234567927")</f>
        <v>Req_123_9234567927</v>
      </c>
      <c r="B4" s="13" t="str">
        <f t="array" ref="B4">INDEX('Round 1'!$A$1:$O$27,MATCH($A4,'Round 1'!$A$1:$A$27,0),MATCH(B$1,'Round 1'!$A$1:$O$1,0))</f>
        <v>Shruti Khanna</v>
      </c>
      <c r="C4" s="13">
        <f t="array" ref="C4">INDEX('Round 1'!$A$1:$O$27,MATCH($A4,'Round 1'!$A$1:$A$27,0),MATCH(C$1,'Round 1'!$A$1:$O$1,0))</f>
        <v>9234567927</v>
      </c>
      <c r="D4" s="13" t="str">
        <f t="array" ref="D4">INDEX('Round 1'!$A$1:$O$27,MATCH($A4,'Round 1'!$A$1:$A$27,0),MATCH(D$1,'Round 1'!$A$1:$O$1,0))</f>
        <v>Shrut927@gmail.com</v>
      </c>
      <c r="E4" s="13" t="str">
        <f t="array" ref="E4">INDEX('Round 1'!$A$1:$O$27,MATCH($A4,'Round 1'!$A$1:$A$27,0),MATCH(E$1,'Round 1'!$A$1:$O$1,0))</f>
        <v>Tamil</v>
      </c>
      <c r="F4" s="13" t="str">
        <f t="array" ref="F4">INDEX('Round 1'!$A$1:$O$27,MATCH($A4,'Round 1'!$A$1:$A$27,0),MATCH(F$1,'Round 1'!$A$1:$O$1,0))</f>
        <v>Req_123</v>
      </c>
      <c r="G4" s="13" t="str">
        <f t="array" ref="G4">INDEX('Round 1'!$A$1:$O$27,MATCH($A4,'Round 1'!$A$1:$A$27,0),MATCH(G$1,'Round 1'!$A$1:$O$1,0))</f>
        <v>Shine</v>
      </c>
      <c r="H4" s="13" t="str">
        <f t="array" ref="H4">INDEX('Round 1'!$A$1:$O$27,MATCH($A4,'Round 1'!$A$1:$A$27,0),MATCH(H$1,'Round 1'!$A$1:$O$1,0))</f>
        <v>Head Hunting</v>
      </c>
      <c r="I4" s="14">
        <f t="array" ref="I4">INDEX('Round 1'!$A$1:$O$27,MATCH($A4,'Round 1'!$A$1:$A$27,0),MATCH(I$1,'Round 1'!$A$1:$O$1,0))</f>
        <v>45339</v>
      </c>
      <c r="J4" s="15" t="str">
        <f t="array" ref="J4">INDEX('Round 1'!$A$1:$O$27,MATCH($A4,'Round 1'!$A$1:$A$27,0),MATCH(J$1,'Round 1'!$A$1:$O$1,0))</f>
        <v>https://drive.google.com/file/d/abc123456def</v>
      </c>
      <c r="K4" s="13" t="str">
        <f t="array" ref="K4">INDEX('Round 1'!$A$1:$O$27,MATCH($A4,'Round 1'!$A$1:$A$27,0),MATCH(K$1,'Round 1'!$A$1:$O$1,0))</f>
        <v>http://linkedinShrut927@gmail.com:linkedin)</v>
      </c>
      <c r="L4" s="13" t="str">
        <f t="array" ref="L4">INDEX('Round 1'!$A$1:$O$27,MATCH($A4,'Round 1'!$A$1:$A$27,0),MATCH(L$1,'Round 1'!$A$1:$O$1,0))</f>
        <v>Current</v>
      </c>
      <c r="M4" s="13" t="str">
        <f t="array" ref="M4">INDEX('Round 1'!$A$1:$O$27,MATCH($A4,'Round 1'!$A$1:$A$27,0),MATCH(M$1,'Round 1'!$A$1:$O$1,0))</f>
        <v>Ayushi</v>
      </c>
      <c r="N4" s="13" t="str">
        <f t="array" ref="N4">INDEX('Round 1'!$A$1:$O$27,MATCH($A4,'Round 1'!$A$1:$A$27,0),MATCH(N$1,'Round 1'!$A$1:$O$1,0))</f>
        <v>Shortlisted</v>
      </c>
      <c r="O4" s="13" t="str">
        <f t="array" ref="O4">INDEX('Round 1'!$A$1:$O$27,MATCH($A4,'Round 1'!$A$1:$A$27,0),MATCH(O$1,'Round 1'!$A$1:$O$1,0))</f>
        <v>Select</v>
      </c>
      <c r="P4" s="13" t="s">
        <v>469</v>
      </c>
    </row>
    <row r="5">
      <c r="A5" s="13" t="str">
        <f>IFERROR(__xludf.DUMMYFUNCTION("""COMPUTED_VALUE"""),"Req_123_9234567947")</f>
        <v>Req_123_9234567947</v>
      </c>
      <c r="B5" s="13" t="str">
        <f t="array" ref="B5">INDEX('Round 1'!$A$1:$O$27,MATCH($A5,'Round 1'!$A$1:$A$27,0),MATCH(B$1,'Round 1'!$A$1:$O$1,0))</f>
        <v>Swati Singh</v>
      </c>
      <c r="C5" s="13">
        <f t="array" ref="C5">INDEX('Round 1'!$A$1:$O$27,MATCH($A5,'Round 1'!$A$1:$A$27,0),MATCH(C$1,'Round 1'!$A$1:$O$1,0))</f>
        <v>9234567947</v>
      </c>
      <c r="D5" s="13" t="str">
        <f t="array" ref="D5">INDEX('Round 1'!$A$1:$O$27,MATCH($A5,'Round 1'!$A$1:$A$27,0),MATCH(D$1,'Round 1'!$A$1:$O$1,0))</f>
        <v>Swati947@gmail.com</v>
      </c>
      <c r="E5" s="13" t="str">
        <f t="array" ref="E5">INDEX('Round 1'!$A$1:$O$27,MATCH($A5,'Round 1'!$A$1:$A$27,0),MATCH(E$1,'Round 1'!$A$1:$O$1,0))</f>
        <v>Malayalam</v>
      </c>
      <c r="F5" s="13" t="str">
        <f t="array" ref="F5">INDEX('Round 1'!$A$1:$O$27,MATCH($A5,'Round 1'!$A$1:$A$27,0),MATCH(F$1,'Round 1'!$A$1:$O$1,0))</f>
        <v>Req_123</v>
      </c>
      <c r="G5" s="13" t="str">
        <f t="array" ref="G5">INDEX('Round 1'!$A$1:$O$27,MATCH($A5,'Round 1'!$A$1:$A$27,0),MATCH(G$1,'Round 1'!$A$1:$O$1,0))</f>
        <v>IIMJobs</v>
      </c>
      <c r="H5" s="13" t="str">
        <f t="array" ref="H5">INDEX('Round 1'!$A$1:$O$27,MATCH($A5,'Round 1'!$A$1:$A$27,0),MATCH(H$1,'Round 1'!$A$1:$O$1,0))</f>
        <v>Head Hunting</v>
      </c>
      <c r="I5" s="14">
        <f t="array" ref="I5">INDEX('Round 1'!$A$1:$O$27,MATCH($A5,'Round 1'!$A$1:$A$27,0),MATCH(I$1,'Round 1'!$A$1:$O$1,0))</f>
        <v>45301</v>
      </c>
      <c r="J5" s="15" t="str">
        <f t="array" ref="J5">INDEX('Round 1'!$A$1:$O$27,MATCH($A5,'Round 1'!$A$1:$A$27,0),MATCH(J$1,'Round 1'!$A$1:$O$1,0))</f>
        <v>https://drive.google.com/file/d/mno456789pqr</v>
      </c>
      <c r="K5" s="13" t="str">
        <f t="array" ref="K5">INDEX('Round 1'!$A$1:$O$27,MATCH($A5,'Round 1'!$A$1:$A$27,0),MATCH(K$1,'Round 1'!$A$1:$O$1,0))</f>
        <v>http://linkedinSwati947@gmail.com:linkedin)</v>
      </c>
      <c r="L5" s="13" t="str">
        <f t="array" ref="L5">INDEX('Round 1'!$A$1:$O$27,MATCH($A5,'Round 1'!$A$1:$A$27,0),MATCH(L$1,'Round 1'!$A$1:$O$1,0))</f>
        <v>Current</v>
      </c>
      <c r="M5" s="13" t="str">
        <f t="array" ref="M5">INDEX('Round 1'!$A$1:$O$27,MATCH($A5,'Round 1'!$A$1:$A$27,0),MATCH(M$1,'Round 1'!$A$1:$O$1,0))</f>
        <v>Ayushi</v>
      </c>
      <c r="N5" s="13" t="str">
        <f t="array" ref="N5">INDEX('Round 1'!$A$1:$O$27,MATCH($A5,'Round 1'!$A$1:$A$27,0),MATCH(N$1,'Round 1'!$A$1:$O$1,0))</f>
        <v>Shortlisted</v>
      </c>
      <c r="O5" s="13" t="str">
        <f t="array" ref="O5">INDEX('Round 1'!$A$1:$O$27,MATCH($A5,'Round 1'!$A$1:$A$27,0),MATCH(O$1,'Round 1'!$A$1:$O$1,0))</f>
        <v>Select</v>
      </c>
      <c r="P5" s="13" t="s">
        <v>469</v>
      </c>
    </row>
    <row r="6">
      <c r="A6" s="13" t="str">
        <f>IFERROR(__xludf.DUMMYFUNCTION("""COMPUTED_VALUE"""),"Req_123_9234567966")</f>
        <v>Req_123_9234567966</v>
      </c>
      <c r="B6" s="13" t="str">
        <f t="array" ref="B6">INDEX('Round 1'!$A$1:$O$27,MATCH($A6,'Round 1'!$A$1:$A$27,0),MATCH(B$1,'Round 1'!$A$1:$O$1,0))</f>
        <v>Sujit Gupta</v>
      </c>
      <c r="C6" s="13">
        <f t="array" ref="C6">INDEX('Round 1'!$A$1:$O$27,MATCH($A6,'Round 1'!$A$1:$A$27,0),MATCH(C$1,'Round 1'!$A$1:$O$1,0))</f>
        <v>9234567966</v>
      </c>
      <c r="D6" s="13" t="str">
        <f t="array" ref="D6">INDEX('Round 1'!$A$1:$O$27,MATCH($A6,'Round 1'!$A$1:$A$27,0),MATCH(D$1,'Round 1'!$A$1:$O$1,0))</f>
        <v>Sujit966@gmail.com</v>
      </c>
      <c r="E6" s="13" t="str">
        <f t="array" ref="E6">INDEX('Round 1'!$A$1:$O$27,MATCH($A6,'Round 1'!$A$1:$A$27,0),MATCH(E$1,'Round 1'!$A$1:$O$1,0))</f>
        <v>Telugu</v>
      </c>
      <c r="F6" s="13" t="str">
        <f t="array" ref="F6">INDEX('Round 1'!$A$1:$O$27,MATCH($A6,'Round 1'!$A$1:$A$27,0),MATCH(F$1,'Round 1'!$A$1:$O$1,0))</f>
        <v>Req_123</v>
      </c>
      <c r="G6" s="13" t="str">
        <f t="array" ref="G6">INDEX('Round 1'!$A$1:$O$27,MATCH($A6,'Round 1'!$A$1:$A$27,0),MATCH(G$1,'Round 1'!$A$1:$O$1,0))</f>
        <v>Referral</v>
      </c>
      <c r="H6" s="13" t="str">
        <f t="array" ref="H6">INDEX('Round 1'!$A$1:$O$27,MATCH($A6,'Round 1'!$A$1:$A$27,0),MATCH(H$1,'Round 1'!$A$1:$O$1,0))</f>
        <v>Priya Rajan</v>
      </c>
      <c r="I6" s="14">
        <f t="array" ref="I6">INDEX('Round 1'!$A$1:$O$27,MATCH($A6,'Round 1'!$A$1:$A$27,0),MATCH(I$1,'Round 1'!$A$1:$O$1,0))</f>
        <v>45368</v>
      </c>
      <c r="J6" s="15" t="str">
        <f t="array" ref="J6">INDEX('Round 1'!$A$1:$O$27,MATCH($A6,'Round 1'!$A$1:$A$27,0),MATCH(J$1,'Round 1'!$A$1:$O$1,0))</f>
        <v>https://drive.google.com/file/d/abc123456def</v>
      </c>
      <c r="K6" s="13" t="str">
        <f t="array" ref="K6">INDEX('Round 1'!$A$1:$O$27,MATCH($A6,'Round 1'!$A$1:$A$27,0),MATCH(K$1,'Round 1'!$A$1:$O$1,0))</f>
        <v>http://linkedinSujit966@gmail.com:linkedin)</v>
      </c>
      <c r="L6" s="13" t="str">
        <f t="array" ref="L6">INDEX('Round 1'!$A$1:$O$27,MATCH($A6,'Round 1'!$A$1:$A$27,0),MATCH(L$1,'Round 1'!$A$1:$O$1,0))</f>
        <v>Current</v>
      </c>
      <c r="M6" s="13" t="str">
        <f t="array" ref="M6">INDEX('Round 1'!$A$1:$O$27,MATCH($A6,'Round 1'!$A$1:$A$27,0),MATCH(M$1,'Round 1'!$A$1:$O$1,0))</f>
        <v>Radhika</v>
      </c>
      <c r="N6" s="13" t="str">
        <f t="array" ref="N6">INDEX('Round 1'!$A$1:$O$27,MATCH($A6,'Round 1'!$A$1:$A$27,0),MATCH(N$1,'Round 1'!$A$1:$O$1,0))</f>
        <v>Shortlisted</v>
      </c>
      <c r="O6" s="13" t="str">
        <f t="array" ref="O6">INDEX('Round 1'!$A$1:$O$27,MATCH($A6,'Round 1'!$A$1:$A$27,0),MATCH(O$1,'Round 1'!$A$1:$O$1,0))</f>
        <v>Select</v>
      </c>
      <c r="P6" s="13" t="s">
        <v>469</v>
      </c>
    </row>
    <row r="7">
      <c r="A7" s="13" t="str">
        <f>IFERROR(__xludf.DUMMYFUNCTION("""COMPUTED_VALUE"""),"Req_123_9234567983")</f>
        <v>Req_123_9234567983</v>
      </c>
      <c r="B7" s="13" t="str">
        <f t="array" ref="B7">INDEX('Round 1'!$A$1:$O$27,MATCH($A7,'Round 1'!$A$1:$A$27,0),MATCH(B$1,'Round 1'!$A$1:$O$1,0))</f>
        <v>Priyanka Sharma</v>
      </c>
      <c r="C7" s="13">
        <f t="array" ref="C7">INDEX('Round 1'!$A$1:$O$27,MATCH($A7,'Round 1'!$A$1:$A$27,0),MATCH(C$1,'Round 1'!$A$1:$O$1,0))</f>
        <v>9234567983</v>
      </c>
      <c r="D7" s="13" t="str">
        <f t="array" ref="D7">INDEX('Round 1'!$A$1:$O$27,MATCH($A7,'Round 1'!$A$1:$A$27,0),MATCH(D$1,'Round 1'!$A$1:$O$1,0))</f>
        <v>Priya983@gmail.com</v>
      </c>
      <c r="E7" s="13" t="str">
        <f t="array" ref="E7">INDEX('Round 1'!$A$1:$O$27,MATCH($A7,'Round 1'!$A$1:$A$27,0),MATCH(E$1,'Round 1'!$A$1:$O$1,0))</f>
        <v>Malayalam</v>
      </c>
      <c r="F7" s="13" t="str">
        <f t="array" ref="F7">INDEX('Round 1'!$A$1:$O$27,MATCH($A7,'Round 1'!$A$1:$A$27,0),MATCH(F$1,'Round 1'!$A$1:$O$1,0))</f>
        <v>Req_123</v>
      </c>
      <c r="G7" s="13" t="str">
        <f t="array" ref="G7">INDEX('Round 1'!$A$1:$O$27,MATCH($A7,'Round 1'!$A$1:$A$27,0),MATCH(G$1,'Round 1'!$A$1:$O$1,0))</f>
        <v>IIMJobs</v>
      </c>
      <c r="H7" s="13" t="str">
        <f t="array" ref="H7">INDEX('Round 1'!$A$1:$O$27,MATCH($A7,'Round 1'!$A$1:$A$27,0),MATCH(H$1,'Round 1'!$A$1:$O$1,0))</f>
        <v>Job Posting</v>
      </c>
      <c r="I7" s="14">
        <f t="array" ref="I7">INDEX('Round 1'!$A$1:$O$27,MATCH($A7,'Round 1'!$A$1:$A$27,0),MATCH(I$1,'Round 1'!$A$1:$O$1,0))</f>
        <v>45351</v>
      </c>
      <c r="J7" s="15" t="str">
        <f t="array" ref="J7">INDEX('Round 1'!$A$1:$O$27,MATCH($A7,'Round 1'!$A$1:$A$27,0),MATCH(J$1,'Round 1'!$A$1:$O$1,0))</f>
        <v>https://drive.google.com/file/d/mno456789pqr</v>
      </c>
      <c r="K7" s="13" t="str">
        <f t="array" ref="K7">INDEX('Round 1'!$A$1:$O$27,MATCH($A7,'Round 1'!$A$1:$A$27,0),MATCH(K$1,'Round 1'!$A$1:$O$1,0))</f>
        <v>http://linkedinPriya983@gmail.com:linkedin)</v>
      </c>
      <c r="L7" s="13" t="str">
        <f t="array" ref="L7">INDEX('Round 1'!$A$1:$O$27,MATCH($A7,'Round 1'!$A$1:$A$27,0),MATCH(L$1,'Round 1'!$A$1:$O$1,0))</f>
        <v>Current</v>
      </c>
      <c r="M7" s="13" t="str">
        <f t="array" ref="M7">INDEX('Round 1'!$A$1:$O$27,MATCH($A7,'Round 1'!$A$1:$A$27,0),MATCH(M$1,'Round 1'!$A$1:$O$1,0))</f>
        <v>Ranjitha</v>
      </c>
      <c r="N7" s="13" t="str">
        <f t="array" ref="N7">INDEX('Round 1'!$A$1:$O$27,MATCH($A7,'Round 1'!$A$1:$A$27,0),MATCH(N$1,'Round 1'!$A$1:$O$1,0))</f>
        <v>Shortlisted</v>
      </c>
      <c r="O7" s="13" t="str">
        <f t="array" ref="O7">INDEX('Round 1'!$A$1:$O$27,MATCH($A7,'Round 1'!$A$1:$A$27,0),MATCH(O$1,'Round 1'!$A$1:$O$1,0))</f>
        <v>Select</v>
      </c>
      <c r="P7" s="13" t="s">
        <v>471</v>
      </c>
    </row>
    <row r="8">
      <c r="P8" s="19"/>
    </row>
    <row r="9">
      <c r="P9" s="19"/>
    </row>
    <row r="10">
      <c r="P10" s="19"/>
    </row>
    <row r="11">
      <c r="P11" s="19"/>
    </row>
    <row r="12">
      <c r="P12" s="19"/>
    </row>
    <row r="13">
      <c r="P13" s="19"/>
    </row>
    <row r="14">
      <c r="P14" s="19"/>
    </row>
    <row r="15">
      <c r="P15" s="19"/>
    </row>
    <row r="16">
      <c r="P16" s="19"/>
    </row>
    <row r="17">
      <c r="P17" s="19"/>
    </row>
    <row r="18">
      <c r="P18" s="19"/>
    </row>
    <row r="19">
      <c r="P19" s="19"/>
    </row>
    <row r="20">
      <c r="P20" s="19"/>
    </row>
    <row r="21">
      <c r="P21" s="19"/>
    </row>
    <row r="22">
      <c r="P22" s="19"/>
    </row>
    <row r="23">
      <c r="P23" s="19"/>
    </row>
    <row r="24">
      <c r="P24" s="19"/>
    </row>
    <row r="25">
      <c r="P25" s="19"/>
    </row>
    <row r="26">
      <c r="P26" s="19"/>
    </row>
    <row r="27">
      <c r="P27" s="19"/>
    </row>
    <row r="28">
      <c r="P28" s="19"/>
    </row>
    <row r="29">
      <c r="P29" s="19"/>
    </row>
    <row r="30">
      <c r="P30" s="19"/>
    </row>
    <row r="31">
      <c r="P31" s="19"/>
    </row>
    <row r="32">
      <c r="P32" s="19"/>
    </row>
    <row r="33">
      <c r="P33" s="19"/>
    </row>
    <row r="34">
      <c r="P34" s="19"/>
    </row>
    <row r="35">
      <c r="P35" s="19"/>
    </row>
    <row r="36">
      <c r="P36" s="19"/>
    </row>
    <row r="37">
      <c r="P37" s="19"/>
    </row>
    <row r="38">
      <c r="P38" s="19"/>
    </row>
    <row r="39">
      <c r="P39" s="19"/>
    </row>
    <row r="40">
      <c r="P40" s="19"/>
    </row>
    <row r="41">
      <c r="P41" s="19"/>
    </row>
    <row r="42">
      <c r="P42" s="19"/>
    </row>
    <row r="43">
      <c r="P43" s="19"/>
    </row>
    <row r="44">
      <c r="P44" s="19"/>
    </row>
    <row r="45">
      <c r="P45" s="19"/>
    </row>
    <row r="46">
      <c r="P46" s="19"/>
    </row>
    <row r="47">
      <c r="P47" s="19"/>
    </row>
    <row r="48">
      <c r="P48" s="19"/>
    </row>
    <row r="49">
      <c r="P49" s="19"/>
    </row>
    <row r="50">
      <c r="P50" s="19"/>
    </row>
    <row r="51">
      <c r="P51" s="19"/>
    </row>
    <row r="52">
      <c r="P52" s="19"/>
    </row>
    <row r="53">
      <c r="P53" s="19"/>
    </row>
    <row r="54">
      <c r="P54" s="19"/>
    </row>
    <row r="55">
      <c r="P55" s="19"/>
    </row>
    <row r="56">
      <c r="P56" s="19"/>
    </row>
    <row r="57">
      <c r="P57" s="19"/>
    </row>
    <row r="58">
      <c r="P58" s="19"/>
    </row>
    <row r="59">
      <c r="P59" s="19"/>
    </row>
    <row r="60">
      <c r="P60" s="19"/>
    </row>
    <row r="61">
      <c r="P61" s="19"/>
    </row>
    <row r="62">
      <c r="P62" s="19"/>
    </row>
    <row r="63">
      <c r="P63" s="19"/>
    </row>
    <row r="64">
      <c r="P64" s="19"/>
    </row>
    <row r="65">
      <c r="P65" s="19"/>
    </row>
    <row r="66">
      <c r="P66" s="19"/>
    </row>
    <row r="67">
      <c r="P67" s="19"/>
    </row>
    <row r="68">
      <c r="P68" s="19"/>
    </row>
    <row r="69">
      <c r="P69" s="19"/>
    </row>
    <row r="70">
      <c r="P70" s="19"/>
    </row>
    <row r="71">
      <c r="P71" s="19"/>
    </row>
    <row r="72">
      <c r="P72" s="19"/>
    </row>
    <row r="73">
      <c r="P73" s="19"/>
    </row>
    <row r="74">
      <c r="P74" s="19"/>
    </row>
    <row r="75">
      <c r="P75" s="19"/>
    </row>
    <row r="76">
      <c r="P76" s="19"/>
    </row>
    <row r="77">
      <c r="P77" s="19"/>
    </row>
    <row r="78">
      <c r="P78" s="19"/>
    </row>
    <row r="79">
      <c r="P79" s="19"/>
    </row>
    <row r="80">
      <c r="P80" s="19"/>
    </row>
    <row r="81">
      <c r="P81" s="19"/>
    </row>
    <row r="82">
      <c r="P82" s="19"/>
    </row>
    <row r="83">
      <c r="P83" s="19"/>
    </row>
    <row r="84">
      <c r="P84" s="19"/>
    </row>
    <row r="85">
      <c r="P85" s="19"/>
    </row>
    <row r="86">
      <c r="P86" s="19"/>
    </row>
    <row r="87">
      <c r="P87" s="19"/>
    </row>
    <row r="88">
      <c r="P88" s="19"/>
    </row>
    <row r="89">
      <c r="P89" s="19"/>
    </row>
    <row r="90">
      <c r="P90" s="19"/>
    </row>
    <row r="91">
      <c r="P91" s="19"/>
    </row>
    <row r="92">
      <c r="P92" s="19"/>
    </row>
    <row r="93">
      <c r="P93" s="19"/>
    </row>
    <row r="94">
      <c r="P94" s="19"/>
    </row>
    <row r="95">
      <c r="P95" s="19"/>
    </row>
    <row r="96">
      <c r="P96" s="19"/>
    </row>
    <row r="97">
      <c r="P97" s="19"/>
    </row>
    <row r="98">
      <c r="P98" s="19"/>
    </row>
    <row r="99">
      <c r="P99" s="19"/>
    </row>
    <row r="100">
      <c r="P100" s="19"/>
    </row>
    <row r="101">
      <c r="P101" s="19"/>
    </row>
    <row r="102">
      <c r="P102" s="19"/>
    </row>
    <row r="103">
      <c r="P103" s="19"/>
    </row>
    <row r="104">
      <c r="P104" s="19"/>
    </row>
    <row r="105">
      <c r="P105" s="19"/>
    </row>
    <row r="106">
      <c r="P106" s="19"/>
    </row>
    <row r="107">
      <c r="P107" s="19"/>
    </row>
    <row r="108">
      <c r="P108" s="19"/>
    </row>
    <row r="109">
      <c r="P109" s="19"/>
    </row>
    <row r="110">
      <c r="P110" s="19"/>
    </row>
    <row r="111">
      <c r="P111" s="19"/>
    </row>
    <row r="112">
      <c r="P112" s="19"/>
    </row>
    <row r="113">
      <c r="P113" s="19"/>
    </row>
    <row r="114">
      <c r="P114" s="19"/>
    </row>
    <row r="115">
      <c r="P115" s="19"/>
    </row>
    <row r="116">
      <c r="P116" s="19"/>
    </row>
    <row r="117">
      <c r="P117" s="19"/>
    </row>
    <row r="118">
      <c r="P118" s="19"/>
    </row>
    <row r="119">
      <c r="P119" s="19"/>
    </row>
    <row r="120">
      <c r="P120" s="19"/>
    </row>
    <row r="121">
      <c r="P121" s="19"/>
    </row>
    <row r="122">
      <c r="P122" s="19"/>
    </row>
    <row r="123">
      <c r="P123" s="19"/>
    </row>
    <row r="124">
      <c r="P124" s="19"/>
    </row>
    <row r="125">
      <c r="P125" s="19"/>
    </row>
    <row r="126">
      <c r="P126" s="19"/>
    </row>
    <row r="127">
      <c r="P127" s="19"/>
    </row>
    <row r="128">
      <c r="P128" s="19"/>
    </row>
    <row r="129">
      <c r="P129" s="19"/>
    </row>
    <row r="130">
      <c r="P130" s="19"/>
    </row>
    <row r="131">
      <c r="P131" s="19"/>
    </row>
    <row r="132">
      <c r="P132" s="19"/>
    </row>
    <row r="133">
      <c r="P133" s="19"/>
    </row>
    <row r="134">
      <c r="P134" s="19"/>
    </row>
    <row r="135">
      <c r="P135" s="19"/>
    </row>
    <row r="136">
      <c r="P136" s="19"/>
    </row>
    <row r="137">
      <c r="P137" s="19"/>
    </row>
    <row r="138">
      <c r="P138" s="19"/>
    </row>
    <row r="139">
      <c r="P139" s="19"/>
    </row>
    <row r="140">
      <c r="P140" s="19"/>
    </row>
    <row r="141">
      <c r="P141" s="19"/>
    </row>
    <row r="142">
      <c r="P142" s="19"/>
    </row>
    <row r="143">
      <c r="P143" s="19"/>
    </row>
    <row r="144">
      <c r="P144" s="19"/>
    </row>
    <row r="145">
      <c r="P145" s="19"/>
    </row>
    <row r="146">
      <c r="P146" s="19"/>
    </row>
    <row r="147">
      <c r="P147" s="19"/>
    </row>
    <row r="148">
      <c r="P148" s="19"/>
    </row>
    <row r="149">
      <c r="P149" s="19"/>
    </row>
    <row r="150">
      <c r="P150" s="19"/>
    </row>
    <row r="151">
      <c r="P151" s="19"/>
    </row>
    <row r="152">
      <c r="P152" s="19"/>
    </row>
    <row r="153">
      <c r="P153" s="19"/>
    </row>
    <row r="154">
      <c r="P154" s="19"/>
    </row>
    <row r="155">
      <c r="P155" s="19"/>
    </row>
    <row r="156">
      <c r="P156" s="19"/>
    </row>
    <row r="157">
      <c r="P157" s="19"/>
    </row>
    <row r="158">
      <c r="P158" s="19"/>
    </row>
    <row r="159">
      <c r="P159" s="19"/>
    </row>
    <row r="160">
      <c r="P160" s="19"/>
    </row>
    <row r="161">
      <c r="P161" s="19"/>
    </row>
    <row r="162">
      <c r="P162" s="19"/>
    </row>
    <row r="163">
      <c r="P163" s="19"/>
    </row>
    <row r="164">
      <c r="P164" s="19"/>
    </row>
    <row r="165">
      <c r="P165" s="19"/>
    </row>
    <row r="166">
      <c r="P166" s="19"/>
    </row>
    <row r="167">
      <c r="P167" s="19"/>
    </row>
    <row r="168">
      <c r="P168" s="19"/>
    </row>
    <row r="169">
      <c r="P169" s="19"/>
    </row>
    <row r="170">
      <c r="P170" s="19"/>
    </row>
    <row r="171">
      <c r="P171" s="19"/>
    </row>
    <row r="172">
      <c r="P172" s="19"/>
    </row>
    <row r="173">
      <c r="P173" s="19"/>
    </row>
    <row r="174">
      <c r="P174" s="19"/>
    </row>
    <row r="175">
      <c r="P175" s="19"/>
    </row>
    <row r="176">
      <c r="P176" s="19"/>
    </row>
    <row r="177">
      <c r="P177" s="19"/>
    </row>
    <row r="178">
      <c r="P178" s="19"/>
    </row>
    <row r="179">
      <c r="P179" s="19"/>
    </row>
    <row r="180">
      <c r="P180" s="19"/>
    </row>
    <row r="181">
      <c r="P181" s="19"/>
    </row>
    <row r="182">
      <c r="P182" s="19"/>
    </row>
    <row r="183">
      <c r="P183" s="19"/>
    </row>
    <row r="184">
      <c r="P184" s="19"/>
    </row>
    <row r="185">
      <c r="P185" s="19"/>
    </row>
    <row r="186">
      <c r="P186" s="19"/>
    </row>
    <row r="187">
      <c r="P187" s="19"/>
    </row>
    <row r="188">
      <c r="P188" s="19"/>
    </row>
    <row r="189">
      <c r="P189" s="19"/>
    </row>
    <row r="190">
      <c r="P190" s="19"/>
    </row>
    <row r="191">
      <c r="P191" s="19"/>
    </row>
    <row r="192">
      <c r="P192" s="19"/>
    </row>
    <row r="193">
      <c r="P193" s="19"/>
    </row>
    <row r="194">
      <c r="P194" s="19"/>
    </row>
    <row r="195">
      <c r="P195" s="19"/>
    </row>
    <row r="196">
      <c r="P196" s="19"/>
    </row>
    <row r="197">
      <c r="P197" s="19"/>
    </row>
    <row r="198">
      <c r="P198" s="19"/>
    </row>
    <row r="199">
      <c r="P199" s="19"/>
    </row>
    <row r="200">
      <c r="P200" s="19"/>
    </row>
    <row r="201">
      <c r="P201" s="19"/>
    </row>
    <row r="202">
      <c r="P202" s="19"/>
    </row>
    <row r="203">
      <c r="P203" s="19"/>
    </row>
    <row r="204">
      <c r="P204" s="19"/>
    </row>
    <row r="205">
      <c r="P205" s="19"/>
    </row>
    <row r="206">
      <c r="P206" s="19"/>
    </row>
    <row r="207">
      <c r="P207" s="19"/>
    </row>
    <row r="208">
      <c r="P208" s="19"/>
    </row>
    <row r="209">
      <c r="P209" s="19"/>
    </row>
    <row r="210">
      <c r="P210" s="19"/>
    </row>
    <row r="211">
      <c r="P211" s="19"/>
    </row>
    <row r="212">
      <c r="P212" s="19"/>
    </row>
    <row r="213">
      <c r="P213" s="19"/>
    </row>
    <row r="214">
      <c r="P214" s="19"/>
    </row>
    <row r="215">
      <c r="P215" s="19"/>
    </row>
    <row r="216">
      <c r="P216" s="19"/>
    </row>
    <row r="217">
      <c r="P217" s="19"/>
    </row>
    <row r="218">
      <c r="P218" s="19"/>
    </row>
    <row r="219">
      <c r="P219" s="19"/>
    </row>
    <row r="220">
      <c r="P220" s="19"/>
    </row>
    <row r="221">
      <c r="P221" s="19"/>
    </row>
    <row r="222">
      <c r="P222" s="19"/>
    </row>
    <row r="223">
      <c r="P223" s="19"/>
    </row>
    <row r="224">
      <c r="P224" s="19"/>
    </row>
    <row r="225">
      <c r="P225" s="19"/>
    </row>
    <row r="226">
      <c r="P226" s="19"/>
    </row>
    <row r="227">
      <c r="P227" s="19"/>
    </row>
    <row r="228">
      <c r="P228" s="19"/>
    </row>
    <row r="229">
      <c r="P229" s="19"/>
    </row>
    <row r="230">
      <c r="P230" s="19"/>
    </row>
    <row r="231">
      <c r="P231" s="19"/>
    </row>
    <row r="232">
      <c r="P232" s="19"/>
    </row>
    <row r="233">
      <c r="P233" s="19"/>
    </row>
    <row r="234">
      <c r="P234" s="19"/>
    </row>
    <row r="235">
      <c r="P235" s="19"/>
    </row>
    <row r="236">
      <c r="P236" s="19"/>
    </row>
    <row r="237">
      <c r="P237" s="19"/>
    </row>
    <row r="238">
      <c r="P238" s="19"/>
    </row>
    <row r="239">
      <c r="P239" s="19"/>
    </row>
    <row r="240">
      <c r="P240" s="19"/>
    </row>
    <row r="241">
      <c r="P241" s="19"/>
    </row>
    <row r="242">
      <c r="P242" s="19"/>
    </row>
    <row r="243">
      <c r="P243" s="19"/>
    </row>
    <row r="244">
      <c r="P244" s="19"/>
    </row>
    <row r="245">
      <c r="P245" s="19"/>
    </row>
    <row r="246">
      <c r="P246" s="19"/>
    </row>
    <row r="247">
      <c r="P247" s="19"/>
    </row>
    <row r="248">
      <c r="P248" s="19"/>
    </row>
    <row r="249">
      <c r="P249" s="19"/>
    </row>
    <row r="250">
      <c r="P250" s="19"/>
    </row>
    <row r="251">
      <c r="P251" s="19"/>
    </row>
    <row r="252">
      <c r="P252" s="19"/>
    </row>
    <row r="253">
      <c r="P253" s="19"/>
    </row>
    <row r="254">
      <c r="P254" s="19"/>
    </row>
    <row r="255">
      <c r="P255" s="19"/>
    </row>
    <row r="256">
      <c r="P256" s="19"/>
    </row>
    <row r="257">
      <c r="P257" s="19"/>
    </row>
    <row r="258">
      <c r="P258" s="19"/>
    </row>
    <row r="259">
      <c r="P259" s="19"/>
    </row>
    <row r="260">
      <c r="P260" s="19"/>
    </row>
    <row r="261">
      <c r="P261" s="19"/>
    </row>
    <row r="262">
      <c r="P262" s="19"/>
    </row>
    <row r="263">
      <c r="P263" s="19"/>
    </row>
    <row r="264">
      <c r="P264" s="19"/>
    </row>
    <row r="265">
      <c r="P265" s="19"/>
    </row>
    <row r="266">
      <c r="P266" s="19"/>
    </row>
    <row r="267">
      <c r="P267" s="19"/>
    </row>
    <row r="268">
      <c r="P268" s="19"/>
    </row>
    <row r="269">
      <c r="P269" s="19"/>
    </row>
    <row r="270">
      <c r="P270" s="19"/>
    </row>
    <row r="271">
      <c r="P271" s="19"/>
    </row>
    <row r="272">
      <c r="P272" s="19"/>
    </row>
    <row r="273">
      <c r="P273" s="19"/>
    </row>
    <row r="274">
      <c r="P274" s="19"/>
    </row>
    <row r="275">
      <c r="P275" s="19"/>
    </row>
    <row r="276">
      <c r="P276" s="19"/>
    </row>
    <row r="277">
      <c r="P277" s="19"/>
    </row>
    <row r="278">
      <c r="P278" s="19"/>
    </row>
    <row r="279">
      <c r="P279" s="19"/>
    </row>
    <row r="280">
      <c r="P280" s="19"/>
    </row>
    <row r="281">
      <c r="P281" s="19"/>
    </row>
    <row r="282">
      <c r="P282" s="19"/>
    </row>
    <row r="283">
      <c r="P283" s="19"/>
    </row>
    <row r="284">
      <c r="P284" s="19"/>
    </row>
    <row r="285">
      <c r="P285" s="19"/>
    </row>
    <row r="286">
      <c r="P286" s="19"/>
    </row>
    <row r="287">
      <c r="P287" s="19"/>
    </row>
    <row r="288">
      <c r="P288" s="19"/>
    </row>
    <row r="289">
      <c r="P289" s="19"/>
    </row>
    <row r="290">
      <c r="P290" s="19"/>
    </row>
    <row r="291">
      <c r="P291" s="19"/>
    </row>
    <row r="292">
      <c r="P292" s="19"/>
    </row>
    <row r="293">
      <c r="P293" s="19"/>
    </row>
    <row r="294">
      <c r="P294" s="19"/>
    </row>
    <row r="295">
      <c r="P295" s="19"/>
    </row>
    <row r="296">
      <c r="P296" s="19"/>
    </row>
    <row r="297">
      <c r="P297" s="19"/>
    </row>
    <row r="298">
      <c r="P298" s="19"/>
    </row>
    <row r="299">
      <c r="P299" s="19"/>
    </row>
    <row r="300">
      <c r="P300" s="19"/>
    </row>
    <row r="301">
      <c r="P301" s="19"/>
    </row>
    <row r="302">
      <c r="P302" s="19"/>
    </row>
    <row r="303">
      <c r="P303" s="19"/>
    </row>
    <row r="304">
      <c r="P304" s="19"/>
    </row>
    <row r="305">
      <c r="P305" s="19"/>
    </row>
    <row r="306">
      <c r="P306" s="19"/>
    </row>
    <row r="307">
      <c r="P307" s="19"/>
    </row>
    <row r="308">
      <c r="P308" s="19"/>
    </row>
    <row r="309">
      <c r="P309" s="19"/>
    </row>
    <row r="310">
      <c r="P310" s="19"/>
    </row>
    <row r="311">
      <c r="P311" s="19"/>
    </row>
    <row r="312">
      <c r="P312" s="19"/>
    </row>
    <row r="313">
      <c r="P313" s="19"/>
    </row>
    <row r="314">
      <c r="P314" s="19"/>
    </row>
    <row r="315">
      <c r="P315" s="19"/>
    </row>
    <row r="316">
      <c r="P316" s="19"/>
    </row>
    <row r="317">
      <c r="P317" s="19"/>
    </row>
    <row r="318">
      <c r="P318" s="19"/>
    </row>
    <row r="319">
      <c r="P319" s="19"/>
    </row>
    <row r="320">
      <c r="P320" s="19"/>
    </row>
    <row r="321">
      <c r="P321" s="19"/>
    </row>
    <row r="322">
      <c r="P322" s="19"/>
    </row>
    <row r="323">
      <c r="P323" s="19"/>
    </row>
    <row r="324">
      <c r="P324" s="19"/>
    </row>
    <row r="325">
      <c r="P325" s="19"/>
    </row>
    <row r="326">
      <c r="P326" s="19"/>
    </row>
    <row r="327">
      <c r="P327" s="19"/>
    </row>
    <row r="328">
      <c r="P328" s="19"/>
    </row>
    <row r="329">
      <c r="P329" s="19"/>
    </row>
    <row r="330">
      <c r="P330" s="19"/>
    </row>
    <row r="331">
      <c r="P331" s="19"/>
    </row>
    <row r="332">
      <c r="P332" s="19"/>
    </row>
    <row r="333">
      <c r="P333" s="19"/>
    </row>
    <row r="334">
      <c r="P334" s="19"/>
    </row>
    <row r="335">
      <c r="P335" s="19"/>
    </row>
    <row r="336">
      <c r="P336" s="19"/>
    </row>
    <row r="337">
      <c r="P337" s="19"/>
    </row>
    <row r="338">
      <c r="P338" s="19"/>
    </row>
    <row r="339">
      <c r="P339" s="19"/>
    </row>
    <row r="340">
      <c r="P340" s="19"/>
    </row>
    <row r="341">
      <c r="P341" s="19"/>
    </row>
    <row r="342">
      <c r="P342" s="19"/>
    </row>
    <row r="343">
      <c r="P343" s="19"/>
    </row>
    <row r="344">
      <c r="P344" s="19"/>
    </row>
    <row r="345">
      <c r="P345" s="19"/>
    </row>
    <row r="346">
      <c r="P346" s="19"/>
    </row>
    <row r="347">
      <c r="P347" s="19"/>
    </row>
    <row r="348">
      <c r="P348" s="19"/>
    </row>
    <row r="349">
      <c r="P349" s="19"/>
    </row>
    <row r="350">
      <c r="P350" s="19"/>
    </row>
    <row r="351">
      <c r="P351" s="19"/>
    </row>
    <row r="352">
      <c r="P352" s="19"/>
    </row>
    <row r="353">
      <c r="P353" s="19"/>
    </row>
    <row r="354">
      <c r="P354" s="19"/>
    </row>
    <row r="355">
      <c r="P355" s="19"/>
    </row>
    <row r="356">
      <c r="P356" s="19"/>
    </row>
    <row r="357">
      <c r="P357" s="19"/>
    </row>
    <row r="358">
      <c r="P358" s="19"/>
    </row>
    <row r="359">
      <c r="P359" s="19"/>
    </row>
    <row r="360">
      <c r="P360" s="19"/>
    </row>
    <row r="361">
      <c r="P361" s="19"/>
    </row>
    <row r="362">
      <c r="P362" s="19"/>
    </row>
    <row r="363">
      <c r="P363" s="19"/>
    </row>
    <row r="364">
      <c r="P364" s="19"/>
    </row>
    <row r="365">
      <c r="P365" s="19"/>
    </row>
    <row r="366">
      <c r="P366" s="19"/>
    </row>
    <row r="367">
      <c r="P367" s="19"/>
    </row>
    <row r="368">
      <c r="P368" s="19"/>
    </row>
    <row r="369">
      <c r="P369" s="19"/>
    </row>
    <row r="370">
      <c r="P370" s="19"/>
    </row>
    <row r="371">
      <c r="P371" s="19"/>
    </row>
    <row r="372">
      <c r="P372" s="19"/>
    </row>
    <row r="373">
      <c r="P373" s="19"/>
    </row>
    <row r="374">
      <c r="P374" s="19"/>
    </row>
    <row r="375">
      <c r="P375" s="19"/>
    </row>
    <row r="376">
      <c r="P376" s="19"/>
    </row>
    <row r="377">
      <c r="P377" s="19"/>
    </row>
    <row r="378">
      <c r="P378" s="19"/>
    </row>
    <row r="379">
      <c r="P379" s="19"/>
    </row>
    <row r="380">
      <c r="P380" s="19"/>
    </row>
    <row r="381">
      <c r="P381" s="19"/>
    </row>
    <row r="382">
      <c r="P382" s="19"/>
    </row>
    <row r="383">
      <c r="P383" s="19"/>
    </row>
    <row r="384">
      <c r="P384" s="19"/>
    </row>
    <row r="385">
      <c r="P385" s="19"/>
    </row>
    <row r="386">
      <c r="P386" s="19"/>
    </row>
    <row r="387">
      <c r="P387" s="19"/>
    </row>
    <row r="388">
      <c r="P388" s="19"/>
    </row>
    <row r="389">
      <c r="P389" s="19"/>
    </row>
    <row r="390">
      <c r="P390" s="19"/>
    </row>
    <row r="391">
      <c r="P391" s="19"/>
    </row>
    <row r="392">
      <c r="P392" s="19"/>
    </row>
    <row r="393">
      <c r="P393" s="19"/>
    </row>
    <row r="394">
      <c r="P394" s="19"/>
    </row>
    <row r="395">
      <c r="P395" s="19"/>
    </row>
    <row r="396">
      <c r="P396" s="19"/>
    </row>
    <row r="397">
      <c r="P397" s="19"/>
    </row>
    <row r="398">
      <c r="P398" s="19"/>
    </row>
    <row r="399">
      <c r="P399" s="19"/>
    </row>
    <row r="400">
      <c r="P400" s="19"/>
    </row>
    <row r="401">
      <c r="P401" s="19"/>
    </row>
    <row r="402">
      <c r="P402" s="19"/>
    </row>
    <row r="403">
      <c r="P403" s="19"/>
    </row>
    <row r="404">
      <c r="P404" s="19"/>
    </row>
    <row r="405">
      <c r="P405" s="19"/>
    </row>
    <row r="406">
      <c r="P406" s="19"/>
    </row>
    <row r="407">
      <c r="P407" s="19"/>
    </row>
    <row r="408">
      <c r="P408" s="19"/>
    </row>
    <row r="409">
      <c r="P409" s="19"/>
    </row>
    <row r="410">
      <c r="P410" s="19"/>
    </row>
    <row r="411">
      <c r="P411" s="19"/>
    </row>
    <row r="412">
      <c r="P412" s="19"/>
    </row>
    <row r="413">
      <c r="P413" s="19"/>
    </row>
    <row r="414">
      <c r="P414" s="19"/>
    </row>
    <row r="415">
      <c r="P415" s="19"/>
    </row>
    <row r="416">
      <c r="P416" s="19"/>
    </row>
    <row r="417">
      <c r="P417" s="19"/>
    </row>
    <row r="418">
      <c r="P418" s="19"/>
    </row>
    <row r="419">
      <c r="P419" s="19"/>
    </row>
    <row r="420">
      <c r="P420" s="19"/>
    </row>
    <row r="421">
      <c r="P421" s="19"/>
    </row>
    <row r="422">
      <c r="P422" s="19"/>
    </row>
    <row r="423">
      <c r="P423" s="19"/>
    </row>
    <row r="424">
      <c r="P424" s="19"/>
    </row>
    <row r="425">
      <c r="P425" s="19"/>
    </row>
    <row r="426">
      <c r="P426" s="19"/>
    </row>
    <row r="427">
      <c r="P427" s="19"/>
    </row>
    <row r="428">
      <c r="P428" s="19"/>
    </row>
    <row r="429">
      <c r="P429" s="19"/>
    </row>
    <row r="430">
      <c r="P430" s="19"/>
    </row>
    <row r="431">
      <c r="P431" s="19"/>
    </row>
    <row r="432">
      <c r="P432" s="19"/>
    </row>
    <row r="433">
      <c r="P433" s="19"/>
    </row>
    <row r="434">
      <c r="P434" s="19"/>
    </row>
    <row r="435">
      <c r="P435" s="19"/>
    </row>
    <row r="436">
      <c r="P436" s="19"/>
    </row>
    <row r="437">
      <c r="P437" s="19"/>
    </row>
    <row r="438">
      <c r="P438" s="19"/>
    </row>
    <row r="439">
      <c r="P439" s="19"/>
    </row>
    <row r="440">
      <c r="P440" s="19"/>
    </row>
    <row r="441">
      <c r="P441" s="19"/>
    </row>
    <row r="442">
      <c r="P442" s="19"/>
    </row>
    <row r="443">
      <c r="P443" s="19"/>
    </row>
    <row r="444">
      <c r="P444" s="19"/>
    </row>
    <row r="445">
      <c r="P445" s="19"/>
    </row>
    <row r="446">
      <c r="P446" s="19"/>
    </row>
    <row r="447">
      <c r="P447" s="19"/>
    </row>
    <row r="448">
      <c r="P448" s="19"/>
    </row>
    <row r="449">
      <c r="P449" s="19"/>
    </row>
    <row r="450">
      <c r="P450" s="19"/>
    </row>
    <row r="451">
      <c r="P451" s="19"/>
    </row>
    <row r="452">
      <c r="P452" s="19"/>
    </row>
    <row r="453">
      <c r="P453" s="19"/>
    </row>
    <row r="454">
      <c r="P454" s="19"/>
    </row>
    <row r="455">
      <c r="P455" s="19"/>
    </row>
    <row r="456">
      <c r="P456" s="19"/>
    </row>
    <row r="457">
      <c r="P457" s="19"/>
    </row>
    <row r="458">
      <c r="P458" s="19"/>
    </row>
    <row r="459">
      <c r="P459" s="19"/>
    </row>
    <row r="460">
      <c r="P460" s="19"/>
    </row>
    <row r="461">
      <c r="P461" s="19"/>
    </row>
    <row r="462">
      <c r="P462" s="19"/>
    </row>
    <row r="463">
      <c r="P463" s="19"/>
    </row>
    <row r="464">
      <c r="P464" s="19"/>
    </row>
    <row r="465">
      <c r="P465" s="19"/>
    </row>
    <row r="466">
      <c r="P466" s="19"/>
    </row>
    <row r="467">
      <c r="P467" s="19"/>
    </row>
    <row r="468">
      <c r="P468" s="19"/>
    </row>
    <row r="469">
      <c r="P469" s="19"/>
    </row>
    <row r="470">
      <c r="P470" s="19"/>
    </row>
    <row r="471">
      <c r="P471" s="19"/>
    </row>
    <row r="472">
      <c r="P472" s="19"/>
    </row>
    <row r="473">
      <c r="P473" s="19"/>
    </row>
    <row r="474">
      <c r="P474" s="19"/>
    </row>
    <row r="475">
      <c r="P475" s="19"/>
    </row>
    <row r="476">
      <c r="P476" s="19"/>
    </row>
    <row r="477">
      <c r="P477" s="19"/>
    </row>
    <row r="478">
      <c r="P478" s="19"/>
    </row>
    <row r="479">
      <c r="P479" s="19"/>
    </row>
    <row r="480">
      <c r="P480" s="19"/>
    </row>
    <row r="481">
      <c r="P481" s="19"/>
    </row>
    <row r="482">
      <c r="P482" s="19"/>
    </row>
    <row r="483">
      <c r="P483" s="19"/>
    </row>
    <row r="484">
      <c r="P484" s="19"/>
    </row>
    <row r="485">
      <c r="P485" s="19"/>
    </row>
    <row r="486">
      <c r="P486" s="19"/>
    </row>
    <row r="487">
      <c r="P487" s="19"/>
    </row>
    <row r="488">
      <c r="P488" s="19"/>
    </row>
    <row r="489">
      <c r="P489" s="19"/>
    </row>
    <row r="490">
      <c r="P490" s="19"/>
    </row>
    <row r="491">
      <c r="P491" s="19"/>
    </row>
    <row r="492">
      <c r="P492" s="19"/>
    </row>
    <row r="493">
      <c r="P493" s="19"/>
    </row>
    <row r="494">
      <c r="P494" s="19"/>
    </row>
    <row r="495">
      <c r="P495" s="19"/>
    </row>
    <row r="496">
      <c r="P496" s="19"/>
    </row>
    <row r="497">
      <c r="P497" s="19"/>
    </row>
    <row r="498">
      <c r="P498" s="19"/>
    </row>
    <row r="499">
      <c r="P499" s="19"/>
    </row>
    <row r="500">
      <c r="P500" s="19"/>
    </row>
    <row r="501">
      <c r="P501" s="19"/>
    </row>
    <row r="502">
      <c r="P502" s="19"/>
    </row>
    <row r="503">
      <c r="P503" s="19"/>
    </row>
    <row r="504">
      <c r="P504" s="19"/>
    </row>
    <row r="505">
      <c r="P505" s="19"/>
    </row>
    <row r="506">
      <c r="P506" s="19"/>
    </row>
    <row r="507">
      <c r="P507" s="19"/>
    </row>
    <row r="508">
      <c r="P508" s="19"/>
    </row>
    <row r="509">
      <c r="P509" s="19"/>
    </row>
    <row r="510">
      <c r="P510" s="19"/>
    </row>
    <row r="511">
      <c r="P511" s="19"/>
    </row>
    <row r="512">
      <c r="P512" s="19"/>
    </row>
    <row r="513">
      <c r="P513" s="19"/>
    </row>
    <row r="514">
      <c r="P514" s="19"/>
    </row>
    <row r="515">
      <c r="P515" s="19"/>
    </row>
    <row r="516">
      <c r="P516" s="19"/>
    </row>
    <row r="517">
      <c r="P517" s="19"/>
    </row>
    <row r="518">
      <c r="P518" s="19"/>
    </row>
    <row r="519">
      <c r="P519" s="19"/>
    </row>
    <row r="520">
      <c r="P520" s="19"/>
    </row>
    <row r="521">
      <c r="P521" s="19"/>
    </row>
    <row r="522">
      <c r="P522" s="19"/>
    </row>
    <row r="523">
      <c r="P523" s="19"/>
    </row>
    <row r="524">
      <c r="P524" s="19"/>
    </row>
    <row r="525">
      <c r="P525" s="19"/>
    </row>
    <row r="526">
      <c r="P526" s="19"/>
    </row>
    <row r="527">
      <c r="P527" s="19"/>
    </row>
    <row r="528">
      <c r="P528" s="19"/>
    </row>
    <row r="529">
      <c r="P529" s="19"/>
    </row>
    <row r="530">
      <c r="P530" s="19"/>
    </row>
    <row r="531">
      <c r="P531" s="19"/>
    </row>
    <row r="532">
      <c r="P532" s="19"/>
    </row>
    <row r="533">
      <c r="P533" s="19"/>
    </row>
    <row r="534">
      <c r="P534" s="19"/>
    </row>
    <row r="535">
      <c r="P535" s="19"/>
    </row>
    <row r="536">
      <c r="P536" s="19"/>
    </row>
    <row r="537">
      <c r="P537" s="19"/>
    </row>
    <row r="538">
      <c r="P538" s="19"/>
    </row>
    <row r="539">
      <c r="P539" s="19"/>
    </row>
    <row r="540">
      <c r="P540" s="19"/>
    </row>
    <row r="541">
      <c r="P541" s="19"/>
    </row>
    <row r="542">
      <c r="P542" s="19"/>
    </row>
    <row r="543">
      <c r="P543" s="19"/>
    </row>
    <row r="544">
      <c r="P544" s="19"/>
    </row>
    <row r="545">
      <c r="P545" s="19"/>
    </row>
    <row r="546">
      <c r="P546" s="19"/>
    </row>
    <row r="547">
      <c r="P547" s="19"/>
    </row>
    <row r="548">
      <c r="P548" s="19"/>
    </row>
    <row r="549">
      <c r="P549" s="19"/>
    </row>
    <row r="550">
      <c r="P550" s="19"/>
    </row>
    <row r="551">
      <c r="P551" s="19"/>
    </row>
    <row r="552">
      <c r="P552" s="19"/>
    </row>
    <row r="553">
      <c r="P553" s="19"/>
    </row>
    <row r="554">
      <c r="P554" s="19"/>
    </row>
    <row r="555">
      <c r="P555" s="19"/>
    </row>
    <row r="556">
      <c r="P556" s="19"/>
    </row>
    <row r="557">
      <c r="P557" s="19"/>
    </row>
    <row r="558">
      <c r="P558" s="19"/>
    </row>
    <row r="559">
      <c r="P559" s="19"/>
    </row>
    <row r="560">
      <c r="P560" s="19"/>
    </row>
    <row r="561">
      <c r="P561" s="19"/>
    </row>
    <row r="562">
      <c r="P562" s="19"/>
    </row>
    <row r="563">
      <c r="P563" s="19"/>
    </row>
    <row r="564">
      <c r="P564" s="19"/>
    </row>
    <row r="565">
      <c r="P565" s="19"/>
    </row>
    <row r="566">
      <c r="P566" s="19"/>
    </row>
    <row r="567">
      <c r="P567" s="19"/>
    </row>
    <row r="568">
      <c r="P568" s="19"/>
    </row>
    <row r="569">
      <c r="P569" s="19"/>
    </row>
    <row r="570">
      <c r="P570" s="19"/>
    </row>
    <row r="571">
      <c r="P571" s="19"/>
    </row>
    <row r="572">
      <c r="P572" s="19"/>
    </row>
    <row r="573">
      <c r="P573" s="19"/>
    </row>
    <row r="574">
      <c r="P574" s="19"/>
    </row>
    <row r="575">
      <c r="P575" s="19"/>
    </row>
    <row r="576">
      <c r="P576" s="19"/>
    </row>
    <row r="577">
      <c r="P577" s="19"/>
    </row>
    <row r="578">
      <c r="P578" s="19"/>
    </row>
    <row r="579">
      <c r="P579" s="19"/>
    </row>
    <row r="580">
      <c r="P580" s="19"/>
    </row>
    <row r="581">
      <c r="P581" s="19"/>
    </row>
    <row r="582">
      <c r="P582" s="19"/>
    </row>
    <row r="583">
      <c r="P583" s="19"/>
    </row>
    <row r="584">
      <c r="P584" s="19"/>
    </row>
    <row r="585">
      <c r="P585" s="19"/>
    </row>
    <row r="586">
      <c r="P586" s="19"/>
    </row>
    <row r="587">
      <c r="P587" s="19"/>
    </row>
    <row r="588">
      <c r="P588" s="19"/>
    </row>
    <row r="589">
      <c r="P589" s="19"/>
    </row>
    <row r="590">
      <c r="P590" s="19"/>
    </row>
    <row r="591">
      <c r="P591" s="19"/>
    </row>
    <row r="592">
      <c r="P592" s="19"/>
    </row>
    <row r="593">
      <c r="P593" s="19"/>
    </row>
    <row r="594">
      <c r="P594" s="19"/>
    </row>
    <row r="595">
      <c r="P595" s="19"/>
    </row>
    <row r="596">
      <c r="P596" s="19"/>
    </row>
    <row r="597">
      <c r="P597" s="19"/>
    </row>
    <row r="598">
      <c r="P598" s="19"/>
    </row>
    <row r="599">
      <c r="P599" s="19"/>
    </row>
    <row r="600">
      <c r="P600" s="19"/>
    </row>
    <row r="601">
      <c r="P601" s="19"/>
    </row>
    <row r="602">
      <c r="P602" s="19"/>
    </row>
    <row r="603">
      <c r="P603" s="19"/>
    </row>
    <row r="604">
      <c r="P604" s="19"/>
    </row>
    <row r="605">
      <c r="P605" s="19"/>
    </row>
    <row r="606">
      <c r="P606" s="19"/>
    </row>
    <row r="607">
      <c r="P607" s="19"/>
    </row>
    <row r="608">
      <c r="P608" s="19"/>
    </row>
    <row r="609">
      <c r="P609" s="19"/>
    </row>
    <row r="610">
      <c r="P610" s="19"/>
    </row>
    <row r="611">
      <c r="P611" s="19"/>
    </row>
    <row r="612">
      <c r="P612" s="19"/>
    </row>
    <row r="613">
      <c r="P613" s="19"/>
    </row>
    <row r="614">
      <c r="P614" s="19"/>
    </row>
    <row r="615">
      <c r="P615" s="19"/>
    </row>
    <row r="616">
      <c r="P616" s="19"/>
    </row>
    <row r="617">
      <c r="P617" s="19"/>
    </row>
    <row r="618">
      <c r="P618" s="19"/>
    </row>
    <row r="619">
      <c r="P619" s="19"/>
    </row>
    <row r="620">
      <c r="P620" s="19"/>
    </row>
    <row r="621">
      <c r="P621" s="19"/>
    </row>
    <row r="622">
      <c r="P622" s="19"/>
    </row>
    <row r="623">
      <c r="P623" s="19"/>
    </row>
    <row r="624">
      <c r="P624" s="19"/>
    </row>
    <row r="625">
      <c r="P625" s="19"/>
    </row>
    <row r="626">
      <c r="P626" s="19"/>
    </row>
    <row r="627">
      <c r="P627" s="19"/>
    </row>
    <row r="628">
      <c r="P628" s="19"/>
    </row>
    <row r="629">
      <c r="P629" s="19"/>
    </row>
    <row r="630">
      <c r="P630" s="19"/>
    </row>
    <row r="631">
      <c r="P631" s="19"/>
    </row>
    <row r="632">
      <c r="P632" s="19"/>
    </row>
    <row r="633">
      <c r="P633" s="19"/>
    </row>
    <row r="634">
      <c r="P634" s="19"/>
    </row>
    <row r="635">
      <c r="P635" s="19"/>
    </row>
    <row r="636">
      <c r="P636" s="19"/>
    </row>
    <row r="637">
      <c r="P637" s="19"/>
    </row>
    <row r="638">
      <c r="P638" s="19"/>
    </row>
    <row r="639">
      <c r="P639" s="19"/>
    </row>
    <row r="640">
      <c r="P640" s="19"/>
    </row>
    <row r="641">
      <c r="P641" s="19"/>
    </row>
    <row r="642">
      <c r="P642" s="19"/>
    </row>
    <row r="643">
      <c r="P643" s="19"/>
    </row>
    <row r="644">
      <c r="P644" s="19"/>
    </row>
    <row r="645">
      <c r="P645" s="19"/>
    </row>
    <row r="646">
      <c r="P646" s="19"/>
    </row>
    <row r="647">
      <c r="P647" s="19"/>
    </row>
    <row r="648">
      <c r="P648" s="19"/>
    </row>
    <row r="649">
      <c r="P649" s="19"/>
    </row>
    <row r="650">
      <c r="P650" s="19"/>
    </row>
    <row r="651">
      <c r="P651" s="19"/>
    </row>
    <row r="652">
      <c r="P652" s="19"/>
    </row>
    <row r="653">
      <c r="P653" s="19"/>
    </row>
    <row r="654">
      <c r="P654" s="19"/>
    </row>
    <row r="655">
      <c r="P655" s="19"/>
    </row>
    <row r="656">
      <c r="P656" s="19"/>
    </row>
    <row r="657">
      <c r="P657" s="19"/>
    </row>
    <row r="658">
      <c r="P658" s="19"/>
    </row>
    <row r="659">
      <c r="P659" s="19"/>
    </row>
    <row r="660">
      <c r="P660" s="19"/>
    </row>
    <row r="661">
      <c r="P661" s="19"/>
    </row>
    <row r="662">
      <c r="P662" s="19"/>
    </row>
    <row r="663">
      <c r="P663" s="19"/>
    </row>
    <row r="664">
      <c r="P664" s="19"/>
    </row>
    <row r="665">
      <c r="P665" s="19"/>
    </row>
    <row r="666">
      <c r="P666" s="19"/>
    </row>
    <row r="667">
      <c r="P667" s="19"/>
    </row>
    <row r="668">
      <c r="P668" s="19"/>
    </row>
    <row r="669">
      <c r="P669" s="19"/>
    </row>
    <row r="670">
      <c r="P670" s="19"/>
    </row>
    <row r="671">
      <c r="P671" s="19"/>
    </row>
    <row r="672">
      <c r="P672" s="19"/>
    </row>
    <row r="673">
      <c r="P673" s="19"/>
    </row>
    <row r="674">
      <c r="P674" s="19"/>
    </row>
    <row r="675">
      <c r="P675" s="19"/>
    </row>
    <row r="676">
      <c r="P676" s="19"/>
    </row>
    <row r="677">
      <c r="P677" s="19"/>
    </row>
    <row r="678">
      <c r="P678" s="19"/>
    </row>
    <row r="679">
      <c r="P679" s="19"/>
    </row>
    <row r="680">
      <c r="P680" s="19"/>
    </row>
    <row r="681">
      <c r="P681" s="19"/>
    </row>
    <row r="682">
      <c r="P682" s="19"/>
    </row>
    <row r="683">
      <c r="P683" s="19"/>
    </row>
    <row r="684">
      <c r="P684" s="19"/>
    </row>
    <row r="685">
      <c r="P685" s="19"/>
    </row>
    <row r="686">
      <c r="P686" s="19"/>
    </row>
    <row r="687">
      <c r="P687" s="19"/>
    </row>
    <row r="688">
      <c r="P688" s="19"/>
    </row>
    <row r="689">
      <c r="P689" s="19"/>
    </row>
    <row r="690">
      <c r="P690" s="19"/>
    </row>
    <row r="691">
      <c r="P691" s="19"/>
    </row>
    <row r="692">
      <c r="P692" s="19"/>
    </row>
    <row r="693">
      <c r="P693" s="19"/>
    </row>
    <row r="694">
      <c r="P694" s="19"/>
    </row>
    <row r="695">
      <c r="P695" s="19"/>
    </row>
    <row r="696">
      <c r="P696" s="19"/>
    </row>
    <row r="697">
      <c r="P697" s="19"/>
    </row>
    <row r="698">
      <c r="P698" s="19"/>
    </row>
    <row r="699">
      <c r="P699" s="19"/>
    </row>
    <row r="700">
      <c r="P700" s="19"/>
    </row>
    <row r="701">
      <c r="P701" s="19"/>
    </row>
    <row r="702">
      <c r="P702" s="19"/>
    </row>
    <row r="703">
      <c r="P703" s="19"/>
    </row>
    <row r="704">
      <c r="P704" s="19"/>
    </row>
    <row r="705">
      <c r="P705" s="19"/>
    </row>
    <row r="706">
      <c r="P706" s="19"/>
    </row>
    <row r="707">
      <c r="P707" s="19"/>
    </row>
    <row r="708">
      <c r="P708" s="19"/>
    </row>
    <row r="709">
      <c r="P709" s="19"/>
    </row>
    <row r="710">
      <c r="P710" s="19"/>
    </row>
    <row r="711">
      <c r="P711" s="19"/>
    </row>
    <row r="712">
      <c r="P712" s="19"/>
    </row>
    <row r="713">
      <c r="P713" s="19"/>
    </row>
    <row r="714">
      <c r="P714" s="19"/>
    </row>
    <row r="715">
      <c r="P715" s="19"/>
    </row>
    <row r="716">
      <c r="P716" s="19"/>
    </row>
    <row r="717">
      <c r="P717" s="19"/>
    </row>
    <row r="718">
      <c r="P718" s="19"/>
    </row>
    <row r="719">
      <c r="P719" s="19"/>
    </row>
    <row r="720">
      <c r="P720" s="19"/>
    </row>
    <row r="721">
      <c r="P721" s="19"/>
    </row>
    <row r="722">
      <c r="P722" s="19"/>
    </row>
    <row r="723">
      <c r="P723" s="19"/>
    </row>
    <row r="724">
      <c r="P724" s="19"/>
    </row>
    <row r="725">
      <c r="P725" s="19"/>
    </row>
    <row r="726">
      <c r="P726" s="19"/>
    </row>
    <row r="727">
      <c r="P727" s="19"/>
    </row>
    <row r="728">
      <c r="P728" s="19"/>
    </row>
    <row r="729">
      <c r="P729" s="19"/>
    </row>
    <row r="730">
      <c r="P730" s="19"/>
    </row>
    <row r="731">
      <c r="P731" s="19"/>
    </row>
    <row r="732">
      <c r="P732" s="19"/>
    </row>
    <row r="733">
      <c r="P733" s="19"/>
    </row>
    <row r="734">
      <c r="P734" s="19"/>
    </row>
    <row r="735">
      <c r="P735" s="19"/>
    </row>
    <row r="736">
      <c r="P736" s="19"/>
    </row>
    <row r="737">
      <c r="P737" s="19"/>
    </row>
    <row r="738">
      <c r="P738" s="19"/>
    </row>
    <row r="739">
      <c r="P739" s="19"/>
    </row>
    <row r="740">
      <c r="P740" s="19"/>
    </row>
    <row r="741">
      <c r="P741" s="19"/>
    </row>
    <row r="742">
      <c r="P742" s="19"/>
    </row>
    <row r="743">
      <c r="P743" s="19"/>
    </row>
    <row r="744">
      <c r="P744" s="19"/>
    </row>
    <row r="745">
      <c r="P745" s="19"/>
    </row>
    <row r="746">
      <c r="P746" s="19"/>
    </row>
    <row r="747">
      <c r="P747" s="19"/>
    </row>
    <row r="748">
      <c r="P748" s="19"/>
    </row>
    <row r="749">
      <c r="P749" s="19"/>
    </row>
    <row r="750">
      <c r="P750" s="19"/>
    </row>
    <row r="751">
      <c r="P751" s="19"/>
    </row>
    <row r="752">
      <c r="P752" s="19"/>
    </row>
    <row r="753">
      <c r="P753" s="19"/>
    </row>
    <row r="754">
      <c r="P754" s="19"/>
    </row>
    <row r="755">
      <c r="P755" s="19"/>
    </row>
    <row r="756">
      <c r="P756" s="19"/>
    </row>
    <row r="757">
      <c r="P757" s="19"/>
    </row>
    <row r="758">
      <c r="P758" s="19"/>
    </row>
    <row r="759">
      <c r="P759" s="19"/>
    </row>
    <row r="760">
      <c r="P760" s="19"/>
    </row>
    <row r="761">
      <c r="P761" s="19"/>
    </row>
    <row r="762">
      <c r="P762" s="19"/>
    </row>
    <row r="763">
      <c r="P763" s="19"/>
    </row>
    <row r="764">
      <c r="P764" s="19"/>
    </row>
    <row r="765">
      <c r="P765" s="19"/>
    </row>
    <row r="766">
      <c r="P766" s="19"/>
    </row>
    <row r="767">
      <c r="P767" s="19"/>
    </row>
    <row r="768">
      <c r="P768" s="19"/>
    </row>
    <row r="769">
      <c r="P769" s="19"/>
    </row>
    <row r="770">
      <c r="P770" s="19"/>
    </row>
    <row r="771">
      <c r="P771" s="19"/>
    </row>
    <row r="772">
      <c r="P772" s="19"/>
    </row>
    <row r="773">
      <c r="P773" s="19"/>
    </row>
    <row r="774">
      <c r="P774" s="19"/>
    </row>
    <row r="775">
      <c r="P775" s="19"/>
    </row>
    <row r="776">
      <c r="P776" s="19"/>
    </row>
    <row r="777">
      <c r="P777" s="19"/>
    </row>
    <row r="778">
      <c r="P778" s="19"/>
    </row>
    <row r="779">
      <c r="P779" s="19"/>
    </row>
    <row r="780">
      <c r="P780" s="19"/>
    </row>
    <row r="781">
      <c r="P781" s="19"/>
    </row>
    <row r="782">
      <c r="P782" s="19"/>
    </row>
    <row r="783">
      <c r="P783" s="19"/>
    </row>
    <row r="784">
      <c r="P784" s="19"/>
    </row>
    <row r="785">
      <c r="P785" s="19"/>
    </row>
    <row r="786">
      <c r="P786" s="19"/>
    </row>
    <row r="787">
      <c r="P787" s="19"/>
    </row>
    <row r="788">
      <c r="P788" s="19"/>
    </row>
    <row r="789">
      <c r="P789" s="19"/>
    </row>
    <row r="790">
      <c r="P790" s="19"/>
    </row>
    <row r="791">
      <c r="P791" s="19"/>
    </row>
    <row r="792">
      <c r="P792" s="19"/>
    </row>
    <row r="793">
      <c r="P793" s="19"/>
    </row>
    <row r="794">
      <c r="P794" s="19"/>
    </row>
    <row r="795">
      <c r="P795" s="19"/>
    </row>
    <row r="796">
      <c r="P796" s="19"/>
    </row>
    <row r="797">
      <c r="P797" s="19"/>
    </row>
    <row r="798">
      <c r="P798" s="19"/>
    </row>
    <row r="799">
      <c r="P799" s="19"/>
    </row>
    <row r="800">
      <c r="P800" s="19"/>
    </row>
    <row r="801">
      <c r="P801" s="19"/>
    </row>
    <row r="802">
      <c r="P802" s="19"/>
    </row>
    <row r="803">
      <c r="P803" s="19"/>
    </row>
    <row r="804">
      <c r="P804" s="19"/>
    </row>
    <row r="805">
      <c r="P805" s="19"/>
    </row>
    <row r="806">
      <c r="P806" s="19"/>
    </row>
    <row r="807">
      <c r="P807" s="19"/>
    </row>
    <row r="808">
      <c r="P808" s="19"/>
    </row>
    <row r="809">
      <c r="P809" s="19"/>
    </row>
    <row r="810">
      <c r="P810" s="19"/>
    </row>
    <row r="811">
      <c r="P811" s="19"/>
    </row>
    <row r="812">
      <c r="P812" s="19"/>
    </row>
    <row r="813">
      <c r="P813" s="19"/>
    </row>
    <row r="814">
      <c r="P814" s="19"/>
    </row>
    <row r="815">
      <c r="P815" s="19"/>
    </row>
    <row r="816">
      <c r="P816" s="19"/>
    </row>
    <row r="817">
      <c r="P817" s="19"/>
    </row>
    <row r="818">
      <c r="P818" s="19"/>
    </row>
    <row r="819">
      <c r="P819" s="19"/>
    </row>
    <row r="820">
      <c r="P820" s="19"/>
    </row>
    <row r="821">
      <c r="P821" s="19"/>
    </row>
    <row r="822">
      <c r="P822" s="19"/>
    </row>
    <row r="823">
      <c r="P823" s="19"/>
    </row>
    <row r="824">
      <c r="P824" s="19"/>
    </row>
    <row r="825">
      <c r="P825" s="19"/>
    </row>
    <row r="826">
      <c r="P826" s="19"/>
    </row>
    <row r="827">
      <c r="P827" s="19"/>
    </row>
    <row r="828">
      <c r="P828" s="19"/>
    </row>
    <row r="829">
      <c r="P829" s="19"/>
    </row>
    <row r="830">
      <c r="P830" s="19"/>
    </row>
    <row r="831">
      <c r="P831" s="19"/>
    </row>
    <row r="832">
      <c r="P832" s="19"/>
    </row>
    <row r="833">
      <c r="P833" s="19"/>
    </row>
    <row r="834">
      <c r="P834" s="19"/>
    </row>
    <row r="835">
      <c r="P835" s="19"/>
    </row>
    <row r="836">
      <c r="P836" s="19"/>
    </row>
    <row r="837">
      <c r="P837" s="19"/>
    </row>
    <row r="838">
      <c r="P838" s="19"/>
    </row>
    <row r="839">
      <c r="P839" s="19"/>
    </row>
    <row r="840">
      <c r="P840" s="19"/>
    </row>
    <row r="841">
      <c r="P841" s="19"/>
    </row>
    <row r="842">
      <c r="P842" s="19"/>
    </row>
    <row r="843">
      <c r="P843" s="19"/>
    </row>
    <row r="844">
      <c r="P844" s="19"/>
    </row>
    <row r="845">
      <c r="P845" s="19"/>
    </row>
    <row r="846">
      <c r="P846" s="19"/>
    </row>
    <row r="847">
      <c r="P847" s="19"/>
    </row>
    <row r="848">
      <c r="P848" s="19"/>
    </row>
    <row r="849">
      <c r="P849" s="19"/>
    </row>
    <row r="850">
      <c r="P850" s="19"/>
    </row>
    <row r="851">
      <c r="P851" s="19"/>
    </row>
    <row r="852">
      <c r="P852" s="19"/>
    </row>
    <row r="853">
      <c r="P853" s="19"/>
    </row>
    <row r="854">
      <c r="P854" s="19"/>
    </row>
    <row r="855">
      <c r="P855" s="19"/>
    </row>
    <row r="856">
      <c r="P856" s="19"/>
    </row>
    <row r="857">
      <c r="P857" s="19"/>
    </row>
    <row r="858">
      <c r="P858" s="19"/>
    </row>
    <row r="859">
      <c r="P859" s="19"/>
    </row>
    <row r="860">
      <c r="P860" s="19"/>
    </row>
    <row r="861">
      <c r="P861" s="19"/>
    </row>
    <row r="862">
      <c r="P862" s="19"/>
    </row>
    <row r="863">
      <c r="P863" s="19"/>
    </row>
    <row r="864">
      <c r="P864" s="19"/>
    </row>
    <row r="865">
      <c r="P865" s="19"/>
    </row>
    <row r="866">
      <c r="P866" s="19"/>
    </row>
    <row r="867">
      <c r="P867" s="19"/>
    </row>
    <row r="868">
      <c r="P868" s="19"/>
    </row>
    <row r="869">
      <c r="P869" s="19"/>
    </row>
    <row r="870">
      <c r="P870" s="19"/>
    </row>
    <row r="871">
      <c r="P871" s="19"/>
    </row>
    <row r="872">
      <c r="P872" s="19"/>
    </row>
    <row r="873">
      <c r="P873" s="19"/>
    </row>
    <row r="874">
      <c r="P874" s="19"/>
    </row>
    <row r="875">
      <c r="P875" s="19"/>
    </row>
    <row r="876">
      <c r="P876" s="19"/>
    </row>
    <row r="877">
      <c r="P877" s="19"/>
    </row>
    <row r="878">
      <c r="P878" s="19"/>
    </row>
    <row r="879">
      <c r="P879" s="19"/>
    </row>
    <row r="880">
      <c r="P880" s="19"/>
    </row>
    <row r="881">
      <c r="P881" s="19"/>
    </row>
    <row r="882">
      <c r="P882" s="19"/>
    </row>
    <row r="883">
      <c r="P883" s="19"/>
    </row>
    <row r="884">
      <c r="P884" s="19"/>
    </row>
    <row r="885">
      <c r="P885" s="19"/>
    </row>
    <row r="886">
      <c r="P886" s="19"/>
    </row>
    <row r="887">
      <c r="P887" s="19"/>
    </row>
    <row r="888">
      <c r="P888" s="19"/>
    </row>
    <row r="889">
      <c r="P889" s="19"/>
    </row>
    <row r="890">
      <c r="P890" s="19"/>
    </row>
    <row r="891">
      <c r="P891" s="19"/>
    </row>
    <row r="892">
      <c r="P892" s="19"/>
    </row>
    <row r="893">
      <c r="P893" s="19"/>
    </row>
    <row r="894">
      <c r="P894" s="19"/>
    </row>
    <row r="895">
      <c r="P895" s="19"/>
    </row>
    <row r="896">
      <c r="P896" s="19"/>
    </row>
    <row r="897">
      <c r="P897" s="19"/>
    </row>
    <row r="898">
      <c r="P898" s="19"/>
    </row>
    <row r="899">
      <c r="P899" s="19"/>
    </row>
    <row r="900">
      <c r="P900" s="19"/>
    </row>
    <row r="901">
      <c r="P901" s="19"/>
    </row>
    <row r="902">
      <c r="P902" s="19"/>
    </row>
    <row r="903">
      <c r="P903" s="19"/>
    </row>
    <row r="904">
      <c r="P904" s="19"/>
    </row>
    <row r="905">
      <c r="P905" s="19"/>
    </row>
    <row r="906">
      <c r="P906" s="19"/>
    </row>
    <row r="907">
      <c r="P907" s="19"/>
    </row>
    <row r="908">
      <c r="P908" s="19"/>
    </row>
    <row r="909">
      <c r="P909" s="19"/>
    </row>
    <row r="910">
      <c r="P910" s="19"/>
    </row>
    <row r="911">
      <c r="P911" s="19"/>
    </row>
    <row r="912">
      <c r="P912" s="19"/>
    </row>
    <row r="913">
      <c r="P913" s="19"/>
    </row>
    <row r="914">
      <c r="P914" s="19"/>
    </row>
    <row r="915">
      <c r="P915" s="19"/>
    </row>
    <row r="916">
      <c r="P916" s="19"/>
    </row>
    <row r="917">
      <c r="P917" s="19"/>
    </row>
    <row r="918">
      <c r="P918" s="19"/>
    </row>
    <row r="919">
      <c r="P919" s="19"/>
    </row>
    <row r="920">
      <c r="P920" s="19"/>
    </row>
    <row r="921">
      <c r="P921" s="19"/>
    </row>
    <row r="922">
      <c r="P922" s="19"/>
    </row>
    <row r="923">
      <c r="P923" s="19"/>
    </row>
    <row r="924">
      <c r="P924" s="19"/>
    </row>
    <row r="925">
      <c r="P925" s="19"/>
    </row>
    <row r="926">
      <c r="P926" s="19"/>
    </row>
    <row r="927">
      <c r="P927" s="19"/>
    </row>
    <row r="928">
      <c r="P928" s="19"/>
    </row>
    <row r="929">
      <c r="P929" s="19"/>
    </row>
    <row r="930">
      <c r="P930" s="19"/>
    </row>
    <row r="931">
      <c r="P931" s="19"/>
    </row>
    <row r="932">
      <c r="P932" s="19"/>
    </row>
    <row r="933">
      <c r="P933" s="19"/>
    </row>
    <row r="934">
      <c r="P934" s="19"/>
    </row>
    <row r="935">
      <c r="P935" s="19"/>
    </row>
    <row r="936">
      <c r="P936" s="19"/>
    </row>
    <row r="937">
      <c r="P937" s="19"/>
    </row>
    <row r="938">
      <c r="P938" s="19"/>
    </row>
    <row r="939">
      <c r="P939" s="19"/>
    </row>
    <row r="940">
      <c r="P940" s="19"/>
    </row>
    <row r="941">
      <c r="P941" s="19"/>
    </row>
    <row r="942">
      <c r="P942" s="19"/>
    </row>
    <row r="943">
      <c r="P943" s="19"/>
    </row>
    <row r="944">
      <c r="P944" s="19"/>
    </row>
    <row r="945">
      <c r="P945" s="19"/>
    </row>
    <row r="946">
      <c r="P946" s="19"/>
    </row>
    <row r="947">
      <c r="P947" s="19"/>
    </row>
    <row r="948">
      <c r="P948" s="19"/>
    </row>
    <row r="949">
      <c r="P949" s="19"/>
    </row>
    <row r="950">
      <c r="P950" s="19"/>
    </row>
    <row r="951">
      <c r="P951" s="19"/>
    </row>
    <row r="952">
      <c r="P952" s="19"/>
    </row>
    <row r="953">
      <c r="P953" s="19"/>
    </row>
    <row r="954">
      <c r="P954" s="19"/>
    </row>
    <row r="955">
      <c r="P955" s="19"/>
    </row>
    <row r="956">
      <c r="P956" s="19"/>
    </row>
    <row r="957">
      <c r="P957" s="19"/>
    </row>
    <row r="958">
      <c r="P958" s="19"/>
    </row>
    <row r="959">
      <c r="P959" s="19"/>
    </row>
    <row r="960">
      <c r="P960" s="19"/>
    </row>
    <row r="961">
      <c r="P961" s="19"/>
    </row>
    <row r="962">
      <c r="P962" s="19"/>
    </row>
    <row r="963">
      <c r="P963" s="19"/>
    </row>
    <row r="964">
      <c r="P964" s="19"/>
    </row>
    <row r="965">
      <c r="P965" s="19"/>
    </row>
    <row r="966">
      <c r="P966" s="19"/>
    </row>
    <row r="967">
      <c r="P967" s="19"/>
    </row>
    <row r="968">
      <c r="P968" s="19"/>
    </row>
    <row r="969">
      <c r="P969" s="19"/>
    </row>
    <row r="970">
      <c r="P970" s="19"/>
    </row>
    <row r="971">
      <c r="P971" s="19"/>
    </row>
    <row r="972">
      <c r="P972" s="19"/>
    </row>
    <row r="973">
      <c r="P973" s="19"/>
    </row>
    <row r="974">
      <c r="P974" s="19"/>
    </row>
    <row r="975">
      <c r="P975" s="19"/>
    </row>
    <row r="976">
      <c r="P976" s="19"/>
    </row>
    <row r="977">
      <c r="P977" s="19"/>
    </row>
    <row r="978">
      <c r="P978" s="19"/>
    </row>
    <row r="979">
      <c r="P979" s="19"/>
    </row>
    <row r="980">
      <c r="P980" s="19"/>
    </row>
    <row r="981">
      <c r="P981" s="19"/>
    </row>
    <row r="982">
      <c r="P982" s="19"/>
    </row>
    <row r="983">
      <c r="P983" s="19"/>
    </row>
    <row r="984">
      <c r="P984" s="19"/>
    </row>
    <row r="985">
      <c r="P985" s="19"/>
    </row>
    <row r="986">
      <c r="P986" s="19"/>
    </row>
    <row r="987">
      <c r="P987" s="19"/>
    </row>
    <row r="988">
      <c r="P988" s="19"/>
    </row>
    <row r="989">
      <c r="P989" s="19"/>
    </row>
    <row r="990">
      <c r="P990" s="19"/>
    </row>
    <row r="991">
      <c r="P991" s="19"/>
    </row>
    <row r="992">
      <c r="P992" s="19"/>
    </row>
    <row r="993">
      <c r="P993" s="19"/>
    </row>
    <row r="994">
      <c r="P994" s="19"/>
    </row>
    <row r="995">
      <c r="P995" s="19"/>
    </row>
    <row r="996">
      <c r="P996" s="19"/>
    </row>
    <row r="997">
      <c r="P997" s="19"/>
    </row>
    <row r="998">
      <c r="P998" s="19"/>
    </row>
    <row r="999">
      <c r="P999" s="19"/>
    </row>
    <row r="1000">
      <c r="P1000" s="19"/>
    </row>
  </sheetData>
  <dataValidations>
    <dataValidation type="list" allowBlank="1" showErrorMessage="1" sqref="P2:P7">
      <formula1>"Select,Reject,On Hold,Rescheduled"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3" width="18.75"/>
    <col customWidth="1" min="14" max="14" width="20.5"/>
    <col customWidth="1" min="15" max="16" width="18.75"/>
    <col customWidth="1" min="17" max="17" width="19.0"/>
    <col customWidth="1" min="18" max="1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465</v>
      </c>
      <c r="O1" s="1" t="s">
        <v>14</v>
      </c>
      <c r="P1" s="1" t="s">
        <v>15</v>
      </c>
      <c r="Q1" s="2" t="s">
        <v>16</v>
      </c>
      <c r="R1" s="2" t="s">
        <v>17</v>
      </c>
    </row>
    <row r="2">
      <c r="A2" s="13" t="str">
        <f>IFERROR(__xludf.DUMMYFUNCTION("FILTER('HR Round'!$A$2:$A$7,'HR Round'!$P$2:$P$7 = ""Select"")"),"Req_123_9234567894")</f>
        <v>Req_123_9234567894</v>
      </c>
      <c r="B2" s="13" t="str">
        <f t="array" ref="B2">INDEX('HR Round'!$A$1:$P$7,MATCH($A2,'HR Round'!$A$1:$A$7,0),MATCH(B$1,'HR Round'!$A$1:$P$1,0))</f>
        <v>Nisha Gupta</v>
      </c>
      <c r="C2" s="13">
        <f t="array" ref="C2">INDEX('HR Round'!$A$1:$P$7,MATCH($A2,'HR Round'!$A$1:$A$7,0),MATCH(C$1,'HR Round'!$A$1:$P$1,0))</f>
        <v>9234567894</v>
      </c>
      <c r="D2" s="13" t="str">
        <f t="array" ref="D2">INDEX('HR Round'!$A$1:$P$7,MATCH($A2,'HR Round'!$A$1:$A$7,0),MATCH(D$1,'HR Round'!$A$1:$P$1,0))</f>
        <v>Nisha894@gmail.com</v>
      </c>
      <c r="E2" s="13" t="str">
        <f t="array" ref="E2">INDEX('HR Round'!$A$1:$P$7,MATCH($A2,'HR Round'!$A$1:$A$7,0),MATCH(E$1,'HR Round'!$A$1:$P$1,0))</f>
        <v>Marathi</v>
      </c>
      <c r="F2" s="13" t="str">
        <f t="array" ref="F2">INDEX('HR Round'!$A$1:$P$7,MATCH($A2,'HR Round'!$A$1:$A$7,0),MATCH(F$1,'HR Round'!$A$1:$P$1,0))</f>
        <v>Req_123</v>
      </c>
      <c r="G2" s="13" t="str">
        <f t="array" ref="G2">INDEX('HR Round'!$A$1:$P$7,MATCH($A2,'HR Round'!$A$1:$A$7,0),MATCH(G$1,'HR Round'!$A$1:$P$1,0))</f>
        <v>IIMJobs</v>
      </c>
      <c r="H2" s="13" t="str">
        <f t="array" ref="H2">INDEX('HR Round'!$A$1:$P$7,MATCH($A2,'HR Round'!$A$1:$A$7,0),MATCH(H$1,'HR Round'!$A$1:$P$1,0))</f>
        <v>Head Hunting</v>
      </c>
      <c r="I2" s="14">
        <f t="array" ref="I2">INDEX('HR Round'!$A$1:$P$7,MATCH($A2,'HR Round'!$A$1:$A$7,0),MATCH(I$1,'HR Round'!$A$1:$P$1,0))</f>
        <v>45319</v>
      </c>
      <c r="J2" s="15" t="str">
        <f t="array" ref="J2">INDEX('HR Round'!$A$1:$P$7,MATCH($A2,'HR Round'!$A$1:$A$7,0),MATCH(J$1,'HR Round'!$A$1:$P$1,0))</f>
        <v>https://drive.google.com/file/d/abc123456def</v>
      </c>
      <c r="K2" s="13" t="str">
        <f t="array" ref="K2">INDEX('HR Round'!$A$1:$P$7,MATCH($A2,'HR Round'!$A$1:$A$7,0),MATCH(K$1,'HR Round'!$A$1:$P$1,0))</f>
        <v>http://linkedinNisha894@gmail.com:linkedin)</v>
      </c>
      <c r="L2" s="13" t="str">
        <f t="array" ref="L2">INDEX('HR Round'!$A$1:$P$7,MATCH($A2,'HR Round'!$A$1:$A$7,0),MATCH(L$1,'HR Round'!$A$1:$P$1,0))</f>
        <v>Current</v>
      </c>
      <c r="M2" s="13" t="str">
        <f t="array" ref="M2">INDEX('HR Round'!$A$1:$P$7,MATCH($A2,'HR Round'!$A$1:$A$7,0),MATCH(M$1,'HR Round'!$A$1:$P$1,0))</f>
        <v>Ayushi</v>
      </c>
      <c r="N2" s="13" t="str">
        <f t="array" ref="N2">INDEX('HR Round'!$A$1:$P$7,MATCH($A2,'HR Round'!$A$1:$A$7,0),MATCH(N$1,'HR Round'!$A$1:$P$1,0))</f>
        <v>Shortlisted</v>
      </c>
      <c r="O2" s="13" t="str">
        <f t="array" ref="O2">INDEX('HR Round'!$A$1:$P$7,MATCH($A2,'HR Round'!$A$1:$A$7,0),MATCH(O$1,'HR Round'!$A$1:$P$1,0))</f>
        <v>Select</v>
      </c>
      <c r="P2" s="13" t="str">
        <f t="array" ref="P2">INDEX('HR Round'!$A$1:$P$7,MATCH($A2,'HR Round'!$A$1:$A$7,0),MATCH(P$1,'HR Round'!$A$1:$P$1,0))</f>
        <v>Select</v>
      </c>
      <c r="Q2" s="16" t="s">
        <v>472</v>
      </c>
      <c r="R2" s="16" t="s">
        <v>473</v>
      </c>
    </row>
    <row r="3">
      <c r="A3" s="13" t="str">
        <f>IFERROR(__xludf.DUMMYFUNCTION("""COMPUTED_VALUE"""),"Req_123_9234567917")</f>
        <v>Req_123_9234567917</v>
      </c>
      <c r="B3" s="13" t="str">
        <f t="array" ref="B3">INDEX('HR Round'!$A$1:$P$7,MATCH($A3,'HR Round'!$A$1:$A$7,0),MATCH(B$1,'HR Round'!$A$1:$P$1,0))</f>
        <v>Vikas Sharma</v>
      </c>
      <c r="C3" s="13">
        <f t="array" ref="C3">INDEX('HR Round'!$A$1:$P$7,MATCH($A3,'HR Round'!$A$1:$A$7,0),MATCH(C$1,'HR Round'!$A$1:$P$1,0))</f>
        <v>9234567917</v>
      </c>
      <c r="D3" s="13" t="str">
        <f t="array" ref="D3">INDEX('HR Round'!$A$1:$P$7,MATCH($A3,'HR Round'!$A$1:$A$7,0),MATCH(D$1,'HR Round'!$A$1:$P$1,0))</f>
        <v>Vikas917@gmail.com</v>
      </c>
      <c r="E3" s="13" t="str">
        <f t="array" ref="E3">INDEX('HR Round'!$A$1:$P$7,MATCH($A3,'HR Round'!$A$1:$A$7,0),MATCH(E$1,'HR Round'!$A$1:$P$1,0))</f>
        <v>Malayalam</v>
      </c>
      <c r="F3" s="13" t="str">
        <f t="array" ref="F3">INDEX('HR Round'!$A$1:$P$7,MATCH($A3,'HR Round'!$A$1:$A$7,0),MATCH(F$1,'HR Round'!$A$1:$P$1,0))</f>
        <v>Req_123</v>
      </c>
      <c r="G3" s="13" t="str">
        <f t="array" ref="G3">INDEX('HR Round'!$A$1:$P$7,MATCH($A3,'HR Round'!$A$1:$A$7,0),MATCH(G$1,'HR Round'!$A$1:$P$1,0))</f>
        <v>IIMJobs</v>
      </c>
      <c r="H3" s="13" t="str">
        <f t="array" ref="H3">INDEX('HR Round'!$A$1:$P$7,MATCH($A3,'HR Round'!$A$1:$A$7,0),MATCH(H$1,'HR Round'!$A$1:$P$1,0))</f>
        <v>Job Posting</v>
      </c>
      <c r="I3" s="14">
        <f t="array" ref="I3">INDEX('HR Round'!$A$1:$P$7,MATCH($A3,'HR Round'!$A$1:$A$7,0),MATCH(I$1,'HR Round'!$A$1:$P$1,0))</f>
        <v>45362</v>
      </c>
      <c r="J3" s="15" t="str">
        <f t="array" ref="J3">INDEX('HR Round'!$A$1:$P$7,MATCH($A3,'HR Round'!$A$1:$A$7,0),MATCH(J$1,'HR Round'!$A$1:$P$1,0))</f>
        <v>https://drive.google.com/file/d/mno456789pqr</v>
      </c>
      <c r="K3" s="13" t="str">
        <f t="array" ref="K3">INDEX('HR Round'!$A$1:$P$7,MATCH($A3,'HR Round'!$A$1:$A$7,0),MATCH(K$1,'HR Round'!$A$1:$P$1,0))</f>
        <v>http://linkedinVikas917@gmail.com:linkedin)</v>
      </c>
      <c r="L3" s="13" t="str">
        <f t="array" ref="L3">INDEX('HR Round'!$A$1:$P$7,MATCH($A3,'HR Round'!$A$1:$A$7,0),MATCH(L$1,'HR Round'!$A$1:$P$1,0))</f>
        <v>Current</v>
      </c>
      <c r="M3" s="13" t="str">
        <f t="array" ref="M3">INDEX('HR Round'!$A$1:$P$7,MATCH($A3,'HR Round'!$A$1:$A$7,0),MATCH(M$1,'HR Round'!$A$1:$P$1,0))</f>
        <v>Ayushi</v>
      </c>
      <c r="N3" s="13" t="str">
        <f t="array" ref="N3">INDEX('HR Round'!$A$1:$P$7,MATCH($A3,'HR Round'!$A$1:$A$7,0),MATCH(N$1,'HR Round'!$A$1:$P$1,0))</f>
        <v>Shortlisted</v>
      </c>
      <c r="O3" s="13" t="str">
        <f t="array" ref="O3">INDEX('HR Round'!$A$1:$P$7,MATCH($A3,'HR Round'!$A$1:$A$7,0),MATCH(O$1,'HR Round'!$A$1:$P$1,0))</f>
        <v>Select</v>
      </c>
      <c r="P3" s="13" t="str">
        <f t="array" ref="P3">INDEX('HR Round'!$A$1:$P$7,MATCH($A3,'HR Round'!$A$1:$A$7,0),MATCH(P$1,'HR Round'!$A$1:$P$1,0))</f>
        <v>Select</v>
      </c>
      <c r="Q3" s="16" t="s">
        <v>472</v>
      </c>
      <c r="R3" s="16" t="s">
        <v>473</v>
      </c>
    </row>
    <row r="4">
      <c r="A4" s="13" t="str">
        <f>IFERROR(__xludf.DUMMYFUNCTION("""COMPUTED_VALUE"""),"Req_123_9234567927")</f>
        <v>Req_123_9234567927</v>
      </c>
      <c r="B4" s="13" t="str">
        <f t="array" ref="B4">INDEX('HR Round'!$A$1:$P$7,MATCH($A4,'HR Round'!$A$1:$A$7,0),MATCH(B$1,'HR Round'!$A$1:$P$1,0))</f>
        <v>Shruti Khanna</v>
      </c>
      <c r="C4" s="13">
        <f t="array" ref="C4">INDEX('HR Round'!$A$1:$P$7,MATCH($A4,'HR Round'!$A$1:$A$7,0),MATCH(C$1,'HR Round'!$A$1:$P$1,0))</f>
        <v>9234567927</v>
      </c>
      <c r="D4" s="13" t="str">
        <f t="array" ref="D4">INDEX('HR Round'!$A$1:$P$7,MATCH($A4,'HR Round'!$A$1:$A$7,0),MATCH(D$1,'HR Round'!$A$1:$P$1,0))</f>
        <v>Shrut927@gmail.com</v>
      </c>
      <c r="E4" s="13" t="str">
        <f t="array" ref="E4">INDEX('HR Round'!$A$1:$P$7,MATCH($A4,'HR Round'!$A$1:$A$7,0),MATCH(E$1,'HR Round'!$A$1:$P$1,0))</f>
        <v>Tamil</v>
      </c>
      <c r="F4" s="13" t="str">
        <f t="array" ref="F4">INDEX('HR Round'!$A$1:$P$7,MATCH($A4,'HR Round'!$A$1:$A$7,0),MATCH(F$1,'HR Round'!$A$1:$P$1,0))</f>
        <v>Req_123</v>
      </c>
      <c r="G4" s="13" t="str">
        <f t="array" ref="G4">INDEX('HR Round'!$A$1:$P$7,MATCH($A4,'HR Round'!$A$1:$A$7,0),MATCH(G$1,'HR Round'!$A$1:$P$1,0))</f>
        <v>Shine</v>
      </c>
      <c r="H4" s="13" t="str">
        <f t="array" ref="H4">INDEX('HR Round'!$A$1:$P$7,MATCH($A4,'HR Round'!$A$1:$A$7,0),MATCH(H$1,'HR Round'!$A$1:$P$1,0))</f>
        <v>Head Hunting</v>
      </c>
      <c r="I4" s="14">
        <f t="array" ref="I4">INDEX('HR Round'!$A$1:$P$7,MATCH($A4,'HR Round'!$A$1:$A$7,0),MATCH(I$1,'HR Round'!$A$1:$P$1,0))</f>
        <v>45339</v>
      </c>
      <c r="J4" s="15" t="str">
        <f t="array" ref="J4">INDEX('HR Round'!$A$1:$P$7,MATCH($A4,'HR Round'!$A$1:$A$7,0),MATCH(J$1,'HR Round'!$A$1:$P$1,0))</f>
        <v>https://drive.google.com/file/d/abc123456def</v>
      </c>
      <c r="K4" s="13" t="str">
        <f t="array" ref="K4">INDEX('HR Round'!$A$1:$P$7,MATCH($A4,'HR Round'!$A$1:$A$7,0),MATCH(K$1,'HR Round'!$A$1:$P$1,0))</f>
        <v>http://linkedinShrut927@gmail.com:linkedin)</v>
      </c>
      <c r="L4" s="13" t="str">
        <f t="array" ref="L4">INDEX('HR Round'!$A$1:$P$7,MATCH($A4,'HR Round'!$A$1:$A$7,0),MATCH(L$1,'HR Round'!$A$1:$P$1,0))</f>
        <v>Current</v>
      </c>
      <c r="M4" s="13" t="str">
        <f t="array" ref="M4">INDEX('HR Round'!$A$1:$P$7,MATCH($A4,'HR Round'!$A$1:$A$7,0),MATCH(M$1,'HR Round'!$A$1:$P$1,0))</f>
        <v>Ayushi</v>
      </c>
      <c r="N4" s="13" t="str">
        <f t="array" ref="N4">INDEX('HR Round'!$A$1:$P$7,MATCH($A4,'HR Round'!$A$1:$A$7,0),MATCH(N$1,'HR Round'!$A$1:$P$1,0))</f>
        <v>Shortlisted</v>
      </c>
      <c r="O4" s="13" t="str">
        <f t="array" ref="O4">INDEX('HR Round'!$A$1:$P$7,MATCH($A4,'HR Round'!$A$1:$A$7,0),MATCH(O$1,'HR Round'!$A$1:$P$1,0))</f>
        <v>Select</v>
      </c>
      <c r="P4" s="13" t="str">
        <f t="array" ref="P4">INDEX('HR Round'!$A$1:$P$7,MATCH($A4,'HR Round'!$A$1:$A$7,0),MATCH(P$1,'HR Round'!$A$1:$P$1,0))</f>
        <v>Select</v>
      </c>
      <c r="Q4" s="16" t="s">
        <v>472</v>
      </c>
      <c r="R4" s="16" t="s">
        <v>473</v>
      </c>
    </row>
    <row r="5">
      <c r="A5" s="13" t="str">
        <f>IFERROR(__xludf.DUMMYFUNCTION("""COMPUTED_VALUE"""),"Req_123_9234567947")</f>
        <v>Req_123_9234567947</v>
      </c>
      <c r="B5" s="13" t="str">
        <f t="array" ref="B5">INDEX('HR Round'!$A$1:$P$7,MATCH($A5,'HR Round'!$A$1:$A$7,0),MATCH(B$1,'HR Round'!$A$1:$P$1,0))</f>
        <v>Swati Singh</v>
      </c>
      <c r="C5" s="13">
        <f t="array" ref="C5">INDEX('HR Round'!$A$1:$P$7,MATCH($A5,'HR Round'!$A$1:$A$7,0),MATCH(C$1,'HR Round'!$A$1:$P$1,0))</f>
        <v>9234567947</v>
      </c>
      <c r="D5" s="13" t="str">
        <f t="array" ref="D5">INDEX('HR Round'!$A$1:$P$7,MATCH($A5,'HR Round'!$A$1:$A$7,0),MATCH(D$1,'HR Round'!$A$1:$P$1,0))</f>
        <v>Swati947@gmail.com</v>
      </c>
      <c r="E5" s="13" t="str">
        <f t="array" ref="E5">INDEX('HR Round'!$A$1:$P$7,MATCH($A5,'HR Round'!$A$1:$A$7,0),MATCH(E$1,'HR Round'!$A$1:$P$1,0))</f>
        <v>Malayalam</v>
      </c>
      <c r="F5" s="13" t="str">
        <f t="array" ref="F5">INDEX('HR Round'!$A$1:$P$7,MATCH($A5,'HR Round'!$A$1:$A$7,0),MATCH(F$1,'HR Round'!$A$1:$P$1,0))</f>
        <v>Req_123</v>
      </c>
      <c r="G5" s="13" t="str">
        <f t="array" ref="G5">INDEX('HR Round'!$A$1:$P$7,MATCH($A5,'HR Round'!$A$1:$A$7,0),MATCH(G$1,'HR Round'!$A$1:$P$1,0))</f>
        <v>IIMJobs</v>
      </c>
      <c r="H5" s="13" t="str">
        <f t="array" ref="H5">INDEX('HR Round'!$A$1:$P$7,MATCH($A5,'HR Round'!$A$1:$A$7,0),MATCH(H$1,'HR Round'!$A$1:$P$1,0))</f>
        <v>Head Hunting</v>
      </c>
      <c r="I5" s="14">
        <f t="array" ref="I5">INDEX('HR Round'!$A$1:$P$7,MATCH($A5,'HR Round'!$A$1:$A$7,0),MATCH(I$1,'HR Round'!$A$1:$P$1,0))</f>
        <v>45301</v>
      </c>
      <c r="J5" s="15" t="str">
        <f t="array" ref="J5">INDEX('HR Round'!$A$1:$P$7,MATCH($A5,'HR Round'!$A$1:$A$7,0),MATCH(J$1,'HR Round'!$A$1:$P$1,0))</f>
        <v>https://drive.google.com/file/d/mno456789pqr</v>
      </c>
      <c r="K5" s="13" t="str">
        <f t="array" ref="K5">INDEX('HR Round'!$A$1:$P$7,MATCH($A5,'HR Round'!$A$1:$A$7,0),MATCH(K$1,'HR Round'!$A$1:$P$1,0))</f>
        <v>http://linkedinSwati947@gmail.com:linkedin)</v>
      </c>
      <c r="L5" s="13" t="str">
        <f t="array" ref="L5">INDEX('HR Round'!$A$1:$P$7,MATCH($A5,'HR Round'!$A$1:$A$7,0),MATCH(L$1,'HR Round'!$A$1:$P$1,0))</f>
        <v>Current</v>
      </c>
      <c r="M5" s="13" t="str">
        <f t="array" ref="M5">INDEX('HR Round'!$A$1:$P$7,MATCH($A5,'HR Round'!$A$1:$A$7,0),MATCH(M$1,'HR Round'!$A$1:$P$1,0))</f>
        <v>Ayushi</v>
      </c>
      <c r="N5" s="13" t="str">
        <f t="array" ref="N5">INDEX('HR Round'!$A$1:$P$7,MATCH($A5,'HR Round'!$A$1:$A$7,0),MATCH(N$1,'HR Round'!$A$1:$P$1,0))</f>
        <v>Shortlisted</v>
      </c>
      <c r="O5" s="13" t="str">
        <f t="array" ref="O5">INDEX('HR Round'!$A$1:$P$7,MATCH($A5,'HR Round'!$A$1:$A$7,0),MATCH(O$1,'HR Round'!$A$1:$P$1,0))</f>
        <v>Select</v>
      </c>
      <c r="P5" s="13" t="str">
        <f t="array" ref="P5">INDEX('HR Round'!$A$1:$P$7,MATCH($A5,'HR Round'!$A$1:$A$7,0),MATCH(P$1,'HR Round'!$A$1:$P$1,0))</f>
        <v>Select</v>
      </c>
      <c r="Q5" s="16" t="s">
        <v>472</v>
      </c>
      <c r="R5" s="16" t="s">
        <v>474</v>
      </c>
    </row>
    <row r="6">
      <c r="A6" s="13" t="str">
        <f>IFERROR(__xludf.DUMMYFUNCTION("""COMPUTED_VALUE"""),"Req_123_9234567966")</f>
        <v>Req_123_9234567966</v>
      </c>
      <c r="B6" s="13" t="str">
        <f t="array" ref="B6">INDEX('HR Round'!$A$1:$P$7,MATCH($A6,'HR Round'!$A$1:$A$7,0),MATCH(B$1,'HR Round'!$A$1:$P$1,0))</f>
        <v>Sujit Gupta</v>
      </c>
      <c r="C6" s="13">
        <f t="array" ref="C6">INDEX('HR Round'!$A$1:$P$7,MATCH($A6,'HR Round'!$A$1:$A$7,0),MATCH(C$1,'HR Round'!$A$1:$P$1,0))</f>
        <v>9234567966</v>
      </c>
      <c r="D6" s="13" t="str">
        <f t="array" ref="D6">INDEX('HR Round'!$A$1:$P$7,MATCH($A6,'HR Round'!$A$1:$A$7,0),MATCH(D$1,'HR Round'!$A$1:$P$1,0))</f>
        <v>Sujit966@gmail.com</v>
      </c>
      <c r="E6" s="13" t="str">
        <f t="array" ref="E6">INDEX('HR Round'!$A$1:$P$7,MATCH($A6,'HR Round'!$A$1:$A$7,0),MATCH(E$1,'HR Round'!$A$1:$P$1,0))</f>
        <v>Telugu</v>
      </c>
      <c r="F6" s="13" t="str">
        <f t="array" ref="F6">INDEX('HR Round'!$A$1:$P$7,MATCH($A6,'HR Round'!$A$1:$A$7,0),MATCH(F$1,'HR Round'!$A$1:$P$1,0))</f>
        <v>Req_123</v>
      </c>
      <c r="G6" s="13" t="str">
        <f t="array" ref="G6">INDEX('HR Round'!$A$1:$P$7,MATCH($A6,'HR Round'!$A$1:$A$7,0),MATCH(G$1,'HR Round'!$A$1:$P$1,0))</f>
        <v>Referral</v>
      </c>
      <c r="H6" s="13" t="str">
        <f t="array" ref="H6">INDEX('HR Round'!$A$1:$P$7,MATCH($A6,'HR Round'!$A$1:$A$7,0),MATCH(H$1,'HR Round'!$A$1:$P$1,0))</f>
        <v>Priya Rajan</v>
      </c>
      <c r="I6" s="14">
        <f t="array" ref="I6">INDEX('HR Round'!$A$1:$P$7,MATCH($A6,'HR Round'!$A$1:$A$7,0),MATCH(I$1,'HR Round'!$A$1:$P$1,0))</f>
        <v>45368</v>
      </c>
      <c r="J6" s="15" t="str">
        <f t="array" ref="J6">INDEX('HR Round'!$A$1:$P$7,MATCH($A6,'HR Round'!$A$1:$A$7,0),MATCH(J$1,'HR Round'!$A$1:$P$1,0))</f>
        <v>https://drive.google.com/file/d/abc123456def</v>
      </c>
      <c r="K6" s="13" t="str">
        <f t="array" ref="K6">INDEX('HR Round'!$A$1:$P$7,MATCH($A6,'HR Round'!$A$1:$A$7,0),MATCH(K$1,'HR Round'!$A$1:$P$1,0))</f>
        <v>http://linkedinSujit966@gmail.com:linkedin)</v>
      </c>
      <c r="L6" s="13" t="str">
        <f t="array" ref="L6">INDEX('HR Round'!$A$1:$P$7,MATCH($A6,'HR Round'!$A$1:$A$7,0),MATCH(L$1,'HR Round'!$A$1:$P$1,0))</f>
        <v>Current</v>
      </c>
      <c r="M6" s="13" t="str">
        <f t="array" ref="M6">INDEX('HR Round'!$A$1:$P$7,MATCH($A6,'HR Round'!$A$1:$A$7,0),MATCH(M$1,'HR Round'!$A$1:$P$1,0))</f>
        <v>Radhika</v>
      </c>
      <c r="N6" s="13" t="str">
        <f t="array" ref="N6">INDEX('HR Round'!$A$1:$P$7,MATCH($A6,'HR Round'!$A$1:$A$7,0),MATCH(N$1,'HR Round'!$A$1:$P$1,0))</f>
        <v>Shortlisted</v>
      </c>
      <c r="O6" s="13" t="str">
        <f t="array" ref="O6">INDEX('HR Round'!$A$1:$P$7,MATCH($A6,'HR Round'!$A$1:$A$7,0),MATCH(O$1,'HR Round'!$A$1:$P$1,0))</f>
        <v>Select</v>
      </c>
      <c r="P6" s="13" t="str">
        <f t="array" ref="P6">INDEX('HR Round'!$A$1:$P$7,MATCH($A6,'HR Round'!$A$1:$A$7,0),MATCH(P$1,'HR Round'!$A$1:$P$1,0))</f>
        <v>Select</v>
      </c>
      <c r="Q6" s="16" t="s">
        <v>475</v>
      </c>
      <c r="R6" s="20"/>
    </row>
    <row r="7">
      <c r="F7" s="17"/>
    </row>
  </sheetData>
  <dataValidations>
    <dataValidation type="list" allowBlank="1" showErrorMessage="1" sqref="Q2:Q6">
      <formula1>"Offer Initated,Approval Pending,Offered"</formula1>
    </dataValidation>
    <dataValidation type="list" allowBlank="1" showErrorMessage="1" sqref="R2:R6">
      <formula1>"Offer Accepted,Offer Denied"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3" width="18.75"/>
    <col customWidth="1" min="14" max="14" width="20.5"/>
    <col customWidth="1" min="15" max="18" width="18.75"/>
    <col customWidth="1" min="19" max="19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465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>
      <c r="A2" s="13" t="str">
        <f>IFERROR(__xludf.DUMMYFUNCTION("FILTER(Offer!$A$2:$A$6,Offer!$Q$2:$Q$6 = ""Offered"",Offer!$R$2:$R$6 = ""Offer Accepted"")"),"Req_123_9234567894")</f>
        <v>Req_123_9234567894</v>
      </c>
      <c r="B2" s="13" t="str">
        <f t="array" ref="B2">INDEX(Offer!$A$1:$R$6,MATCH($A2,Offer!$A$1:$A$6,0),MATCH(B$1,Offer!$A$1:$R$1,0))</f>
        <v>Nisha Gupta</v>
      </c>
      <c r="C2" s="13">
        <f t="array" ref="C2">INDEX(Offer!$A$1:$R$6,MATCH($A2,Offer!$A$1:$A$6,0),MATCH(C$1,Offer!$A$1:$R$1,0))</f>
        <v>9234567894</v>
      </c>
      <c r="D2" s="13" t="str">
        <f t="array" ref="D2">INDEX(Offer!$A$1:$R$6,MATCH($A2,Offer!$A$1:$A$6,0),MATCH(D$1,Offer!$A$1:$R$1,0))</f>
        <v>Nisha894@gmail.com</v>
      </c>
      <c r="E2" s="13" t="str">
        <f t="array" ref="E2">INDEX(Offer!$A$1:$R$6,MATCH($A2,Offer!$A$1:$A$6,0),MATCH(E$1,Offer!$A$1:$R$1,0))</f>
        <v>Marathi</v>
      </c>
      <c r="F2" s="13" t="str">
        <f t="array" ref="F2">INDEX(Offer!$A$1:$R$6,MATCH($A2,Offer!$A$1:$A$6,0),MATCH(F$1,Offer!$A$1:$R$1,0))</f>
        <v>Req_123</v>
      </c>
      <c r="G2" s="13" t="str">
        <f t="array" ref="G2">INDEX(Offer!$A$1:$R$6,MATCH($A2,Offer!$A$1:$A$6,0),MATCH(G$1,Offer!$A$1:$R$1,0))</f>
        <v>IIMJobs</v>
      </c>
      <c r="H2" s="13" t="str">
        <f t="array" ref="H2">INDEX(Offer!$A$1:$R$6,MATCH($A2,Offer!$A$1:$A$6,0),MATCH(H$1,Offer!$A$1:$R$1,0))</f>
        <v>Head Hunting</v>
      </c>
      <c r="I2" s="14">
        <f t="array" ref="I2">INDEX(Offer!$A$1:$R$6,MATCH($A2,Offer!$A$1:$A$6,0),MATCH(I$1,Offer!$A$1:$R$1,0))</f>
        <v>45319</v>
      </c>
      <c r="J2" s="15" t="str">
        <f t="array" ref="J2">INDEX(Offer!$A$1:$R$6,MATCH($A2,Offer!$A$1:$A$6,0),MATCH(J$1,Offer!$A$1:$R$1,0))</f>
        <v>https://drive.google.com/file/d/abc123456def</v>
      </c>
      <c r="K2" s="13" t="str">
        <f t="array" ref="K2">INDEX(Offer!$A$1:$R$6,MATCH($A2,Offer!$A$1:$A$6,0),MATCH(K$1,Offer!$A$1:$R$1,0))</f>
        <v>http://linkedinNisha894@gmail.com:linkedin)</v>
      </c>
      <c r="L2" s="13" t="str">
        <f t="array" ref="L2">INDEX(Offer!$A$1:$R$6,MATCH($A2,Offer!$A$1:$A$6,0),MATCH(L$1,Offer!$A$1:$R$1,0))</f>
        <v>Current</v>
      </c>
      <c r="M2" s="13" t="str">
        <f t="array" ref="M2">INDEX(Offer!$A$1:$R$6,MATCH($A2,Offer!$A$1:$A$6,0),MATCH(M$1,Offer!$A$1:$R$1,0))</f>
        <v>Ayushi</v>
      </c>
      <c r="N2" s="13" t="str">
        <f t="array" ref="N2">INDEX(Offer!$A$1:$R$6,MATCH($A2,Offer!$A$1:$A$6,0),MATCH(N$1,Offer!$A$1:$R$1,0))</f>
        <v>Shortlisted</v>
      </c>
      <c r="O2" s="13" t="str">
        <f t="array" ref="O2">INDEX(Offer!$A$1:$R$6,MATCH($A2,Offer!$A$1:$A$6,0),MATCH(O$1,Offer!$A$1:$R$1,0))</f>
        <v>Select</v>
      </c>
      <c r="P2" s="13" t="str">
        <f t="array" ref="P2">INDEX(Offer!$A$1:$R$6,MATCH($A2,Offer!$A$1:$A$6,0),MATCH(P$1,Offer!$A$1:$R$1,0))</f>
        <v>Select</v>
      </c>
      <c r="Q2" s="13" t="str">
        <f t="array" ref="Q2">INDEX(Offer!$A$1:$R$6,MATCH($A2,Offer!$A$1:$A$6,0),MATCH(Q$1,Offer!$A$1:$R$1,0))</f>
        <v>Offered</v>
      </c>
      <c r="R2" s="13" t="str">
        <f t="array" ref="R2">INDEX(Offer!$A$1:$R$6,MATCH($A2,Offer!$A$1:$A$6,0),MATCH(R$1,Offer!$A$1:$R$1,0))</f>
        <v>Offer Accepted</v>
      </c>
      <c r="S2" s="16" t="s">
        <v>476</v>
      </c>
    </row>
    <row r="3">
      <c r="A3" s="13" t="str">
        <f>IFERROR(__xludf.DUMMYFUNCTION("""COMPUTED_VALUE"""),"Req_123_9234567917")</f>
        <v>Req_123_9234567917</v>
      </c>
      <c r="B3" s="13" t="str">
        <f t="array" ref="B3">INDEX(Offer!$A$1:$R$6,MATCH($A3,Offer!$A$1:$A$6,0),MATCH(B$1,Offer!$A$1:$R$1,0))</f>
        <v>Vikas Sharma</v>
      </c>
      <c r="C3" s="13">
        <f t="array" ref="C3">INDEX(Offer!$A$1:$R$6,MATCH($A3,Offer!$A$1:$A$6,0),MATCH(C$1,Offer!$A$1:$R$1,0))</f>
        <v>9234567917</v>
      </c>
      <c r="D3" s="13" t="str">
        <f t="array" ref="D3">INDEX(Offer!$A$1:$R$6,MATCH($A3,Offer!$A$1:$A$6,0),MATCH(D$1,Offer!$A$1:$R$1,0))</f>
        <v>Vikas917@gmail.com</v>
      </c>
      <c r="E3" s="13" t="str">
        <f t="array" ref="E3">INDEX(Offer!$A$1:$R$6,MATCH($A3,Offer!$A$1:$A$6,0),MATCH(E$1,Offer!$A$1:$R$1,0))</f>
        <v>Malayalam</v>
      </c>
      <c r="F3" s="13" t="str">
        <f t="array" ref="F3">INDEX(Offer!$A$1:$R$6,MATCH($A3,Offer!$A$1:$A$6,0),MATCH(F$1,Offer!$A$1:$R$1,0))</f>
        <v>Req_123</v>
      </c>
      <c r="G3" s="13" t="str">
        <f t="array" ref="G3">INDEX(Offer!$A$1:$R$6,MATCH($A3,Offer!$A$1:$A$6,0),MATCH(G$1,Offer!$A$1:$R$1,0))</f>
        <v>IIMJobs</v>
      </c>
      <c r="H3" s="13" t="str">
        <f t="array" ref="H3">INDEX(Offer!$A$1:$R$6,MATCH($A3,Offer!$A$1:$A$6,0),MATCH(H$1,Offer!$A$1:$R$1,0))</f>
        <v>Job Posting</v>
      </c>
      <c r="I3" s="14">
        <f t="array" ref="I3">INDEX(Offer!$A$1:$R$6,MATCH($A3,Offer!$A$1:$A$6,0),MATCH(I$1,Offer!$A$1:$R$1,0))</f>
        <v>45362</v>
      </c>
      <c r="J3" s="15" t="str">
        <f t="array" ref="J3">INDEX(Offer!$A$1:$R$6,MATCH($A3,Offer!$A$1:$A$6,0),MATCH(J$1,Offer!$A$1:$R$1,0))</f>
        <v>https://drive.google.com/file/d/mno456789pqr</v>
      </c>
      <c r="K3" s="13" t="str">
        <f t="array" ref="K3">INDEX(Offer!$A$1:$R$6,MATCH($A3,Offer!$A$1:$A$6,0),MATCH(K$1,Offer!$A$1:$R$1,0))</f>
        <v>http://linkedinVikas917@gmail.com:linkedin)</v>
      </c>
      <c r="L3" s="13" t="str">
        <f t="array" ref="L3">INDEX(Offer!$A$1:$R$6,MATCH($A3,Offer!$A$1:$A$6,0),MATCH(L$1,Offer!$A$1:$R$1,0))</f>
        <v>Current</v>
      </c>
      <c r="M3" s="13" t="str">
        <f t="array" ref="M3">INDEX(Offer!$A$1:$R$6,MATCH($A3,Offer!$A$1:$A$6,0),MATCH(M$1,Offer!$A$1:$R$1,0))</f>
        <v>Ayushi</v>
      </c>
      <c r="N3" s="13" t="str">
        <f t="array" ref="N3">INDEX(Offer!$A$1:$R$6,MATCH($A3,Offer!$A$1:$A$6,0),MATCH(N$1,Offer!$A$1:$R$1,0))</f>
        <v>Shortlisted</v>
      </c>
      <c r="O3" s="13" t="str">
        <f t="array" ref="O3">INDEX(Offer!$A$1:$R$6,MATCH($A3,Offer!$A$1:$A$6,0),MATCH(O$1,Offer!$A$1:$R$1,0))</f>
        <v>Select</v>
      </c>
      <c r="P3" s="13" t="str">
        <f t="array" ref="P3">INDEX(Offer!$A$1:$R$6,MATCH($A3,Offer!$A$1:$A$6,0),MATCH(P$1,Offer!$A$1:$R$1,0))</f>
        <v>Select</v>
      </c>
      <c r="Q3" s="13" t="str">
        <f t="array" ref="Q3">INDEX(Offer!$A$1:$R$6,MATCH($A3,Offer!$A$1:$A$6,0),MATCH(Q$1,Offer!$A$1:$R$1,0))</f>
        <v>Offered</v>
      </c>
      <c r="R3" s="13" t="str">
        <f t="array" ref="R3">INDEX(Offer!$A$1:$R$6,MATCH($A3,Offer!$A$1:$A$6,0),MATCH(R$1,Offer!$A$1:$R$1,0))</f>
        <v>Offer Accepted</v>
      </c>
      <c r="S3" s="16" t="s">
        <v>476</v>
      </c>
    </row>
    <row r="4">
      <c r="A4" s="13" t="str">
        <f>IFERROR(__xludf.DUMMYFUNCTION("""COMPUTED_VALUE"""),"Req_123_9234567927")</f>
        <v>Req_123_9234567927</v>
      </c>
      <c r="B4" s="13" t="str">
        <f t="array" ref="B4">INDEX(Offer!$A$1:$R$6,MATCH($A4,Offer!$A$1:$A$6,0),MATCH(B$1,Offer!$A$1:$R$1,0))</f>
        <v>Shruti Khanna</v>
      </c>
      <c r="C4" s="13">
        <f t="array" ref="C4">INDEX(Offer!$A$1:$R$6,MATCH($A4,Offer!$A$1:$A$6,0),MATCH(C$1,Offer!$A$1:$R$1,0))</f>
        <v>9234567927</v>
      </c>
      <c r="D4" s="13" t="str">
        <f t="array" ref="D4">INDEX(Offer!$A$1:$R$6,MATCH($A4,Offer!$A$1:$A$6,0),MATCH(D$1,Offer!$A$1:$R$1,0))</f>
        <v>Shrut927@gmail.com</v>
      </c>
      <c r="E4" s="13" t="str">
        <f t="array" ref="E4">INDEX(Offer!$A$1:$R$6,MATCH($A4,Offer!$A$1:$A$6,0),MATCH(E$1,Offer!$A$1:$R$1,0))</f>
        <v>Tamil</v>
      </c>
      <c r="F4" s="13" t="str">
        <f t="array" ref="F4">INDEX(Offer!$A$1:$R$6,MATCH($A4,Offer!$A$1:$A$6,0),MATCH(F$1,Offer!$A$1:$R$1,0))</f>
        <v>Req_123</v>
      </c>
      <c r="G4" s="13" t="str">
        <f t="array" ref="G4">INDEX(Offer!$A$1:$R$6,MATCH($A4,Offer!$A$1:$A$6,0),MATCH(G$1,Offer!$A$1:$R$1,0))</f>
        <v>Shine</v>
      </c>
      <c r="H4" s="13" t="str">
        <f t="array" ref="H4">INDEX(Offer!$A$1:$R$6,MATCH($A4,Offer!$A$1:$A$6,0),MATCH(H$1,Offer!$A$1:$R$1,0))</f>
        <v>Head Hunting</v>
      </c>
      <c r="I4" s="14">
        <f t="array" ref="I4">INDEX(Offer!$A$1:$R$6,MATCH($A4,Offer!$A$1:$A$6,0),MATCH(I$1,Offer!$A$1:$R$1,0))</f>
        <v>45339</v>
      </c>
      <c r="J4" s="15" t="str">
        <f t="array" ref="J4">INDEX(Offer!$A$1:$R$6,MATCH($A4,Offer!$A$1:$A$6,0),MATCH(J$1,Offer!$A$1:$R$1,0))</f>
        <v>https://drive.google.com/file/d/abc123456def</v>
      </c>
      <c r="K4" s="13" t="str">
        <f t="array" ref="K4">INDEX(Offer!$A$1:$R$6,MATCH($A4,Offer!$A$1:$A$6,0),MATCH(K$1,Offer!$A$1:$R$1,0))</f>
        <v>http://linkedinShrut927@gmail.com:linkedin)</v>
      </c>
      <c r="L4" s="13" t="str">
        <f t="array" ref="L4">INDEX(Offer!$A$1:$R$6,MATCH($A4,Offer!$A$1:$A$6,0),MATCH(L$1,Offer!$A$1:$R$1,0))</f>
        <v>Current</v>
      </c>
      <c r="M4" s="13" t="str">
        <f t="array" ref="M4">INDEX(Offer!$A$1:$R$6,MATCH($A4,Offer!$A$1:$A$6,0),MATCH(M$1,Offer!$A$1:$R$1,0))</f>
        <v>Ayushi</v>
      </c>
      <c r="N4" s="13" t="str">
        <f t="array" ref="N4">INDEX(Offer!$A$1:$R$6,MATCH($A4,Offer!$A$1:$A$6,0),MATCH(N$1,Offer!$A$1:$R$1,0))</f>
        <v>Shortlisted</v>
      </c>
      <c r="O4" s="13" t="str">
        <f t="array" ref="O4">INDEX(Offer!$A$1:$R$6,MATCH($A4,Offer!$A$1:$A$6,0),MATCH(O$1,Offer!$A$1:$R$1,0))</f>
        <v>Select</v>
      </c>
      <c r="P4" s="13" t="str">
        <f t="array" ref="P4">INDEX(Offer!$A$1:$R$6,MATCH($A4,Offer!$A$1:$A$6,0),MATCH(P$1,Offer!$A$1:$R$1,0))</f>
        <v>Select</v>
      </c>
      <c r="Q4" s="13" t="str">
        <f t="array" ref="Q4">INDEX(Offer!$A$1:$R$6,MATCH($A4,Offer!$A$1:$A$6,0),MATCH(Q$1,Offer!$A$1:$R$1,0))</f>
        <v>Offered</v>
      </c>
      <c r="R4" s="13" t="str">
        <f t="array" ref="R4">INDEX(Offer!$A$1:$R$6,MATCH($A4,Offer!$A$1:$A$6,0),MATCH(R$1,Offer!$A$1:$R$1,0))</f>
        <v>Offer Accepted</v>
      </c>
      <c r="S4" s="16" t="s">
        <v>477</v>
      </c>
    </row>
    <row r="5">
      <c r="F5" s="17"/>
    </row>
    <row r="6">
      <c r="F6" s="17"/>
    </row>
    <row r="7">
      <c r="F7" s="17"/>
    </row>
  </sheetData>
  <dataValidations>
    <dataValidation type="list" allowBlank="1" showErrorMessage="1" sqref="S2:S4">
      <formula1>"Onboarded,Onboarding Extended,Didn't Onboard"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4.63"/>
    <col customWidth="1" min="3" max="3" width="22.63"/>
    <col customWidth="1" min="5" max="6" width="20.25"/>
    <col customWidth="1" min="7" max="7" width="14.13"/>
    <col customWidth="1" min="9" max="10" width="18.88"/>
    <col customWidth="1" min="11" max="11" width="19.5"/>
    <col customWidth="1" min="12" max="15" width="18.88"/>
    <col customWidth="1" min="16" max="16" width="20.75"/>
  </cols>
  <sheetData>
    <row r="1" ht="28.5" customHeight="1">
      <c r="A1" s="21" t="s">
        <v>478</v>
      </c>
      <c r="B1" s="22"/>
      <c r="C1" s="23"/>
      <c r="E1" s="21" t="s">
        <v>479</v>
      </c>
      <c r="F1" s="22"/>
      <c r="G1" s="23"/>
      <c r="I1" s="21" t="s">
        <v>480</v>
      </c>
      <c r="J1" s="22"/>
      <c r="K1" s="22"/>
      <c r="L1" s="22"/>
      <c r="M1" s="22"/>
      <c r="N1" s="22"/>
      <c r="O1" s="22"/>
      <c r="P1" s="23"/>
    </row>
    <row r="2">
      <c r="A2" s="24" t="s">
        <v>481</v>
      </c>
      <c r="B2" s="24" t="s">
        <v>482</v>
      </c>
      <c r="C2" s="24" t="s">
        <v>483</v>
      </c>
      <c r="E2" s="24" t="s">
        <v>6</v>
      </c>
      <c r="F2" s="24" t="s">
        <v>7</v>
      </c>
      <c r="G2" s="24" t="s">
        <v>482</v>
      </c>
      <c r="I2" s="24" t="s">
        <v>12</v>
      </c>
      <c r="J2" s="24" t="str">
        <f t="array" ref="J2:O2">TRANSPOSE(A3:A8)</f>
        <v>Raw Applications</v>
      </c>
      <c r="K2" s="24" t="s">
        <v>484</v>
      </c>
      <c r="L2" s="24" t="s">
        <v>485</v>
      </c>
      <c r="M2" s="24" t="s">
        <v>486</v>
      </c>
      <c r="N2" s="24" t="s">
        <v>487</v>
      </c>
      <c r="O2" s="24" t="s">
        <v>488</v>
      </c>
      <c r="P2" s="24" t="s">
        <v>489</v>
      </c>
    </row>
    <row r="3">
      <c r="A3" s="25" t="s">
        <v>490</v>
      </c>
      <c r="B3" s="26">
        <f>COUNTA('Raw Data'!A2:A101)</f>
        <v>100</v>
      </c>
      <c r="C3" s="27">
        <f t="shared" ref="C3:C8" si="1">B3/$B$3</f>
        <v>1</v>
      </c>
      <c r="E3" s="26" t="s">
        <v>25</v>
      </c>
      <c r="F3" s="25" t="s">
        <v>42</v>
      </c>
      <c r="G3" s="26">
        <f>COUNTIFS('Raw Data'!$H$1:$H$101,$F3,'Raw Data'!$G$1:$G$101,$E3)</f>
        <v>10</v>
      </c>
      <c r="I3" s="26" t="str">
        <f>IFERROR(__xludf.DUMMYFUNCTION("UNIQUE('Raw Data'!M2:M101)"),"Radhika")</f>
        <v>Radhika</v>
      </c>
      <c r="J3" s="26">
        <f>COUNTIF('Raw Data'!$M$1:$M$101,$I3)</f>
        <v>20</v>
      </c>
      <c r="K3" s="26">
        <f>COUNTIF('Screening Interviews'!$M$1:$M$52,$I3)</f>
        <v>10</v>
      </c>
      <c r="L3" s="26">
        <f>COUNTIF('Round 1'!$M$1:$M$27,$I3)</f>
        <v>5</v>
      </c>
      <c r="M3" s="26">
        <f>COUNTIF('HR Round'!$M$1:$M$7,$I3)</f>
        <v>1</v>
      </c>
      <c r="N3" s="26">
        <f>COUNTIF(Offer!$M$1:$M$6,$I3)</f>
        <v>1</v>
      </c>
      <c r="O3" s="26">
        <f>COUNTIF(Onboarding!$M$1:$M$4,$I3)</f>
        <v>0</v>
      </c>
      <c r="P3" s="28">
        <f t="shared" ref="P3:P6" si="2">$O3/$J3</f>
        <v>0</v>
      </c>
    </row>
    <row r="4">
      <c r="A4" s="25" t="s">
        <v>484</v>
      </c>
      <c r="B4" s="26">
        <f>COUNTA('Screening Interviews'!A2:A52)</f>
        <v>51</v>
      </c>
      <c r="C4" s="27">
        <f t="shared" si="1"/>
        <v>0.51</v>
      </c>
      <c r="E4" s="26" t="s">
        <v>25</v>
      </c>
      <c r="F4" s="25" t="s">
        <v>26</v>
      </c>
      <c r="G4" s="26">
        <f>COUNTIFS('Raw Data'!$H$1:$H$101,$F4,'Raw Data'!$G$1:$G$101,$E4)</f>
        <v>6</v>
      </c>
      <c r="I4" s="26" t="str">
        <f>IFERROR(__xludf.DUMMYFUNCTION("""COMPUTED_VALUE"""),"Ayushi")</f>
        <v>Ayushi</v>
      </c>
      <c r="J4" s="26">
        <f>COUNTIF('Raw Data'!$M$1:$M$101,$I4)</f>
        <v>40</v>
      </c>
      <c r="K4" s="26">
        <f>COUNTIF('Screening Interviews'!$M$1:$M$52,$I4)</f>
        <v>21</v>
      </c>
      <c r="L4" s="26">
        <f>COUNTIF('Round 1'!$M$1:$M$27,$I4)</f>
        <v>13</v>
      </c>
      <c r="M4" s="26">
        <f>COUNTIF('HR Round'!$M$1:$M$7,$I4)</f>
        <v>4</v>
      </c>
      <c r="N4" s="26">
        <f>COUNTIF(Offer!$M$1:$M$6,$I4)</f>
        <v>4</v>
      </c>
      <c r="O4" s="26">
        <f>COUNTIF(Onboarding!$M$1:$M$4,$I4)</f>
        <v>3</v>
      </c>
      <c r="P4" s="28">
        <f t="shared" si="2"/>
        <v>0.075</v>
      </c>
    </row>
    <row r="5">
      <c r="A5" s="25" t="s">
        <v>485</v>
      </c>
      <c r="B5" s="26">
        <f>COUNTA('Round 1'!A2:A27)</f>
        <v>26</v>
      </c>
      <c r="C5" s="27">
        <f t="shared" si="1"/>
        <v>0.26</v>
      </c>
      <c r="E5" s="26" t="s">
        <v>41</v>
      </c>
      <c r="F5" s="29" t="s">
        <v>42</v>
      </c>
      <c r="G5" s="26">
        <f>COUNTIFS('Raw Data'!$H$1:$H$101,$F5,'Raw Data'!$G$1:$G$101,$E5)</f>
        <v>13</v>
      </c>
      <c r="I5" s="26" t="str">
        <f>IFERROR(__xludf.DUMMYFUNCTION("""COMPUTED_VALUE"""),"Ranjitha")</f>
        <v>Ranjitha</v>
      </c>
      <c r="J5" s="26">
        <f>COUNTIF('Raw Data'!$M$1:$M$101,$I5)</f>
        <v>20</v>
      </c>
      <c r="K5" s="26">
        <f>COUNTIF('Screening Interviews'!$M$1:$M$52,$I5)</f>
        <v>10</v>
      </c>
      <c r="L5" s="26">
        <f>COUNTIF('Round 1'!$M$1:$M$27,$I5)</f>
        <v>4</v>
      </c>
      <c r="M5" s="26">
        <f>COUNTIF('HR Round'!$M$1:$M$7,$I5)</f>
        <v>1</v>
      </c>
      <c r="N5" s="26">
        <f>COUNTIF(Offer!$M$1:$M$6,$I5)</f>
        <v>0</v>
      </c>
      <c r="O5" s="26">
        <f>COUNTIF(Onboarding!$M$1:$M$4,$I5)</f>
        <v>0</v>
      </c>
      <c r="P5" s="28">
        <f t="shared" si="2"/>
        <v>0</v>
      </c>
    </row>
    <row r="6">
      <c r="A6" s="25" t="s">
        <v>486</v>
      </c>
      <c r="B6" s="26">
        <f>COUNTA('HR Round'!A2:A7)</f>
        <v>6</v>
      </c>
      <c r="C6" s="27">
        <f t="shared" si="1"/>
        <v>0.06</v>
      </c>
      <c r="E6" s="26" t="s">
        <v>41</v>
      </c>
      <c r="F6" s="25" t="s">
        <v>26</v>
      </c>
      <c r="G6" s="26">
        <f>COUNTIFS('Raw Data'!$H$1:$H$101,$F6,'Raw Data'!$G$1:$G$101,$E6)</f>
        <v>8</v>
      </c>
      <c r="I6" s="26" t="str">
        <f>IFERROR(__xludf.DUMMYFUNCTION("""COMPUTED_VALUE"""),"Kartik")</f>
        <v>Kartik</v>
      </c>
      <c r="J6" s="26">
        <f>COUNTIF('Raw Data'!$M$1:$M$101,$I6)</f>
        <v>20</v>
      </c>
      <c r="K6" s="26">
        <f>COUNTIF('Screening Interviews'!$M$1:$M$52,$I6)</f>
        <v>10</v>
      </c>
      <c r="L6" s="26">
        <f>COUNTIF('Round 1'!$M$1:$M$27,$I6)</f>
        <v>4</v>
      </c>
      <c r="M6" s="26">
        <f>COUNTIF('HR Round'!$M$1:$M$7,$I6)</f>
        <v>0</v>
      </c>
      <c r="N6" s="26">
        <f>COUNTIF(Offer!$M$1:$M$6,$I6)</f>
        <v>0</v>
      </c>
      <c r="O6" s="26">
        <f>COUNTIF(Onboarding!$M$1:$M$4,$I6)</f>
        <v>0</v>
      </c>
      <c r="P6" s="28">
        <f t="shared" si="2"/>
        <v>0</v>
      </c>
    </row>
    <row r="7">
      <c r="A7" s="25" t="s">
        <v>487</v>
      </c>
      <c r="B7" s="26">
        <f>COUNTA(Offer!A2:A6)</f>
        <v>5</v>
      </c>
      <c r="C7" s="27">
        <f t="shared" si="1"/>
        <v>0.05</v>
      </c>
      <c r="E7" s="26" t="s">
        <v>48</v>
      </c>
      <c r="F7" s="29" t="s">
        <v>42</v>
      </c>
      <c r="G7" s="26">
        <f>COUNTIFS('Raw Data'!$H$1:$H$101,$F7,'Raw Data'!$G$1:$G$101,$E7)</f>
        <v>16</v>
      </c>
    </row>
    <row r="8">
      <c r="A8" s="25" t="s">
        <v>488</v>
      </c>
      <c r="B8" s="26">
        <f>COUNTA(Onboarding!A2:A4)</f>
        <v>3</v>
      </c>
      <c r="C8" s="27">
        <f t="shared" si="1"/>
        <v>0.03</v>
      </c>
      <c r="E8" s="26" t="s">
        <v>48</v>
      </c>
      <c r="F8" s="25" t="s">
        <v>26</v>
      </c>
      <c r="G8" s="26">
        <f>COUNTIFS('Raw Data'!$H$1:$H$101,$F8,'Raw Data'!$G$1:$G$101,$E8)</f>
        <v>6</v>
      </c>
    </row>
    <row r="9">
      <c r="E9" s="26" t="s">
        <v>53</v>
      </c>
      <c r="F9" s="29" t="s">
        <v>42</v>
      </c>
      <c r="G9" s="26">
        <f>COUNTIFS('Raw Data'!$H$1:$H$101,$F9,'Raw Data'!$G$1:$G$101,$E9)</f>
        <v>11</v>
      </c>
    </row>
    <row r="10">
      <c r="E10" s="26" t="s">
        <v>53</v>
      </c>
      <c r="F10" s="25" t="s">
        <v>26</v>
      </c>
      <c r="G10" s="26">
        <f>COUNTIFS('Raw Data'!$H$1:$H$101,$F10,'Raw Data'!$G$1:$G$101,$E10)</f>
        <v>9</v>
      </c>
    </row>
    <row r="11">
      <c r="E11" s="26" t="s">
        <v>33</v>
      </c>
      <c r="F11" s="26"/>
      <c r="G11" s="26">
        <f>COUNTIF('Raw Data'!G1:G101,E11)</f>
        <v>21</v>
      </c>
    </row>
  </sheetData>
  <mergeCells count="3">
    <mergeCell ref="A1:C1"/>
    <mergeCell ref="E1:G1"/>
    <mergeCell ref="I1:P1"/>
  </mergeCells>
  <drawing r:id="rId1"/>
</worksheet>
</file>