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/Desktop/"/>
    </mc:Choice>
  </mc:AlternateContent>
  <xr:revisionPtr revIDLastSave="0" documentId="13_ncr:1_{75A8AB83-D064-0442-855A-8345E9EFB7FB}" xr6:coauthVersionLast="45" xr6:coauthVersionMax="46" xr10:uidLastSave="{00000000-0000-0000-0000-000000000000}"/>
  <bookViews>
    <workbookView xWindow="0" yWindow="460" windowWidth="28800" windowHeight="16420" activeTab="7" xr2:uid="{071F833F-7776-4A2C-9977-FD529EF0D0A5}"/>
  </bookViews>
  <sheets>
    <sheet name="Raw data" sheetId="8" r:id="rId1"/>
    <sheet name="Data Matrix &amp; Frequency" sheetId="1" r:id="rId2"/>
    <sheet name="Graphs &amp; Shapes" sheetId="2" r:id="rId3"/>
    <sheet name="Mode,median and mean" sheetId="3" r:id="rId4"/>
    <sheet name="Range, boxplot" sheetId="4" r:id="rId5"/>
    <sheet name="Variance &amp; Standard Deviation" sheetId="5" r:id="rId6"/>
    <sheet name="Zscore" sheetId="6" r:id="rId7"/>
    <sheet name="Z score example" sheetId="7" r:id="rId8"/>
  </sheets>
  <definedNames>
    <definedName name="_xlchart.v1.1" hidden="1">'Z score example'!$D$3:$D$10</definedName>
    <definedName name="_xlchart.v1.2" hidden="1">'Z score example'!$D$3:$D$10</definedName>
    <definedName name="_xlchart.v1.3" hidden="1">'Z score example'!$D$3:$D$10</definedName>
    <definedName name="_xlchart.v2.0" hidden="1">'Z score example'!$D$3:$D$10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'Graphs &amp; Shapes'!$B$34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6" i="7"/>
  <c r="D7" i="7"/>
  <c r="D8" i="7"/>
  <c r="D9" i="7"/>
  <c r="D10" i="7"/>
  <c r="D5" i="7"/>
  <c r="D4" i="7"/>
  <c r="H16" i="1"/>
  <c r="H15" i="1"/>
  <c r="G16" i="1"/>
  <c r="G15" i="1"/>
  <c r="G14" i="1"/>
  <c r="B14" i="7"/>
  <c r="B16" i="7"/>
  <c r="F21" i="4"/>
  <c r="I18" i="4"/>
  <c r="I17" i="4"/>
  <c r="D17" i="4"/>
  <c r="D18" i="4"/>
  <c r="D16" i="4"/>
  <c r="I16" i="4"/>
  <c r="B18" i="7"/>
  <c r="B19" i="7" s="1"/>
  <c r="B17" i="7"/>
  <c r="B13" i="7"/>
  <c r="B12" i="7"/>
  <c r="B11" i="7"/>
  <c r="C3" i="7" a="1"/>
  <c r="C3" i="7" s="1"/>
  <c r="O14" i="6"/>
  <c r="C17" i="6"/>
  <c r="Q10" i="6"/>
  <c r="Q9" i="6"/>
  <c r="Q8" i="6"/>
  <c r="Q7" i="6"/>
  <c r="Q6" i="6"/>
  <c r="Q5" i="6"/>
  <c r="Q4" i="6"/>
  <c r="Q3" i="6"/>
  <c r="F3" i="6"/>
  <c r="O12" i="6"/>
  <c r="O13" i="6"/>
  <c r="O11" i="6"/>
  <c r="P3" i="6" a="1"/>
  <c r="P3" i="6" s="1"/>
  <c r="B15" i="7" l="1"/>
  <c r="L15" i="3"/>
  <c r="F12" i="3"/>
  <c r="E12" i="3"/>
  <c r="O53" i="2"/>
  <c r="O54" i="2"/>
  <c r="F17" i="1" l="1"/>
  <c r="F4" i="6" l="1"/>
  <c r="F5" i="6"/>
  <c r="F6" i="6"/>
  <c r="F7" i="6"/>
  <c r="F8" i="6"/>
  <c r="F9" i="6"/>
  <c r="F10" i="6"/>
  <c r="F11" i="6"/>
  <c r="F12" i="6"/>
  <c r="F13" i="6"/>
  <c r="E3" i="6" a="1"/>
  <c r="E3" i="6" s="1"/>
  <c r="E3" i="5"/>
  <c r="E4" i="5"/>
  <c r="E5" i="5"/>
  <c r="E6" i="5"/>
  <c r="E7" i="5"/>
  <c r="E8" i="5"/>
  <c r="E9" i="5"/>
  <c r="E10" i="5"/>
  <c r="E11" i="5"/>
  <c r="E12" i="5"/>
  <c r="E2" i="5"/>
  <c r="L3" i="5" l="1"/>
  <c r="L2" i="5"/>
  <c r="K3" i="5"/>
  <c r="K4" i="5"/>
  <c r="K5" i="5"/>
  <c r="K6" i="5"/>
  <c r="K7" i="5"/>
  <c r="K8" i="5"/>
  <c r="K9" i="5"/>
  <c r="K10" i="5"/>
  <c r="K11" i="5"/>
  <c r="K12" i="5"/>
  <c r="K2" i="5"/>
  <c r="J15" i="5"/>
  <c r="J14" i="5"/>
  <c r="J13" i="5"/>
  <c r="E13" i="5"/>
  <c r="C14" i="5"/>
  <c r="C13" i="5"/>
  <c r="I15" i="4"/>
  <c r="I14" i="4"/>
  <c r="I13" i="4"/>
  <c r="D15" i="4"/>
  <c r="D14" i="4"/>
  <c r="D13" i="4"/>
  <c r="F19" i="4"/>
  <c r="D2" i="4" a="1"/>
  <c r="D2" i="4" s="1"/>
  <c r="J16" i="6" l="1"/>
  <c r="J15" i="6"/>
  <c r="J14" i="6"/>
  <c r="C16" i="6"/>
  <c r="C15" i="6"/>
  <c r="C14" i="6"/>
  <c r="D3" i="6" a="1"/>
  <c r="D3" i="6" s="1"/>
  <c r="D2" i="5" a="1"/>
  <c r="D2" i="5" s="1"/>
  <c r="I2" i="4" a="1"/>
  <c r="I2" i="4" s="1"/>
  <c r="F4" i="3" a="1"/>
  <c r="F4" i="3" s="1"/>
  <c r="C8" i="2"/>
  <c r="B8" i="2"/>
  <c r="L5" i="6" l="1"/>
  <c r="L13" i="6"/>
  <c r="L7" i="6"/>
  <c r="L8" i="6"/>
  <c r="L6" i="6"/>
  <c r="L3" i="6"/>
  <c r="K3" i="6" a="1"/>
  <c r="K3" i="6" s="1"/>
  <c r="L9" i="6"/>
  <c r="L10" i="6"/>
  <c r="L11" i="6"/>
  <c r="L4" i="6"/>
  <c r="L12" i="6"/>
  <c r="F14" i="5"/>
  <c r="B21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<sst xmlns="http://schemas.openxmlformats.org/spreadsheetml/2006/main" count="334" uniqueCount="136">
  <si>
    <t>Data Matrix</t>
  </si>
  <si>
    <t>Age</t>
  </si>
  <si>
    <t>Weight</t>
  </si>
  <si>
    <t>Goals Scored</t>
  </si>
  <si>
    <t>Team membership</t>
  </si>
  <si>
    <t>Hair Color</t>
  </si>
  <si>
    <t>Variables</t>
  </si>
  <si>
    <t>Player1</t>
  </si>
  <si>
    <t>Zara</t>
  </si>
  <si>
    <t>Bond</t>
  </si>
  <si>
    <t>Player2</t>
  </si>
  <si>
    <t>XXX</t>
  </si>
  <si>
    <t>Black</t>
  </si>
  <si>
    <t>Cases</t>
  </si>
  <si>
    <t>Player3</t>
  </si>
  <si>
    <t>Player4</t>
  </si>
  <si>
    <t>Player5</t>
  </si>
  <si>
    <t>abc</t>
  </si>
  <si>
    <t>Player6</t>
  </si>
  <si>
    <t>other</t>
  </si>
  <si>
    <t>Frequency</t>
  </si>
  <si>
    <t>Percentage</t>
  </si>
  <si>
    <t>Cumulative percentage</t>
  </si>
  <si>
    <t>Total</t>
  </si>
  <si>
    <t>Catagorical Variable</t>
  </si>
  <si>
    <t>Frequencey</t>
  </si>
  <si>
    <t>Quantitative</t>
  </si>
  <si>
    <t>Ordinal Categories</t>
  </si>
  <si>
    <t>Freqency</t>
  </si>
  <si>
    <t>Country</t>
  </si>
  <si>
    <t>Europe</t>
  </si>
  <si>
    <t>North American</t>
  </si>
  <si>
    <t>South American</t>
  </si>
  <si>
    <t>Africa</t>
  </si>
  <si>
    <t>Asia</t>
  </si>
  <si>
    <t>Categorical Nominal</t>
  </si>
  <si>
    <t>Height</t>
  </si>
  <si>
    <t>Player7</t>
  </si>
  <si>
    <t>Player8</t>
  </si>
  <si>
    <t>Player9</t>
  </si>
  <si>
    <t>Player10</t>
  </si>
  <si>
    <t>How sympathetic do you think a person is? (0 -10)</t>
  </si>
  <si>
    <t xml:space="preserve">Sympathetic 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</si>
  <si>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</si>
  <si>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</si>
  <si>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</si>
  <si>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</si>
  <si>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</si>
  <si>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</si>
  <si>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</si>
  <si>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9</t>
  </si>
  <si>
    <t>Imaging you are sitting in a canteen of a football club? You would 
like to compute mean and median income of all person present?</t>
  </si>
  <si>
    <t>Income</t>
  </si>
  <si>
    <t>You</t>
  </si>
  <si>
    <t>Bartender</t>
  </si>
  <si>
    <t>Guest1</t>
  </si>
  <si>
    <t>Mean</t>
  </si>
  <si>
    <t>Median</t>
  </si>
  <si>
    <t>XYZ</t>
  </si>
  <si>
    <t>mean</t>
  </si>
  <si>
    <t>median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</si>
  <si>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</si>
  <si>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</si>
  <si>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</si>
  <si>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</si>
  <si>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</si>
  <si>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</si>
  <si>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</si>
  <si>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</si>
  <si>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</si>
  <si>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</si>
  <si>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</si>
  <si>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% of body covered with tatoos</t>
  </si>
  <si>
    <t>Q1</t>
  </si>
  <si>
    <t>Q3</t>
  </si>
  <si>
    <t>IQR</t>
  </si>
  <si>
    <t>Not affected by outliers</t>
  </si>
  <si>
    <t>Outliers (lower:- Q1-1.5*IQR)</t>
  </si>
  <si>
    <t>Outliers (Upper:- Q3+1.5*(IQR)</t>
  </si>
  <si>
    <t>Variance</t>
  </si>
  <si>
    <t>The larger the variance the more the data are spread out
around the mean.</t>
  </si>
  <si>
    <t>STD</t>
  </si>
  <si>
    <t>Z-score</t>
  </si>
  <si>
    <t>Avg Grade in Chemistry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</si>
  <si>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</si>
  <si>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</si>
  <si>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</si>
  <si>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</si>
  <si>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</si>
  <si>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</si>
  <si>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</si>
  <si>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</si>
  <si>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Mode</t>
  </si>
  <si>
    <t>Range</t>
  </si>
  <si>
    <t>Interquartile range</t>
  </si>
  <si>
    <t>Outlier (Q3+1.5(IQR)
Value higher than</t>
  </si>
  <si>
    <t>When to use Pie chart or Bar graph?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</si>
  <si>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</si>
  <si>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</si>
  <si>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</si>
  <si>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</si>
  <si>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</si>
  <si>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</si>
  <si>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</si>
  <si>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</si>
  <si>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</si>
  <si>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Skewed left</t>
  </si>
  <si>
    <t>Right left</t>
  </si>
  <si>
    <t>Player20</t>
  </si>
  <si>
    <t>Right skewed. (Mean &gt; Median)</t>
  </si>
  <si>
    <t>Left skewed. (Mean &lt; Median)</t>
  </si>
  <si>
    <t>Team 1</t>
  </si>
  <si>
    <t>Team 2</t>
  </si>
  <si>
    <t>1) What does the distribution looks like?
2) What is the measure of central tendency?
3) Measure of dispersion?
4) Box plot?
5) Z score?</t>
  </si>
  <si>
    <t>Nominal</t>
  </si>
  <si>
    <t>ordinal</t>
  </si>
  <si>
    <t>catagorical</t>
  </si>
  <si>
    <t>discrete</t>
  </si>
  <si>
    <t>continouos</t>
  </si>
  <si>
    <r>
      <rPr>
        <b/>
        <sz val="11"/>
        <color theme="1"/>
        <rFont val="Calibri"/>
        <family val="2"/>
        <scheme val="minor"/>
      </rPr>
      <t>level of measiuremen</t>
    </r>
    <r>
      <rPr>
        <sz val="11"/>
        <color theme="1"/>
        <rFont val="Calibri"/>
        <family val="2"/>
        <scheme val="minor"/>
      </rPr>
      <t>t</t>
    </r>
  </si>
  <si>
    <t>weight/</t>
  </si>
  <si>
    <t>Bin</t>
  </si>
  <si>
    <t>More</t>
  </si>
  <si>
    <t>Right skewed= mean&gt;median</t>
  </si>
  <si>
    <t>Left skewed</t>
  </si>
  <si>
    <t>mode</t>
  </si>
  <si>
    <t>if data is more var</t>
  </si>
  <si>
    <t>Z-Score</t>
  </si>
  <si>
    <t>sd</t>
  </si>
  <si>
    <t>z-score</t>
  </si>
  <si>
    <t>Hair color</t>
  </si>
  <si>
    <t>age</t>
  </si>
  <si>
    <t>MEAN(Z-SCORE)</t>
  </si>
  <si>
    <t>1)   The figure represents the left skewed distribution.</t>
  </si>
  <si>
    <t>2) Measure of Central tendency: Mean-6.8625, median-7.25, mode-7.4</t>
  </si>
  <si>
    <t>3) measure of dispersion: S.D- 1.27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</si>
</sst>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1" fontId="0" fillId="0" borderId="1" xfId="0" applyNumberFormat="1" applyBorder="1"/>
    <xf numFmtId="2" fontId="0" fillId="0" borderId="0" xfId="0" applyNumberFormat="1"/>
    <xf numFmtId="0" fontId="0" fillId="0" borderId="5" xfId="0" applyFill="1" applyBorder="1"/>
    <xf numFmtId="9" fontId="0" fillId="0" borderId="0" xfId="1" applyFont="1"/>
    <xf numFmtId="0" fontId="0" fillId="0" borderId="0" xfId="0" applyFill="1" applyBorder="1" applyAlignment="1"/>
    <xf numFmtId="0" fontId="0" fillId="0" borderId="6" xfId="0" applyFill="1" applyBorder="1" applyAlignment="1"/>
    <xf numFmtId="0" fontId="6" fillId="0" borderId="7" xfId="0" applyFont="1" applyFill="1" applyBorder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  <xf numFmtId="0" fontId="3" fillId="3" borderId="0" xfId="0" applyFont="1" applyFill="1" applyBorder="1"/>
    <xf numFmtId="164" fontId="0" fillId="0" borderId="0" xfId="0" applyNumberFormat="1"/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/>
  </cellXfs>
  <cellStyles count="2">
    <cellStyle name="Normal" xfId="0" builtinId="0"/>
    <cellStyle name="Per cent" xfId="1" builtinId="5"/>
  </cellStyles>
  <dxfs count="0"/>
  <tableStyles count="1" defaultTableStyle="TableStyleMedium2" defaultPivotStyle="PivotStyleLight16">
    <tableStyle name="Invisible" pivot="0" table="0" count="0" xr9:uid="{9E673246-6820-435A-8F47-65A0BAF349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'Graphs &amp; Shapes'!$A$3:$A$7</c:f>
              <c:strCache>
                <c:ptCount val="5"/>
                <c:pt idx="0">
                  <c:v>Europe</c:v>
                </c:pt>
                <c:pt idx="1">
                  <c:v>North American</c:v>
                </c:pt>
                <c:pt idx="2">
                  <c:v>South American</c:v>
                </c:pt>
                <c:pt idx="3">
                  <c:v>Africa</c:v>
                </c:pt>
                <c:pt idx="4">
                  <c:v>Asia</c:v>
                </c:pt>
              </c:strCache>
            </c:strRef>
          </c:cat>
          <c:val>
            <c:numRef>
              <c:f>'Graphs &amp; Shapes'!$B$3:$B$7</c:f>
              <c:numCache>
                <c:formatCode>General</c:formatCode>
                <c:ptCount val="5"/>
                <c:pt idx="0">
                  <c:v>280</c:v>
                </c:pt>
                <c:pt idx="1">
                  <c:v>16</c:v>
                </c:pt>
                <c:pt idx="2">
                  <c:v>56</c:v>
                </c:pt>
                <c:pt idx="3">
                  <c:v>32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0-9A49-9598-2D8737474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83230720"/>
        <c:axId val="483232912"/>
      </c:barChart>
      <c:catAx>
        <c:axId val="48323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32912"/>
        <c:crosses val="autoZero"/>
        <c:auto val="1"/>
        <c:lblAlgn val="ctr"/>
        <c:lblOffset val="100"/>
        <c:noMultiLvlLbl val="0"/>
      </c:catAx>
      <c:valAx>
        <c:axId val="483232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32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4E-4D4A-8AE7-9BA6730E2F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4E-4D4A-8AE7-9BA6730E2F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4E-4D4A-8AE7-9BA6730E2F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4E-4D4A-8AE7-9BA6730E2F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4E-4D4A-8AE7-9BA6730E2FF4}"/>
              </c:ext>
            </c:extLst>
          </c:dPt>
          <c:cat>
            <c:strRef>
              <c:f>'Graphs &amp; Shapes'!$A$3:$A$7</c:f>
              <c:strCache>
                <c:ptCount val="5"/>
                <c:pt idx="0">
                  <c:v>Europe</c:v>
                </c:pt>
                <c:pt idx="1">
                  <c:v>North American</c:v>
                </c:pt>
                <c:pt idx="2">
                  <c:v>South American</c:v>
                </c:pt>
                <c:pt idx="3">
                  <c:v>Africa</c:v>
                </c:pt>
                <c:pt idx="4">
                  <c:v>Asia</c:v>
                </c:pt>
              </c:strCache>
            </c:strRef>
          </c:cat>
          <c:val>
            <c:numRef>
              <c:f>'Graphs &amp; Shapes'!$B$3:$B$7</c:f>
              <c:numCache>
                <c:formatCode>General</c:formatCode>
                <c:ptCount val="5"/>
                <c:pt idx="0">
                  <c:v>280</c:v>
                </c:pt>
                <c:pt idx="1">
                  <c:v>16</c:v>
                </c:pt>
                <c:pt idx="2">
                  <c:v>56</c:v>
                </c:pt>
                <c:pt idx="3">
                  <c:v>32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9-A04C-BEE1-3911AFE11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'Graphs &amp; Shapes'!$E$24:$E$28</c:f>
              <c:strCache>
                <c:ptCount val="5"/>
                <c:pt idx="0">
                  <c:v>176</c:v>
                </c:pt>
                <c:pt idx="1">
                  <c:v>189.5</c:v>
                </c:pt>
                <c:pt idx="2">
                  <c:v>203</c:v>
                </c:pt>
                <c:pt idx="3">
                  <c:v>216.5</c:v>
                </c:pt>
                <c:pt idx="4">
                  <c:v>More</c:v>
                </c:pt>
              </c:strCache>
            </c:strRef>
          </c:cat>
          <c:val>
            <c:numRef>
              <c:f>'Graphs &amp; Shapes'!$F$24:$F$28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6-F749-BDCD-DBF099C15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5054416"/>
        <c:axId val="485461584"/>
      </c:barChart>
      <c:catAx>
        <c:axId val="48505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461584"/>
        <c:crosses val="autoZero"/>
        <c:auto val="1"/>
        <c:lblAlgn val="ctr"/>
        <c:lblOffset val="100"/>
        <c:noMultiLvlLbl val="0"/>
      </c:catAx>
      <c:valAx>
        <c:axId val="485461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054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'Graphs &amp; Shapes'!$D$49:$D$53</c:f>
              <c:strCache>
                <c:ptCount val="5"/>
                <c:pt idx="0">
                  <c:v>176</c:v>
                </c:pt>
                <c:pt idx="1">
                  <c:v>189.5</c:v>
                </c:pt>
                <c:pt idx="2">
                  <c:v>203</c:v>
                </c:pt>
                <c:pt idx="3">
                  <c:v>216.5</c:v>
                </c:pt>
                <c:pt idx="4">
                  <c:v>More</c:v>
                </c:pt>
              </c:strCache>
            </c:strRef>
          </c:cat>
          <c:val>
            <c:numRef>
              <c:f>'Graphs &amp; Shapes'!$E$49:$E$53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1-D34F-A926-9794DAC7C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6801456"/>
        <c:axId val="496876752"/>
      </c:barChart>
      <c:catAx>
        <c:axId val="49680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876752"/>
        <c:crosses val="autoZero"/>
        <c:auto val="1"/>
        <c:lblAlgn val="ctr"/>
        <c:lblOffset val="100"/>
        <c:noMultiLvlLbl val="0"/>
      </c:catAx>
      <c:valAx>
        <c:axId val="49687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801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817882434507007"/>
          <c:y val="0.29385039370078742"/>
          <c:w val="0.61114569405239438"/>
          <c:h val="0.41110498687664043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'Graphs &amp; Shapes'!$D$70:$D$74</c:f>
              <c:strCache>
                <c:ptCount val="5"/>
                <c:pt idx="0">
                  <c:v>176</c:v>
                </c:pt>
                <c:pt idx="1">
                  <c:v>189.5</c:v>
                </c:pt>
                <c:pt idx="2">
                  <c:v>203</c:v>
                </c:pt>
                <c:pt idx="3">
                  <c:v>216.5</c:v>
                </c:pt>
                <c:pt idx="4">
                  <c:v>More</c:v>
                </c:pt>
              </c:strCache>
            </c:strRef>
          </c:cat>
          <c:val>
            <c:numRef>
              <c:f>'Graphs &amp; Shapes'!$E$70:$E$74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9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5-8A42-8A74-4DCFBB857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6990320"/>
        <c:axId val="482408576"/>
      </c:barChart>
      <c:catAx>
        <c:axId val="49699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408576"/>
        <c:crosses val="autoZero"/>
        <c:auto val="1"/>
        <c:lblAlgn val="ctr"/>
        <c:lblOffset val="100"/>
        <c:noMultiLvlLbl val="0"/>
      </c:catAx>
      <c:valAx>
        <c:axId val="482408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9903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'Z score example'!$E$13:$E$15</c:f>
              <c:strCache>
                <c:ptCount val="3"/>
                <c:pt idx="0">
                  <c:v>-2.170544613</c:v>
                </c:pt>
                <c:pt idx="1">
                  <c:v>-0.599109599</c:v>
                </c:pt>
                <c:pt idx="2">
                  <c:v>More</c:v>
                </c:pt>
              </c:strCache>
            </c:strRef>
          </c:cat>
          <c:val>
            <c:numRef>
              <c:f>'Z score example'!$F$13:$F$15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7-3B41-991A-3987A356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axId val="1502959199"/>
        <c:axId val="1502959599"/>
      </c:barChart>
      <c:catAx>
        <c:axId val="1502959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2959599"/>
        <c:crosses val="autoZero"/>
        <c:auto val="1"/>
        <c:lblAlgn val="ctr"/>
        <c:lblOffset val="100"/>
        <c:noMultiLvlLbl val="0"/>
      </c:catAx>
      <c:valAx>
        <c:axId val="1502959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295919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9B0DC3B9-48B2-CA41-A140-599B63146C2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4</xdr:row>
      <xdr:rowOff>6350</xdr:rowOff>
    </xdr:from>
    <xdr:to>
      <xdr:col>10</xdr:col>
      <xdr:colOff>304800</xdr:colOff>
      <xdr:row>18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ECC53B-16FC-9D4E-AD27-C35CACDDD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3</xdr:row>
      <xdr:rowOff>69850</xdr:rowOff>
    </xdr:from>
    <xdr:to>
      <xdr:col>17</xdr:col>
      <xdr:colOff>355600</xdr:colOff>
      <xdr:row>17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4A609C-D927-FB44-8E03-AB10C4577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279400</xdr:colOff>
      <xdr:row>23</xdr:row>
      <xdr:rowOff>76200</xdr:rowOff>
    </xdr:from>
    <xdr:to>
      <xdr:col>13</xdr:col>
      <xdr:colOff>279400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81056C-EFFF-1C4A-815A-46F120B1F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393700</xdr:colOff>
      <xdr:row>46</xdr:row>
      <xdr:rowOff>38100</xdr:rowOff>
    </xdr:from>
    <xdr:to>
      <xdr:col>12</xdr:col>
      <xdr:colOff>393700</xdr:colOff>
      <xdr:row>56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B01EAA-8CB8-D042-BB6F-75F2C8049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330200</xdr:colOff>
      <xdr:row>67</xdr:row>
      <xdr:rowOff>38100</xdr:rowOff>
    </xdr:from>
    <xdr:to>
      <xdr:col>13</xdr:col>
      <xdr:colOff>330200</xdr:colOff>
      <xdr:row>77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27A914-714E-0142-96CC-CA3067AAC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17880</xdr:colOff>
      <xdr:row>6</xdr:row>
      <xdr:rowOff>137880</xdr:rowOff>
    </xdr:from>
    <xdr:to>
      <xdr:col>6</xdr:col>
      <xdr:colOff>297240</xdr:colOff>
      <xdr:row>7</xdr:row>
      <xdr:rowOff>109380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ED2FD1B-9CBF-BB42-8F20-99154A8D1553}"/>
                </a:ext>
              </a:extLst>
            </xdr14:cNvPr>
            <xdr14:cNvContentPartPr/>
          </xdr14:nvContentPartPr>
          <xdr14:nvPr macro=""/>
          <xdr14:xfrm>
            <a:off x="4513680" y="1280880"/>
            <a:ext cx="279360" cy="162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ED2FD1B-9CBF-BB42-8F20-99154A8D155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05040" y="1272240"/>
              <a:ext cx="29700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388720</xdr:colOff>
      <xdr:row>15</xdr:row>
      <xdr:rowOff>132300</xdr:rowOff>
    </xdr:from>
    <xdr:to>
      <xdr:col>10</xdr:col>
      <xdr:colOff>389080</xdr:colOff>
      <xdr:row>15</xdr:row>
      <xdr:rowOff>132660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A525741-A487-4D4E-9C66-B20FC675D546}"/>
                </a:ext>
              </a:extLst>
            </xdr14:cNvPr>
            <xdr14:cNvContentPartPr/>
          </xdr14:nvContentPartPr>
          <xdr14:nvPr macro=""/>
          <xdr14:xfrm>
            <a:off x="7576920" y="29898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A525741-A487-4D4E-9C66-B20FC675D5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61440" y="297468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12</xdr:row>
      <xdr:rowOff>76200</xdr:rowOff>
    </xdr:from>
    <xdr:to>
      <xdr:col>13</xdr:col>
      <xdr:colOff>279400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9CFF5-8A6C-934B-A92A-5A5A0AD19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11</xdr:row>
      <xdr:rowOff>95250</xdr:rowOff>
    </xdr:from>
    <xdr:to>
      <xdr:col>20</xdr:col>
      <xdr:colOff>425450</xdr:colOff>
      <xdr:row>24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E4884F8-48EB-2E42-B7A4-CAD9B731F7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39450" y="267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23:32:24.9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153 1 24575,'60'0'0,"0"0"0,-14 0 0,15 0 0,-3 0 0,-24 0 0,-20 0 0,13 0 0,-18 0 0,0 0 0,1 0 0,-1 0 0,1 0 0,0 4 0,7-2 0,13 2 0,-2-4 0,9 6 0,-18-5 0,6 5 0,-13-6 0,5 0 0,-7 5 0,-4-1 0,-1 6 0,-5-2 0,-4 1 0,3 1 0,-3 0 0,4 0 0,0 8 0,0 1 0,0 7 0,0 1 0,0-1 0,0 1 0,0-1 0,0 0 0,0-6 0,0-3 0,0 1 0,0-6 0,0 5 0,0-7 0,-4-5 0,-8-1 0,1-4 0,-14 0 0,6 6 0,-18 2 0,8 0 0,-17 6 0,17-12 0,-8 5 0,1 1 0,7-7 0,-1 6 0,13-7 0,7 0 0,-1 0 0,1 0 0,0 0 0,1 0 0,0 0 0,-7 0 0,-3 0 0,-8 0 0,1 0 0,-11 0 0,8 0 0,-17 0 0,17 0 0,-8 0 0,18 0 0,-6 0 0,14 0 0,-6 0 0,12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23:32:42.496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0 0 8027,'0'0'0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E424-D05A-4DF3-ADCB-E9E7A802E825}">
  <dimension ref="A1:I8"/>
  <sheetViews>
    <sheetView workbookViewId="0">
      <selection activeCell="I5" sqref="I5"/>
    </sheetView>
  </sheetViews>
  <sheetFormatPr baseColWidth="10" defaultColWidth="8.83203125" defaultRowHeight="15" x14ac:dyDescent="0.2"/>
  <cols>
    <col min="4" max="4" width="11.5" bestFit="1" customWidth="1"/>
    <col min="5" max="5" width="16.1640625" bestFit="1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x14ac:dyDescent="0.2">
      <c r="A2" s="1" t="s">
        <v>7</v>
      </c>
      <c r="B2" s="1">
        <v>18</v>
      </c>
      <c r="C2" s="1">
        <v>71.599999999999994</v>
      </c>
      <c r="D2" s="1">
        <v>0</v>
      </c>
      <c r="E2" s="1" t="s">
        <v>8</v>
      </c>
      <c r="F2" s="1" t="s">
        <v>9</v>
      </c>
    </row>
    <row r="3" spans="1:9" x14ac:dyDescent="0.2">
      <c r="A3" s="1" t="s">
        <v>10</v>
      </c>
      <c r="B3" s="1">
        <v>25</v>
      </c>
      <c r="C3" s="1">
        <v>71.2</v>
      </c>
      <c r="D3" s="1">
        <v>1</v>
      </c>
      <c r="E3" s="1" t="s">
        <v>11</v>
      </c>
      <c r="F3" s="1" t="s">
        <v>12</v>
      </c>
      <c r="H3" t="s">
        <v>119</v>
      </c>
    </row>
    <row r="4" spans="1:9" x14ac:dyDescent="0.2">
      <c r="A4" s="1" t="s">
        <v>14</v>
      </c>
      <c r="B4" s="1">
        <v>23</v>
      </c>
      <c r="C4" s="1">
        <v>70.11</v>
      </c>
      <c r="D4" s="1">
        <v>1</v>
      </c>
      <c r="E4" s="1" t="s">
        <v>11</v>
      </c>
      <c r="F4" s="1" t="s">
        <v>12</v>
      </c>
      <c r="H4" t="s">
        <v>114</v>
      </c>
      <c r="I4" t="s">
        <v>4</v>
      </c>
    </row>
    <row r="5" spans="1:9" x14ac:dyDescent="0.2">
      <c r="A5" s="1" t="s">
        <v>15</v>
      </c>
      <c r="B5" s="1">
        <v>32</v>
      </c>
      <c r="C5" s="1">
        <v>67.11</v>
      </c>
      <c r="D5" s="1">
        <v>1</v>
      </c>
      <c r="E5" s="1" t="s">
        <v>17</v>
      </c>
      <c r="F5" s="1" t="s">
        <v>9</v>
      </c>
      <c r="H5" t="s">
        <v>115</v>
      </c>
      <c r="I5" t="s">
        <v>0</v>
      </c>
    </row>
    <row r="6" spans="1:9" x14ac:dyDescent="0.2">
      <c r="A6" s="1" t="s">
        <v>16</v>
      </c>
      <c r="B6" s="1">
        <v>22</v>
      </c>
      <c r="C6" s="1">
        <v>76.12</v>
      </c>
      <c r="D6" s="1">
        <v>0</v>
      </c>
      <c r="E6" s="1" t="s">
        <v>11</v>
      </c>
      <c r="F6" s="1" t="s">
        <v>12</v>
      </c>
      <c r="H6" t="s">
        <v>116</v>
      </c>
      <c r="I6" t="s">
        <v>130</v>
      </c>
    </row>
    <row r="7" spans="1:9" x14ac:dyDescent="0.2">
      <c r="A7" s="1" t="s">
        <v>18</v>
      </c>
      <c r="B7" s="8">
        <v>22</v>
      </c>
      <c r="C7" s="8">
        <v>70.12</v>
      </c>
      <c r="D7" s="8">
        <v>0</v>
      </c>
      <c r="E7" s="8" t="s">
        <v>17</v>
      </c>
      <c r="F7" s="8" t="s">
        <v>19</v>
      </c>
      <c r="H7" t="s">
        <v>117</v>
      </c>
      <c r="I7" t="s">
        <v>131</v>
      </c>
    </row>
    <row r="8" spans="1:9" x14ac:dyDescent="0.2">
      <c r="H8" t="s">
        <v>118</v>
      </c>
      <c r="I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FD84-C576-4354-B609-0FAEF6BA7A45}">
  <dimension ref="D2:P17"/>
  <sheetViews>
    <sheetView workbookViewId="0">
      <selection activeCell="J14" sqref="J14"/>
    </sheetView>
  </sheetViews>
  <sheetFormatPr baseColWidth="10" defaultColWidth="8.83203125" defaultRowHeight="15" x14ac:dyDescent="0.2"/>
  <cols>
    <col min="5" max="5" width="10.6640625" bestFit="1" customWidth="1"/>
    <col min="6" max="6" width="9.33203125" bestFit="1" customWidth="1"/>
    <col min="7" max="7" width="10.5" bestFit="1" customWidth="1"/>
    <col min="8" max="8" width="19.83203125" bestFit="1" customWidth="1"/>
    <col min="9" max="9" width="16.1640625" bestFit="1" customWidth="1"/>
    <col min="11" max="11" width="10.83203125" bestFit="1" customWidth="1"/>
    <col min="12" max="12" width="10.5" bestFit="1" customWidth="1"/>
    <col min="15" max="15" width="8.6640625" bestFit="1" customWidth="1"/>
    <col min="16" max="16" width="10.5" bestFit="1" customWidth="1"/>
  </cols>
  <sheetData>
    <row r="2" spans="4:16" x14ac:dyDescent="0.2">
      <c r="F2" s="27" t="s">
        <v>6</v>
      </c>
      <c r="G2" s="27"/>
      <c r="H2" s="27"/>
      <c r="I2" s="27"/>
      <c r="J2" s="27"/>
    </row>
    <row r="3" spans="4:16" x14ac:dyDescent="0.2"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</row>
    <row r="4" spans="4:16" x14ac:dyDescent="0.2">
      <c r="D4" s="29" t="s">
        <v>13</v>
      </c>
      <c r="E4" s="1" t="s">
        <v>7</v>
      </c>
      <c r="F4" s="1">
        <v>18</v>
      </c>
      <c r="G4" s="1">
        <v>71.599999999999994</v>
      </c>
      <c r="H4" s="1">
        <v>0</v>
      </c>
      <c r="I4" s="1" t="s">
        <v>8</v>
      </c>
      <c r="J4" s="1" t="s">
        <v>9</v>
      </c>
    </row>
    <row r="5" spans="4:16" x14ac:dyDescent="0.2">
      <c r="D5" s="29"/>
      <c r="E5" s="1" t="s">
        <v>10</v>
      </c>
      <c r="F5" s="1">
        <v>25</v>
      </c>
      <c r="G5" s="1">
        <v>71.2</v>
      </c>
      <c r="H5" s="1">
        <v>1</v>
      </c>
      <c r="I5" s="1" t="s">
        <v>11</v>
      </c>
      <c r="J5" s="1" t="s">
        <v>12</v>
      </c>
    </row>
    <row r="6" spans="4:16" x14ac:dyDescent="0.2">
      <c r="D6" s="29"/>
      <c r="E6" s="1" t="s">
        <v>14</v>
      </c>
      <c r="F6" s="1">
        <v>23</v>
      </c>
      <c r="G6" s="1">
        <v>70.11</v>
      </c>
      <c r="H6" s="1">
        <v>1</v>
      </c>
      <c r="I6" s="1" t="s">
        <v>11</v>
      </c>
      <c r="J6" s="1" t="s">
        <v>12</v>
      </c>
    </row>
    <row r="7" spans="4:16" x14ac:dyDescent="0.2">
      <c r="D7" s="29"/>
      <c r="E7" s="1" t="s">
        <v>15</v>
      </c>
      <c r="F7" s="1">
        <v>32</v>
      </c>
      <c r="G7" s="1">
        <v>67.11</v>
      </c>
      <c r="H7" s="1">
        <v>1</v>
      </c>
      <c r="I7" s="1" t="s">
        <v>17</v>
      </c>
      <c r="J7" s="1" t="s">
        <v>9</v>
      </c>
    </row>
    <row r="8" spans="4:16" x14ac:dyDescent="0.2">
      <c r="D8" s="29"/>
      <c r="E8" s="1" t="s">
        <v>16</v>
      </c>
      <c r="F8" s="1">
        <v>22</v>
      </c>
      <c r="G8" s="1">
        <v>76.12</v>
      </c>
      <c r="H8" s="1">
        <v>0</v>
      </c>
      <c r="I8" s="1" t="s">
        <v>11</v>
      </c>
      <c r="J8" s="1" t="s">
        <v>12</v>
      </c>
    </row>
    <row r="9" spans="4:16" x14ac:dyDescent="0.2">
      <c r="D9" s="29"/>
      <c r="E9" s="1" t="s">
        <v>18</v>
      </c>
      <c r="F9" s="8">
        <v>22</v>
      </c>
      <c r="G9" s="8">
        <v>70.12</v>
      </c>
      <c r="H9" s="8">
        <v>0</v>
      </c>
      <c r="I9" s="8" t="s">
        <v>17</v>
      </c>
      <c r="J9" s="8" t="s">
        <v>19</v>
      </c>
    </row>
    <row r="10" spans="4:16" x14ac:dyDescent="0.2">
      <c r="E10" s="1" t="s">
        <v>37</v>
      </c>
      <c r="F10" s="16">
        <v>26</v>
      </c>
      <c r="G10" s="16">
        <v>70.12</v>
      </c>
      <c r="H10" s="16">
        <v>1</v>
      </c>
      <c r="I10" s="16" t="s">
        <v>17</v>
      </c>
      <c r="J10" s="16" t="s">
        <v>9</v>
      </c>
    </row>
    <row r="11" spans="4:16" x14ac:dyDescent="0.2">
      <c r="E11" s="4"/>
      <c r="F11" s="5"/>
      <c r="G11" s="5"/>
      <c r="H11" s="5"/>
      <c r="I11" s="5"/>
      <c r="J11" s="5"/>
    </row>
    <row r="12" spans="4:16" x14ac:dyDescent="0.2">
      <c r="E12" s="28" t="s">
        <v>24</v>
      </c>
      <c r="F12" s="28"/>
      <c r="G12" s="28"/>
      <c r="H12" s="28"/>
      <c r="J12" s="26" t="s">
        <v>26</v>
      </c>
      <c r="K12" s="26"/>
      <c r="L12" s="26"/>
      <c r="N12" s="26" t="s">
        <v>27</v>
      </c>
      <c r="O12" s="26"/>
      <c r="P12" s="26"/>
    </row>
    <row r="13" spans="4:16" x14ac:dyDescent="0.2">
      <c r="E13" s="7" t="s">
        <v>5</v>
      </c>
      <c r="F13" s="7" t="s">
        <v>20</v>
      </c>
      <c r="G13" s="7" t="s">
        <v>21</v>
      </c>
      <c r="H13" s="7" t="s">
        <v>22</v>
      </c>
      <c r="J13" s="9" t="s">
        <v>2</v>
      </c>
      <c r="K13" s="9" t="s">
        <v>25</v>
      </c>
      <c r="L13" s="9" t="s">
        <v>21</v>
      </c>
      <c r="N13" s="10" t="s">
        <v>2</v>
      </c>
      <c r="O13" s="10" t="s">
        <v>28</v>
      </c>
      <c r="P13" s="10" t="s">
        <v>21</v>
      </c>
    </row>
    <row r="14" spans="4:16" x14ac:dyDescent="0.2">
      <c r="E14" s="1" t="s">
        <v>9</v>
      </c>
      <c r="F14" s="1">
        <v>2</v>
      </c>
      <c r="G14" s="3">
        <f>F14/F17</f>
        <v>0.33333333333333331</v>
      </c>
      <c r="H14" s="3">
        <v>0.33</v>
      </c>
    </row>
    <row r="15" spans="4:16" x14ac:dyDescent="0.2">
      <c r="E15" s="1" t="s">
        <v>12</v>
      </c>
      <c r="F15" s="1">
        <v>3</v>
      </c>
      <c r="G15" s="3">
        <f>F15/F17</f>
        <v>0.5</v>
      </c>
      <c r="H15" s="3">
        <f>G14+G15</f>
        <v>0.83333333333333326</v>
      </c>
    </row>
    <row r="16" spans="4:16" x14ac:dyDescent="0.2">
      <c r="E16" s="1" t="s">
        <v>19</v>
      </c>
      <c r="F16" s="1">
        <v>1</v>
      </c>
      <c r="G16" s="3">
        <f>F16/F17</f>
        <v>0.16666666666666666</v>
      </c>
      <c r="H16" s="3">
        <f>H15+G16</f>
        <v>0.99999999999999989</v>
      </c>
    </row>
    <row r="17" spans="5:8" x14ac:dyDescent="0.2">
      <c r="E17" s="1" t="s">
        <v>23</v>
      </c>
      <c r="F17" s="1">
        <f>SUM(F13:F16)</f>
        <v>6</v>
      </c>
      <c r="G17" s="1"/>
      <c r="H17" s="1"/>
    </row>
  </sheetData>
  <mergeCells count="5">
    <mergeCell ref="N12:P12"/>
    <mergeCell ref="F2:J2"/>
    <mergeCell ref="E12:H12"/>
    <mergeCell ref="D4:D9"/>
    <mergeCell ref="J12:L1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CD0D-432D-4207-9601-F03D1EB4A662}">
  <dimension ref="A1:O79"/>
  <sheetViews>
    <sheetView topLeftCell="A45" workbookViewId="0">
      <selection activeCell="O66" sqref="O66"/>
    </sheetView>
  </sheetViews>
  <sheetFormatPr baseColWidth="10" defaultColWidth="8.83203125" defaultRowHeight="15" x14ac:dyDescent="0.2"/>
  <cols>
    <col min="1" max="1" width="14" bestFit="1" customWidth="1"/>
    <col min="2" max="2" width="9.33203125" bestFit="1" customWidth="1"/>
    <col min="3" max="3" width="10.5" bestFit="1" customWidth="1"/>
  </cols>
  <sheetData>
    <row r="1" spans="1:9" x14ac:dyDescent="0.2">
      <c r="A1" s="26" t="s">
        <v>35</v>
      </c>
      <c r="B1" s="26"/>
      <c r="C1" s="26"/>
      <c r="E1" s="30" t="s">
        <v>96</v>
      </c>
      <c r="F1" s="30"/>
      <c r="G1" s="30"/>
      <c r="H1" s="30"/>
      <c r="I1" s="30"/>
    </row>
    <row r="2" spans="1:9" x14ac:dyDescent="0.2">
      <c r="A2" s="12" t="s">
        <v>29</v>
      </c>
      <c r="B2" s="12" t="s">
        <v>20</v>
      </c>
      <c r="C2" s="12" t="s">
        <v>21</v>
      </c>
    </row>
    <row r="3" spans="1:9" x14ac:dyDescent="0.2">
      <c r="A3" t="s">
        <v>30</v>
      </c>
      <c r="B3">
        <v>280</v>
      </c>
      <c r="C3">
        <v>70</v>
      </c>
    </row>
    <row r="4" spans="1:9" x14ac:dyDescent="0.2">
      <c r="A4" t="s">
        <v>31</v>
      </c>
      <c r="B4">
        <v>16</v>
      </c>
      <c r="C4">
        <v>4</v>
      </c>
    </row>
    <row r="5" spans="1:9" x14ac:dyDescent="0.2">
      <c r="A5" t="s">
        <v>32</v>
      </c>
      <c r="B5">
        <v>56</v>
      </c>
      <c r="C5">
        <v>14</v>
      </c>
    </row>
    <row r="6" spans="1:9" x14ac:dyDescent="0.2">
      <c r="A6" t="s">
        <v>33</v>
      </c>
      <c r="B6">
        <v>32</v>
      </c>
      <c r="C6">
        <v>8</v>
      </c>
    </row>
    <row r="7" spans="1:9" x14ac:dyDescent="0.2">
      <c r="A7" t="s">
        <v>34</v>
      </c>
      <c r="B7">
        <v>16</v>
      </c>
      <c r="C7">
        <v>4</v>
      </c>
    </row>
    <row r="8" spans="1:9" x14ac:dyDescent="0.2">
      <c r="B8">
        <f>SUM(B3:B7)</f>
        <v>400</v>
      </c>
      <c r="C8">
        <f>SUM(C3:C7)</f>
        <v>100</v>
      </c>
    </row>
    <row r="11" spans="1:9" x14ac:dyDescent="0.2">
      <c r="A11" s="31" t="s">
        <v>26</v>
      </c>
      <c r="B11" s="31"/>
      <c r="C11" s="31"/>
    </row>
    <row r="12" spans="1:9" x14ac:dyDescent="0.2">
      <c r="B12" t="s">
        <v>36</v>
      </c>
    </row>
    <row r="13" spans="1:9" x14ac:dyDescent="0.2">
      <c r="A13" t="s">
        <v>7</v>
      </c>
      <c r="B13">
        <v>176</v>
      </c>
    </row>
    <row r="14" spans="1:9" x14ac:dyDescent="0.2">
      <c r="A14" t="s">
        <v>10</v>
      </c>
      <c r="B14">
        <v>181</v>
      </c>
    </row>
    <row r="15" spans="1:9" x14ac:dyDescent="0.2">
      <c r="A15" t="s">
        <v>14</v>
      </c>
      <c r="B15">
        <v>193</v>
      </c>
    </row>
    <row r="16" spans="1:9" x14ac:dyDescent="0.2">
      <c r="A16" t="s">
        <v>15</v>
      </c>
      <c r="B16">
        <v>198</v>
      </c>
    </row>
    <row r="17" spans="1:6" x14ac:dyDescent="0.2">
      <c r="A17" t="s">
        <v>16</v>
      </c>
      <c r="B17">
        <v>196</v>
      </c>
    </row>
    <row r="18" spans="1:6" x14ac:dyDescent="0.2">
      <c r="A18" t="s">
        <v>18</v>
      </c>
      <c r="B18">
        <v>201</v>
      </c>
    </row>
    <row r="19" spans="1:6" x14ac:dyDescent="0.2">
      <c r="A19" t="s">
        <v>37</v>
      </c>
      <c r="B19">
        <v>216</v>
      </c>
    </row>
    <row r="20" spans="1:6" x14ac:dyDescent="0.2">
      <c r="A20" t="s">
        <v>38</v>
      </c>
      <c r="B20">
        <v>220</v>
      </c>
    </row>
    <row r="21" spans="1:6" x14ac:dyDescent="0.2">
      <c r="A21" t="s">
        <v>39</v>
      </c>
      <c r="B21">
        <v>225</v>
      </c>
    </row>
    <row r="22" spans="1:6" ht="16" thickBot="1" x14ac:dyDescent="0.25">
      <c r="A22" t="s">
        <v>40</v>
      </c>
      <c r="B22">
        <v>230</v>
      </c>
    </row>
    <row r="23" spans="1:6" x14ac:dyDescent="0.2">
      <c r="A23" t="s">
        <v>97</v>
      </c>
      <c r="B23">
        <v>230</v>
      </c>
      <c r="E23" s="20" t="s">
        <v>121</v>
      </c>
      <c r="F23" s="20" t="s">
        <v>20</v>
      </c>
    </row>
    <row r="24" spans="1:6" x14ac:dyDescent="0.2">
      <c r="A24" t="s">
        <v>98</v>
      </c>
      <c r="B24">
        <v>176</v>
      </c>
      <c r="E24" s="18">
        <v>176</v>
      </c>
      <c r="F24" s="18">
        <v>2</v>
      </c>
    </row>
    <row r="25" spans="1:6" x14ac:dyDescent="0.2">
      <c r="A25" t="s">
        <v>99</v>
      </c>
      <c r="B25">
        <v>193</v>
      </c>
      <c r="E25" s="18">
        <v>189.5</v>
      </c>
      <c r="F25" s="18">
        <v>1</v>
      </c>
    </row>
    <row r="26" spans="1:6" x14ac:dyDescent="0.2">
      <c r="A26" t="s">
        <v>100</v>
      </c>
      <c r="B26">
        <v>193</v>
      </c>
      <c r="E26" s="18">
        <v>203</v>
      </c>
      <c r="F26" s="18">
        <v>11</v>
      </c>
    </row>
    <row r="27" spans="1:6" x14ac:dyDescent="0.2">
      <c r="A27" t="s">
        <v>101</v>
      </c>
      <c r="B27">
        <v>201</v>
      </c>
      <c r="E27" s="18">
        <v>216.5</v>
      </c>
      <c r="F27" s="18">
        <v>1</v>
      </c>
    </row>
    <row r="28" spans="1:6" ht="16" thickBot="1" x14ac:dyDescent="0.25">
      <c r="A28" t="s">
        <v>102</v>
      </c>
      <c r="B28">
        <v>201</v>
      </c>
      <c r="E28" s="19" t="s">
        <v>122</v>
      </c>
      <c r="F28" s="19">
        <v>4</v>
      </c>
    </row>
    <row r="29" spans="1:6" x14ac:dyDescent="0.2">
      <c r="A29" t="s">
        <v>103</v>
      </c>
      <c r="B29">
        <v>201</v>
      </c>
    </row>
    <row r="30" spans="1:6" x14ac:dyDescent="0.2">
      <c r="A30" t="s">
        <v>104</v>
      </c>
      <c r="B30">
        <v>198</v>
      </c>
    </row>
    <row r="31" spans="1:6" x14ac:dyDescent="0.2">
      <c r="A31" t="s">
        <v>105</v>
      </c>
      <c r="B31">
        <v>198</v>
      </c>
    </row>
    <row r="33" spans="1:9" x14ac:dyDescent="0.2">
      <c r="A33" s="32" t="s">
        <v>106</v>
      </c>
      <c r="B33" s="32"/>
    </row>
    <row r="34" spans="1:9" x14ac:dyDescent="0.2">
      <c r="B34" t="s">
        <v>36</v>
      </c>
    </row>
    <row r="35" spans="1:9" x14ac:dyDescent="0.2">
      <c r="A35" t="s">
        <v>7</v>
      </c>
      <c r="B35">
        <v>176</v>
      </c>
    </row>
    <row r="36" spans="1:9" x14ac:dyDescent="0.2">
      <c r="A36" t="s">
        <v>10</v>
      </c>
      <c r="B36">
        <v>176</v>
      </c>
    </row>
    <row r="37" spans="1:9" x14ac:dyDescent="0.2">
      <c r="A37" t="s">
        <v>14</v>
      </c>
      <c r="B37">
        <v>176</v>
      </c>
    </row>
    <row r="38" spans="1:9" x14ac:dyDescent="0.2">
      <c r="A38" t="s">
        <v>15</v>
      </c>
      <c r="B38">
        <v>198</v>
      </c>
    </row>
    <row r="39" spans="1:9" x14ac:dyDescent="0.2">
      <c r="A39" t="s">
        <v>16</v>
      </c>
      <c r="B39">
        <v>196</v>
      </c>
    </row>
    <row r="40" spans="1:9" x14ac:dyDescent="0.2">
      <c r="A40" t="s">
        <v>18</v>
      </c>
      <c r="B40">
        <v>201</v>
      </c>
    </row>
    <row r="41" spans="1:9" x14ac:dyDescent="0.2">
      <c r="A41" t="s">
        <v>37</v>
      </c>
      <c r="B41">
        <v>176</v>
      </c>
    </row>
    <row r="42" spans="1:9" x14ac:dyDescent="0.2">
      <c r="A42" t="s">
        <v>38</v>
      </c>
      <c r="B42">
        <v>176</v>
      </c>
    </row>
    <row r="43" spans="1:9" x14ac:dyDescent="0.2">
      <c r="A43" t="s">
        <v>39</v>
      </c>
      <c r="B43">
        <v>176</v>
      </c>
    </row>
    <row r="44" spans="1:9" x14ac:dyDescent="0.2">
      <c r="A44" t="s">
        <v>40</v>
      </c>
      <c r="B44">
        <v>176</v>
      </c>
    </row>
    <row r="45" spans="1:9" x14ac:dyDescent="0.2">
      <c r="A45" t="s">
        <v>97</v>
      </c>
      <c r="B45">
        <v>230</v>
      </c>
      <c r="E45" s="30" t="s">
        <v>109</v>
      </c>
      <c r="F45" s="30"/>
      <c r="G45" s="30"/>
      <c r="H45" s="30"/>
      <c r="I45" s="30"/>
    </row>
    <row r="46" spans="1:9" x14ac:dyDescent="0.2">
      <c r="A46" t="s">
        <v>98</v>
      </c>
      <c r="B46">
        <v>176</v>
      </c>
    </row>
    <row r="47" spans="1:9" ht="16" thickBot="1" x14ac:dyDescent="0.25">
      <c r="A47" t="s">
        <v>99</v>
      </c>
      <c r="B47">
        <v>188</v>
      </c>
    </row>
    <row r="48" spans="1:9" x14ac:dyDescent="0.2">
      <c r="A48" t="s">
        <v>100</v>
      </c>
      <c r="B48">
        <v>188</v>
      </c>
      <c r="D48" s="20" t="s">
        <v>121</v>
      </c>
      <c r="E48" s="20" t="s">
        <v>20</v>
      </c>
    </row>
    <row r="49" spans="1:15" x14ac:dyDescent="0.2">
      <c r="A49" t="s">
        <v>101</v>
      </c>
      <c r="B49">
        <v>201</v>
      </c>
      <c r="D49" s="18">
        <v>176</v>
      </c>
      <c r="E49" s="18">
        <v>9</v>
      </c>
    </row>
    <row r="50" spans="1:15" x14ac:dyDescent="0.2">
      <c r="A50" t="s">
        <v>102</v>
      </c>
      <c r="B50">
        <v>176</v>
      </c>
      <c r="D50" s="18">
        <v>189.5</v>
      </c>
      <c r="E50" s="18">
        <v>5</v>
      </c>
    </row>
    <row r="51" spans="1:15" x14ac:dyDescent="0.2">
      <c r="A51" t="s">
        <v>103</v>
      </c>
      <c r="B51">
        <v>210</v>
      </c>
      <c r="D51" s="18">
        <v>203</v>
      </c>
      <c r="E51" s="18">
        <v>4</v>
      </c>
    </row>
    <row r="52" spans="1:15" x14ac:dyDescent="0.2">
      <c r="A52" t="s">
        <v>104</v>
      </c>
      <c r="B52">
        <v>188</v>
      </c>
      <c r="D52" s="18">
        <v>216.5</v>
      </c>
      <c r="E52" s="18">
        <v>1</v>
      </c>
    </row>
    <row r="53" spans="1:15" ht="16" thickBot="1" x14ac:dyDescent="0.25">
      <c r="A53" t="s">
        <v>105</v>
      </c>
      <c r="B53">
        <v>188</v>
      </c>
      <c r="D53" s="19" t="s">
        <v>122</v>
      </c>
      <c r="E53" s="19">
        <v>1</v>
      </c>
      <c r="O53">
        <f>AVERAGE(B35:B54)</f>
        <v>188</v>
      </c>
    </row>
    <row r="54" spans="1:15" x14ac:dyDescent="0.2">
      <c r="A54" t="s">
        <v>108</v>
      </c>
      <c r="B54">
        <v>188</v>
      </c>
      <c r="O54">
        <f>MEDIAN(B35:B54)</f>
        <v>188</v>
      </c>
    </row>
    <row r="56" spans="1:15" x14ac:dyDescent="0.2">
      <c r="A56" s="32" t="s">
        <v>107</v>
      </c>
      <c r="B56" s="32"/>
    </row>
    <row r="57" spans="1:15" x14ac:dyDescent="0.2">
      <c r="B57" t="s">
        <v>36</v>
      </c>
      <c r="I57" s="13" t="s">
        <v>123</v>
      </c>
    </row>
    <row r="58" spans="1:15" x14ac:dyDescent="0.2">
      <c r="A58" t="s">
        <v>7</v>
      </c>
      <c r="B58">
        <v>176</v>
      </c>
    </row>
    <row r="59" spans="1:15" x14ac:dyDescent="0.2">
      <c r="A59" t="s">
        <v>10</v>
      </c>
      <c r="B59">
        <v>176</v>
      </c>
    </row>
    <row r="60" spans="1:15" x14ac:dyDescent="0.2">
      <c r="A60" t="s">
        <v>14</v>
      </c>
      <c r="B60">
        <v>188</v>
      </c>
    </row>
    <row r="61" spans="1:15" x14ac:dyDescent="0.2">
      <c r="A61" t="s">
        <v>15</v>
      </c>
      <c r="B61">
        <v>188</v>
      </c>
    </row>
    <row r="62" spans="1:15" x14ac:dyDescent="0.2">
      <c r="A62" t="s">
        <v>16</v>
      </c>
      <c r="B62">
        <v>188</v>
      </c>
    </row>
    <row r="63" spans="1:15" x14ac:dyDescent="0.2">
      <c r="A63" t="s">
        <v>18</v>
      </c>
      <c r="B63">
        <v>201</v>
      </c>
    </row>
    <row r="64" spans="1:15" x14ac:dyDescent="0.2">
      <c r="A64" t="s">
        <v>37</v>
      </c>
      <c r="B64">
        <v>201</v>
      </c>
    </row>
    <row r="65" spans="1:9" x14ac:dyDescent="0.2">
      <c r="A65" t="s">
        <v>38</v>
      </c>
      <c r="B65">
        <v>201</v>
      </c>
    </row>
    <row r="66" spans="1:9" x14ac:dyDescent="0.2">
      <c r="A66" t="s">
        <v>39</v>
      </c>
      <c r="B66">
        <v>201</v>
      </c>
    </row>
    <row r="67" spans="1:9" x14ac:dyDescent="0.2">
      <c r="A67" t="s">
        <v>40</v>
      </c>
      <c r="B67">
        <v>201</v>
      </c>
      <c r="E67" s="30" t="s">
        <v>110</v>
      </c>
      <c r="F67" s="30"/>
      <c r="G67" s="30"/>
      <c r="H67" s="30"/>
      <c r="I67" s="30"/>
    </row>
    <row r="68" spans="1:9" ht="16" thickBot="1" x14ac:dyDescent="0.25">
      <c r="A68" t="s">
        <v>97</v>
      </c>
      <c r="B68">
        <v>230</v>
      </c>
    </row>
    <row r="69" spans="1:9" x14ac:dyDescent="0.2">
      <c r="A69" t="s">
        <v>98</v>
      </c>
      <c r="B69">
        <v>176</v>
      </c>
      <c r="D69" s="20" t="s">
        <v>121</v>
      </c>
      <c r="E69" s="20" t="s">
        <v>20</v>
      </c>
    </row>
    <row r="70" spans="1:9" x14ac:dyDescent="0.2">
      <c r="A70" t="s">
        <v>99</v>
      </c>
      <c r="B70">
        <v>188</v>
      </c>
      <c r="D70" s="18">
        <v>176</v>
      </c>
      <c r="E70" s="18">
        <v>4</v>
      </c>
    </row>
    <row r="71" spans="1:9" x14ac:dyDescent="0.2">
      <c r="A71" t="s">
        <v>100</v>
      </c>
      <c r="B71">
        <v>188</v>
      </c>
      <c r="D71" s="18">
        <v>189.5</v>
      </c>
      <c r="E71" s="18">
        <v>5</v>
      </c>
    </row>
    <row r="72" spans="1:9" x14ac:dyDescent="0.2">
      <c r="A72" t="s">
        <v>101</v>
      </c>
      <c r="B72">
        <v>201</v>
      </c>
      <c r="D72" s="18">
        <v>203</v>
      </c>
      <c r="E72" s="18">
        <v>9</v>
      </c>
    </row>
    <row r="73" spans="1:9" x14ac:dyDescent="0.2">
      <c r="A73" t="s">
        <v>102</v>
      </c>
      <c r="B73">
        <v>176</v>
      </c>
      <c r="D73" s="18">
        <v>216.5</v>
      </c>
      <c r="E73" s="18">
        <v>0</v>
      </c>
    </row>
    <row r="74" spans="1:9" ht="16" thickBot="1" x14ac:dyDescent="0.25">
      <c r="A74" t="s">
        <v>103</v>
      </c>
      <c r="B74">
        <v>201</v>
      </c>
      <c r="D74" s="19" t="s">
        <v>122</v>
      </c>
      <c r="E74" s="19">
        <v>1</v>
      </c>
    </row>
    <row r="75" spans="1:9" x14ac:dyDescent="0.2">
      <c r="A75" t="s">
        <v>104</v>
      </c>
      <c r="B75">
        <v>201</v>
      </c>
    </row>
    <row r="76" spans="1:9" x14ac:dyDescent="0.2">
      <c r="A76" t="s">
        <v>105</v>
      </c>
      <c r="B76">
        <v>201</v>
      </c>
    </row>
    <row r="79" spans="1:9" x14ac:dyDescent="0.2">
      <c r="I79" s="13" t="s">
        <v>124</v>
      </c>
    </row>
  </sheetData>
  <mergeCells count="7">
    <mergeCell ref="E67:I67"/>
    <mergeCell ref="A1:C1"/>
    <mergeCell ref="A11:C11"/>
    <mergeCell ref="E1:I1"/>
    <mergeCell ref="A33:B33"/>
    <mergeCell ref="A56:B56"/>
    <mergeCell ref="E45:I45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FC22-BAC9-4591-81E6-93781984B46F}">
  <dimension ref="C2:O15"/>
  <sheetViews>
    <sheetView workbookViewId="0">
      <selection activeCell="N8" sqref="N8"/>
    </sheetView>
  </sheetViews>
  <sheetFormatPr baseColWidth="10" defaultColWidth="8.83203125" defaultRowHeight="15" x14ac:dyDescent="0.2"/>
  <cols>
    <col min="4" max="4" width="12.1640625" bestFit="1" customWidth="1"/>
    <col min="5" max="5" width="11.5" bestFit="1" customWidth="1"/>
    <col min="13" max="13" width="10.6640625" bestFit="1" customWidth="1"/>
    <col min="15" max="15" width="13.83203125" customWidth="1"/>
  </cols>
  <sheetData>
    <row r="2" spans="3:15" x14ac:dyDescent="0.2">
      <c r="C2" s="32" t="s">
        <v>41</v>
      </c>
      <c r="D2" s="32"/>
      <c r="E2" s="32"/>
      <c r="F2" s="32"/>
      <c r="G2" s="32"/>
      <c r="H2" s="32"/>
      <c r="I2" s="32"/>
      <c r="J2" s="33" t="s">
        <v>51</v>
      </c>
      <c r="K2" s="32"/>
      <c r="L2" s="32"/>
      <c r="M2" s="32"/>
      <c r="N2" s="32"/>
      <c r="O2" s="32"/>
    </row>
    <row r="3" spans="3:15" x14ac:dyDescent="0.2">
      <c r="E3" t="s">
        <v>42</v>
      </c>
      <c r="J3" s="32"/>
      <c r="K3" s="32"/>
      <c r="L3" s="32"/>
      <c r="M3" s="32"/>
      <c r="N3" s="32"/>
      <c r="O3" s="32"/>
    </row>
    <row r="4" spans="3:15" x14ac:dyDescent="0.2">
      <c r="D4" t="s">
        <v>43</v>
      </c>
      <c r="E4">
        <v>8</v>
      </c>
      <c r="F4" cm="1">
        <f t="array" ref="F4:F11">_xlfn._xlws.SORT(E4:E11)</f>
        <v>7</v>
      </c>
      <c r="J4" s="32"/>
      <c r="K4" s="32"/>
      <c r="L4" s="32"/>
      <c r="M4" s="32"/>
      <c r="N4" s="32"/>
      <c r="O4" s="32"/>
    </row>
    <row r="5" spans="3:15" x14ac:dyDescent="0.2">
      <c r="D5" t="s">
        <v>44</v>
      </c>
      <c r="E5">
        <v>7</v>
      </c>
      <c r="F5">
        <v>7</v>
      </c>
      <c r="J5" s="32"/>
      <c r="K5" s="32"/>
      <c r="L5" s="32"/>
      <c r="M5" s="32"/>
      <c r="N5" s="32"/>
      <c r="O5" s="32"/>
    </row>
    <row r="6" spans="3:15" x14ac:dyDescent="0.2">
      <c r="D6" t="s">
        <v>45</v>
      </c>
      <c r="E6">
        <v>9</v>
      </c>
      <c r="F6">
        <v>7</v>
      </c>
      <c r="J6" s="32"/>
      <c r="K6" s="32"/>
      <c r="L6" s="32"/>
      <c r="M6" s="32"/>
      <c r="N6" s="32"/>
      <c r="O6" s="32"/>
    </row>
    <row r="7" spans="3:15" x14ac:dyDescent="0.2">
      <c r="D7" t="s">
        <v>46</v>
      </c>
      <c r="E7">
        <v>8</v>
      </c>
      <c r="F7">
        <v>8</v>
      </c>
      <c r="L7" t="s">
        <v>52</v>
      </c>
    </row>
    <row r="8" spans="3:15" x14ac:dyDescent="0.2">
      <c r="D8" t="s">
        <v>47</v>
      </c>
      <c r="E8">
        <v>7</v>
      </c>
      <c r="F8">
        <v>8</v>
      </c>
      <c r="K8" t="s">
        <v>53</v>
      </c>
      <c r="L8">
        <v>3500</v>
      </c>
      <c r="N8" t="s">
        <v>126</v>
      </c>
    </row>
    <row r="9" spans="3:15" x14ac:dyDescent="0.2">
      <c r="D9" t="s">
        <v>48</v>
      </c>
      <c r="E9">
        <v>9</v>
      </c>
      <c r="F9">
        <v>8</v>
      </c>
      <c r="K9" t="s">
        <v>54</v>
      </c>
      <c r="L9">
        <v>2000</v>
      </c>
    </row>
    <row r="10" spans="3:15" x14ac:dyDescent="0.2">
      <c r="D10" t="s">
        <v>49</v>
      </c>
      <c r="E10">
        <v>8</v>
      </c>
      <c r="F10">
        <v>9</v>
      </c>
      <c r="K10" t="s">
        <v>55</v>
      </c>
      <c r="L10">
        <v>4000</v>
      </c>
    </row>
    <row r="11" spans="3:15" x14ac:dyDescent="0.2">
      <c r="D11" t="s">
        <v>50</v>
      </c>
      <c r="E11">
        <v>7</v>
      </c>
      <c r="F11">
        <v>9</v>
      </c>
      <c r="J11" s="13"/>
      <c r="K11" t="s">
        <v>58</v>
      </c>
      <c r="L11">
        <v>1000000</v>
      </c>
    </row>
    <row r="12" spans="3:15" x14ac:dyDescent="0.2">
      <c r="D12" t="s">
        <v>59</v>
      </c>
      <c r="E12" s="1">
        <f>SUM(E4:E11)/8</f>
        <v>7.875</v>
      </c>
      <c r="F12" s="1">
        <f>AVERAGE(E4:E11)</f>
        <v>7.875</v>
      </c>
    </row>
    <row r="13" spans="3:15" x14ac:dyDescent="0.2">
      <c r="D13" t="s">
        <v>60</v>
      </c>
      <c r="E13" s="1">
        <v>8</v>
      </c>
      <c r="F13">
        <v>8</v>
      </c>
    </row>
    <row r="14" spans="3:15" x14ac:dyDescent="0.2">
      <c r="D14" t="s">
        <v>125</v>
      </c>
      <c r="E14" s="5">
        <v>8</v>
      </c>
      <c r="F14">
        <v>8</v>
      </c>
      <c r="K14" t="s">
        <v>59</v>
      </c>
    </row>
    <row r="15" spans="3:15" x14ac:dyDescent="0.2">
      <c r="K15" s="12" t="s">
        <v>60</v>
      </c>
      <c r="L15" s="12">
        <f>MEDIAN(L8:L11)</f>
        <v>3750</v>
      </c>
      <c r="M15" s="12"/>
    </row>
  </sheetData>
  <mergeCells count="2">
    <mergeCell ref="C2:I2"/>
    <mergeCell ref="J2:O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B3E3-D3B3-43D8-A21D-FEDB2B9828F0}">
  <dimension ref="B1:I21"/>
  <sheetViews>
    <sheetView workbookViewId="0">
      <selection activeCell="F21" sqref="F21"/>
    </sheetView>
  </sheetViews>
  <sheetFormatPr baseColWidth="10" defaultColWidth="8.83203125" defaultRowHeight="15" x14ac:dyDescent="0.2"/>
  <cols>
    <col min="3" max="3" width="26.33203125" bestFit="1" customWidth="1"/>
    <col min="6" max="6" width="23.83203125" customWidth="1"/>
    <col min="8" max="8" width="26.5" bestFit="1" customWidth="1"/>
  </cols>
  <sheetData>
    <row r="1" spans="2:9" x14ac:dyDescent="0.2">
      <c r="C1" t="s">
        <v>72</v>
      </c>
      <c r="H1" t="s">
        <v>72</v>
      </c>
    </row>
    <row r="2" spans="2:9" x14ac:dyDescent="0.2">
      <c r="B2" t="s">
        <v>61</v>
      </c>
      <c r="C2">
        <v>1</v>
      </c>
      <c r="D2" cm="1">
        <f t="array" ref="D2:D12">_xlfn._xlws.SORT(C2:C12)</f>
        <v>1</v>
      </c>
      <c r="G2" t="s">
        <v>61</v>
      </c>
      <c r="H2">
        <v>10</v>
      </c>
      <c r="I2" cm="1">
        <f t="array" ref="I2:I12">_xlfn._xlws.SORT(H2:H12)</f>
        <v>10</v>
      </c>
    </row>
    <row r="3" spans="2:9" x14ac:dyDescent="0.2">
      <c r="B3" t="s">
        <v>62</v>
      </c>
      <c r="C3">
        <v>24</v>
      </c>
      <c r="D3">
        <v>8</v>
      </c>
      <c r="G3" t="s">
        <v>62</v>
      </c>
      <c r="H3">
        <v>15</v>
      </c>
      <c r="I3">
        <v>11</v>
      </c>
    </row>
    <row r="4" spans="2:9" x14ac:dyDescent="0.2">
      <c r="B4" t="s">
        <v>63</v>
      </c>
      <c r="C4">
        <v>13</v>
      </c>
      <c r="D4">
        <v>9</v>
      </c>
      <c r="G4" t="s">
        <v>63</v>
      </c>
      <c r="H4">
        <v>12.2</v>
      </c>
      <c r="I4">
        <v>12</v>
      </c>
    </row>
    <row r="5" spans="2:9" x14ac:dyDescent="0.2">
      <c r="B5" t="s">
        <v>64</v>
      </c>
      <c r="C5">
        <v>26</v>
      </c>
      <c r="D5">
        <v>10</v>
      </c>
      <c r="G5" t="s">
        <v>64</v>
      </c>
      <c r="H5">
        <v>11</v>
      </c>
      <c r="I5">
        <v>12.2</v>
      </c>
    </row>
    <row r="6" spans="2:9" x14ac:dyDescent="0.2">
      <c r="B6" t="s">
        <v>65</v>
      </c>
      <c r="C6">
        <v>12</v>
      </c>
      <c r="D6">
        <v>12</v>
      </c>
      <c r="G6" t="s">
        <v>65</v>
      </c>
      <c r="H6">
        <v>12</v>
      </c>
      <c r="I6">
        <v>14</v>
      </c>
    </row>
    <row r="7" spans="2:9" x14ac:dyDescent="0.2">
      <c r="B7" t="s">
        <v>66</v>
      </c>
      <c r="C7">
        <v>23</v>
      </c>
      <c r="D7">
        <v>13</v>
      </c>
      <c r="G7" t="s">
        <v>66</v>
      </c>
      <c r="H7">
        <v>23</v>
      </c>
      <c r="I7">
        <v>15</v>
      </c>
    </row>
    <row r="8" spans="2:9" x14ac:dyDescent="0.2">
      <c r="B8" t="s">
        <v>67</v>
      </c>
      <c r="C8">
        <v>8</v>
      </c>
      <c r="D8">
        <v>19</v>
      </c>
      <c r="G8" t="s">
        <v>67</v>
      </c>
      <c r="H8">
        <v>14</v>
      </c>
      <c r="I8">
        <v>16</v>
      </c>
    </row>
    <row r="9" spans="2:9" x14ac:dyDescent="0.2">
      <c r="B9" t="s">
        <v>68</v>
      </c>
      <c r="C9">
        <v>9</v>
      </c>
      <c r="D9">
        <v>23</v>
      </c>
      <c r="G9" t="s">
        <v>68</v>
      </c>
      <c r="H9">
        <v>16</v>
      </c>
      <c r="I9">
        <v>17</v>
      </c>
    </row>
    <row r="10" spans="2:9" x14ac:dyDescent="0.2">
      <c r="B10" t="s">
        <v>69</v>
      </c>
      <c r="C10">
        <v>10</v>
      </c>
      <c r="D10">
        <v>24</v>
      </c>
      <c r="G10" t="s">
        <v>69</v>
      </c>
      <c r="H10">
        <v>17</v>
      </c>
      <c r="I10">
        <v>19</v>
      </c>
    </row>
    <row r="11" spans="2:9" x14ac:dyDescent="0.2">
      <c r="B11" t="s">
        <v>70</v>
      </c>
      <c r="C11">
        <v>19</v>
      </c>
      <c r="D11">
        <v>26</v>
      </c>
      <c r="G11" t="s">
        <v>70</v>
      </c>
      <c r="H11">
        <v>19</v>
      </c>
      <c r="I11">
        <v>20</v>
      </c>
    </row>
    <row r="12" spans="2:9" x14ac:dyDescent="0.2">
      <c r="B12" t="s">
        <v>71</v>
      </c>
      <c r="C12">
        <v>40</v>
      </c>
      <c r="D12">
        <v>40</v>
      </c>
      <c r="G12" t="s">
        <v>71</v>
      </c>
      <c r="H12">
        <v>20</v>
      </c>
      <c r="I12">
        <v>23</v>
      </c>
    </row>
    <row r="13" spans="2:9" x14ac:dyDescent="0.2">
      <c r="C13" s="1" t="s">
        <v>57</v>
      </c>
      <c r="D13" s="1">
        <f>QUARTILE(C2:C12,2)</f>
        <v>13</v>
      </c>
      <c r="H13" t="s">
        <v>57</v>
      </c>
      <c r="I13">
        <f>MEDIAN(H2:H12)</f>
        <v>15</v>
      </c>
    </row>
    <row r="14" spans="2:9" x14ac:dyDescent="0.2">
      <c r="C14" s="1" t="s">
        <v>73</v>
      </c>
      <c r="D14" s="14">
        <f>_xlfn.QUARTILE.EXC(C2:C12,1)</f>
        <v>9</v>
      </c>
      <c r="H14" t="s">
        <v>73</v>
      </c>
      <c r="I14">
        <f>_xlfn.QUARTILE.EXC(H2:H12,1)</f>
        <v>12</v>
      </c>
    </row>
    <row r="15" spans="2:9" x14ac:dyDescent="0.2">
      <c r="C15" s="1" t="s">
        <v>74</v>
      </c>
      <c r="D15" s="14">
        <f>_xlfn.QUARTILE.EXC(C2:C12,3)</f>
        <v>24</v>
      </c>
      <c r="H15" t="s">
        <v>74</v>
      </c>
      <c r="I15">
        <f>_xlfn.QUARTILE.EXC(H2:H12,3)</f>
        <v>19</v>
      </c>
    </row>
    <row r="16" spans="2:9" x14ac:dyDescent="0.2">
      <c r="C16" s="5" t="s">
        <v>75</v>
      </c>
      <c r="D16" s="2">
        <f>D15-D14</f>
        <v>15</v>
      </c>
      <c r="E16" s="32" t="s">
        <v>76</v>
      </c>
      <c r="F16" s="32"/>
      <c r="H16" t="s">
        <v>75</v>
      </c>
      <c r="I16">
        <f>I15-I14</f>
        <v>7</v>
      </c>
    </row>
    <row r="17" spans="3:9" x14ac:dyDescent="0.2">
      <c r="C17" s="5" t="s">
        <v>77</v>
      </c>
      <c r="D17">
        <f>D14-1.5*(D16)</f>
        <v>-13.5</v>
      </c>
      <c r="H17" s="5" t="s">
        <v>77</v>
      </c>
      <c r="I17">
        <f>I14-1.5*(I16)</f>
        <v>1.5</v>
      </c>
    </row>
    <row r="18" spans="3:9" x14ac:dyDescent="0.2">
      <c r="C18" s="5" t="s">
        <v>78</v>
      </c>
      <c r="D18" s="24">
        <f>D15+1.5*(D16)</f>
        <v>46.5</v>
      </c>
      <c r="H18" s="5" t="s">
        <v>78</v>
      </c>
      <c r="I18">
        <f>I15+1.5*(I16)</f>
        <v>29.5</v>
      </c>
    </row>
    <row r="19" spans="3:9" x14ac:dyDescent="0.2">
      <c r="F19" s="15">
        <f>(24+26)/2</f>
        <v>25</v>
      </c>
    </row>
    <row r="21" spans="3:9" x14ac:dyDescent="0.2">
      <c r="F21">
        <f>(9+8)/2</f>
        <v>8.5</v>
      </c>
    </row>
  </sheetData>
  <mergeCells count="1">
    <mergeCell ref="E16:F1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9108-6C46-436A-8466-64A4ACA5EC31}">
  <dimension ref="B1:L16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2:12" x14ac:dyDescent="0.2">
      <c r="C1" t="s">
        <v>72</v>
      </c>
      <c r="J1" t="s">
        <v>72</v>
      </c>
    </row>
    <row r="2" spans="2:12" x14ac:dyDescent="0.2">
      <c r="B2" t="s">
        <v>61</v>
      </c>
      <c r="C2">
        <v>0</v>
      </c>
      <c r="D2" cm="1">
        <f t="array" ref="D2:D12">_xlfn._xlws.SORT(C2:C12)</f>
        <v>0</v>
      </c>
      <c r="E2">
        <f>(C2-$E$13)^2/10</f>
        <v>22.038752066115702</v>
      </c>
      <c r="I2" t="s">
        <v>61</v>
      </c>
      <c r="J2">
        <v>10</v>
      </c>
      <c r="K2">
        <f>(J2-$J$15)^2</f>
        <v>28.963966942148751</v>
      </c>
      <c r="L2">
        <f>SUM(K2:K12)/10</f>
        <v>16.723636363636366</v>
      </c>
    </row>
    <row r="3" spans="2:12" x14ac:dyDescent="0.2">
      <c r="B3" t="s">
        <v>62</v>
      </c>
      <c r="C3">
        <v>24.1</v>
      </c>
      <c r="D3">
        <v>8</v>
      </c>
      <c r="E3">
        <f t="shared" ref="E3:E12" si="0">(C3-$E$13)^2/10</f>
        <v>8.5646611570247959</v>
      </c>
      <c r="I3" t="s">
        <v>62</v>
      </c>
      <c r="J3">
        <v>15</v>
      </c>
      <c r="K3">
        <f t="shared" ref="K3:K12" si="1">(J3-$J$15)^2</f>
        <v>0.14578512396694149</v>
      </c>
      <c r="L3">
        <f>SQRT(L2)</f>
        <v>4.0894542867767045</v>
      </c>
    </row>
    <row r="4" spans="2:12" x14ac:dyDescent="0.2">
      <c r="B4" t="s">
        <v>63</v>
      </c>
      <c r="C4">
        <v>12.2</v>
      </c>
      <c r="D4">
        <v>9</v>
      </c>
      <c r="E4">
        <f t="shared" si="0"/>
        <v>0.69984297520661198</v>
      </c>
      <c r="I4" t="s">
        <v>63</v>
      </c>
      <c r="J4">
        <v>12.2</v>
      </c>
      <c r="K4">
        <f t="shared" si="1"/>
        <v>10.12396694214876</v>
      </c>
    </row>
    <row r="5" spans="2:12" x14ac:dyDescent="0.2">
      <c r="B5" t="s">
        <v>64</v>
      </c>
      <c r="C5">
        <v>26</v>
      </c>
      <c r="D5">
        <v>10</v>
      </c>
      <c r="E5">
        <f t="shared" si="0"/>
        <v>12.442388429752066</v>
      </c>
      <c r="I5" t="s">
        <v>64</v>
      </c>
      <c r="J5">
        <v>11</v>
      </c>
      <c r="K5">
        <f t="shared" si="1"/>
        <v>19.200330578512389</v>
      </c>
    </row>
    <row r="6" spans="2:12" x14ac:dyDescent="0.2">
      <c r="B6" t="s">
        <v>65</v>
      </c>
      <c r="C6">
        <v>12</v>
      </c>
      <c r="D6">
        <v>12</v>
      </c>
      <c r="E6">
        <f t="shared" si="0"/>
        <v>0.80966115702479358</v>
      </c>
      <c r="I6" t="s">
        <v>65</v>
      </c>
      <c r="J6">
        <v>12</v>
      </c>
      <c r="K6">
        <f t="shared" si="1"/>
        <v>11.436694214876027</v>
      </c>
    </row>
    <row r="7" spans="2:12" x14ac:dyDescent="0.2">
      <c r="B7" t="s">
        <v>66</v>
      </c>
      <c r="C7">
        <v>23</v>
      </c>
      <c r="D7">
        <v>12.2</v>
      </c>
      <c r="E7">
        <f t="shared" si="0"/>
        <v>6.6496611570247932</v>
      </c>
      <c r="I7" t="s">
        <v>66</v>
      </c>
      <c r="J7">
        <v>23</v>
      </c>
      <c r="K7">
        <f t="shared" si="1"/>
        <v>58.036694214876043</v>
      </c>
    </row>
    <row r="8" spans="2:12" x14ac:dyDescent="0.2">
      <c r="B8" t="s">
        <v>67</v>
      </c>
      <c r="C8">
        <v>8</v>
      </c>
      <c r="D8">
        <v>19</v>
      </c>
      <c r="E8">
        <f t="shared" si="0"/>
        <v>4.6860247933884303</v>
      </c>
      <c r="I8" t="s">
        <v>67</v>
      </c>
      <c r="J8">
        <v>14</v>
      </c>
      <c r="K8">
        <f t="shared" si="1"/>
        <v>1.9094214876033033</v>
      </c>
    </row>
    <row r="9" spans="2:12" x14ac:dyDescent="0.2">
      <c r="B9" t="s">
        <v>68</v>
      </c>
      <c r="C9">
        <v>9</v>
      </c>
      <c r="D9">
        <v>20</v>
      </c>
      <c r="E9">
        <f t="shared" si="0"/>
        <v>3.4169338842975208</v>
      </c>
      <c r="I9" t="s">
        <v>68</v>
      </c>
      <c r="J9">
        <v>16</v>
      </c>
      <c r="K9">
        <f t="shared" si="1"/>
        <v>0.3821487603305796</v>
      </c>
    </row>
    <row r="10" spans="2:12" x14ac:dyDescent="0.2">
      <c r="B10" t="s">
        <v>69</v>
      </c>
      <c r="C10">
        <v>10</v>
      </c>
      <c r="D10">
        <v>23</v>
      </c>
      <c r="E10">
        <f t="shared" si="0"/>
        <v>2.3478429752066114</v>
      </c>
      <c r="I10" t="s">
        <v>69</v>
      </c>
      <c r="J10">
        <v>17</v>
      </c>
      <c r="K10">
        <f t="shared" si="1"/>
        <v>2.6185123966942179</v>
      </c>
    </row>
    <row r="11" spans="2:12" x14ac:dyDescent="0.2">
      <c r="B11" t="s">
        <v>70</v>
      </c>
      <c r="C11">
        <v>19</v>
      </c>
      <c r="D11">
        <v>24.1</v>
      </c>
      <c r="E11">
        <f t="shared" si="0"/>
        <v>1.7260247933884294</v>
      </c>
      <c r="I11" t="s">
        <v>70</v>
      </c>
      <c r="J11">
        <v>19</v>
      </c>
      <c r="K11">
        <f t="shared" si="1"/>
        <v>13.091239669421494</v>
      </c>
    </row>
    <row r="12" spans="2:12" x14ac:dyDescent="0.2">
      <c r="B12" t="s">
        <v>71</v>
      </c>
      <c r="C12">
        <v>20</v>
      </c>
      <c r="D12">
        <v>26</v>
      </c>
      <c r="E12">
        <f t="shared" si="0"/>
        <v>2.6569338842975201</v>
      </c>
      <c r="I12" t="s">
        <v>71</v>
      </c>
      <c r="J12">
        <v>20</v>
      </c>
      <c r="K12">
        <f t="shared" si="1"/>
        <v>21.327603305785132</v>
      </c>
    </row>
    <row r="13" spans="2:12" x14ac:dyDescent="0.2">
      <c r="B13" t="s">
        <v>79</v>
      </c>
      <c r="C13">
        <f>_xlfn.VAR.S(C2:C12)</f>
        <v>66.038727272727243</v>
      </c>
      <c r="D13" t="s">
        <v>56</v>
      </c>
      <c r="E13">
        <f>AVERAGE(C2:C12)</f>
        <v>14.845454545454546</v>
      </c>
      <c r="I13" s="1" t="s">
        <v>79</v>
      </c>
      <c r="J13">
        <f>_xlfn.VAR.S(J2:J12)</f>
        <v>16.723636363636434</v>
      </c>
    </row>
    <row r="14" spans="2:12" x14ac:dyDescent="0.2">
      <c r="B14" t="s">
        <v>81</v>
      </c>
      <c r="C14">
        <f>_xlfn.STDEV.S(C2:C12)</f>
        <v>8.1264215539637892</v>
      </c>
      <c r="E14" t="s">
        <v>81</v>
      </c>
      <c r="F14">
        <f>SQRT(F13)</f>
        <v>0</v>
      </c>
      <c r="I14" s="1" t="s">
        <v>81</v>
      </c>
      <c r="J14">
        <f>_xlfn.STDEV.S(J2:J12)</f>
        <v>4.0894542867767125</v>
      </c>
    </row>
    <row r="15" spans="2:12" x14ac:dyDescent="0.2">
      <c r="B15" s="33" t="s">
        <v>80</v>
      </c>
      <c r="C15" s="32"/>
      <c r="D15" s="32"/>
      <c r="E15" s="32"/>
      <c r="F15" s="32"/>
      <c r="I15" s="5" t="s">
        <v>56</v>
      </c>
      <c r="J15">
        <f>AVERAGE(J2:J12)</f>
        <v>15.381818181818181</v>
      </c>
    </row>
    <row r="16" spans="2:12" x14ac:dyDescent="0.2">
      <c r="B16" s="32"/>
      <c r="C16" s="32"/>
      <c r="D16" s="32"/>
      <c r="E16" s="32"/>
      <c r="F16" s="32"/>
    </row>
  </sheetData>
  <mergeCells count="1">
    <mergeCell ref="B15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C79C-6802-435D-B361-5756BE937B0B}">
  <dimension ref="B1:Q17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8.5" bestFit="1" customWidth="1"/>
    <col min="15" max="15" width="19.83203125" bestFit="1" customWidth="1"/>
  </cols>
  <sheetData>
    <row r="1" spans="2:17" x14ac:dyDescent="0.2">
      <c r="B1" s="32" t="s">
        <v>111</v>
      </c>
      <c r="C1" s="32"/>
      <c r="D1" s="32"/>
      <c r="E1" s="32"/>
      <c r="I1" s="32" t="s">
        <v>112</v>
      </c>
      <c r="J1" s="32"/>
      <c r="K1" s="32"/>
      <c r="L1" s="32"/>
    </row>
    <row r="2" spans="2:17" x14ac:dyDescent="0.2">
      <c r="C2" t="s">
        <v>72</v>
      </c>
      <c r="F2" t="s">
        <v>82</v>
      </c>
      <c r="J2" t="s">
        <v>72</v>
      </c>
      <c r="N2" s="21"/>
      <c r="O2" s="21" t="s">
        <v>83</v>
      </c>
      <c r="P2" s="21"/>
      <c r="Q2" s="21" t="s">
        <v>127</v>
      </c>
    </row>
    <row r="3" spans="2:17" x14ac:dyDescent="0.2">
      <c r="B3" t="s">
        <v>61</v>
      </c>
      <c r="C3">
        <v>0</v>
      </c>
      <c r="D3" cm="1">
        <f t="array" ref="D3:D13">_xlfn._xlws.SORT(C3:C13)</f>
        <v>0</v>
      </c>
      <c r="E3" cm="1">
        <f t="array" ref="E3:E13">STANDARDIZE(C3:C13,C16,C15)</f>
        <v>-1.8268132469959601</v>
      </c>
      <c r="F3">
        <f>(C3-$C$16)/$C$15</f>
        <v>-1.8268132469959601</v>
      </c>
      <c r="G3" s="17"/>
      <c r="I3" s="11" t="s">
        <v>61</v>
      </c>
      <c r="J3" s="11">
        <v>10</v>
      </c>
      <c r="K3" s="11" cm="1">
        <f t="array" ref="K3:K13">STANDARDIZE(J3:J13,J16,J15)</f>
        <v>-1.3160235582582103</v>
      </c>
      <c r="L3" s="11">
        <f>(J3-$J$16)/$J$15</f>
        <v>-1.3160235582582103</v>
      </c>
      <c r="N3" t="s">
        <v>84</v>
      </c>
      <c r="O3">
        <v>7.4</v>
      </c>
      <c r="P3" cm="1">
        <f t="array" ref="P3:P10">_xlfn._xlws.SORT(O3:O10)</f>
        <v>4.0999999999999996</v>
      </c>
      <c r="Q3" s="21">
        <f>(O3-$O$13)/O12</f>
        <v>0.42232316003837167</v>
      </c>
    </row>
    <row r="4" spans="2:17" x14ac:dyDescent="0.2">
      <c r="B4" t="s">
        <v>62</v>
      </c>
      <c r="C4">
        <v>24.1</v>
      </c>
      <c r="D4">
        <v>8</v>
      </c>
      <c r="E4">
        <v>1.1388217302154853</v>
      </c>
      <c r="F4">
        <f t="shared" ref="F4:F13" si="0">(C4-$C$16)/$C$15</f>
        <v>1.1388217302154853</v>
      </c>
      <c r="G4" s="17"/>
      <c r="I4" t="s">
        <v>62</v>
      </c>
      <c r="J4">
        <v>15</v>
      </c>
      <c r="K4">
        <v>-9.3366536227778241E-2</v>
      </c>
      <c r="L4" s="11">
        <f t="shared" ref="L4:L13" si="1">(J4-$J$16)/$J$15</f>
        <v>-9.3366536227778241E-2</v>
      </c>
      <c r="N4" t="s">
        <v>85</v>
      </c>
      <c r="O4">
        <v>7.9</v>
      </c>
      <c r="P4">
        <v>6.2</v>
      </c>
      <c r="Q4" s="21">
        <f>(O4-$O$13)/O13</f>
        <v>0.15118397085610194</v>
      </c>
    </row>
    <row r="5" spans="2:17" x14ac:dyDescent="0.2">
      <c r="B5" t="s">
        <v>63</v>
      </c>
      <c r="C5">
        <v>12.2</v>
      </c>
      <c r="D5">
        <v>9</v>
      </c>
      <c r="E5">
        <v>-0.32553744940344431</v>
      </c>
      <c r="F5">
        <f t="shared" si="0"/>
        <v>-0.32553744940344431</v>
      </c>
      <c r="G5" s="17"/>
      <c r="I5" t="s">
        <v>63</v>
      </c>
      <c r="J5">
        <v>12.2</v>
      </c>
      <c r="K5">
        <v>-0.77805446856482041</v>
      </c>
      <c r="L5" s="11">
        <f t="shared" si="1"/>
        <v>-0.77805446856482041</v>
      </c>
      <c r="N5" t="s">
        <v>86</v>
      </c>
      <c r="O5">
        <v>4.0999999999999996</v>
      </c>
      <c r="P5">
        <v>6.7</v>
      </c>
      <c r="Q5" s="21">
        <f>(O5-$O$13)/O12</f>
        <v>-2.1705446132204709</v>
      </c>
    </row>
    <row r="6" spans="2:17" x14ac:dyDescent="0.2">
      <c r="B6" t="s">
        <v>64</v>
      </c>
      <c r="C6">
        <v>26</v>
      </c>
      <c r="D6">
        <v>10</v>
      </c>
      <c r="E6">
        <v>1.3726269773815327</v>
      </c>
      <c r="F6">
        <f t="shared" si="0"/>
        <v>1.3726269773815327</v>
      </c>
      <c r="G6" s="17"/>
      <c r="I6" t="s">
        <v>64</v>
      </c>
      <c r="J6">
        <v>11</v>
      </c>
      <c r="K6">
        <v>-1.0714921538521238</v>
      </c>
      <c r="L6" s="11">
        <f t="shared" si="1"/>
        <v>-1.0714921538521238</v>
      </c>
      <c r="N6" t="s">
        <v>87</v>
      </c>
      <c r="O6">
        <v>8.1</v>
      </c>
      <c r="P6">
        <v>7.1</v>
      </c>
      <c r="Q6" s="21">
        <f t="shared" ref="Q6" si="2">(O6-$O$13)/O13</f>
        <v>0.18032786885245886</v>
      </c>
    </row>
    <row r="7" spans="2:17" x14ac:dyDescent="0.2">
      <c r="B7" t="s">
        <v>65</v>
      </c>
      <c r="C7">
        <v>12</v>
      </c>
      <c r="D7">
        <v>12</v>
      </c>
      <c r="E7">
        <v>-0.35014852805250185</v>
      </c>
      <c r="F7">
        <f t="shared" si="0"/>
        <v>-0.35014852805250185</v>
      </c>
      <c r="G7" s="17"/>
      <c r="I7" t="s">
        <v>65</v>
      </c>
      <c r="J7">
        <v>12</v>
      </c>
      <c r="K7">
        <v>-0.82696074944603748</v>
      </c>
      <c r="L7" s="11">
        <f t="shared" si="1"/>
        <v>-0.82696074944603748</v>
      </c>
      <c r="N7" t="s">
        <v>88</v>
      </c>
      <c r="O7">
        <v>6.2</v>
      </c>
      <c r="P7">
        <v>7.4</v>
      </c>
      <c r="Q7" s="21">
        <f>(O7/O13)/O12</f>
        <v>0.70986499726024477</v>
      </c>
    </row>
    <row r="8" spans="2:17" x14ac:dyDescent="0.2">
      <c r="B8" t="s">
        <v>66</v>
      </c>
      <c r="C8">
        <v>23</v>
      </c>
      <c r="D8">
        <v>12.2</v>
      </c>
      <c r="E8">
        <v>1.0034607976456682</v>
      </c>
      <c r="F8">
        <f t="shared" si="0"/>
        <v>1.0034607976456682</v>
      </c>
      <c r="G8" s="17"/>
      <c r="I8" t="s">
        <v>66</v>
      </c>
      <c r="J8">
        <v>23</v>
      </c>
      <c r="K8">
        <v>1.8628846990209131</v>
      </c>
      <c r="L8" s="11">
        <f t="shared" si="1"/>
        <v>1.8628846990209131</v>
      </c>
      <c r="N8" t="s">
        <v>89</v>
      </c>
      <c r="O8">
        <v>7.1</v>
      </c>
      <c r="P8">
        <v>7.4</v>
      </c>
      <c r="Q8" s="21">
        <f>(O8-O13)/O12</f>
        <v>0.18660790792393095</v>
      </c>
    </row>
    <row r="9" spans="2:17" x14ac:dyDescent="0.2">
      <c r="B9" t="s">
        <v>67</v>
      </c>
      <c r="C9">
        <v>8</v>
      </c>
      <c r="D9">
        <v>19</v>
      </c>
      <c r="E9">
        <v>-0.84237010103365462</v>
      </c>
      <c r="F9">
        <f t="shared" si="0"/>
        <v>-0.84237010103365462</v>
      </c>
      <c r="G9" s="17"/>
      <c r="I9" t="s">
        <v>67</v>
      </c>
      <c r="J9">
        <v>14</v>
      </c>
      <c r="K9">
        <v>-0.33789794063386464</v>
      </c>
      <c r="L9" s="11">
        <f t="shared" si="1"/>
        <v>-0.33789794063386464</v>
      </c>
      <c r="N9" t="s">
        <v>90</v>
      </c>
      <c r="O9">
        <v>7.4</v>
      </c>
      <c r="P9">
        <v>7.9</v>
      </c>
      <c r="Q9" s="21">
        <f>(O9-O13)/O12</f>
        <v>0.42232316003837167</v>
      </c>
    </row>
    <row r="10" spans="2:17" x14ac:dyDescent="0.2">
      <c r="B10" t="s">
        <v>68</v>
      </c>
      <c r="C10">
        <v>9</v>
      </c>
      <c r="D10">
        <v>20</v>
      </c>
      <c r="E10">
        <v>-0.71931470778836648</v>
      </c>
      <c r="F10">
        <f t="shared" si="0"/>
        <v>-0.71931470778836648</v>
      </c>
      <c r="G10" s="17"/>
      <c r="I10" t="s">
        <v>68</v>
      </c>
      <c r="J10">
        <v>16</v>
      </c>
      <c r="K10">
        <v>0.15116486817830818</v>
      </c>
      <c r="L10" s="11">
        <f t="shared" si="1"/>
        <v>0.15116486817830818</v>
      </c>
      <c r="N10" t="s">
        <v>91</v>
      </c>
      <c r="O10">
        <v>6.7</v>
      </c>
      <c r="P10">
        <v>8.1</v>
      </c>
      <c r="Q10" s="21">
        <f>(O10-O13)/O12</f>
        <v>-0.12767909489532217</v>
      </c>
    </row>
    <row r="11" spans="2:17" x14ac:dyDescent="0.2">
      <c r="B11" s="11" t="s">
        <v>69</v>
      </c>
      <c r="C11" s="11">
        <v>10</v>
      </c>
      <c r="D11" s="11">
        <v>23</v>
      </c>
      <c r="E11" s="11">
        <v>-0.59625931454307823</v>
      </c>
      <c r="F11">
        <f t="shared" si="0"/>
        <v>-0.59625931454307823</v>
      </c>
      <c r="G11" s="17"/>
      <c r="I11" t="s">
        <v>69</v>
      </c>
      <c r="J11">
        <v>17</v>
      </c>
      <c r="K11">
        <v>0.3956962725843946</v>
      </c>
      <c r="L11" s="11">
        <f t="shared" si="1"/>
        <v>0.3956962725843946</v>
      </c>
      <c r="N11" s="21" t="s">
        <v>79</v>
      </c>
      <c r="O11">
        <f>_xlfn.VAR.S(O3:O10)</f>
        <v>1.6198214285714212</v>
      </c>
    </row>
    <row r="12" spans="2:17" x14ac:dyDescent="0.2">
      <c r="B12" t="s">
        <v>70</v>
      </c>
      <c r="C12">
        <v>19</v>
      </c>
      <c r="D12">
        <v>24.1</v>
      </c>
      <c r="E12">
        <v>0.51123922466451543</v>
      </c>
      <c r="F12">
        <f t="shared" si="0"/>
        <v>0.51123922466451543</v>
      </c>
      <c r="G12" s="17"/>
      <c r="I12" t="s">
        <v>70</v>
      </c>
      <c r="J12">
        <v>19</v>
      </c>
      <c r="K12">
        <v>0.88475908139656745</v>
      </c>
      <c r="L12" s="11">
        <f t="shared" si="1"/>
        <v>0.88475908139656745</v>
      </c>
      <c r="N12" s="21" t="s">
        <v>81</v>
      </c>
      <c r="O12">
        <f>_xlfn.STDEV.S(O3:O10)</f>
        <v>1.2727220547202838</v>
      </c>
    </row>
    <row r="13" spans="2:17" x14ac:dyDescent="0.2">
      <c r="B13" t="s">
        <v>71</v>
      </c>
      <c r="C13">
        <v>20</v>
      </c>
      <c r="D13">
        <v>26</v>
      </c>
      <c r="E13">
        <v>0.63429461790980368</v>
      </c>
      <c r="F13">
        <f t="shared" si="0"/>
        <v>0.63429461790980368</v>
      </c>
      <c r="G13" s="17"/>
      <c r="I13" t="s">
        <v>71</v>
      </c>
      <c r="J13">
        <v>20</v>
      </c>
      <c r="K13">
        <v>1.1292904858026538</v>
      </c>
      <c r="L13" s="11">
        <f t="shared" si="1"/>
        <v>1.1292904858026538</v>
      </c>
      <c r="N13" s="21" t="s">
        <v>56</v>
      </c>
      <c r="O13">
        <f>AVERAGE(O3:O10)</f>
        <v>6.8625000000000007</v>
      </c>
    </row>
    <row r="14" spans="2:17" x14ac:dyDescent="0.2">
      <c r="B14" s="21" t="s">
        <v>79</v>
      </c>
      <c r="C14">
        <f>_xlfn.VAR.S(C3:C13)</f>
        <v>66.038727272727243</v>
      </c>
      <c r="I14" s="22" t="s">
        <v>79</v>
      </c>
      <c r="J14">
        <f>_xlfn.VAR.S(J3:J13)</f>
        <v>16.723636363636434</v>
      </c>
      <c r="N14" s="21" t="s">
        <v>57</v>
      </c>
      <c r="O14">
        <f>MEDIAN(O3:O10)</f>
        <v>7.25</v>
      </c>
    </row>
    <row r="15" spans="2:17" x14ac:dyDescent="0.2">
      <c r="B15" s="21" t="s">
        <v>81</v>
      </c>
      <c r="C15">
        <f>_xlfn.STDEV.S(C3:C13)</f>
        <v>8.1264215539637892</v>
      </c>
      <c r="I15" s="22" t="s">
        <v>81</v>
      </c>
      <c r="J15">
        <f>_xlfn.STDEV.S(J3:J13)</f>
        <v>4.0894542867767125</v>
      </c>
    </row>
    <row r="16" spans="2:17" x14ac:dyDescent="0.2">
      <c r="B16" s="21" t="s">
        <v>56</v>
      </c>
      <c r="C16">
        <f>AVERAGE(C3:C13)</f>
        <v>14.845454545454546</v>
      </c>
      <c r="I16" s="23" t="s">
        <v>56</v>
      </c>
      <c r="J16">
        <f>AVERAGE(J3:J13)</f>
        <v>15.381818181818181</v>
      </c>
    </row>
    <row r="17" spans="2:3" x14ac:dyDescent="0.2">
      <c r="B17" s="21" t="s">
        <v>57</v>
      </c>
      <c r="C17">
        <f>MEDIAN(C3:C13)</f>
        <v>12.2</v>
      </c>
    </row>
  </sheetData>
  <mergeCells count="2">
    <mergeCell ref="B1:E1"/>
    <mergeCell ref="I1:L1"/>
  </mergeCells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F44B-4183-42E2-9A6B-B827BAED2999}">
  <dimension ref="A2:T21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17.83203125" bestFit="1" customWidth="1"/>
    <col min="2" max="2" width="19.83203125" bestFit="1" customWidth="1"/>
  </cols>
  <sheetData>
    <row r="2" spans="1:20" x14ac:dyDescent="0.2">
      <c r="A2" s="21"/>
      <c r="B2" s="21" t="s">
        <v>83</v>
      </c>
      <c r="C2" s="21"/>
      <c r="D2" s="21" t="s">
        <v>129</v>
      </c>
      <c r="E2" s="33" t="s">
        <v>113</v>
      </c>
      <c r="F2" s="32"/>
      <c r="G2" s="32"/>
      <c r="H2" s="32"/>
      <c r="I2" s="32"/>
      <c r="J2" s="32"/>
      <c r="K2" s="32"/>
      <c r="M2" s="34" t="s">
        <v>133</v>
      </c>
      <c r="N2" s="34"/>
      <c r="O2" s="34"/>
      <c r="P2" s="34"/>
      <c r="Q2" s="34"/>
      <c r="R2" s="34"/>
      <c r="S2" s="34"/>
      <c r="T2" s="34"/>
    </row>
    <row r="3" spans="1:20" x14ac:dyDescent="0.2">
      <c r="A3" t="s">
        <v>84</v>
      </c>
      <c r="B3">
        <v>7.4</v>
      </c>
      <c r="C3" cm="1">
        <f t="array" ref="C3:C10">_xlfn._xlws.SORT(B3:B10)</f>
        <v>4.0999999999999996</v>
      </c>
      <c r="D3" s="21">
        <f>(B3-$B$12)/B16</f>
        <v>0.42232316003837167</v>
      </c>
      <c r="E3" s="32"/>
      <c r="F3" s="32"/>
      <c r="G3" s="32"/>
      <c r="H3" s="32"/>
      <c r="I3" s="32"/>
      <c r="J3" s="32"/>
      <c r="K3" s="32"/>
      <c r="M3" s="34" t="s">
        <v>134</v>
      </c>
      <c r="N3" s="34"/>
      <c r="O3" s="34"/>
      <c r="P3" s="34"/>
      <c r="Q3" s="34"/>
      <c r="R3" s="34"/>
      <c r="S3" s="34"/>
      <c r="T3" s="34"/>
    </row>
    <row r="4" spans="1:20" x14ac:dyDescent="0.2">
      <c r="A4" t="s">
        <v>85</v>
      </c>
      <c r="B4">
        <v>7.9</v>
      </c>
      <c r="C4">
        <v>6.2</v>
      </c>
      <c r="D4" s="21">
        <f>(B4-$B$12)/$B$16</f>
        <v>0.81518191356243863</v>
      </c>
      <c r="E4" s="32"/>
      <c r="F4" s="32"/>
      <c r="G4" s="32"/>
      <c r="H4" s="32"/>
      <c r="I4" s="32"/>
      <c r="J4" s="32"/>
      <c r="K4" s="32"/>
      <c r="M4" s="34" t="s">
        <v>135</v>
      </c>
      <c r="N4" s="34"/>
      <c r="O4" s="34"/>
      <c r="P4" s="34"/>
      <c r="Q4" s="34"/>
      <c r="R4" s="34"/>
      <c r="S4" s="34"/>
      <c r="T4" s="34"/>
    </row>
    <row r="5" spans="1:20" ht="53.5" customHeight="1" x14ac:dyDescent="0.2">
      <c r="A5" t="s">
        <v>86</v>
      </c>
      <c r="B5">
        <v>4.0999999999999996</v>
      </c>
      <c r="C5">
        <v>6.7</v>
      </c>
      <c r="D5" s="21">
        <f>(B5-$B$12)/$B$16</f>
        <v>-2.1705446132204709</v>
      </c>
      <c r="E5" s="32"/>
      <c r="F5" s="32"/>
      <c r="G5" s="32"/>
      <c r="H5" s="32"/>
      <c r="I5" s="32"/>
      <c r="J5" s="32"/>
      <c r="K5" s="32"/>
    </row>
    <row r="6" spans="1:20" ht="14.5" customHeight="1" x14ac:dyDescent="0.2">
      <c r="A6" t="s">
        <v>87</v>
      </c>
      <c r="B6">
        <v>8.1</v>
      </c>
      <c r="C6">
        <v>7.1</v>
      </c>
      <c r="D6" s="21">
        <f t="shared" ref="D6:D10" si="0">(B6-$B$12)/$B$16</f>
        <v>0.97232541497206482</v>
      </c>
    </row>
    <row r="7" spans="1:20" x14ac:dyDescent="0.2">
      <c r="A7" t="s">
        <v>88</v>
      </c>
      <c r="B7">
        <v>6.2</v>
      </c>
      <c r="C7">
        <v>7.4</v>
      </c>
      <c r="D7" s="21">
        <f t="shared" si="0"/>
        <v>-0.5205378484193891</v>
      </c>
    </row>
    <row r="8" spans="1:20" x14ac:dyDescent="0.2">
      <c r="A8" t="s">
        <v>89</v>
      </c>
      <c r="B8">
        <v>7.1</v>
      </c>
      <c r="C8">
        <v>7.4</v>
      </c>
      <c r="D8" s="21">
        <f t="shared" si="0"/>
        <v>0.18660790792393095</v>
      </c>
    </row>
    <row r="9" spans="1:20" x14ac:dyDescent="0.2">
      <c r="A9" t="s">
        <v>90</v>
      </c>
      <c r="B9">
        <v>7.4</v>
      </c>
      <c r="C9">
        <v>7.9</v>
      </c>
      <c r="D9" s="21">
        <f t="shared" si="0"/>
        <v>0.42232316003837167</v>
      </c>
    </row>
    <row r="10" spans="1:20" x14ac:dyDescent="0.2">
      <c r="A10" t="s">
        <v>91</v>
      </c>
      <c r="B10">
        <v>6.7</v>
      </c>
      <c r="C10">
        <v>8.1</v>
      </c>
      <c r="D10" s="21">
        <f t="shared" si="0"/>
        <v>-0.12767909489532217</v>
      </c>
    </row>
    <row r="11" spans="1:20" ht="16" thickBot="1" x14ac:dyDescent="0.25">
      <c r="A11" s="21" t="s">
        <v>92</v>
      </c>
      <c r="B11" s="21">
        <f>MODE(B3:B10)</f>
        <v>7.4</v>
      </c>
    </row>
    <row r="12" spans="1:20" x14ac:dyDescent="0.2">
      <c r="A12" s="21" t="s">
        <v>56</v>
      </c>
      <c r="B12" s="21">
        <f>AVERAGE(B3:B10)</f>
        <v>6.8625000000000007</v>
      </c>
      <c r="E12" s="20" t="s">
        <v>121</v>
      </c>
      <c r="F12" s="20" t="s">
        <v>20</v>
      </c>
    </row>
    <row r="13" spans="1:20" x14ac:dyDescent="0.2">
      <c r="A13" s="21" t="s">
        <v>57</v>
      </c>
      <c r="B13" s="21">
        <f>MEDIAN(B3:B10)</f>
        <v>7.25</v>
      </c>
      <c r="E13" s="18">
        <v>-2.1705446132204709</v>
      </c>
      <c r="F13" s="18">
        <v>1</v>
      </c>
    </row>
    <row r="14" spans="1:20" x14ac:dyDescent="0.2">
      <c r="A14" s="21" t="s">
        <v>93</v>
      </c>
      <c r="B14" s="21">
        <f>MAX(B3:B10)-MIN(B3:B10)</f>
        <v>4</v>
      </c>
      <c r="E14" s="18">
        <v>-0.59910959912420303</v>
      </c>
      <c r="F14" s="18">
        <v>0</v>
      </c>
    </row>
    <row r="15" spans="1:20" ht="16" thickBot="1" x14ac:dyDescent="0.25">
      <c r="A15" s="21" t="s">
        <v>94</v>
      </c>
      <c r="B15" s="21">
        <f>B18-B17</f>
        <v>1.4500000000000002</v>
      </c>
      <c r="E15" s="19" t="s">
        <v>122</v>
      </c>
      <c r="F15" s="19">
        <v>7</v>
      </c>
    </row>
    <row r="16" spans="1:20" ht="16" thickBot="1" x14ac:dyDescent="0.25">
      <c r="A16" s="21" t="s">
        <v>128</v>
      </c>
      <c r="B16" s="21">
        <f>_xlfn.STDEV.S(B3:B10)</f>
        <v>1.2727220547202838</v>
      </c>
    </row>
    <row r="17" spans="1:6" x14ac:dyDescent="0.2">
      <c r="A17" s="21" t="s">
        <v>73</v>
      </c>
      <c r="B17" s="21">
        <f>_xlfn.QUARTILE.EXC(B3:B10,1)</f>
        <v>6.3250000000000002</v>
      </c>
      <c r="E17" s="20"/>
      <c r="F17" s="20"/>
    </row>
    <row r="18" spans="1:6" x14ac:dyDescent="0.2">
      <c r="A18" s="21" t="s">
        <v>74</v>
      </c>
      <c r="B18" s="21">
        <f>_xlfn.QUARTILE.EXC(B3:B10,3)</f>
        <v>7.7750000000000004</v>
      </c>
      <c r="E18" s="18"/>
      <c r="F18" s="18"/>
    </row>
    <row r="19" spans="1:6" ht="32" x14ac:dyDescent="0.2">
      <c r="A19" s="25" t="s">
        <v>95</v>
      </c>
      <c r="B19" s="21">
        <f>B18+1.5*(B16)</f>
        <v>9.6840830820804253</v>
      </c>
      <c r="E19" s="18"/>
      <c r="F19" s="18"/>
    </row>
    <row r="20" spans="1:6" ht="16" thickBot="1" x14ac:dyDescent="0.25">
      <c r="A20" s="21"/>
      <c r="B20" s="21"/>
      <c r="E20" s="19"/>
      <c r="F20" s="19"/>
    </row>
    <row r="21" spans="1:6" x14ac:dyDescent="0.2">
      <c r="A21" s="21" t="s">
        <v>132</v>
      </c>
      <c r="B21" s="21">
        <f>AVERAGE(D3:D10)</f>
        <v>-5.377642775528102E-16</v>
      </c>
    </row>
  </sheetData>
  <mergeCells count="1">
    <mergeCell ref="E2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Data Matrix &amp; Frequency</vt:lpstr>
      <vt:lpstr>Graphs &amp; Shapes</vt:lpstr>
      <vt:lpstr>Mode,median and mean</vt:lpstr>
      <vt:lpstr>Range, boxplot</vt:lpstr>
      <vt:lpstr>Variance &amp; Standard Deviation</vt:lpstr>
      <vt:lpstr>Zscore</vt:lpstr>
      <vt:lpstr>Z score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AjitC</dc:creator>
  <cp:lastModifiedBy>Navjot Nijjer</cp:lastModifiedBy>
  <dcterms:created xsi:type="dcterms:W3CDTF">2021-02-23T02:08:34Z</dcterms:created>
  <dcterms:modified xsi:type="dcterms:W3CDTF">2021-03-23T00:21:42Z</dcterms:modified>
</cp:coreProperties>
</file>