
<file path=[Content_Types].xml><?xml version="1.0" encoding="utf-8"?>
<Types xmlns="http://schemas.openxmlformats.org/package/2006/content-types">
  <Default Extension="png" ContentType="image/png"/>
  <Default Extension="svg" ContentType="image/svg+xml"/>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slicers/slicer3.xml" ContentType="application/vnd.ms-excel.slicer+xml"/>
  <Override PartName="/xl/charts/chart13.xml" ContentType="application/vnd.openxmlformats-officedocument.drawingml.chart+xml"/>
  <Override PartName="/xl/drawings/drawing7.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Selenium\Downloads\"/>
    </mc:Choice>
  </mc:AlternateContent>
  <xr:revisionPtr revIDLastSave="0" documentId="13_ncr:1_{BAAB0D4B-A499-4B77-8828-913E74A4FFE0}" xr6:coauthVersionLast="36" xr6:coauthVersionMax="47" xr10:uidLastSave="{00000000-0000-0000-0000-000000000000}"/>
  <bookViews>
    <workbookView xWindow="0" yWindow="0" windowWidth="20490" windowHeight="7425" tabRatio="734" activeTab="1" xr2:uid="{5CAB0452-DE52-41E6-8924-9C12EACCBD28}"/>
  </bookViews>
  <sheets>
    <sheet name="DASHBOARD" sheetId="1" r:id="rId1"/>
    <sheet name="DASHBOARD Hight" sheetId="9" r:id="rId2"/>
    <sheet name="Processing" sheetId="2" r:id="rId3"/>
    <sheet name="Control" sheetId="4" r:id="rId4"/>
    <sheet name="Data" sheetId="3" r:id="rId5"/>
    <sheet name="KPI Plans" sheetId="6" r:id="rId6"/>
    <sheet name="EMPLOYEES" sheetId="7" r:id="rId7"/>
    <sheet name="KPI RANKING" sheetId="8" r:id="rId8"/>
    <sheet name="About" sheetId="10" r:id="rId9"/>
  </sheets>
  <definedNames>
    <definedName name="Slicer_Month1">#N/A</definedName>
    <definedName name="Slicer_Position">#N/A</definedName>
    <definedName name="Slicer_Year1">#N/A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29" i="2" l="1"/>
  <c r="K27" i="2"/>
  <c r="K30" i="2"/>
  <c r="K21" i="2"/>
  <c r="K24" i="2" l="1"/>
  <c r="K7" i="2" l="1"/>
  <c r="K8" i="2"/>
  <c r="K9" i="2"/>
  <c r="K10" i="2"/>
  <c r="K11" i="2"/>
  <c r="K12" i="2"/>
  <c r="K13" i="2"/>
  <c r="K14" i="2"/>
  <c r="K15" i="2"/>
  <c r="K16" i="2"/>
  <c r="K17" i="2"/>
  <c r="K6" i="2"/>
  <c r="L13" i="2"/>
  <c r="L8" i="2"/>
  <c r="L17" i="2"/>
  <c r="L14" i="2"/>
  <c r="L11" i="2"/>
  <c r="L16" i="2"/>
  <c r="L7" i="2"/>
  <c r="L9" i="2"/>
  <c r="L12" i="2"/>
  <c r="L6" i="2"/>
  <c r="L15" i="2"/>
  <c r="L10" i="2"/>
  <c r="T2" i="2" l="1"/>
  <c r="S2" i="2"/>
  <c r="D41" i="2"/>
  <c r="D40" i="2"/>
  <c r="D39" i="2"/>
  <c r="D22" i="2" a="1"/>
  <c r="D22" i="2" s="1"/>
  <c r="E22" i="2" s="1"/>
  <c r="D23" i="2" a="1"/>
  <c r="D23" i="2" s="1"/>
  <c r="E23" i="2" s="1"/>
  <c r="D24" i="2" a="1"/>
  <c r="D24" i="2" s="1"/>
  <c r="E24" i="2" s="1"/>
  <c r="D25" i="2" a="1"/>
  <c r="D25" i="2" s="1"/>
  <c r="E25" i="2" s="1"/>
  <c r="D26" i="2" a="1"/>
  <c r="D26" i="2" s="1"/>
  <c r="E26" i="2" s="1"/>
  <c r="D27" i="2" a="1"/>
  <c r="D27" i="2" s="1"/>
  <c r="E27" i="2" s="1"/>
  <c r="D28" i="2" a="1"/>
  <c r="D28" i="2" s="1"/>
  <c r="E28" i="2" s="1"/>
  <c r="D29" i="2" a="1"/>
  <c r="D29" i="2" s="1"/>
  <c r="E29" i="2" s="1"/>
  <c r="D30" i="2" a="1"/>
  <c r="D30" i="2" s="1"/>
  <c r="E30" i="2" s="1"/>
  <c r="D31" i="2" a="1"/>
  <c r="D31" i="2" s="1"/>
  <c r="E31" i="2" s="1"/>
  <c r="D32" i="2" a="1"/>
  <c r="D32" i="2" s="1"/>
  <c r="E32" i="2" s="1"/>
  <c r="F32" i="2" s="1"/>
  <c r="D33" i="2" a="1"/>
  <c r="D33" i="2" s="1"/>
  <c r="E33" i="2" s="1"/>
  <c r="F33" i="2" s="1"/>
  <c r="D34" i="2" a="1"/>
  <c r="D34" i="2" s="1"/>
  <c r="E34" i="2" s="1"/>
  <c r="F34" i="2" s="1"/>
  <c r="D21" i="2" a="1"/>
  <c r="D21" i="2" s="1"/>
  <c r="E21" i="2" s="1"/>
  <c r="A27" i="2"/>
  <c r="A28" i="2"/>
  <c r="A29" i="2"/>
  <c r="A30" i="2"/>
  <c r="A31" i="2"/>
  <c r="A32" i="2"/>
  <c r="A33" i="2"/>
  <c r="A34" i="2"/>
  <c r="A35" i="2"/>
  <c r="A36" i="2"/>
  <c r="A37" i="2"/>
  <c r="A15" i="2"/>
  <c r="A16" i="2"/>
  <c r="A17" i="2"/>
  <c r="A18" i="2"/>
  <c r="A19" i="2"/>
  <c r="A20" i="2"/>
  <c r="A21" i="2"/>
  <c r="A22" i="2"/>
  <c r="A23" i="2"/>
  <c r="A24" i="2"/>
  <c r="A25" i="2"/>
  <c r="A3" i="2"/>
  <c r="A4" i="2"/>
  <c r="A5" i="2"/>
  <c r="A6" i="2"/>
  <c r="A7" i="2"/>
  <c r="A8" i="2"/>
  <c r="A9" i="2"/>
  <c r="A10" i="2"/>
  <c r="A11" i="2"/>
  <c r="A12" i="2"/>
  <c r="A13" i="2"/>
  <c r="A26" i="2"/>
  <c r="A14" i="2"/>
  <c r="A2" i="2"/>
  <c r="B3" i="2"/>
  <c r="B15" i="2" s="1"/>
  <c r="B27" i="2" s="1"/>
  <c r="B4" i="2"/>
  <c r="B16" i="2" s="1"/>
  <c r="B28" i="2" s="1"/>
  <c r="B5" i="2"/>
  <c r="B17" i="2" s="1"/>
  <c r="B29" i="2" s="1"/>
  <c r="B6" i="2"/>
  <c r="B18" i="2" s="1"/>
  <c r="B30" i="2" s="1"/>
  <c r="B7" i="2"/>
  <c r="B19" i="2" s="1"/>
  <c r="B31" i="2" s="1"/>
  <c r="B8" i="2"/>
  <c r="B20" i="2" s="1"/>
  <c r="B32" i="2" s="1"/>
  <c r="B9" i="2"/>
  <c r="B21" i="2" s="1"/>
  <c r="B33" i="2" s="1"/>
  <c r="B10" i="2"/>
  <c r="B22" i="2" s="1"/>
  <c r="B34" i="2" s="1"/>
  <c r="B11" i="2"/>
  <c r="B23" i="2" s="1"/>
  <c r="B35" i="2" s="1"/>
  <c r="B12" i="2"/>
  <c r="B24" i="2" s="1"/>
  <c r="B36" i="2" s="1"/>
  <c r="B13" i="2"/>
  <c r="B25" i="2" s="1"/>
  <c r="B37" i="2" s="1"/>
  <c r="B2" i="2"/>
  <c r="B14" i="2" s="1"/>
  <c r="B26" i="2" s="1"/>
  <c r="D808" i="3"/>
  <c r="C808" i="3"/>
  <c r="B808" i="3"/>
  <c r="D807" i="3"/>
  <c r="C807" i="3"/>
  <c r="B807" i="3"/>
  <c r="D806" i="3"/>
  <c r="C806" i="3"/>
  <c r="B806" i="3"/>
  <c r="D805" i="3"/>
  <c r="C805" i="3"/>
  <c r="B805" i="3"/>
  <c r="D804" i="3"/>
  <c r="C804" i="3"/>
  <c r="B804" i="3"/>
  <c r="D803" i="3"/>
  <c r="C803" i="3"/>
  <c r="B803" i="3"/>
  <c r="D802" i="3"/>
  <c r="C802" i="3"/>
  <c r="B802" i="3"/>
  <c r="D801" i="3"/>
  <c r="C801" i="3"/>
  <c r="B801" i="3"/>
  <c r="D800" i="3"/>
  <c r="C800" i="3"/>
  <c r="B800" i="3"/>
  <c r="D799" i="3"/>
  <c r="C799" i="3"/>
  <c r="B799" i="3"/>
  <c r="D798" i="3"/>
  <c r="C798" i="3"/>
  <c r="B798" i="3"/>
  <c r="D797" i="3"/>
  <c r="C797" i="3"/>
  <c r="B797" i="3"/>
  <c r="D796" i="3"/>
  <c r="C796" i="3"/>
  <c r="B796" i="3"/>
  <c r="D795" i="3"/>
  <c r="C795" i="3"/>
  <c r="B795" i="3"/>
  <c r="D794" i="3"/>
  <c r="C794" i="3"/>
  <c r="B794" i="3"/>
  <c r="D793" i="3"/>
  <c r="C793" i="3"/>
  <c r="B793" i="3"/>
  <c r="D792" i="3"/>
  <c r="C792" i="3"/>
  <c r="B792" i="3"/>
  <c r="D791" i="3"/>
  <c r="C791" i="3"/>
  <c r="B791" i="3"/>
  <c r="D790" i="3"/>
  <c r="C790" i="3"/>
  <c r="B790" i="3"/>
  <c r="D789" i="3"/>
  <c r="C789" i="3"/>
  <c r="B789" i="3"/>
  <c r="D788" i="3"/>
  <c r="C788" i="3"/>
  <c r="B788" i="3"/>
  <c r="D787" i="3"/>
  <c r="C787" i="3"/>
  <c r="B787" i="3"/>
  <c r="D786" i="3"/>
  <c r="C786" i="3"/>
  <c r="B786" i="3"/>
  <c r="D785" i="3"/>
  <c r="C785" i="3"/>
  <c r="B785" i="3"/>
  <c r="D784" i="3"/>
  <c r="C784" i="3"/>
  <c r="B784" i="3"/>
  <c r="D783" i="3"/>
  <c r="C783" i="3"/>
  <c r="B783" i="3"/>
  <c r="D782" i="3"/>
  <c r="C782" i="3"/>
  <c r="B782" i="3"/>
  <c r="D781" i="3"/>
  <c r="C781" i="3"/>
  <c r="B781" i="3"/>
  <c r="D780" i="3"/>
  <c r="C780" i="3"/>
  <c r="B780" i="3"/>
  <c r="D779" i="3"/>
  <c r="C779" i="3"/>
  <c r="B779" i="3"/>
  <c r="D778" i="3"/>
  <c r="C778" i="3"/>
  <c r="B778" i="3"/>
  <c r="D777" i="3"/>
  <c r="C777" i="3"/>
  <c r="B777" i="3"/>
  <c r="D776" i="3"/>
  <c r="C776" i="3"/>
  <c r="B776" i="3"/>
  <c r="D775" i="3"/>
  <c r="C775" i="3"/>
  <c r="B775" i="3"/>
  <c r="D774" i="3"/>
  <c r="C774" i="3"/>
  <c r="B774" i="3"/>
  <c r="D773" i="3"/>
  <c r="C773" i="3"/>
  <c r="B773" i="3"/>
  <c r="D772" i="3"/>
  <c r="C772" i="3"/>
  <c r="B772" i="3"/>
  <c r="D771" i="3"/>
  <c r="C771" i="3"/>
  <c r="B771" i="3"/>
  <c r="D770" i="3"/>
  <c r="C770" i="3"/>
  <c r="B770" i="3"/>
  <c r="D769" i="3"/>
  <c r="C769" i="3"/>
  <c r="B769" i="3"/>
  <c r="D768" i="3"/>
  <c r="C768" i="3"/>
  <c r="B768" i="3"/>
  <c r="D767" i="3"/>
  <c r="C767" i="3"/>
  <c r="B767" i="3"/>
  <c r="D766" i="3"/>
  <c r="C766" i="3"/>
  <c r="B766" i="3"/>
  <c r="D765" i="3"/>
  <c r="C765" i="3"/>
  <c r="B765" i="3"/>
  <c r="D764" i="3"/>
  <c r="C764" i="3"/>
  <c r="B764" i="3"/>
  <c r="D763" i="3"/>
  <c r="C763" i="3"/>
  <c r="B763" i="3"/>
  <c r="D762" i="3"/>
  <c r="C762" i="3"/>
  <c r="B762" i="3"/>
  <c r="D761" i="3"/>
  <c r="C761" i="3"/>
  <c r="B761" i="3"/>
  <c r="D760" i="3"/>
  <c r="C760" i="3"/>
  <c r="B760" i="3"/>
  <c r="D759" i="3"/>
  <c r="C759" i="3"/>
  <c r="B759" i="3"/>
  <c r="D758" i="3"/>
  <c r="C758" i="3"/>
  <c r="B758" i="3"/>
  <c r="D757" i="3"/>
  <c r="C757" i="3"/>
  <c r="B757" i="3"/>
  <c r="D756" i="3"/>
  <c r="C756" i="3"/>
  <c r="B756" i="3"/>
  <c r="D755" i="3"/>
  <c r="C755" i="3"/>
  <c r="B755" i="3"/>
  <c r="D754" i="3"/>
  <c r="C754" i="3"/>
  <c r="B754" i="3"/>
  <c r="D753" i="3"/>
  <c r="C753" i="3"/>
  <c r="B753" i="3"/>
  <c r="D752" i="3"/>
  <c r="C752" i="3"/>
  <c r="B752" i="3"/>
  <c r="D751" i="3"/>
  <c r="C751" i="3"/>
  <c r="B751" i="3"/>
  <c r="D750" i="3"/>
  <c r="C750" i="3"/>
  <c r="B750" i="3"/>
  <c r="D749" i="3"/>
  <c r="C749" i="3"/>
  <c r="B749" i="3"/>
  <c r="D748" i="3"/>
  <c r="C748" i="3"/>
  <c r="B748" i="3"/>
  <c r="D747" i="3"/>
  <c r="C747" i="3"/>
  <c r="B747" i="3"/>
  <c r="D746" i="3"/>
  <c r="C746" i="3"/>
  <c r="B746" i="3"/>
  <c r="D745" i="3"/>
  <c r="C745" i="3"/>
  <c r="B745" i="3"/>
  <c r="D744" i="3"/>
  <c r="C744" i="3"/>
  <c r="B744" i="3"/>
  <c r="D743" i="3"/>
  <c r="C743" i="3"/>
  <c r="B743" i="3"/>
  <c r="D742" i="3"/>
  <c r="C742" i="3"/>
  <c r="B742" i="3"/>
  <c r="D741" i="3"/>
  <c r="C741" i="3"/>
  <c r="B741" i="3"/>
  <c r="D740" i="3"/>
  <c r="C740" i="3"/>
  <c r="B740" i="3"/>
  <c r="D739" i="3"/>
  <c r="C739" i="3"/>
  <c r="B739" i="3"/>
  <c r="D738" i="3"/>
  <c r="C738" i="3"/>
  <c r="B738" i="3"/>
  <c r="D737" i="3"/>
  <c r="C737" i="3"/>
  <c r="B737" i="3"/>
  <c r="D736" i="3"/>
  <c r="C736" i="3"/>
  <c r="B736" i="3"/>
  <c r="D735" i="3"/>
  <c r="C735" i="3"/>
  <c r="B735" i="3"/>
  <c r="D734" i="3"/>
  <c r="C734" i="3"/>
  <c r="B734" i="3"/>
  <c r="D733" i="3"/>
  <c r="C733" i="3"/>
  <c r="B733" i="3"/>
  <c r="D732" i="3"/>
  <c r="C732" i="3"/>
  <c r="B732" i="3"/>
  <c r="D731" i="3"/>
  <c r="C731" i="3"/>
  <c r="B731" i="3"/>
  <c r="D730" i="3"/>
  <c r="C730" i="3"/>
  <c r="B730" i="3"/>
  <c r="D729" i="3"/>
  <c r="C729" i="3"/>
  <c r="B729" i="3"/>
  <c r="D728" i="3"/>
  <c r="C728" i="3"/>
  <c r="B728" i="3"/>
  <c r="D727" i="3"/>
  <c r="C727" i="3"/>
  <c r="B727" i="3"/>
  <c r="D726" i="3"/>
  <c r="C726" i="3"/>
  <c r="B726" i="3"/>
  <c r="D725" i="3"/>
  <c r="C725" i="3"/>
  <c r="B725" i="3"/>
  <c r="D724" i="3"/>
  <c r="C724" i="3"/>
  <c r="B724" i="3"/>
  <c r="D723" i="3"/>
  <c r="C723" i="3"/>
  <c r="B723" i="3"/>
  <c r="D722" i="3"/>
  <c r="C722" i="3"/>
  <c r="B722" i="3"/>
  <c r="D721" i="3"/>
  <c r="C721" i="3"/>
  <c r="B721" i="3"/>
  <c r="D720" i="3"/>
  <c r="C720" i="3"/>
  <c r="B720" i="3"/>
  <c r="D719" i="3"/>
  <c r="C719" i="3"/>
  <c r="B719" i="3"/>
  <c r="D718" i="3"/>
  <c r="C718" i="3"/>
  <c r="B718" i="3"/>
  <c r="D717" i="3"/>
  <c r="C717" i="3"/>
  <c r="B717" i="3"/>
  <c r="D716" i="3"/>
  <c r="C716" i="3"/>
  <c r="B716" i="3"/>
  <c r="D715" i="3"/>
  <c r="C715" i="3"/>
  <c r="B715" i="3"/>
  <c r="D714" i="3"/>
  <c r="C714" i="3"/>
  <c r="B714" i="3"/>
  <c r="D713" i="3"/>
  <c r="C713" i="3"/>
  <c r="B713" i="3"/>
  <c r="D712" i="3"/>
  <c r="C712" i="3"/>
  <c r="B712" i="3"/>
  <c r="D711" i="3"/>
  <c r="C711" i="3"/>
  <c r="B711" i="3"/>
  <c r="D710" i="3"/>
  <c r="C710" i="3"/>
  <c r="B710" i="3"/>
  <c r="D709" i="3"/>
  <c r="C709" i="3"/>
  <c r="B709" i="3"/>
  <c r="D708" i="3"/>
  <c r="C708" i="3"/>
  <c r="B708" i="3"/>
  <c r="D707" i="3"/>
  <c r="C707" i="3"/>
  <c r="B707" i="3"/>
  <c r="D706" i="3"/>
  <c r="C706" i="3"/>
  <c r="B706" i="3"/>
  <c r="D705" i="3"/>
  <c r="C705" i="3"/>
  <c r="B705" i="3"/>
  <c r="D704" i="3"/>
  <c r="C704" i="3"/>
  <c r="B704" i="3"/>
  <c r="D703" i="3"/>
  <c r="C703" i="3"/>
  <c r="B703" i="3"/>
  <c r="D702" i="3"/>
  <c r="C702" i="3"/>
  <c r="B702" i="3"/>
  <c r="D701" i="3"/>
  <c r="C701" i="3"/>
  <c r="B701" i="3"/>
  <c r="D700" i="3"/>
  <c r="C700" i="3"/>
  <c r="B700" i="3"/>
  <c r="D699" i="3"/>
  <c r="C699" i="3"/>
  <c r="B699" i="3"/>
  <c r="D698" i="3"/>
  <c r="C698" i="3"/>
  <c r="B698" i="3"/>
  <c r="D697" i="3"/>
  <c r="C697" i="3"/>
  <c r="B697" i="3"/>
  <c r="D696" i="3"/>
  <c r="C696" i="3"/>
  <c r="B696" i="3"/>
  <c r="D695" i="3"/>
  <c r="C695" i="3"/>
  <c r="B695" i="3"/>
  <c r="D694" i="3"/>
  <c r="C694" i="3"/>
  <c r="B694" i="3"/>
  <c r="D693" i="3"/>
  <c r="C693" i="3"/>
  <c r="B693" i="3"/>
  <c r="D692" i="3"/>
  <c r="C692" i="3"/>
  <c r="B692" i="3"/>
  <c r="D691" i="3"/>
  <c r="C691" i="3"/>
  <c r="B691" i="3"/>
  <c r="D690" i="3"/>
  <c r="C690" i="3"/>
  <c r="B690" i="3"/>
  <c r="D689" i="3"/>
  <c r="C689" i="3"/>
  <c r="B689" i="3"/>
  <c r="D688" i="3"/>
  <c r="C688" i="3"/>
  <c r="B688" i="3"/>
  <c r="D687" i="3"/>
  <c r="C687" i="3"/>
  <c r="B687" i="3"/>
  <c r="D686" i="3"/>
  <c r="C686" i="3"/>
  <c r="B686" i="3"/>
  <c r="D685" i="3"/>
  <c r="C685" i="3"/>
  <c r="B685" i="3"/>
  <c r="D684" i="3"/>
  <c r="C684" i="3"/>
  <c r="B684" i="3"/>
  <c r="D683" i="3"/>
  <c r="C683" i="3"/>
  <c r="B683" i="3"/>
  <c r="D682" i="3"/>
  <c r="C682" i="3"/>
  <c r="B682" i="3"/>
  <c r="D681" i="3"/>
  <c r="C681" i="3"/>
  <c r="B681" i="3"/>
  <c r="D680" i="3"/>
  <c r="C680" i="3"/>
  <c r="B680" i="3"/>
  <c r="D679" i="3"/>
  <c r="C679" i="3"/>
  <c r="B679" i="3"/>
  <c r="D678" i="3"/>
  <c r="C678" i="3"/>
  <c r="B678" i="3"/>
  <c r="D677" i="3"/>
  <c r="C677" i="3"/>
  <c r="B677" i="3"/>
  <c r="D676" i="3"/>
  <c r="C676" i="3"/>
  <c r="B676" i="3"/>
  <c r="D675" i="3"/>
  <c r="C675" i="3"/>
  <c r="B675" i="3"/>
  <c r="D674" i="3"/>
  <c r="C674" i="3"/>
  <c r="B674" i="3"/>
  <c r="D673" i="3"/>
  <c r="C673" i="3"/>
  <c r="B673" i="3"/>
  <c r="D672" i="3"/>
  <c r="C672" i="3"/>
  <c r="B672" i="3"/>
  <c r="D671" i="3"/>
  <c r="C671" i="3"/>
  <c r="B671" i="3"/>
  <c r="D670" i="3"/>
  <c r="C670" i="3"/>
  <c r="B670" i="3"/>
  <c r="D669" i="3"/>
  <c r="C669" i="3"/>
  <c r="B669" i="3"/>
  <c r="D668" i="3"/>
  <c r="C668" i="3"/>
  <c r="B668" i="3"/>
  <c r="D667" i="3"/>
  <c r="C667" i="3"/>
  <c r="B667" i="3"/>
  <c r="D666" i="3"/>
  <c r="C666" i="3"/>
  <c r="B666" i="3"/>
  <c r="D665" i="3"/>
  <c r="C665" i="3"/>
  <c r="B665" i="3"/>
  <c r="D664" i="3"/>
  <c r="C664" i="3"/>
  <c r="B664" i="3"/>
  <c r="D663" i="3"/>
  <c r="C663" i="3"/>
  <c r="B663" i="3"/>
  <c r="D662" i="3"/>
  <c r="C662" i="3"/>
  <c r="B662" i="3"/>
  <c r="D661" i="3"/>
  <c r="C661" i="3"/>
  <c r="B661" i="3"/>
  <c r="D660" i="3"/>
  <c r="C660" i="3"/>
  <c r="B660" i="3"/>
  <c r="D659" i="3"/>
  <c r="C659" i="3"/>
  <c r="B659" i="3"/>
  <c r="D658" i="3"/>
  <c r="C658" i="3"/>
  <c r="B658" i="3"/>
  <c r="D657" i="3"/>
  <c r="C657" i="3"/>
  <c r="B657" i="3"/>
  <c r="D656" i="3"/>
  <c r="C656" i="3"/>
  <c r="B656" i="3"/>
  <c r="D655" i="3"/>
  <c r="C655" i="3"/>
  <c r="B655" i="3"/>
  <c r="D654" i="3"/>
  <c r="C654" i="3"/>
  <c r="B654" i="3"/>
  <c r="D653" i="3"/>
  <c r="C653" i="3"/>
  <c r="B653" i="3"/>
  <c r="D652" i="3"/>
  <c r="C652" i="3"/>
  <c r="B652" i="3"/>
  <c r="D651" i="3"/>
  <c r="C651" i="3"/>
  <c r="B651" i="3"/>
  <c r="D650" i="3"/>
  <c r="C650" i="3"/>
  <c r="B650" i="3"/>
  <c r="D649" i="3"/>
  <c r="C649" i="3"/>
  <c r="B649" i="3"/>
  <c r="D648" i="3"/>
  <c r="C648" i="3"/>
  <c r="B648" i="3"/>
  <c r="D647" i="3"/>
  <c r="C647" i="3"/>
  <c r="B647" i="3"/>
  <c r="D646" i="3"/>
  <c r="C646" i="3"/>
  <c r="B646" i="3"/>
  <c r="D645" i="3"/>
  <c r="C645" i="3"/>
  <c r="B645" i="3"/>
  <c r="D644" i="3"/>
  <c r="C644" i="3"/>
  <c r="B644" i="3"/>
  <c r="D643" i="3"/>
  <c r="C643" i="3"/>
  <c r="B643" i="3"/>
  <c r="D642" i="3"/>
  <c r="C642" i="3"/>
  <c r="B642" i="3"/>
  <c r="D641" i="3"/>
  <c r="C641" i="3"/>
  <c r="B641" i="3"/>
  <c r="D640" i="3"/>
  <c r="C640" i="3"/>
  <c r="B640" i="3"/>
  <c r="D639" i="3"/>
  <c r="C639" i="3"/>
  <c r="B639" i="3"/>
  <c r="D638" i="3"/>
  <c r="C638" i="3"/>
  <c r="B638" i="3"/>
  <c r="D637" i="3"/>
  <c r="C637" i="3"/>
  <c r="B637" i="3"/>
  <c r="D636" i="3"/>
  <c r="C636" i="3"/>
  <c r="B636" i="3"/>
  <c r="D635" i="3"/>
  <c r="C635" i="3"/>
  <c r="B635" i="3"/>
  <c r="D634" i="3"/>
  <c r="C634" i="3"/>
  <c r="B634" i="3"/>
  <c r="D633" i="3"/>
  <c r="C633" i="3"/>
  <c r="B633" i="3"/>
  <c r="D632" i="3"/>
  <c r="C632" i="3"/>
  <c r="B632" i="3"/>
  <c r="D631" i="3"/>
  <c r="C631" i="3"/>
  <c r="B631" i="3"/>
  <c r="D630" i="3"/>
  <c r="C630" i="3"/>
  <c r="B630" i="3"/>
  <c r="D629" i="3"/>
  <c r="C629" i="3"/>
  <c r="B629" i="3"/>
  <c r="D628" i="3"/>
  <c r="C628" i="3"/>
  <c r="B628" i="3"/>
  <c r="D627" i="3"/>
  <c r="C627" i="3"/>
  <c r="B627" i="3"/>
  <c r="D626" i="3"/>
  <c r="C626" i="3"/>
  <c r="B626" i="3"/>
  <c r="D625" i="3"/>
  <c r="C625" i="3"/>
  <c r="B625" i="3"/>
  <c r="D624" i="3"/>
  <c r="C624" i="3"/>
  <c r="B624" i="3"/>
  <c r="D623" i="3"/>
  <c r="C623" i="3"/>
  <c r="B623" i="3"/>
  <c r="D622" i="3"/>
  <c r="C622" i="3"/>
  <c r="B622" i="3"/>
  <c r="D621" i="3"/>
  <c r="C621" i="3"/>
  <c r="B621" i="3"/>
  <c r="D620" i="3"/>
  <c r="C620" i="3"/>
  <c r="B620" i="3"/>
  <c r="D619" i="3"/>
  <c r="C619" i="3"/>
  <c r="B619" i="3"/>
  <c r="D618" i="3"/>
  <c r="C618" i="3"/>
  <c r="B618" i="3"/>
  <c r="D617" i="3"/>
  <c r="C617" i="3"/>
  <c r="B617" i="3"/>
  <c r="D616" i="3"/>
  <c r="C616" i="3"/>
  <c r="B616" i="3"/>
  <c r="D615" i="3"/>
  <c r="C615" i="3"/>
  <c r="B615" i="3"/>
  <c r="D614" i="3"/>
  <c r="C614" i="3"/>
  <c r="B614" i="3"/>
  <c r="D613" i="3"/>
  <c r="C613" i="3"/>
  <c r="B613" i="3"/>
  <c r="D612" i="3"/>
  <c r="C612" i="3"/>
  <c r="B612" i="3"/>
  <c r="D611" i="3"/>
  <c r="C611" i="3"/>
  <c r="B611" i="3"/>
  <c r="D610" i="3"/>
  <c r="C610" i="3"/>
  <c r="B610" i="3"/>
  <c r="D609" i="3"/>
  <c r="C609" i="3"/>
  <c r="B609" i="3"/>
  <c r="D608" i="3"/>
  <c r="C608" i="3"/>
  <c r="B608" i="3"/>
  <c r="D607" i="3"/>
  <c r="C607" i="3"/>
  <c r="B607" i="3"/>
  <c r="D606" i="3"/>
  <c r="C606" i="3"/>
  <c r="B606" i="3"/>
  <c r="D605" i="3"/>
  <c r="C605" i="3"/>
  <c r="B605" i="3"/>
  <c r="D604" i="3"/>
  <c r="C604" i="3"/>
  <c r="B604" i="3"/>
  <c r="D603" i="3"/>
  <c r="C603" i="3"/>
  <c r="B603" i="3"/>
  <c r="D602" i="3"/>
  <c r="C602" i="3"/>
  <c r="B602" i="3"/>
  <c r="D601" i="3"/>
  <c r="C601" i="3"/>
  <c r="B601" i="3"/>
  <c r="D600" i="3"/>
  <c r="C600" i="3"/>
  <c r="B600" i="3"/>
  <c r="D599" i="3"/>
  <c r="C599" i="3"/>
  <c r="B599" i="3"/>
  <c r="D598" i="3"/>
  <c r="C598" i="3"/>
  <c r="B598" i="3"/>
  <c r="D597" i="3"/>
  <c r="C597" i="3"/>
  <c r="B597" i="3"/>
  <c r="D596" i="3"/>
  <c r="C596" i="3"/>
  <c r="B596" i="3"/>
  <c r="D595" i="3"/>
  <c r="C595" i="3"/>
  <c r="B595" i="3"/>
  <c r="D594" i="3"/>
  <c r="C594" i="3"/>
  <c r="B594" i="3"/>
  <c r="D593" i="3"/>
  <c r="C593" i="3"/>
  <c r="B593" i="3"/>
  <c r="D592" i="3"/>
  <c r="C592" i="3"/>
  <c r="B592" i="3"/>
  <c r="D591" i="3"/>
  <c r="C591" i="3"/>
  <c r="B591" i="3"/>
  <c r="D590" i="3"/>
  <c r="C590" i="3"/>
  <c r="B590" i="3"/>
  <c r="D589" i="3"/>
  <c r="C589" i="3"/>
  <c r="B589" i="3"/>
  <c r="D588" i="3"/>
  <c r="C588" i="3"/>
  <c r="B588" i="3"/>
  <c r="D587" i="3"/>
  <c r="C587" i="3"/>
  <c r="B587" i="3"/>
  <c r="D586" i="3"/>
  <c r="C586" i="3"/>
  <c r="B586" i="3"/>
  <c r="D585" i="3"/>
  <c r="C585" i="3"/>
  <c r="B585" i="3"/>
  <c r="D584" i="3"/>
  <c r="C584" i="3"/>
  <c r="B584" i="3"/>
  <c r="D583" i="3"/>
  <c r="C583" i="3"/>
  <c r="B583" i="3"/>
  <c r="D582" i="3"/>
  <c r="C582" i="3"/>
  <c r="B582" i="3"/>
  <c r="D581" i="3"/>
  <c r="C581" i="3"/>
  <c r="B581" i="3"/>
  <c r="D580" i="3"/>
  <c r="C580" i="3"/>
  <c r="B580" i="3"/>
  <c r="D579" i="3"/>
  <c r="C579" i="3"/>
  <c r="B579" i="3"/>
  <c r="D578" i="3"/>
  <c r="C578" i="3"/>
  <c r="B578" i="3"/>
  <c r="D577" i="3"/>
  <c r="C577" i="3"/>
  <c r="B577" i="3"/>
  <c r="D576" i="3"/>
  <c r="C576" i="3"/>
  <c r="B576" i="3"/>
  <c r="D575" i="3"/>
  <c r="C575" i="3"/>
  <c r="B575" i="3"/>
  <c r="D574" i="3"/>
  <c r="C574" i="3"/>
  <c r="B574" i="3"/>
  <c r="D573" i="3"/>
  <c r="C573" i="3"/>
  <c r="B573" i="3"/>
  <c r="D572" i="3"/>
  <c r="C572" i="3"/>
  <c r="B572" i="3"/>
  <c r="D571" i="3"/>
  <c r="C571" i="3"/>
  <c r="B571" i="3"/>
  <c r="D570" i="3"/>
  <c r="C570" i="3"/>
  <c r="B570" i="3"/>
  <c r="D569" i="3"/>
  <c r="C569" i="3"/>
  <c r="B569" i="3"/>
  <c r="D568" i="3"/>
  <c r="C568" i="3"/>
  <c r="B568" i="3"/>
  <c r="D567" i="3"/>
  <c r="C567" i="3"/>
  <c r="B567" i="3"/>
  <c r="D566" i="3"/>
  <c r="C566" i="3"/>
  <c r="B566" i="3"/>
  <c r="D565" i="3"/>
  <c r="C565" i="3"/>
  <c r="B565" i="3"/>
  <c r="D564" i="3"/>
  <c r="C564" i="3"/>
  <c r="B564" i="3"/>
  <c r="D563" i="3"/>
  <c r="C563" i="3"/>
  <c r="B563" i="3"/>
  <c r="D562" i="3"/>
  <c r="C562" i="3"/>
  <c r="B562" i="3"/>
  <c r="D561" i="3"/>
  <c r="C561" i="3"/>
  <c r="B561" i="3"/>
  <c r="D560" i="3"/>
  <c r="C560" i="3"/>
  <c r="B560" i="3"/>
  <c r="D559" i="3"/>
  <c r="C559" i="3"/>
  <c r="B559" i="3"/>
  <c r="D558" i="3"/>
  <c r="C558" i="3"/>
  <c r="B558" i="3"/>
  <c r="D557" i="3"/>
  <c r="C557" i="3"/>
  <c r="B557" i="3"/>
  <c r="D556" i="3"/>
  <c r="C556" i="3"/>
  <c r="B556" i="3"/>
  <c r="D555" i="3"/>
  <c r="C555" i="3"/>
  <c r="B555" i="3"/>
  <c r="D554" i="3"/>
  <c r="C554" i="3"/>
  <c r="B554" i="3"/>
  <c r="D553" i="3"/>
  <c r="C553" i="3"/>
  <c r="B553" i="3"/>
  <c r="D552" i="3"/>
  <c r="C552" i="3"/>
  <c r="B552" i="3"/>
  <c r="D551" i="3"/>
  <c r="C551" i="3"/>
  <c r="B551" i="3"/>
  <c r="D550" i="3"/>
  <c r="C550" i="3"/>
  <c r="B550" i="3"/>
  <c r="D549" i="3"/>
  <c r="C549" i="3"/>
  <c r="B549" i="3"/>
  <c r="D548" i="3"/>
  <c r="C548" i="3"/>
  <c r="B548" i="3"/>
  <c r="D547" i="3"/>
  <c r="C547" i="3"/>
  <c r="B547" i="3"/>
  <c r="D546" i="3"/>
  <c r="C546" i="3"/>
  <c r="B546" i="3"/>
  <c r="D545" i="3"/>
  <c r="C545" i="3"/>
  <c r="B545" i="3"/>
  <c r="D544" i="3"/>
  <c r="C544" i="3"/>
  <c r="B544" i="3"/>
  <c r="D543" i="3"/>
  <c r="C543" i="3"/>
  <c r="B543" i="3"/>
  <c r="D542" i="3"/>
  <c r="C542" i="3"/>
  <c r="B542" i="3"/>
  <c r="D541" i="3"/>
  <c r="C541" i="3"/>
  <c r="B541" i="3"/>
  <c r="D540" i="3"/>
  <c r="C540" i="3"/>
  <c r="B540" i="3"/>
  <c r="D539" i="3"/>
  <c r="C539" i="3"/>
  <c r="B539" i="3"/>
  <c r="D538" i="3"/>
  <c r="C538" i="3"/>
  <c r="B538" i="3"/>
  <c r="D537" i="3"/>
  <c r="C537" i="3"/>
  <c r="B537" i="3"/>
  <c r="D536" i="3"/>
  <c r="C536" i="3"/>
  <c r="B536" i="3"/>
  <c r="D535" i="3"/>
  <c r="C535" i="3"/>
  <c r="B535" i="3"/>
  <c r="D534" i="3"/>
  <c r="C534" i="3"/>
  <c r="B534" i="3"/>
  <c r="D533" i="3"/>
  <c r="C533" i="3"/>
  <c r="B533" i="3"/>
  <c r="D532" i="3"/>
  <c r="C532" i="3"/>
  <c r="B532" i="3"/>
  <c r="D531" i="3"/>
  <c r="C531" i="3"/>
  <c r="B531" i="3"/>
  <c r="D530" i="3"/>
  <c r="C530" i="3"/>
  <c r="B530" i="3"/>
  <c r="D529" i="3"/>
  <c r="C529" i="3"/>
  <c r="B529" i="3"/>
  <c r="D528" i="3"/>
  <c r="C528" i="3"/>
  <c r="B528" i="3"/>
  <c r="D527" i="3"/>
  <c r="C527" i="3"/>
  <c r="B527" i="3"/>
  <c r="D526" i="3"/>
  <c r="C526" i="3"/>
  <c r="B526" i="3"/>
  <c r="D525" i="3"/>
  <c r="C525" i="3"/>
  <c r="B525" i="3"/>
  <c r="D524" i="3"/>
  <c r="C524" i="3"/>
  <c r="B524" i="3"/>
  <c r="D523" i="3"/>
  <c r="C523" i="3"/>
  <c r="B523" i="3"/>
  <c r="D522" i="3"/>
  <c r="C522" i="3"/>
  <c r="B522" i="3"/>
  <c r="D521" i="3"/>
  <c r="C521" i="3"/>
  <c r="B521" i="3"/>
  <c r="D520" i="3"/>
  <c r="C520" i="3"/>
  <c r="B520" i="3"/>
  <c r="D519" i="3"/>
  <c r="C519" i="3"/>
  <c r="B519" i="3"/>
  <c r="D518" i="3"/>
  <c r="C518" i="3"/>
  <c r="B518" i="3"/>
  <c r="D517" i="3"/>
  <c r="C517" i="3"/>
  <c r="B517" i="3"/>
  <c r="D516" i="3"/>
  <c r="C516" i="3"/>
  <c r="B516" i="3"/>
  <c r="D515" i="3"/>
  <c r="C515" i="3"/>
  <c r="B515" i="3"/>
  <c r="D514" i="3"/>
  <c r="C514" i="3"/>
  <c r="B514" i="3"/>
  <c r="D513" i="3"/>
  <c r="C513" i="3"/>
  <c r="B513" i="3"/>
  <c r="D512" i="3"/>
  <c r="C512" i="3"/>
  <c r="B512" i="3"/>
  <c r="D511" i="3"/>
  <c r="C511" i="3"/>
  <c r="B511" i="3"/>
  <c r="D510" i="3"/>
  <c r="C510" i="3"/>
  <c r="B510" i="3"/>
  <c r="D509" i="3"/>
  <c r="C509" i="3"/>
  <c r="B509" i="3"/>
  <c r="D508" i="3"/>
  <c r="C508" i="3"/>
  <c r="B508" i="3"/>
  <c r="D507" i="3"/>
  <c r="C507" i="3"/>
  <c r="B507" i="3"/>
  <c r="D506" i="3"/>
  <c r="C506" i="3"/>
  <c r="B506" i="3"/>
  <c r="D505" i="3"/>
  <c r="C505" i="3"/>
  <c r="B505" i="3"/>
  <c r="D504" i="3"/>
  <c r="C504" i="3"/>
  <c r="B504" i="3"/>
  <c r="D503" i="3"/>
  <c r="C503" i="3"/>
  <c r="B503" i="3"/>
  <c r="D502" i="3"/>
  <c r="C502" i="3"/>
  <c r="B502" i="3"/>
  <c r="D501" i="3"/>
  <c r="C501" i="3"/>
  <c r="B501" i="3"/>
  <c r="D500" i="3"/>
  <c r="C500" i="3"/>
  <c r="B500" i="3"/>
  <c r="D499" i="3"/>
  <c r="C499" i="3"/>
  <c r="B499" i="3"/>
  <c r="D498" i="3"/>
  <c r="C498" i="3"/>
  <c r="B498" i="3"/>
  <c r="D497" i="3"/>
  <c r="C497" i="3"/>
  <c r="B497" i="3"/>
  <c r="D496" i="3"/>
  <c r="C496" i="3"/>
  <c r="B496" i="3"/>
  <c r="D495" i="3"/>
  <c r="C495" i="3"/>
  <c r="B495" i="3"/>
  <c r="D494" i="3"/>
  <c r="C494" i="3"/>
  <c r="B494" i="3"/>
  <c r="D493" i="3"/>
  <c r="C493" i="3"/>
  <c r="B493" i="3"/>
  <c r="D492" i="3"/>
  <c r="C492" i="3"/>
  <c r="B492" i="3"/>
  <c r="D491" i="3"/>
  <c r="C491" i="3"/>
  <c r="B491" i="3"/>
  <c r="D490" i="3"/>
  <c r="C490" i="3"/>
  <c r="B490" i="3"/>
  <c r="D489" i="3"/>
  <c r="C489" i="3"/>
  <c r="B489" i="3"/>
  <c r="D488" i="3"/>
  <c r="C488" i="3"/>
  <c r="B488" i="3"/>
  <c r="D487" i="3"/>
  <c r="C487" i="3"/>
  <c r="B487" i="3"/>
  <c r="D486" i="3"/>
  <c r="C486" i="3"/>
  <c r="B486" i="3"/>
  <c r="D485" i="3"/>
  <c r="C485" i="3"/>
  <c r="B485" i="3"/>
  <c r="D484" i="3"/>
  <c r="C484" i="3"/>
  <c r="B484" i="3"/>
  <c r="D483" i="3"/>
  <c r="C483" i="3"/>
  <c r="B483" i="3"/>
  <c r="D482" i="3"/>
  <c r="C482" i="3"/>
  <c r="B482" i="3"/>
  <c r="D481" i="3"/>
  <c r="C481" i="3"/>
  <c r="B481" i="3"/>
  <c r="D480" i="3"/>
  <c r="C480" i="3"/>
  <c r="B480" i="3"/>
  <c r="D479" i="3"/>
  <c r="C479" i="3"/>
  <c r="B479" i="3"/>
  <c r="D478" i="3"/>
  <c r="C478" i="3"/>
  <c r="B478" i="3"/>
  <c r="D477" i="3"/>
  <c r="C477" i="3"/>
  <c r="B477" i="3"/>
  <c r="D476" i="3"/>
  <c r="C476" i="3"/>
  <c r="B476" i="3"/>
  <c r="D475" i="3"/>
  <c r="C475" i="3"/>
  <c r="B475" i="3"/>
  <c r="D474" i="3"/>
  <c r="C474" i="3"/>
  <c r="B474" i="3"/>
  <c r="D473" i="3"/>
  <c r="C473" i="3"/>
  <c r="B473" i="3"/>
  <c r="D472" i="3"/>
  <c r="C472" i="3"/>
  <c r="B472" i="3"/>
  <c r="D471" i="3"/>
  <c r="C471" i="3"/>
  <c r="B471" i="3"/>
  <c r="D470" i="3"/>
  <c r="C470" i="3"/>
  <c r="B470" i="3"/>
  <c r="D469" i="3"/>
  <c r="C469" i="3"/>
  <c r="B469" i="3"/>
  <c r="D468" i="3"/>
  <c r="C468" i="3"/>
  <c r="B468" i="3"/>
  <c r="D467" i="3"/>
  <c r="C467" i="3"/>
  <c r="B467" i="3"/>
  <c r="D466" i="3"/>
  <c r="C466" i="3"/>
  <c r="B466" i="3"/>
  <c r="D465" i="3"/>
  <c r="C465" i="3"/>
  <c r="B465" i="3"/>
  <c r="D464" i="3"/>
  <c r="C464" i="3"/>
  <c r="B464" i="3"/>
  <c r="D463" i="3"/>
  <c r="C463" i="3"/>
  <c r="B463" i="3"/>
  <c r="D462" i="3"/>
  <c r="C462" i="3"/>
  <c r="B462" i="3"/>
  <c r="D461" i="3"/>
  <c r="C461" i="3"/>
  <c r="B461" i="3"/>
  <c r="D460" i="3"/>
  <c r="C460" i="3"/>
  <c r="B460" i="3"/>
  <c r="D459" i="3"/>
  <c r="C459" i="3"/>
  <c r="B459" i="3"/>
  <c r="D458" i="3"/>
  <c r="C458" i="3"/>
  <c r="B458" i="3"/>
  <c r="D457" i="3"/>
  <c r="C457" i="3"/>
  <c r="B457" i="3"/>
  <c r="D456" i="3"/>
  <c r="C456" i="3"/>
  <c r="B456" i="3"/>
  <c r="D455" i="3"/>
  <c r="C455" i="3"/>
  <c r="B455" i="3"/>
  <c r="D454" i="3"/>
  <c r="C454" i="3"/>
  <c r="B454" i="3"/>
  <c r="D453" i="3"/>
  <c r="C453" i="3"/>
  <c r="B453" i="3"/>
  <c r="D452" i="3"/>
  <c r="C452" i="3"/>
  <c r="B452" i="3"/>
  <c r="D451" i="3"/>
  <c r="C451" i="3"/>
  <c r="B451" i="3"/>
  <c r="D450" i="3"/>
  <c r="C450" i="3"/>
  <c r="B450" i="3"/>
  <c r="D449" i="3"/>
  <c r="C449" i="3"/>
  <c r="B449" i="3"/>
  <c r="D448" i="3"/>
  <c r="C448" i="3"/>
  <c r="B448" i="3"/>
  <c r="D447" i="3"/>
  <c r="C447" i="3"/>
  <c r="B447" i="3"/>
  <c r="D446" i="3"/>
  <c r="C446" i="3"/>
  <c r="B446" i="3"/>
  <c r="D445" i="3"/>
  <c r="C445" i="3"/>
  <c r="B445" i="3"/>
  <c r="D444" i="3"/>
  <c r="C444" i="3"/>
  <c r="B444" i="3"/>
  <c r="D443" i="3"/>
  <c r="C443" i="3"/>
  <c r="B443" i="3"/>
  <c r="D442" i="3"/>
  <c r="C442" i="3"/>
  <c r="B442" i="3"/>
  <c r="D441" i="3"/>
  <c r="C441" i="3"/>
  <c r="B441" i="3"/>
  <c r="D440" i="3"/>
  <c r="C440" i="3"/>
  <c r="B440" i="3"/>
  <c r="D439" i="3"/>
  <c r="C439" i="3"/>
  <c r="B439" i="3"/>
  <c r="D438" i="3"/>
  <c r="C438" i="3"/>
  <c r="B438" i="3"/>
  <c r="D437" i="3"/>
  <c r="C437" i="3"/>
  <c r="B437" i="3"/>
  <c r="D436" i="3"/>
  <c r="C436" i="3"/>
  <c r="B436" i="3"/>
  <c r="D435" i="3"/>
  <c r="C435" i="3"/>
  <c r="B435" i="3"/>
  <c r="D434" i="3"/>
  <c r="C434" i="3"/>
  <c r="B434" i="3"/>
  <c r="D433" i="3"/>
  <c r="C433" i="3"/>
  <c r="B433" i="3"/>
  <c r="D432" i="3"/>
  <c r="C432" i="3"/>
  <c r="B432" i="3"/>
  <c r="D431" i="3"/>
  <c r="C431" i="3"/>
  <c r="B431" i="3"/>
  <c r="D430" i="3"/>
  <c r="C430" i="3"/>
  <c r="B430" i="3"/>
  <c r="D429" i="3"/>
  <c r="C429" i="3"/>
  <c r="B429" i="3"/>
  <c r="D428" i="3"/>
  <c r="C428" i="3"/>
  <c r="B428" i="3"/>
  <c r="D427" i="3"/>
  <c r="C427" i="3"/>
  <c r="B427" i="3"/>
  <c r="D426" i="3"/>
  <c r="C426" i="3"/>
  <c r="B426" i="3"/>
  <c r="D425" i="3"/>
  <c r="C425" i="3"/>
  <c r="B425" i="3"/>
  <c r="D424" i="3"/>
  <c r="C424" i="3"/>
  <c r="B424" i="3"/>
  <c r="D423" i="3"/>
  <c r="C423" i="3"/>
  <c r="B423" i="3"/>
  <c r="D422" i="3"/>
  <c r="C422" i="3"/>
  <c r="B422" i="3"/>
  <c r="D421" i="3"/>
  <c r="C421" i="3"/>
  <c r="B421" i="3"/>
  <c r="D420" i="3"/>
  <c r="C420" i="3"/>
  <c r="B420" i="3"/>
  <c r="D419" i="3"/>
  <c r="C419" i="3"/>
  <c r="B419" i="3"/>
  <c r="D418" i="3"/>
  <c r="C418" i="3"/>
  <c r="B418" i="3"/>
  <c r="D417" i="3"/>
  <c r="C417" i="3"/>
  <c r="B417" i="3"/>
  <c r="D416" i="3"/>
  <c r="C416" i="3"/>
  <c r="B416" i="3"/>
  <c r="D415" i="3"/>
  <c r="C415" i="3"/>
  <c r="B415" i="3"/>
  <c r="D414" i="3"/>
  <c r="C414" i="3"/>
  <c r="B414" i="3"/>
  <c r="D413" i="3"/>
  <c r="C413" i="3"/>
  <c r="B413" i="3"/>
  <c r="D412" i="3"/>
  <c r="C412" i="3"/>
  <c r="B412" i="3"/>
  <c r="D411" i="3"/>
  <c r="C411" i="3"/>
  <c r="B411" i="3"/>
  <c r="D410" i="3"/>
  <c r="C410" i="3"/>
  <c r="B410" i="3"/>
  <c r="D409" i="3"/>
  <c r="C409" i="3"/>
  <c r="B409" i="3"/>
  <c r="D408" i="3"/>
  <c r="C408" i="3"/>
  <c r="B408" i="3"/>
  <c r="D407" i="3"/>
  <c r="C407" i="3"/>
  <c r="B407" i="3"/>
  <c r="D406" i="3"/>
  <c r="C406" i="3"/>
  <c r="B406" i="3"/>
  <c r="D405" i="3"/>
  <c r="C405" i="3"/>
  <c r="B405" i="3"/>
  <c r="D404" i="3"/>
  <c r="C404" i="3"/>
  <c r="B404" i="3"/>
  <c r="D403" i="3"/>
  <c r="C403" i="3"/>
  <c r="B403" i="3"/>
  <c r="D402" i="3"/>
  <c r="C402" i="3"/>
  <c r="B402" i="3"/>
  <c r="D401" i="3"/>
  <c r="C401" i="3"/>
  <c r="B401" i="3"/>
  <c r="D400" i="3"/>
  <c r="C400" i="3"/>
  <c r="B400" i="3"/>
  <c r="D399" i="3"/>
  <c r="C399" i="3"/>
  <c r="B399" i="3"/>
  <c r="D398" i="3"/>
  <c r="C398" i="3"/>
  <c r="B398" i="3"/>
  <c r="D397" i="3"/>
  <c r="C397" i="3"/>
  <c r="B397" i="3"/>
  <c r="D396" i="3"/>
  <c r="C396" i="3"/>
  <c r="B396" i="3"/>
  <c r="D395" i="3"/>
  <c r="C395" i="3"/>
  <c r="B395" i="3"/>
  <c r="D394" i="3"/>
  <c r="C394" i="3"/>
  <c r="B394" i="3"/>
  <c r="D393" i="3"/>
  <c r="C393" i="3"/>
  <c r="B393" i="3"/>
  <c r="D392" i="3"/>
  <c r="C392" i="3"/>
  <c r="B392" i="3"/>
  <c r="D391" i="3"/>
  <c r="C391" i="3"/>
  <c r="B391" i="3"/>
  <c r="D390" i="3"/>
  <c r="C390" i="3"/>
  <c r="B390" i="3"/>
  <c r="D389" i="3"/>
  <c r="C389" i="3"/>
  <c r="B389" i="3"/>
  <c r="D388" i="3"/>
  <c r="C388" i="3"/>
  <c r="B388" i="3"/>
  <c r="D387" i="3"/>
  <c r="C387" i="3"/>
  <c r="B387" i="3"/>
  <c r="D386" i="3"/>
  <c r="C386" i="3"/>
  <c r="B386" i="3"/>
  <c r="D385" i="3"/>
  <c r="C385" i="3"/>
  <c r="B385" i="3"/>
  <c r="D384" i="3"/>
  <c r="C384" i="3"/>
  <c r="B384" i="3"/>
  <c r="D383" i="3"/>
  <c r="C383" i="3"/>
  <c r="B383" i="3"/>
  <c r="D382" i="3"/>
  <c r="C382" i="3"/>
  <c r="B382" i="3"/>
  <c r="D381" i="3"/>
  <c r="C381" i="3"/>
  <c r="B381" i="3"/>
  <c r="D380" i="3"/>
  <c r="C380" i="3"/>
  <c r="B380" i="3"/>
  <c r="D379" i="3"/>
  <c r="C379" i="3"/>
  <c r="B379" i="3"/>
  <c r="D378" i="3"/>
  <c r="C378" i="3"/>
  <c r="B378" i="3"/>
  <c r="D377" i="3"/>
  <c r="C377" i="3"/>
  <c r="B377" i="3"/>
  <c r="D376" i="3"/>
  <c r="C376" i="3"/>
  <c r="B376" i="3"/>
  <c r="D375" i="3"/>
  <c r="C375" i="3"/>
  <c r="B375" i="3"/>
  <c r="D374" i="3"/>
  <c r="C374" i="3"/>
  <c r="B374" i="3"/>
  <c r="D373" i="3"/>
  <c r="C373" i="3"/>
  <c r="B373" i="3"/>
  <c r="D372" i="3"/>
  <c r="C372" i="3"/>
  <c r="B372" i="3"/>
  <c r="D371" i="3"/>
  <c r="C371" i="3"/>
  <c r="B371" i="3"/>
  <c r="D370" i="3"/>
  <c r="C370" i="3"/>
  <c r="B370" i="3"/>
  <c r="D369" i="3"/>
  <c r="C369" i="3"/>
  <c r="B369" i="3"/>
  <c r="D368" i="3"/>
  <c r="C368" i="3"/>
  <c r="B368" i="3"/>
  <c r="D367" i="3"/>
  <c r="C367" i="3"/>
  <c r="B367" i="3"/>
  <c r="D366" i="3"/>
  <c r="C366" i="3"/>
  <c r="B366" i="3"/>
  <c r="D365" i="3"/>
  <c r="C365" i="3"/>
  <c r="B365" i="3"/>
  <c r="D364" i="3"/>
  <c r="C364" i="3"/>
  <c r="B364" i="3"/>
  <c r="D363" i="3"/>
  <c r="C363" i="3"/>
  <c r="B363" i="3"/>
  <c r="D362" i="3"/>
  <c r="C362" i="3"/>
  <c r="B362" i="3"/>
  <c r="D361" i="3"/>
  <c r="C361" i="3"/>
  <c r="B361" i="3"/>
  <c r="D360" i="3"/>
  <c r="C360" i="3"/>
  <c r="B360" i="3"/>
  <c r="D359" i="3"/>
  <c r="C359" i="3"/>
  <c r="B359" i="3"/>
  <c r="D358" i="3"/>
  <c r="C358" i="3"/>
  <c r="B358" i="3"/>
  <c r="D357" i="3"/>
  <c r="C357" i="3"/>
  <c r="B357" i="3"/>
  <c r="D356" i="3"/>
  <c r="C356" i="3"/>
  <c r="B356" i="3"/>
  <c r="D355" i="3"/>
  <c r="C355" i="3"/>
  <c r="B355" i="3"/>
  <c r="D354" i="3"/>
  <c r="C354" i="3"/>
  <c r="B354" i="3"/>
  <c r="D353" i="3"/>
  <c r="C353" i="3"/>
  <c r="B353" i="3"/>
  <c r="D352" i="3"/>
  <c r="C352" i="3"/>
  <c r="B352" i="3"/>
  <c r="D351" i="3"/>
  <c r="C351" i="3"/>
  <c r="B351" i="3"/>
  <c r="D350" i="3"/>
  <c r="C350" i="3"/>
  <c r="B350" i="3"/>
  <c r="D349" i="3"/>
  <c r="C349" i="3"/>
  <c r="B349" i="3"/>
  <c r="D348" i="3"/>
  <c r="C348" i="3"/>
  <c r="B348" i="3"/>
  <c r="D347" i="3"/>
  <c r="C347" i="3"/>
  <c r="B347" i="3"/>
  <c r="D346" i="3"/>
  <c r="C346" i="3"/>
  <c r="B346" i="3"/>
  <c r="D345" i="3"/>
  <c r="C345" i="3"/>
  <c r="B345" i="3"/>
  <c r="D344" i="3"/>
  <c r="C344" i="3"/>
  <c r="B344" i="3"/>
  <c r="D343" i="3"/>
  <c r="C343" i="3"/>
  <c r="B343" i="3"/>
  <c r="D342" i="3"/>
  <c r="C342" i="3"/>
  <c r="B342" i="3"/>
  <c r="D341" i="3"/>
  <c r="C341" i="3"/>
  <c r="B341" i="3"/>
  <c r="D340" i="3"/>
  <c r="C340" i="3"/>
  <c r="B340" i="3"/>
  <c r="D339" i="3"/>
  <c r="C339" i="3"/>
  <c r="B339" i="3"/>
  <c r="D338" i="3"/>
  <c r="C338" i="3"/>
  <c r="B338" i="3"/>
  <c r="D337" i="3"/>
  <c r="C337" i="3"/>
  <c r="B337" i="3"/>
  <c r="D336" i="3"/>
  <c r="C336" i="3"/>
  <c r="B336" i="3"/>
  <c r="D335" i="3"/>
  <c r="C335" i="3"/>
  <c r="B335" i="3"/>
  <c r="D334" i="3"/>
  <c r="C334" i="3"/>
  <c r="B334" i="3"/>
  <c r="D333" i="3"/>
  <c r="C333" i="3"/>
  <c r="B333" i="3"/>
  <c r="D332" i="3"/>
  <c r="C332" i="3"/>
  <c r="B332" i="3"/>
  <c r="D331" i="3"/>
  <c r="C331" i="3"/>
  <c r="B331" i="3"/>
  <c r="D330" i="3"/>
  <c r="C330" i="3"/>
  <c r="B330" i="3"/>
  <c r="D329" i="3"/>
  <c r="C329" i="3"/>
  <c r="B329" i="3"/>
  <c r="D328" i="3"/>
  <c r="C328" i="3"/>
  <c r="B328" i="3"/>
  <c r="D327" i="3"/>
  <c r="C327" i="3"/>
  <c r="B327" i="3"/>
  <c r="D326" i="3"/>
  <c r="C326" i="3"/>
  <c r="B326" i="3"/>
  <c r="D325" i="3"/>
  <c r="C325" i="3"/>
  <c r="B325" i="3"/>
  <c r="D324" i="3"/>
  <c r="C324" i="3"/>
  <c r="B324" i="3"/>
  <c r="D323" i="3"/>
  <c r="C323" i="3"/>
  <c r="B323" i="3"/>
  <c r="D322" i="3"/>
  <c r="C322" i="3"/>
  <c r="B322" i="3"/>
  <c r="D321" i="3"/>
  <c r="C321" i="3"/>
  <c r="B321" i="3"/>
  <c r="D320" i="3"/>
  <c r="C320" i="3"/>
  <c r="B320" i="3"/>
  <c r="D319" i="3"/>
  <c r="C319" i="3"/>
  <c r="B319" i="3"/>
  <c r="D318" i="3"/>
  <c r="C318" i="3"/>
  <c r="B318" i="3"/>
  <c r="D317" i="3"/>
  <c r="C317" i="3"/>
  <c r="B317" i="3"/>
  <c r="D316" i="3"/>
  <c r="C316" i="3"/>
  <c r="B316" i="3"/>
  <c r="D315" i="3"/>
  <c r="C315" i="3"/>
  <c r="B315" i="3"/>
  <c r="D314" i="3"/>
  <c r="C314" i="3"/>
  <c r="B314" i="3"/>
  <c r="D313" i="3"/>
  <c r="C313" i="3"/>
  <c r="B313" i="3"/>
  <c r="D312" i="3"/>
  <c r="C312" i="3"/>
  <c r="B312" i="3"/>
  <c r="D311" i="3"/>
  <c r="C311" i="3"/>
  <c r="B311" i="3"/>
  <c r="D310" i="3"/>
  <c r="C310" i="3"/>
  <c r="B310" i="3"/>
  <c r="D309" i="3"/>
  <c r="C309" i="3"/>
  <c r="B309" i="3"/>
  <c r="D308" i="3"/>
  <c r="C308" i="3"/>
  <c r="B308" i="3"/>
  <c r="D307" i="3"/>
  <c r="C307" i="3"/>
  <c r="B307" i="3"/>
  <c r="D306" i="3"/>
  <c r="C306" i="3"/>
  <c r="B306" i="3"/>
  <c r="D305" i="3"/>
  <c r="C305" i="3"/>
  <c r="B305" i="3"/>
  <c r="D304" i="3"/>
  <c r="C304" i="3"/>
  <c r="B304" i="3"/>
  <c r="D303" i="3"/>
  <c r="C303" i="3"/>
  <c r="B303" i="3"/>
  <c r="D302" i="3"/>
  <c r="C302" i="3"/>
  <c r="B302" i="3"/>
  <c r="D301" i="3"/>
  <c r="C301" i="3"/>
  <c r="B301" i="3"/>
  <c r="D300" i="3"/>
  <c r="C300" i="3"/>
  <c r="B300" i="3"/>
  <c r="D299" i="3"/>
  <c r="C299" i="3"/>
  <c r="B299" i="3"/>
  <c r="D298" i="3"/>
  <c r="C298" i="3"/>
  <c r="B298" i="3"/>
  <c r="D297" i="3"/>
  <c r="C297" i="3"/>
  <c r="B297" i="3"/>
  <c r="D296" i="3"/>
  <c r="C296" i="3"/>
  <c r="B296" i="3"/>
  <c r="D295" i="3"/>
  <c r="C295" i="3"/>
  <c r="B295" i="3"/>
  <c r="D294" i="3"/>
  <c r="C294" i="3"/>
  <c r="B294" i="3"/>
  <c r="D293" i="3"/>
  <c r="C293" i="3"/>
  <c r="B293" i="3"/>
  <c r="D292" i="3"/>
  <c r="C292" i="3"/>
  <c r="B292" i="3"/>
  <c r="D291" i="3"/>
  <c r="C291" i="3"/>
  <c r="B291" i="3"/>
  <c r="D290" i="3"/>
  <c r="C290" i="3"/>
  <c r="B290" i="3"/>
  <c r="D289" i="3"/>
  <c r="C289" i="3"/>
  <c r="B289" i="3"/>
  <c r="D288" i="3"/>
  <c r="C288" i="3"/>
  <c r="B288" i="3"/>
  <c r="D287" i="3"/>
  <c r="C287" i="3"/>
  <c r="B287" i="3"/>
  <c r="D286" i="3"/>
  <c r="C286" i="3"/>
  <c r="B286" i="3"/>
  <c r="D285" i="3"/>
  <c r="C285" i="3"/>
  <c r="B285" i="3"/>
  <c r="D284" i="3"/>
  <c r="C284" i="3"/>
  <c r="B284" i="3"/>
  <c r="D283" i="3"/>
  <c r="C283" i="3"/>
  <c r="B283" i="3"/>
  <c r="D282" i="3"/>
  <c r="C282" i="3"/>
  <c r="B282" i="3"/>
  <c r="D281" i="3"/>
  <c r="C281" i="3"/>
  <c r="B281" i="3"/>
  <c r="D280" i="3"/>
  <c r="C280" i="3"/>
  <c r="B280" i="3"/>
  <c r="D279" i="3"/>
  <c r="C279" i="3"/>
  <c r="B279" i="3"/>
  <c r="D278" i="3"/>
  <c r="C278" i="3"/>
  <c r="B278" i="3"/>
  <c r="D277" i="3"/>
  <c r="C277" i="3"/>
  <c r="B277" i="3"/>
  <c r="D276" i="3"/>
  <c r="C276" i="3"/>
  <c r="B276" i="3"/>
  <c r="D275" i="3"/>
  <c r="C275" i="3"/>
  <c r="B275" i="3"/>
  <c r="D274" i="3"/>
  <c r="C274" i="3"/>
  <c r="B274" i="3"/>
  <c r="D273" i="3"/>
  <c r="C273" i="3"/>
  <c r="B273" i="3"/>
  <c r="D272" i="3"/>
  <c r="C272" i="3"/>
  <c r="B272" i="3"/>
  <c r="D271" i="3"/>
  <c r="C271" i="3"/>
  <c r="B271" i="3"/>
  <c r="D270" i="3"/>
  <c r="C270" i="3"/>
  <c r="B270" i="3"/>
  <c r="D269" i="3"/>
  <c r="C269" i="3"/>
  <c r="B269" i="3"/>
  <c r="D268" i="3"/>
  <c r="C268" i="3"/>
  <c r="B268" i="3"/>
  <c r="D267" i="3"/>
  <c r="C267" i="3"/>
  <c r="B267" i="3"/>
  <c r="D266" i="3"/>
  <c r="C266" i="3"/>
  <c r="B266" i="3"/>
  <c r="D265" i="3"/>
  <c r="C265" i="3"/>
  <c r="B265" i="3"/>
  <c r="D264" i="3"/>
  <c r="C264" i="3"/>
  <c r="B264" i="3"/>
  <c r="D263" i="3"/>
  <c r="C263" i="3"/>
  <c r="B263" i="3"/>
  <c r="D262" i="3"/>
  <c r="C262" i="3"/>
  <c r="B262" i="3"/>
  <c r="D261" i="3"/>
  <c r="C261" i="3"/>
  <c r="B261" i="3"/>
  <c r="D260" i="3"/>
  <c r="C260" i="3"/>
  <c r="B260" i="3"/>
  <c r="D259" i="3"/>
  <c r="C259" i="3"/>
  <c r="B259" i="3"/>
  <c r="D258" i="3"/>
  <c r="C258" i="3"/>
  <c r="B258" i="3"/>
  <c r="D257" i="3"/>
  <c r="C257" i="3"/>
  <c r="B257" i="3"/>
  <c r="D256" i="3"/>
  <c r="C256" i="3"/>
  <c r="B256" i="3"/>
  <c r="D255" i="3"/>
  <c r="C255" i="3"/>
  <c r="B255" i="3"/>
  <c r="D254" i="3"/>
  <c r="C254" i="3"/>
  <c r="B254" i="3"/>
  <c r="D253" i="3"/>
  <c r="C253" i="3"/>
  <c r="B253" i="3"/>
  <c r="D252" i="3"/>
  <c r="C252" i="3"/>
  <c r="B252" i="3"/>
  <c r="D251" i="3"/>
  <c r="C251" i="3"/>
  <c r="B251" i="3"/>
  <c r="D250" i="3"/>
  <c r="C250" i="3"/>
  <c r="B250" i="3"/>
  <c r="D249" i="3"/>
  <c r="C249" i="3"/>
  <c r="B249" i="3"/>
  <c r="D248" i="3"/>
  <c r="C248" i="3"/>
  <c r="B248" i="3"/>
  <c r="D247" i="3"/>
  <c r="C247" i="3"/>
  <c r="B247" i="3"/>
  <c r="D246" i="3"/>
  <c r="C246" i="3"/>
  <c r="B246" i="3"/>
  <c r="D245" i="3"/>
  <c r="C245" i="3"/>
  <c r="B245" i="3"/>
  <c r="D244" i="3"/>
  <c r="C244" i="3"/>
  <c r="B244" i="3"/>
  <c r="D243" i="3"/>
  <c r="C243" i="3"/>
  <c r="B243" i="3"/>
  <c r="D242" i="3"/>
  <c r="C242" i="3"/>
  <c r="B242" i="3"/>
  <c r="D241" i="3"/>
  <c r="C241" i="3"/>
  <c r="B241" i="3"/>
  <c r="D240" i="3"/>
  <c r="C240" i="3"/>
  <c r="B240" i="3"/>
  <c r="D239" i="3"/>
  <c r="C239" i="3"/>
  <c r="B239" i="3"/>
  <c r="D238" i="3"/>
  <c r="C238" i="3"/>
  <c r="B238" i="3"/>
  <c r="D237" i="3"/>
  <c r="C237" i="3"/>
  <c r="B237" i="3"/>
  <c r="D236" i="3"/>
  <c r="C236" i="3"/>
  <c r="B236" i="3"/>
  <c r="D235" i="3"/>
  <c r="C235" i="3"/>
  <c r="B235" i="3"/>
  <c r="D234" i="3"/>
  <c r="C234" i="3"/>
  <c r="B234" i="3"/>
  <c r="D233" i="3"/>
  <c r="C233" i="3"/>
  <c r="B233" i="3"/>
  <c r="D232" i="3"/>
  <c r="C232" i="3"/>
  <c r="B232" i="3"/>
  <c r="D231" i="3"/>
  <c r="C231" i="3"/>
  <c r="B231" i="3"/>
  <c r="D230" i="3"/>
  <c r="C230" i="3"/>
  <c r="B230" i="3"/>
  <c r="D229" i="3"/>
  <c r="C229" i="3"/>
  <c r="B229" i="3"/>
  <c r="D228" i="3"/>
  <c r="C228" i="3"/>
  <c r="B228" i="3"/>
  <c r="D227" i="3"/>
  <c r="C227" i="3"/>
  <c r="B227" i="3"/>
  <c r="D226" i="3"/>
  <c r="C226" i="3"/>
  <c r="B226" i="3"/>
  <c r="D225" i="3"/>
  <c r="C225" i="3"/>
  <c r="B225" i="3"/>
  <c r="D224" i="3"/>
  <c r="C224" i="3"/>
  <c r="B224" i="3"/>
  <c r="D223" i="3"/>
  <c r="C223" i="3"/>
  <c r="B223" i="3"/>
  <c r="D222" i="3"/>
  <c r="C222" i="3"/>
  <c r="B222" i="3"/>
  <c r="D221" i="3"/>
  <c r="C221" i="3"/>
  <c r="B221" i="3"/>
  <c r="D220" i="3"/>
  <c r="C220" i="3"/>
  <c r="B220" i="3"/>
  <c r="D219" i="3"/>
  <c r="C219" i="3"/>
  <c r="B219" i="3"/>
  <c r="D218" i="3"/>
  <c r="C218" i="3"/>
  <c r="B218" i="3"/>
  <c r="D217" i="3"/>
  <c r="C217" i="3"/>
  <c r="B217" i="3"/>
  <c r="D216" i="3"/>
  <c r="C216" i="3"/>
  <c r="B216" i="3"/>
  <c r="D215" i="3"/>
  <c r="C215" i="3"/>
  <c r="B215" i="3"/>
  <c r="D214" i="3"/>
  <c r="C214" i="3"/>
  <c r="B214" i="3"/>
  <c r="D213" i="3"/>
  <c r="C213" i="3"/>
  <c r="B213" i="3"/>
  <c r="D212" i="3"/>
  <c r="C212" i="3"/>
  <c r="B212" i="3"/>
  <c r="D211" i="3"/>
  <c r="C211" i="3"/>
  <c r="B211" i="3"/>
  <c r="D210" i="3"/>
  <c r="C210" i="3"/>
  <c r="B210" i="3"/>
  <c r="D209" i="3"/>
  <c r="C209" i="3"/>
  <c r="B209" i="3"/>
  <c r="D208" i="3"/>
  <c r="C208" i="3"/>
  <c r="B208" i="3"/>
  <c r="D207" i="3"/>
  <c r="C207" i="3"/>
  <c r="B207" i="3"/>
  <c r="D206" i="3"/>
  <c r="C206" i="3"/>
  <c r="B206" i="3"/>
  <c r="D205" i="3"/>
  <c r="C205" i="3"/>
  <c r="B205" i="3"/>
  <c r="D204" i="3"/>
  <c r="C204" i="3"/>
  <c r="B204" i="3"/>
  <c r="D203" i="3"/>
  <c r="C203" i="3"/>
  <c r="B203" i="3"/>
  <c r="D202" i="3"/>
  <c r="C202" i="3"/>
  <c r="B202" i="3"/>
  <c r="D201" i="3"/>
  <c r="C201" i="3"/>
  <c r="B201" i="3"/>
  <c r="D200" i="3"/>
  <c r="C200" i="3"/>
  <c r="B200" i="3"/>
  <c r="D199" i="3"/>
  <c r="C199" i="3"/>
  <c r="B199" i="3"/>
  <c r="D198" i="3"/>
  <c r="C198" i="3"/>
  <c r="B198" i="3"/>
  <c r="D197" i="3"/>
  <c r="C197" i="3"/>
  <c r="B197" i="3"/>
  <c r="D196" i="3"/>
  <c r="C196" i="3"/>
  <c r="B196" i="3"/>
  <c r="D195" i="3"/>
  <c r="C195" i="3"/>
  <c r="B195" i="3"/>
  <c r="D194" i="3"/>
  <c r="C194" i="3"/>
  <c r="B194" i="3"/>
  <c r="D193" i="3"/>
  <c r="C193" i="3"/>
  <c r="B193" i="3"/>
  <c r="D192" i="3"/>
  <c r="C192" i="3"/>
  <c r="B192" i="3"/>
  <c r="D191" i="3"/>
  <c r="C191" i="3"/>
  <c r="B191" i="3"/>
  <c r="D190" i="3"/>
  <c r="C190" i="3"/>
  <c r="B190" i="3"/>
  <c r="D189" i="3"/>
  <c r="C189" i="3"/>
  <c r="B189" i="3"/>
  <c r="D188" i="3"/>
  <c r="C188" i="3"/>
  <c r="B188" i="3"/>
  <c r="D187" i="3"/>
  <c r="C187" i="3"/>
  <c r="B187" i="3"/>
  <c r="D186" i="3"/>
  <c r="C186" i="3"/>
  <c r="B186" i="3"/>
  <c r="D185" i="3"/>
  <c r="C185" i="3"/>
  <c r="B185" i="3"/>
  <c r="D184" i="3"/>
  <c r="C184" i="3"/>
  <c r="B184" i="3"/>
  <c r="D183" i="3"/>
  <c r="C183" i="3"/>
  <c r="B183" i="3"/>
  <c r="D182" i="3"/>
  <c r="C182" i="3"/>
  <c r="B182" i="3"/>
  <c r="D181" i="3"/>
  <c r="C181" i="3"/>
  <c r="B181" i="3"/>
  <c r="D180" i="3"/>
  <c r="C180" i="3"/>
  <c r="B180" i="3"/>
  <c r="D179" i="3"/>
  <c r="C179" i="3"/>
  <c r="B179" i="3"/>
  <c r="D178" i="3"/>
  <c r="C178" i="3"/>
  <c r="B178" i="3"/>
  <c r="D177" i="3"/>
  <c r="C177" i="3"/>
  <c r="B177" i="3"/>
  <c r="D176" i="3"/>
  <c r="C176" i="3"/>
  <c r="B176" i="3"/>
  <c r="D175" i="3"/>
  <c r="C175" i="3"/>
  <c r="B175" i="3"/>
  <c r="D174" i="3"/>
  <c r="C174" i="3"/>
  <c r="B174" i="3"/>
  <c r="D173" i="3"/>
  <c r="C173" i="3"/>
  <c r="B173" i="3"/>
  <c r="D172" i="3"/>
  <c r="C172" i="3"/>
  <c r="B172" i="3"/>
  <c r="D171" i="3"/>
  <c r="C171" i="3"/>
  <c r="B171" i="3"/>
  <c r="D170" i="3"/>
  <c r="C170" i="3"/>
  <c r="B170" i="3"/>
  <c r="D169" i="3"/>
  <c r="C169" i="3"/>
  <c r="B169" i="3"/>
  <c r="D168" i="3"/>
  <c r="C168" i="3"/>
  <c r="B168" i="3"/>
  <c r="D167" i="3"/>
  <c r="C167" i="3"/>
  <c r="B167" i="3"/>
  <c r="D166" i="3"/>
  <c r="C166" i="3"/>
  <c r="B166" i="3"/>
  <c r="D165" i="3"/>
  <c r="C165" i="3"/>
  <c r="B165" i="3"/>
  <c r="D164" i="3"/>
  <c r="C164" i="3"/>
  <c r="B164" i="3"/>
  <c r="D163" i="3"/>
  <c r="C163" i="3"/>
  <c r="B163" i="3"/>
  <c r="D162" i="3"/>
  <c r="C162" i="3"/>
  <c r="B162" i="3"/>
  <c r="D161" i="3"/>
  <c r="C161" i="3"/>
  <c r="B161" i="3"/>
  <c r="D160" i="3"/>
  <c r="C160" i="3"/>
  <c r="B160" i="3"/>
  <c r="D159" i="3"/>
  <c r="C159" i="3"/>
  <c r="B159" i="3"/>
  <c r="D158" i="3"/>
  <c r="C158" i="3"/>
  <c r="B158" i="3"/>
  <c r="D157" i="3"/>
  <c r="C157" i="3"/>
  <c r="B157" i="3"/>
  <c r="D156" i="3"/>
  <c r="C156" i="3"/>
  <c r="B156" i="3"/>
  <c r="D155" i="3"/>
  <c r="C155" i="3"/>
  <c r="B155" i="3"/>
  <c r="D154" i="3"/>
  <c r="C154" i="3"/>
  <c r="B154" i="3"/>
  <c r="D153" i="3"/>
  <c r="C153" i="3"/>
  <c r="B153" i="3"/>
  <c r="D152" i="3"/>
  <c r="C152" i="3"/>
  <c r="B152" i="3"/>
  <c r="D151" i="3"/>
  <c r="C151" i="3"/>
  <c r="B151" i="3"/>
  <c r="D150" i="3"/>
  <c r="C150" i="3"/>
  <c r="B150" i="3"/>
  <c r="D149" i="3"/>
  <c r="C149" i="3"/>
  <c r="B149" i="3"/>
  <c r="D148" i="3"/>
  <c r="C148" i="3"/>
  <c r="B148" i="3"/>
  <c r="D147" i="3"/>
  <c r="C147" i="3"/>
  <c r="B147" i="3"/>
  <c r="D146" i="3"/>
  <c r="C146" i="3"/>
  <c r="B146" i="3"/>
  <c r="D145" i="3"/>
  <c r="C145" i="3"/>
  <c r="B145" i="3"/>
  <c r="D144" i="3"/>
  <c r="C144" i="3"/>
  <c r="B144" i="3"/>
  <c r="D143" i="3"/>
  <c r="C143" i="3"/>
  <c r="B143" i="3"/>
  <c r="D142" i="3"/>
  <c r="C142" i="3"/>
  <c r="B142" i="3"/>
  <c r="D141" i="3"/>
  <c r="C141" i="3"/>
  <c r="B141" i="3"/>
  <c r="D140" i="3"/>
  <c r="C140" i="3"/>
  <c r="B140" i="3"/>
  <c r="D139" i="3"/>
  <c r="C139" i="3"/>
  <c r="B139" i="3"/>
  <c r="D138" i="3"/>
  <c r="C138" i="3"/>
  <c r="B138" i="3"/>
  <c r="D137" i="3"/>
  <c r="C137" i="3"/>
  <c r="B137" i="3"/>
  <c r="D136" i="3"/>
  <c r="C136" i="3"/>
  <c r="B136" i="3"/>
  <c r="D135" i="3"/>
  <c r="C135" i="3"/>
  <c r="B135" i="3"/>
  <c r="D134" i="3"/>
  <c r="C134" i="3"/>
  <c r="B134" i="3"/>
  <c r="D133" i="3"/>
  <c r="C133" i="3"/>
  <c r="B133" i="3"/>
  <c r="D132" i="3"/>
  <c r="C132" i="3"/>
  <c r="B132" i="3"/>
  <c r="D131" i="3"/>
  <c r="C131" i="3"/>
  <c r="B131" i="3"/>
  <c r="D130" i="3"/>
  <c r="C130" i="3"/>
  <c r="B130" i="3"/>
  <c r="D129" i="3"/>
  <c r="C129" i="3"/>
  <c r="B129" i="3"/>
  <c r="D128" i="3"/>
  <c r="C128" i="3"/>
  <c r="B128" i="3"/>
  <c r="D127" i="3"/>
  <c r="C127" i="3"/>
  <c r="B127" i="3"/>
  <c r="D126" i="3"/>
  <c r="C126" i="3"/>
  <c r="B126" i="3"/>
  <c r="D125" i="3"/>
  <c r="C125" i="3"/>
  <c r="B125" i="3"/>
  <c r="D124" i="3"/>
  <c r="C124" i="3"/>
  <c r="B124" i="3"/>
  <c r="D123" i="3"/>
  <c r="C123" i="3"/>
  <c r="B123" i="3"/>
  <c r="D122" i="3"/>
  <c r="C122" i="3"/>
  <c r="B122" i="3"/>
  <c r="D121" i="3"/>
  <c r="C121" i="3"/>
  <c r="B121" i="3"/>
  <c r="D120" i="3"/>
  <c r="C120" i="3"/>
  <c r="B120" i="3"/>
  <c r="D119" i="3"/>
  <c r="C119" i="3"/>
  <c r="B119" i="3"/>
  <c r="D118" i="3"/>
  <c r="C118" i="3"/>
  <c r="B118" i="3"/>
  <c r="D117" i="3"/>
  <c r="C117" i="3"/>
  <c r="B117" i="3"/>
  <c r="D116" i="3"/>
  <c r="C116" i="3"/>
  <c r="B116" i="3"/>
  <c r="D115" i="3"/>
  <c r="C115" i="3"/>
  <c r="B115" i="3"/>
  <c r="D114" i="3"/>
  <c r="C114" i="3"/>
  <c r="B114" i="3"/>
  <c r="D113" i="3"/>
  <c r="C113" i="3"/>
  <c r="B113" i="3"/>
  <c r="D112" i="3"/>
  <c r="C112" i="3"/>
  <c r="B112" i="3"/>
  <c r="D111" i="3"/>
  <c r="C111" i="3"/>
  <c r="B111" i="3"/>
  <c r="D110" i="3"/>
  <c r="C110" i="3"/>
  <c r="B110" i="3"/>
  <c r="D109" i="3"/>
  <c r="C109" i="3"/>
  <c r="B109" i="3"/>
  <c r="D108" i="3"/>
  <c r="C108" i="3"/>
  <c r="B108" i="3"/>
  <c r="D107" i="3"/>
  <c r="C107" i="3"/>
  <c r="B107" i="3"/>
  <c r="D106" i="3"/>
  <c r="C106" i="3"/>
  <c r="B106" i="3"/>
  <c r="D105" i="3"/>
  <c r="C105" i="3"/>
  <c r="B105" i="3"/>
  <c r="D104" i="3"/>
  <c r="C104" i="3"/>
  <c r="B104" i="3"/>
  <c r="D103" i="3"/>
  <c r="C103" i="3"/>
  <c r="B103" i="3"/>
  <c r="D102" i="3"/>
  <c r="C102" i="3"/>
  <c r="B102" i="3"/>
  <c r="D101" i="3"/>
  <c r="C101" i="3"/>
  <c r="B101" i="3"/>
  <c r="D100" i="3"/>
  <c r="C100" i="3"/>
  <c r="B100" i="3"/>
  <c r="D99" i="3"/>
  <c r="C99" i="3"/>
  <c r="B99" i="3"/>
  <c r="D98" i="3"/>
  <c r="C98" i="3"/>
  <c r="B98" i="3"/>
  <c r="D97" i="3"/>
  <c r="C97" i="3"/>
  <c r="B97" i="3"/>
  <c r="D96" i="3"/>
  <c r="C96" i="3"/>
  <c r="B96" i="3"/>
  <c r="D95" i="3"/>
  <c r="C95" i="3"/>
  <c r="B95" i="3"/>
  <c r="D94" i="3"/>
  <c r="C94" i="3"/>
  <c r="B94" i="3"/>
  <c r="D93" i="3"/>
  <c r="C93" i="3"/>
  <c r="B93" i="3"/>
  <c r="D92" i="3"/>
  <c r="C92" i="3"/>
  <c r="B92" i="3"/>
  <c r="D91" i="3"/>
  <c r="C91" i="3"/>
  <c r="B91" i="3"/>
  <c r="D90" i="3"/>
  <c r="C90" i="3"/>
  <c r="B90" i="3"/>
  <c r="D89" i="3"/>
  <c r="C89" i="3"/>
  <c r="B89" i="3"/>
  <c r="D88" i="3"/>
  <c r="C88" i="3"/>
  <c r="B88" i="3"/>
  <c r="D87" i="3"/>
  <c r="C87" i="3"/>
  <c r="B87" i="3"/>
  <c r="D86" i="3"/>
  <c r="C86" i="3"/>
  <c r="B86" i="3"/>
  <c r="D85" i="3"/>
  <c r="C85" i="3"/>
  <c r="B85" i="3"/>
  <c r="D84" i="3"/>
  <c r="C84" i="3"/>
  <c r="B84" i="3"/>
  <c r="D83" i="3"/>
  <c r="C83" i="3"/>
  <c r="B83" i="3"/>
  <c r="D82" i="3"/>
  <c r="C82" i="3"/>
  <c r="B82" i="3"/>
  <c r="D81" i="3"/>
  <c r="C81" i="3"/>
  <c r="B81" i="3"/>
  <c r="D80" i="3"/>
  <c r="C80" i="3"/>
  <c r="B80" i="3"/>
  <c r="D79" i="3"/>
  <c r="C79" i="3"/>
  <c r="B79" i="3"/>
  <c r="D78" i="3"/>
  <c r="C78" i="3"/>
  <c r="B78" i="3"/>
  <c r="D77" i="3"/>
  <c r="C77" i="3"/>
  <c r="B77" i="3"/>
  <c r="D76" i="3"/>
  <c r="C76" i="3"/>
  <c r="B76" i="3"/>
  <c r="D75" i="3"/>
  <c r="C75" i="3"/>
  <c r="B75" i="3"/>
  <c r="D74" i="3"/>
  <c r="C74" i="3"/>
  <c r="B74" i="3"/>
  <c r="D73" i="3"/>
  <c r="C73" i="3"/>
  <c r="B73" i="3"/>
  <c r="D72" i="3"/>
  <c r="C72" i="3"/>
  <c r="B72" i="3"/>
  <c r="D71" i="3"/>
  <c r="C71" i="3"/>
  <c r="B71" i="3"/>
  <c r="D70" i="3"/>
  <c r="C70" i="3"/>
  <c r="B70" i="3"/>
  <c r="D69" i="3"/>
  <c r="C69" i="3"/>
  <c r="B69" i="3"/>
  <c r="D68" i="3"/>
  <c r="C68" i="3"/>
  <c r="B68" i="3"/>
  <c r="D67" i="3"/>
  <c r="C67" i="3"/>
  <c r="B67" i="3"/>
  <c r="D66" i="3"/>
  <c r="C66" i="3"/>
  <c r="B66" i="3"/>
  <c r="D65" i="3"/>
  <c r="C65" i="3"/>
  <c r="B65" i="3"/>
  <c r="D64" i="3"/>
  <c r="C64" i="3"/>
  <c r="B64" i="3"/>
  <c r="D63" i="3"/>
  <c r="C63" i="3"/>
  <c r="B63" i="3"/>
  <c r="D62" i="3"/>
  <c r="C62" i="3"/>
  <c r="B62" i="3"/>
  <c r="D61" i="3"/>
  <c r="C61" i="3"/>
  <c r="B61" i="3"/>
  <c r="D60" i="3"/>
  <c r="C60" i="3"/>
  <c r="B60" i="3"/>
  <c r="D59" i="3"/>
  <c r="C59" i="3"/>
  <c r="B59" i="3"/>
  <c r="D58" i="3"/>
  <c r="C58" i="3"/>
  <c r="B58" i="3"/>
  <c r="D57" i="3"/>
  <c r="C57" i="3"/>
  <c r="B57" i="3"/>
  <c r="D56" i="3"/>
  <c r="C56" i="3"/>
  <c r="B56" i="3"/>
  <c r="D55" i="3"/>
  <c r="C55" i="3"/>
  <c r="B55" i="3"/>
  <c r="D54" i="3"/>
  <c r="C54" i="3"/>
  <c r="B54" i="3"/>
  <c r="D53" i="3"/>
  <c r="C53" i="3"/>
  <c r="B53" i="3"/>
  <c r="D52" i="3"/>
  <c r="C52" i="3"/>
  <c r="B52" i="3"/>
  <c r="D51" i="3"/>
  <c r="C51" i="3"/>
  <c r="B51" i="3"/>
  <c r="D50" i="3"/>
  <c r="C50" i="3"/>
  <c r="B50" i="3"/>
  <c r="D49" i="3"/>
  <c r="C49" i="3"/>
  <c r="B49" i="3"/>
  <c r="D48" i="3"/>
  <c r="C48" i="3"/>
  <c r="B48" i="3"/>
  <c r="D47" i="3"/>
  <c r="C47" i="3"/>
  <c r="B47" i="3"/>
  <c r="D46" i="3"/>
  <c r="C46" i="3"/>
  <c r="B46" i="3"/>
  <c r="D45" i="3"/>
  <c r="C45" i="3"/>
  <c r="B45" i="3"/>
  <c r="D44" i="3"/>
  <c r="C44" i="3"/>
  <c r="B44" i="3"/>
  <c r="D43" i="3"/>
  <c r="C43" i="3"/>
  <c r="B43" i="3"/>
  <c r="D42" i="3"/>
  <c r="C42" i="3"/>
  <c r="B42" i="3"/>
  <c r="D41" i="3"/>
  <c r="C41" i="3"/>
  <c r="B41" i="3"/>
  <c r="D40" i="3"/>
  <c r="C40" i="3"/>
  <c r="B40" i="3"/>
  <c r="D39" i="3"/>
  <c r="C39" i="3"/>
  <c r="B39" i="3"/>
  <c r="D38" i="3"/>
  <c r="C38" i="3"/>
  <c r="B38" i="3"/>
  <c r="D37" i="3"/>
  <c r="C37" i="3"/>
  <c r="B37" i="3"/>
  <c r="D36" i="3"/>
  <c r="C36" i="3"/>
  <c r="B36" i="3"/>
  <c r="D35" i="3"/>
  <c r="C35" i="3"/>
  <c r="B35" i="3"/>
  <c r="D34" i="3"/>
  <c r="C34" i="3"/>
  <c r="B34" i="3"/>
  <c r="D33" i="3"/>
  <c r="C33" i="3"/>
  <c r="B33" i="3"/>
  <c r="D32" i="3"/>
  <c r="C32" i="3"/>
  <c r="B32" i="3"/>
  <c r="D31" i="3"/>
  <c r="C31" i="3"/>
  <c r="B31" i="3"/>
  <c r="D30" i="3"/>
  <c r="C30" i="3"/>
  <c r="B30" i="3"/>
  <c r="D29" i="3"/>
  <c r="C29" i="3"/>
  <c r="B29" i="3"/>
  <c r="D28" i="3"/>
  <c r="C28" i="3"/>
  <c r="B28" i="3"/>
  <c r="D27" i="3"/>
  <c r="C27" i="3"/>
  <c r="B27" i="3"/>
  <c r="D26" i="3"/>
  <c r="C26" i="3"/>
  <c r="B26" i="3"/>
  <c r="D25" i="3"/>
  <c r="C25" i="3"/>
  <c r="B25" i="3"/>
  <c r="D24" i="3"/>
  <c r="C24" i="3"/>
  <c r="B24" i="3"/>
  <c r="D23" i="3"/>
  <c r="C23" i="3"/>
  <c r="B23" i="3"/>
  <c r="D22" i="3"/>
  <c r="C22" i="3"/>
  <c r="B22" i="3"/>
  <c r="D21" i="3"/>
  <c r="C21" i="3"/>
  <c r="B21" i="3"/>
  <c r="D20" i="3"/>
  <c r="C20" i="3"/>
  <c r="B20" i="3"/>
  <c r="D19" i="3"/>
  <c r="C19" i="3"/>
  <c r="B19" i="3"/>
  <c r="D18" i="3"/>
  <c r="C18" i="3"/>
  <c r="B18" i="3"/>
  <c r="D17" i="3"/>
  <c r="C17" i="3"/>
  <c r="B17" i="3"/>
  <c r="D16" i="3"/>
  <c r="C16" i="3"/>
  <c r="B16" i="3"/>
  <c r="D15" i="3"/>
  <c r="C15" i="3"/>
  <c r="B15" i="3"/>
  <c r="D14" i="3"/>
  <c r="C14" i="3"/>
  <c r="B14" i="3"/>
  <c r="D13" i="3"/>
  <c r="C13" i="3"/>
  <c r="B13" i="3"/>
  <c r="D12" i="3"/>
  <c r="C12" i="3"/>
  <c r="B12" i="3"/>
  <c r="D11" i="3"/>
  <c r="C11" i="3"/>
  <c r="B11" i="3"/>
  <c r="D10" i="3"/>
  <c r="C10" i="3"/>
  <c r="B10" i="3"/>
  <c r="D9" i="3"/>
  <c r="C9" i="3"/>
  <c r="B9" i="3"/>
  <c r="D8" i="3"/>
  <c r="C8" i="3"/>
  <c r="B8" i="3"/>
  <c r="D7" i="3"/>
  <c r="C7" i="3"/>
  <c r="B7" i="3"/>
  <c r="D6" i="3"/>
  <c r="C6" i="3"/>
  <c r="B6" i="3"/>
  <c r="D5" i="3"/>
  <c r="C5" i="3"/>
  <c r="B5" i="3"/>
  <c r="D4" i="3"/>
  <c r="C4" i="3"/>
  <c r="B4" i="3"/>
  <c r="D3" i="3"/>
  <c r="C3" i="3"/>
  <c r="B3" i="3"/>
  <c r="D2" i="3"/>
  <c r="C2" i="3"/>
  <c r="B2" i="3"/>
  <c r="F41" i="2"/>
  <c r="E41" i="2"/>
  <c r="E13" i="2"/>
  <c r="F29" i="2"/>
  <c r="E16" i="2"/>
  <c r="F6" i="2"/>
  <c r="F39" i="2"/>
  <c r="F16" i="2"/>
  <c r="F12" i="2"/>
  <c r="E12" i="2"/>
  <c r="F13" i="2"/>
  <c r="F40" i="2"/>
  <c r="F28" i="2"/>
  <c r="E6" i="2"/>
  <c r="F27" i="2"/>
  <c r="F30" i="2"/>
  <c r="F17" i="2"/>
  <c r="F26" i="2"/>
  <c r="F15" i="2"/>
  <c r="F23" i="2"/>
  <c r="F24" i="2"/>
  <c r="F25" i="2"/>
  <c r="E39" i="2"/>
  <c r="F14" i="2"/>
  <c r="F31" i="2"/>
  <c r="E40" i="2"/>
  <c r="F10" i="2"/>
  <c r="E17" i="2"/>
  <c r="F9" i="2"/>
  <c r="E9" i="2"/>
  <c r="F8" i="2"/>
  <c r="E7" i="2"/>
  <c r="F22" i="2"/>
  <c r="E14" i="2"/>
  <c r="F11" i="2"/>
  <c r="E10" i="2"/>
  <c r="H39" i="2"/>
  <c r="E8" i="2"/>
  <c r="F21" i="2"/>
  <c r="E15" i="2"/>
  <c r="E11" i="2"/>
  <c r="G39" i="2"/>
  <c r="F7" i="2"/>
  <c r="H11" i="2" l="1" a="1"/>
  <c r="H11" i="2" s="1"/>
  <c r="I11" i="2" s="1"/>
  <c r="H8" i="2" a="1"/>
  <c r="H8" i="2" s="1"/>
  <c r="I8" i="2" s="1"/>
  <c r="H15" i="2" a="1"/>
  <c r="H15" i="2" s="1"/>
  <c r="I15" i="2" s="1"/>
  <c r="H9" i="2" a="1"/>
  <c r="H9" i="2" s="1"/>
  <c r="I9" i="2" s="1"/>
  <c r="H16" i="2" a="1"/>
  <c r="H16" i="2" s="1"/>
  <c r="I16" i="2" s="1"/>
  <c r="H10" i="2" a="1"/>
  <c r="H10" i="2" s="1"/>
  <c r="I10" i="2" s="1"/>
  <c r="H17" i="2" a="1"/>
  <c r="H17" i="2" s="1"/>
  <c r="I17" i="2" s="1"/>
  <c r="H6" i="2" a="1"/>
  <c r="H6" i="2" s="1"/>
  <c r="I6" i="2" s="1"/>
  <c r="H7" i="2" a="1"/>
  <c r="H7" i="2" s="1"/>
  <c r="I7" i="2" s="1"/>
  <c r="H14" i="2" a="1"/>
  <c r="H14" i="2" s="1"/>
  <c r="I14" i="2" s="1"/>
  <c r="H12" i="2" a="1"/>
  <c r="H12" i="2" s="1"/>
  <c r="I12" i="2" s="1"/>
  <c r="H13" i="2" a="1"/>
  <c r="H13" i="2" s="1"/>
  <c r="I13" i="2" s="1"/>
  <c r="L5" i="2" a="1"/>
  <c r="L5" i="2" s="1"/>
  <c r="L18" i="2" s="1"/>
  <c r="M16" i="2"/>
  <c r="M11" i="2"/>
  <c r="M10" i="2"/>
  <c r="M12" i="2"/>
  <c r="M13" i="2"/>
  <c r="M17" i="2"/>
  <c r="M15" i="2"/>
  <c r="M14" i="2"/>
  <c r="M8" i="2"/>
  <c r="M9" i="2"/>
  <c r="M7" i="2"/>
  <c r="M6" i="2"/>
  <c r="E42" i="2"/>
  <c r="C2" i="2"/>
  <c r="G15" i="2"/>
  <c r="G8" i="2"/>
  <c r="G7" i="2"/>
  <c r="G12" i="2"/>
  <c r="G11" i="2"/>
  <c r="G10" i="2"/>
  <c r="G13" i="2"/>
  <c r="G17" i="2"/>
  <c r="G14" i="2"/>
  <c r="G9" i="2"/>
  <c r="G16" i="2"/>
  <c r="F42" i="2"/>
  <c r="G34" i="2"/>
  <c r="G33" i="2"/>
  <c r="G32" i="2"/>
  <c r="E2" i="2"/>
  <c r="D2" i="2"/>
  <c r="G2" i="2"/>
  <c r="F2" i="2"/>
  <c r="G6" i="2"/>
  <c r="N15" i="2" l="1"/>
  <c r="N14" i="2"/>
  <c r="N17" i="2"/>
  <c r="O11" i="2"/>
  <c r="P11" i="2" s="1"/>
  <c r="O9" i="2"/>
  <c r="P9" i="2" s="1"/>
  <c r="O17" i="2"/>
  <c r="P17" i="2" s="1"/>
  <c r="O10" i="2"/>
  <c r="P10" i="2" s="1"/>
  <c r="O12" i="2"/>
  <c r="P12" i="2" s="1"/>
  <c r="O5" i="2"/>
  <c r="P5" i="2" s="1"/>
  <c r="O13" i="2"/>
  <c r="P13" i="2" s="1"/>
  <c r="O8" i="2"/>
  <c r="P8" i="2" s="1"/>
  <c r="O6" i="2"/>
  <c r="P6" i="2" s="1"/>
  <c r="O14" i="2"/>
  <c r="P14" i="2" s="1"/>
  <c r="O16" i="2"/>
  <c r="P16" i="2" s="1"/>
  <c r="O7" i="2"/>
  <c r="P7" i="2" s="1"/>
  <c r="O15" i="2"/>
  <c r="P15" i="2" s="1"/>
  <c r="N13" i="2"/>
  <c r="N6" i="2"/>
  <c r="N12" i="2"/>
  <c r="N7" i="2"/>
  <c r="N10" i="2"/>
  <c r="N9" i="2"/>
  <c r="N11" i="2"/>
  <c r="N8" i="2"/>
  <c r="N16" i="2"/>
  <c r="H34" i="2"/>
  <c r="I34" i="2" s="1"/>
  <c r="H33" i="2"/>
  <c r="I33" i="2" s="1"/>
  <c r="H32" i="2"/>
  <c r="I32" i="2" s="1"/>
  <c r="G22" i="2"/>
  <c r="H22" i="2" s="1"/>
  <c r="I22" i="2" s="1"/>
  <c r="G23" i="2"/>
  <c r="H23" i="2" s="1"/>
  <c r="I23" i="2" s="1"/>
  <c r="G24" i="2"/>
  <c r="H24" i="2" s="1"/>
  <c r="I24" i="2" s="1"/>
  <c r="G25" i="2"/>
  <c r="H25" i="2" s="1"/>
  <c r="I25" i="2" s="1"/>
  <c r="G21" i="2"/>
  <c r="H21" i="2" s="1"/>
  <c r="G30" i="2"/>
  <c r="H30" i="2" s="1"/>
  <c r="I30" i="2" s="1"/>
  <c r="G31" i="2"/>
  <c r="H31" i="2" s="1"/>
  <c r="I31" i="2" s="1"/>
  <c r="G28" i="2"/>
  <c r="H28" i="2" s="1"/>
  <c r="I28" i="2" s="1"/>
  <c r="G26" i="2"/>
  <c r="H26" i="2" s="1"/>
  <c r="G27" i="2"/>
  <c r="H27" i="2" s="1"/>
  <c r="I27" i="2" s="1"/>
  <c r="G29" i="2"/>
  <c r="H29" i="2" s="1"/>
  <c r="I29" i="2" s="1"/>
  <c r="I26" i="2" l="1"/>
  <c r="S16" i="2" s="1"/>
  <c r="I21" i="2"/>
  <c r="R16" i="2" s="1"/>
  <c r="S5" i="2"/>
  <c r="S4" i="2"/>
  <c r="S6" i="2"/>
  <c r="T4" i="2"/>
  <c r="T6" i="2"/>
  <c r="T5" i="2"/>
  <c r="X2" i="2" l="1"/>
  <c r="AG2" i="2" s="1"/>
  <c r="S11" i="2"/>
  <c r="M21" i="2" a="1"/>
  <c r="N21" i="2" s="1"/>
  <c r="R18" i="2"/>
  <c r="R17" i="2"/>
  <c r="S17" i="2"/>
  <c r="S18" i="2"/>
  <c r="U4" i="2"/>
  <c r="U5" i="2"/>
  <c r="U6" i="2"/>
  <c r="S13" i="2" l="1"/>
  <c r="T13" i="2" s="1"/>
  <c r="S12" i="2"/>
  <c r="T12" i="2" s="1"/>
  <c r="AE2" i="2"/>
  <c r="Z2" i="2"/>
  <c r="AD2" i="2"/>
  <c r="AH2" i="2"/>
  <c r="AC2" i="2"/>
  <c r="Y2" i="2"/>
  <c r="AF2" i="2"/>
  <c r="AB2" i="2"/>
  <c r="AA2" i="2"/>
  <c r="M23" i="2"/>
  <c r="M33" i="2"/>
  <c r="M27" i="2"/>
  <c r="N26" i="2"/>
  <c r="P26" i="2" s="1"/>
  <c r="N27" i="2"/>
  <c r="N33" i="2"/>
  <c r="P33" i="2" s="1"/>
  <c r="N25" i="2"/>
  <c r="P25" i="2" s="1"/>
  <c r="M25" i="2"/>
  <c r="M22" i="2"/>
  <c r="M21" i="2"/>
  <c r="O21" i="2" s="1"/>
  <c r="M24" i="2"/>
  <c r="M31" i="2"/>
  <c r="M26" i="2"/>
  <c r="M28" i="2"/>
  <c r="N30" i="2"/>
  <c r="P30" i="2" s="1"/>
  <c r="N31" i="2"/>
  <c r="P31" i="2" s="1"/>
  <c r="N23" i="2"/>
  <c r="P23" i="2" s="1"/>
  <c r="N34" i="2"/>
  <c r="O34" i="2" s="1"/>
  <c r="M32" i="2"/>
  <c r="N28" i="2"/>
  <c r="N24" i="2"/>
  <c r="M29" i="2"/>
  <c r="N22" i="2"/>
  <c r="P22" i="2" s="1"/>
  <c r="M30" i="2"/>
  <c r="N32" i="2"/>
  <c r="O32" i="2" s="1"/>
  <c r="M34" i="2"/>
  <c r="N29" i="2"/>
  <c r="P29" i="2" s="1"/>
  <c r="P21" i="2"/>
  <c r="V8" i="2"/>
  <c r="V7" i="2" s="1"/>
  <c r="O26" i="2" l="1"/>
  <c r="O33" i="2"/>
  <c r="O24" i="2"/>
  <c r="O29" i="2"/>
  <c r="P34" i="2"/>
  <c r="O27" i="2"/>
  <c r="P32" i="2"/>
  <c r="O23" i="2"/>
  <c r="O28" i="2"/>
  <c r="P24" i="2"/>
  <c r="O25" i="2"/>
  <c r="O31" i="2"/>
  <c r="O30" i="2"/>
  <c r="P27" i="2"/>
  <c r="P28" i="2"/>
  <c r="O22"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<sst xmlns="http://schemas.openxmlformats.org/spreadsheetml/2006/main" count="1887" uniqueCount="164">
  <si>
    <t>Month</t>
  </si>
  <si>
    <t>Total</t>
  </si>
  <si>
    <t>JAN</t>
  </si>
  <si>
    <t>FEB</t>
  </si>
  <si>
    <t>MAR</t>
  </si>
  <si>
    <t>APR</t>
  </si>
  <si>
    <t>MAY</t>
  </si>
  <si>
    <t>JUN</t>
  </si>
  <si>
    <t>JUL</t>
  </si>
  <si>
    <t>AUG</t>
  </si>
  <si>
    <t>SEP</t>
  </si>
  <si>
    <t>OCT</t>
  </si>
  <si>
    <t>NOV</t>
  </si>
  <si>
    <t>DEC</t>
  </si>
  <si>
    <t>Registration Date</t>
  </si>
  <si>
    <t>Year</t>
  </si>
  <si>
    <t>Manager</t>
  </si>
  <si>
    <t>Cash</t>
  </si>
  <si>
    <t>Card</t>
  </si>
  <si>
    <t>Master</t>
  </si>
  <si>
    <t>Jacob</t>
  </si>
  <si>
    <t>Jack</t>
  </si>
  <si>
    <t>Joseph</t>
  </si>
  <si>
    <t>William</t>
  </si>
  <si>
    <t>Liam</t>
  </si>
  <si>
    <t>James</t>
  </si>
  <si>
    <t>Isabella</t>
  </si>
  <si>
    <t>Oliver</t>
  </si>
  <si>
    <t>Lucas</t>
  </si>
  <si>
    <t>Charlotte</t>
  </si>
  <si>
    <t>Sofia</t>
  </si>
  <si>
    <t>Row Labels</t>
  </si>
  <si>
    <t>Grand Total</t>
  </si>
  <si>
    <t>Sum of Total</t>
  </si>
  <si>
    <t>back</t>
  </si>
  <si>
    <t>SALES VOLUME</t>
  </si>
  <si>
    <t>EXECUTING KPI PLANS</t>
  </si>
  <si>
    <t xml:space="preserve"> COUNT EMPLOYEES</t>
  </si>
  <si>
    <t>DONE</t>
  </si>
  <si>
    <t>NO DONE</t>
  </si>
  <si>
    <t>NAME</t>
  </si>
  <si>
    <t>POSITION</t>
  </si>
  <si>
    <t>KPI PLAN</t>
  </si>
  <si>
    <t>REWARD</t>
  </si>
  <si>
    <t>Managers Sales</t>
  </si>
  <si>
    <t>Masters
Order Quantity</t>
  </si>
  <si>
    <t>&lt;100%</t>
  </si>
  <si>
    <t>&gt;100%</t>
  </si>
  <si>
    <t>&gt;200%</t>
  </si>
  <si>
    <t>KPI %</t>
  </si>
  <si>
    <t>MASTER</t>
  </si>
  <si>
    <t>MANAGER</t>
  </si>
  <si>
    <t>&gt;130%</t>
  </si>
  <si>
    <t>Count of Master</t>
  </si>
  <si>
    <t>Average of Total2</t>
  </si>
  <si>
    <t>SALARY</t>
  </si>
  <si>
    <t>ID</t>
  </si>
  <si>
    <t>Hiring Date</t>
  </si>
  <si>
    <t>Name</t>
  </si>
  <si>
    <t>Date of Birth</t>
  </si>
  <si>
    <t>Age</t>
  </si>
  <si>
    <t>Position</t>
  </si>
  <si>
    <t>Contact</t>
  </si>
  <si>
    <t>2023</t>
  </si>
  <si>
    <t>2024</t>
  </si>
  <si>
    <t>2025</t>
  </si>
  <si>
    <t>EMP-001</t>
  </si>
  <si>
    <t>(917) 555-4321</t>
  </si>
  <si>
    <t>EMP-002</t>
  </si>
  <si>
    <t>(718) 555-3456</t>
  </si>
  <si>
    <t>EMP-003</t>
  </si>
  <si>
    <t>(646) 555-6789</t>
  </si>
  <si>
    <t>EMP-004</t>
  </si>
  <si>
    <t>(212) 555-1234</t>
  </si>
  <si>
    <t>EMP-005</t>
  </si>
  <si>
    <t>(917) 555-5678</t>
  </si>
  <si>
    <t>EMP-006</t>
  </si>
  <si>
    <t>(718) 555-8765</t>
  </si>
  <si>
    <t>EMP-007</t>
  </si>
  <si>
    <t>(212) 555-9876</t>
  </si>
  <si>
    <t>EMP-008</t>
  </si>
  <si>
    <t>(917) 555-7890</t>
  </si>
  <si>
    <t>EMP-009</t>
  </si>
  <si>
    <t>(718) 555-2345</t>
  </si>
  <si>
    <t>EMP-010</t>
  </si>
  <si>
    <t>(646) 555-2345</t>
  </si>
  <si>
    <t>EMP-011</t>
  </si>
  <si>
    <t>(212) 555-7890</t>
  </si>
  <si>
    <t>AVERAGE SALARY</t>
  </si>
  <si>
    <t>AVERAGE CHECK</t>
  </si>
  <si>
    <t>SALARY  FUND</t>
  </si>
  <si>
    <t>TOTAL CACH FLOW</t>
  </si>
  <si>
    <t>Sum of 2023</t>
  </si>
  <si>
    <t>Sum of 2024</t>
  </si>
  <si>
    <t>Sum of 2025</t>
  </si>
  <si>
    <t>Average of 2023</t>
  </si>
  <si>
    <t>Average of 2024</t>
  </si>
  <si>
    <t>Average of 2025</t>
  </si>
  <si>
    <t xml:space="preserve">Plan </t>
  </si>
  <si>
    <t>PLAN</t>
  </si>
  <si>
    <t>Select</t>
  </si>
  <si>
    <t>Select P</t>
  </si>
  <si>
    <t>ORDERS</t>
  </si>
  <si>
    <t>&lt;100</t>
  </si>
  <si>
    <t>&gt;100</t>
  </si>
  <si>
    <t>EMPLOYEES RANK</t>
  </si>
  <si>
    <t>Satisfaction Сoefficient</t>
  </si>
  <si>
    <t>COUNT ORDERS</t>
  </si>
  <si>
    <t>TOTAL COSTS</t>
  </si>
  <si>
    <t>PROFIT</t>
  </si>
  <si>
    <t>Cost</t>
  </si>
  <si>
    <t>Sum of Cost</t>
  </si>
  <si>
    <t>KPI RANKING</t>
  </si>
  <si>
    <t>SORT</t>
  </si>
  <si>
    <t>Labels 1</t>
  </si>
  <si>
    <t>Labels 2</t>
  </si>
  <si>
    <t>KPI EMPLOYEES</t>
  </si>
  <si>
    <t>PiVOT DATA</t>
  </si>
  <si>
    <t xml:space="preserve"> </t>
  </si>
  <si>
    <t>CRM KPI Dashboard – Project Summary</t>
  </si>
  <si>
    <t>1. Data Preparation</t>
  </si>
  <si>
    <t>2. Key KPIs Tracked</t>
  </si>
  <si>
    <t>Section</t>
  </si>
  <si>
    <t>Details</t>
  </si>
  <si>
    <t>Title</t>
  </si>
  <si>
    <t>Objective</t>
  </si>
  <si>
    <r>
      <t xml:space="preserve">1. Track </t>
    </r>
    <r>
      <rPr>
        <b/>
        <sz val="11"/>
        <color theme="1"/>
        <rFont val="Aptos Narrow"/>
        <family val="2"/>
        <scheme val="minor"/>
      </rPr>
      <t>Sales and Lead Data</t>
    </r>
  </si>
  <si>
    <r>
      <t xml:space="preserve">2. Monitor </t>
    </r>
    <r>
      <rPr>
        <b/>
        <sz val="11"/>
        <color theme="1"/>
        <rFont val="Aptos Narrow"/>
        <family val="2"/>
        <scheme val="minor"/>
      </rPr>
      <t>Team Performance</t>
    </r>
  </si>
  <si>
    <r>
      <t xml:space="preserve">3. Support </t>
    </r>
    <r>
      <rPr>
        <b/>
        <sz val="11"/>
        <color theme="1"/>
        <rFont val="Aptos Narrow"/>
        <family val="2"/>
        <scheme val="minor"/>
      </rPr>
      <t>Real-Time Decision Making</t>
    </r>
  </si>
  <si>
    <r>
      <t xml:space="preserve">4. Useful for </t>
    </r>
    <r>
      <rPr>
        <b/>
        <sz val="11"/>
        <color theme="1"/>
        <rFont val="Aptos Narrow"/>
        <family val="2"/>
        <scheme val="minor"/>
      </rPr>
      <t>Managers</t>
    </r>
    <r>
      <rPr>
        <sz val="11"/>
        <color theme="1"/>
        <rFont val="Aptos Narrow"/>
        <family val="2"/>
        <scheme val="minor"/>
      </rPr>
      <t xml:space="preserve">, </t>
    </r>
    <r>
      <rPr>
        <b/>
        <sz val="11"/>
        <color theme="1"/>
        <rFont val="Aptos Narrow"/>
        <family val="2"/>
        <scheme val="minor"/>
      </rPr>
      <t>Sales Teams</t>
    </r>
    <r>
      <rPr>
        <sz val="11"/>
        <color theme="1"/>
        <rFont val="Aptos Narrow"/>
        <family val="2"/>
        <scheme val="minor"/>
      </rPr>
      <t xml:space="preserve">, and </t>
    </r>
    <r>
      <rPr>
        <b/>
        <sz val="11"/>
        <color theme="1"/>
        <rFont val="Aptos Narrow"/>
        <family val="2"/>
        <scheme val="minor"/>
      </rPr>
      <t>CRM Analysts</t>
    </r>
  </si>
  <si>
    <t>Dashboard Structure</t>
  </si>
  <si>
    <r>
      <t xml:space="preserve">1. Imported CRM data from </t>
    </r>
    <r>
      <rPr>
        <b/>
        <sz val="11"/>
        <color theme="1"/>
        <rFont val="Aptos Narrow"/>
        <family val="2"/>
        <scheme val="minor"/>
      </rPr>
      <t>CSV file</t>
    </r>
  </si>
  <si>
    <r>
      <t xml:space="preserve">2. Created tables: </t>
    </r>
    <r>
      <rPr>
        <b/>
        <sz val="11"/>
        <color theme="1"/>
        <rFont val="Aptos Narrow"/>
        <family val="2"/>
        <scheme val="minor"/>
      </rPr>
      <t>Lead Data</t>
    </r>
    <r>
      <rPr>
        <sz val="11"/>
        <color theme="1"/>
        <rFont val="Aptos Narrow"/>
        <family val="2"/>
        <scheme val="minor"/>
      </rPr>
      <t xml:space="preserve">, </t>
    </r>
    <r>
      <rPr>
        <b/>
        <sz val="11"/>
        <color theme="1"/>
        <rFont val="Aptos Narrow"/>
        <family val="2"/>
        <scheme val="minor"/>
      </rPr>
      <t>Sales &amp; Deals</t>
    </r>
    <r>
      <rPr>
        <sz val="11"/>
        <color theme="1"/>
        <rFont val="Aptos Narrow"/>
        <family val="2"/>
        <scheme val="minor"/>
      </rPr>
      <t xml:space="preserve">, </t>
    </r>
    <r>
      <rPr>
        <b/>
        <sz val="11"/>
        <color theme="1"/>
        <rFont val="Aptos Narrow"/>
        <family val="2"/>
        <scheme val="minor"/>
      </rPr>
      <t>Customer Feedback</t>
    </r>
  </si>
  <si>
    <r>
      <t xml:space="preserve">3. Cleaned data: </t>
    </r>
    <r>
      <rPr>
        <b/>
        <sz val="11"/>
        <color theme="1"/>
        <rFont val="Aptos Narrow"/>
        <family val="2"/>
        <scheme val="minor"/>
      </rPr>
      <t>Removed duplicates</t>
    </r>
    <r>
      <rPr>
        <sz val="11"/>
        <color theme="1"/>
        <rFont val="Aptos Narrow"/>
        <family val="2"/>
        <scheme val="minor"/>
      </rPr>
      <t xml:space="preserve">, </t>
    </r>
    <r>
      <rPr>
        <b/>
        <sz val="11"/>
        <color theme="1"/>
        <rFont val="Aptos Narrow"/>
        <family val="2"/>
        <scheme val="minor"/>
      </rPr>
      <t>Formatted dates</t>
    </r>
    <r>
      <rPr>
        <sz val="11"/>
        <color theme="1"/>
        <rFont val="Aptos Narrow"/>
        <family val="2"/>
        <scheme val="minor"/>
      </rPr>
      <t xml:space="preserve">, used </t>
    </r>
    <r>
      <rPr>
        <b/>
        <sz val="11"/>
        <color theme="1"/>
        <rFont val="Aptos Narrow"/>
        <family val="2"/>
        <scheme val="minor"/>
      </rPr>
      <t>Excel Tables</t>
    </r>
  </si>
  <si>
    <r>
      <t xml:space="preserve">1. </t>
    </r>
    <r>
      <rPr>
        <b/>
        <sz val="11"/>
        <color theme="1"/>
        <rFont val="Aptos Narrow"/>
        <family val="2"/>
        <scheme val="minor"/>
      </rPr>
      <t>Total Leads</t>
    </r>
  </si>
  <si>
    <r>
      <t xml:space="preserve">2. </t>
    </r>
    <r>
      <rPr>
        <b/>
        <sz val="11"/>
        <color theme="1"/>
        <rFont val="Aptos Narrow"/>
        <family val="2"/>
        <scheme val="minor"/>
      </rPr>
      <t>Conversion Rate</t>
    </r>
  </si>
  <si>
    <r>
      <t xml:space="preserve">3. </t>
    </r>
    <r>
      <rPr>
        <b/>
        <sz val="11"/>
        <color theme="1"/>
        <rFont val="Aptos Narrow"/>
        <family val="2"/>
        <scheme val="minor"/>
      </rPr>
      <t>Average Response Time</t>
    </r>
  </si>
  <si>
    <r>
      <t xml:space="preserve">4. </t>
    </r>
    <r>
      <rPr>
        <b/>
        <sz val="11"/>
        <color theme="1"/>
        <rFont val="Aptos Narrow"/>
        <family val="2"/>
        <scheme val="minor"/>
      </rPr>
      <t>Closed Deals</t>
    </r>
  </si>
  <si>
    <r>
      <t xml:space="preserve">5. </t>
    </r>
    <r>
      <rPr>
        <b/>
        <sz val="11"/>
        <color theme="1"/>
        <rFont val="Aptos Narrow"/>
        <family val="2"/>
        <scheme val="minor"/>
      </rPr>
      <t>Revenue</t>
    </r>
    <r>
      <rPr>
        <sz val="11"/>
        <color theme="1"/>
        <rFont val="Aptos Narrow"/>
        <family val="2"/>
        <scheme val="minor"/>
      </rPr>
      <t xml:space="preserve"> by Region or Team</t>
    </r>
  </si>
  <si>
    <r>
      <t xml:space="preserve">6. </t>
    </r>
    <r>
      <rPr>
        <b/>
        <sz val="11"/>
        <color theme="1"/>
        <rFont val="Aptos Narrow"/>
        <family val="2"/>
        <scheme val="minor"/>
      </rPr>
      <t>Customer Satisfaction</t>
    </r>
    <r>
      <rPr>
        <sz val="11"/>
        <color theme="1"/>
        <rFont val="Aptos Narrow"/>
        <family val="2"/>
        <scheme val="minor"/>
      </rPr>
      <t xml:space="preserve"> (Star Rating)</t>
    </r>
  </si>
  <si>
    <r>
      <t xml:space="preserve">➤ </t>
    </r>
    <r>
      <rPr>
        <b/>
        <sz val="11"/>
        <color theme="1"/>
        <rFont val="Aptos Narrow"/>
        <family val="2"/>
        <scheme val="minor"/>
      </rPr>
      <t>Formulas Used:</t>
    </r>
    <r>
      <rPr>
        <sz val="11"/>
        <color theme="1"/>
        <rFont val="Aptos Narrow"/>
        <family val="2"/>
        <scheme val="minor"/>
      </rPr>
      <t xml:space="preserve"> </t>
    </r>
    <r>
      <rPr>
        <sz val="10"/>
        <color theme="1"/>
        <rFont val="Arial Unicode MS"/>
      </rPr>
      <t>SUMIFS</t>
    </r>
    <r>
      <rPr>
        <sz val="11"/>
        <color theme="1"/>
        <rFont val="Aptos Narrow"/>
        <family val="2"/>
        <scheme val="minor"/>
      </rPr>
      <t xml:space="preserve">, </t>
    </r>
    <r>
      <rPr>
        <sz val="10"/>
        <color theme="1"/>
        <rFont val="Arial Unicode MS"/>
      </rPr>
      <t>COUNTIFS</t>
    </r>
    <r>
      <rPr>
        <sz val="11"/>
        <color theme="1"/>
        <rFont val="Aptos Narrow"/>
        <family val="2"/>
        <scheme val="minor"/>
      </rPr>
      <t xml:space="preserve">, </t>
    </r>
    <r>
      <rPr>
        <sz val="10"/>
        <color theme="1"/>
        <rFont val="Arial Unicode MS"/>
      </rPr>
      <t>AVERAGEIFS</t>
    </r>
    <r>
      <rPr>
        <sz val="11"/>
        <color theme="1"/>
        <rFont val="Aptos Narrow"/>
        <family val="2"/>
        <scheme val="minor"/>
      </rPr>
      <t xml:space="preserve">, </t>
    </r>
    <r>
      <rPr>
        <sz val="10"/>
        <color theme="1"/>
        <rFont val="Arial Unicode MS"/>
      </rPr>
      <t>IFERROR</t>
    </r>
    <r>
      <rPr>
        <sz val="11"/>
        <color theme="1"/>
        <rFont val="Aptos Narrow"/>
        <family val="2"/>
        <scheme val="minor"/>
      </rPr>
      <t xml:space="preserve">, </t>
    </r>
    <r>
      <rPr>
        <sz val="10"/>
        <color theme="1"/>
        <rFont val="Arial Unicode MS"/>
      </rPr>
      <t>TEXT</t>
    </r>
    <r>
      <rPr>
        <sz val="11"/>
        <color theme="1"/>
        <rFont val="Aptos Narrow"/>
        <family val="2"/>
        <scheme val="minor"/>
      </rPr>
      <t xml:space="preserve">, </t>
    </r>
    <r>
      <rPr>
        <sz val="10"/>
        <color theme="1"/>
        <rFont val="Arial Unicode MS"/>
      </rPr>
      <t>REPT</t>
    </r>
    <r>
      <rPr>
        <sz val="11"/>
        <color theme="1"/>
        <rFont val="Aptos Narrow"/>
        <family val="2"/>
        <scheme val="minor"/>
      </rPr>
      <t xml:space="preserve">, </t>
    </r>
    <r>
      <rPr>
        <sz val="10"/>
        <color theme="1"/>
        <rFont val="Arial Unicode MS"/>
      </rPr>
      <t>INDEX-MATCH</t>
    </r>
  </si>
  <si>
    <t>3. Visualizations</t>
  </si>
  <si>
    <r>
      <t xml:space="preserve">1. Bar Charts – </t>
    </r>
    <r>
      <rPr>
        <b/>
        <sz val="11"/>
        <color theme="1"/>
        <rFont val="Aptos Narrow"/>
        <family val="2"/>
        <scheme val="minor"/>
      </rPr>
      <t>Lead Source Breakdown</t>
    </r>
  </si>
  <si>
    <r>
      <t xml:space="preserve">2. Line Charts – </t>
    </r>
    <r>
      <rPr>
        <b/>
        <sz val="11"/>
        <color theme="1"/>
        <rFont val="Aptos Narrow"/>
        <family val="2"/>
        <scheme val="minor"/>
      </rPr>
      <t>Monthly Trends</t>
    </r>
  </si>
  <si>
    <r>
      <t xml:space="preserve">3. Pie Charts – </t>
    </r>
    <r>
      <rPr>
        <b/>
        <sz val="11"/>
        <color theme="1"/>
        <rFont val="Aptos Narrow"/>
        <family val="2"/>
        <scheme val="minor"/>
      </rPr>
      <t>Lead Status</t>
    </r>
  </si>
  <si>
    <r>
      <t xml:space="preserve">4. Star Ratings – using </t>
    </r>
    <r>
      <rPr>
        <b/>
        <sz val="11"/>
        <color theme="1"/>
        <rFont val="Aptos Narrow"/>
        <family val="2"/>
        <scheme val="minor"/>
      </rPr>
      <t>REPT Formula</t>
    </r>
  </si>
  <si>
    <t>4. Interactivity</t>
  </si>
  <si>
    <r>
      <t xml:space="preserve">1. </t>
    </r>
    <r>
      <rPr>
        <b/>
        <sz val="11"/>
        <color theme="1"/>
        <rFont val="Aptos Narrow"/>
        <family val="2"/>
        <scheme val="minor"/>
      </rPr>
      <t>Slicers</t>
    </r>
    <r>
      <rPr>
        <sz val="11"/>
        <color theme="1"/>
        <rFont val="Aptos Narrow"/>
        <family val="2"/>
        <scheme val="minor"/>
      </rPr>
      <t xml:space="preserve"> for Region, Month, Team</t>
    </r>
  </si>
  <si>
    <r>
      <t xml:space="preserve">2. </t>
    </r>
    <r>
      <rPr>
        <b/>
        <sz val="11"/>
        <color theme="1"/>
        <rFont val="Aptos Narrow"/>
        <family val="2"/>
        <scheme val="minor"/>
      </rPr>
      <t>Drop-down menus</t>
    </r>
    <r>
      <rPr>
        <sz val="11"/>
        <color theme="1"/>
        <rFont val="Aptos Narrow"/>
        <family val="2"/>
        <scheme val="minor"/>
      </rPr>
      <t xml:space="preserve"> to switch time periods</t>
    </r>
  </si>
  <si>
    <r>
      <t xml:space="preserve">3. </t>
    </r>
    <r>
      <rPr>
        <b/>
        <sz val="11"/>
        <color theme="1"/>
        <rFont val="Aptos Narrow"/>
        <family val="2"/>
        <scheme val="minor"/>
      </rPr>
      <t>Dynamic Charts</t>
    </r>
    <r>
      <rPr>
        <sz val="11"/>
        <color theme="1"/>
        <rFont val="Aptos Narrow"/>
        <family val="2"/>
        <scheme val="minor"/>
      </rPr>
      <t xml:space="preserve"> and </t>
    </r>
    <r>
      <rPr>
        <b/>
        <sz val="11"/>
        <color theme="1"/>
        <rFont val="Aptos Narrow"/>
        <family val="2"/>
        <scheme val="minor"/>
      </rPr>
      <t>Auto-Updating KPIs</t>
    </r>
  </si>
  <si>
    <t>5. Design &amp; Layout</t>
  </si>
  <si>
    <r>
      <t xml:space="preserve">1. </t>
    </r>
    <r>
      <rPr>
        <b/>
        <sz val="11"/>
        <color theme="1"/>
        <rFont val="Aptos Narrow"/>
        <family val="2"/>
        <scheme val="minor"/>
      </rPr>
      <t>Clean and modern</t>
    </r>
    <r>
      <rPr>
        <sz val="11"/>
        <color theme="1"/>
        <rFont val="Aptos Narrow"/>
        <family val="2"/>
        <scheme val="minor"/>
      </rPr>
      <t xml:space="preserve"> layout</t>
    </r>
  </si>
  <si>
    <r>
      <t xml:space="preserve">2. Highlighted KPIs at the </t>
    </r>
    <r>
      <rPr>
        <b/>
        <sz val="11"/>
        <color theme="1"/>
        <rFont val="Aptos Narrow"/>
        <family val="2"/>
        <scheme val="minor"/>
      </rPr>
      <t>Top Section</t>
    </r>
  </si>
  <si>
    <r>
      <t xml:space="preserve">3. Used </t>
    </r>
    <r>
      <rPr>
        <b/>
        <sz val="11"/>
        <color theme="1"/>
        <rFont val="Aptos Narrow"/>
        <family val="2"/>
        <scheme val="minor"/>
      </rPr>
      <t>Shapes and Icons</t>
    </r>
    <r>
      <rPr>
        <sz val="11"/>
        <color theme="1"/>
        <rFont val="Aptos Narrow"/>
        <family val="2"/>
        <scheme val="minor"/>
      </rPr>
      <t xml:space="preserve"> for better visualization</t>
    </r>
  </si>
  <si>
    <r>
      <t xml:space="preserve">4. Applied </t>
    </r>
    <r>
      <rPr>
        <b/>
        <sz val="11"/>
        <color theme="1"/>
        <rFont val="Aptos Narrow"/>
        <family val="2"/>
        <scheme val="minor"/>
      </rPr>
      <t>Conditional Formatting</t>
    </r>
    <r>
      <rPr>
        <sz val="11"/>
        <color theme="1"/>
        <rFont val="Aptos Narrow"/>
        <family val="2"/>
        <scheme val="minor"/>
      </rPr>
      <t xml:space="preserve"> to show performance (e.g., Red for low, Green for high)</t>
    </r>
  </si>
  <si>
    <t>Final Outcome</t>
  </si>
  <si>
    <r>
      <t xml:space="preserve">1. Built a </t>
    </r>
    <r>
      <rPr>
        <b/>
        <sz val="11"/>
        <color theme="1"/>
        <rFont val="Aptos Narrow"/>
        <family val="2"/>
        <scheme val="minor"/>
      </rPr>
      <t>Real-Time CRM Dashboard</t>
    </r>
  </si>
  <si>
    <r>
      <t xml:space="preserve">2. Converted raw data into </t>
    </r>
    <r>
      <rPr>
        <b/>
        <sz val="11"/>
        <color theme="1"/>
        <rFont val="Aptos Narrow"/>
        <family val="2"/>
        <scheme val="minor"/>
      </rPr>
      <t>Actionable Insights</t>
    </r>
  </si>
  <si>
    <r>
      <t xml:space="preserve">3. Used </t>
    </r>
    <r>
      <rPr>
        <b/>
        <sz val="11"/>
        <color theme="1"/>
        <rFont val="Aptos Narrow"/>
        <family val="2"/>
        <scheme val="minor"/>
      </rPr>
      <t>Advanced Excel Tools</t>
    </r>
    <r>
      <rPr>
        <sz val="11"/>
        <color theme="1"/>
        <rFont val="Aptos Narrow"/>
        <family val="2"/>
        <scheme val="minor"/>
      </rPr>
      <t xml:space="preserve"> for visualization and reporting</t>
    </r>
  </si>
  <si>
    <t>Key Skills Applied</t>
  </si>
  <si>
    <r>
      <t xml:space="preserve">1. </t>
    </r>
    <r>
      <rPr>
        <b/>
        <sz val="11"/>
        <color theme="1"/>
        <rFont val="Aptos Narrow"/>
        <family val="2"/>
        <scheme val="minor"/>
      </rPr>
      <t>Data Cleaning and Modeling</t>
    </r>
  </si>
  <si>
    <r>
      <t xml:space="preserve">2. </t>
    </r>
    <r>
      <rPr>
        <b/>
        <sz val="11"/>
        <color theme="1"/>
        <rFont val="Aptos Narrow"/>
        <family val="2"/>
        <scheme val="minor"/>
      </rPr>
      <t>KPI Calculation</t>
    </r>
  </si>
  <si>
    <r>
      <t xml:space="preserve">3. </t>
    </r>
    <r>
      <rPr>
        <b/>
        <sz val="11"/>
        <color theme="1"/>
        <rFont val="Aptos Narrow"/>
        <family val="2"/>
        <scheme val="minor"/>
      </rPr>
      <t>Dashboard Design in Excel</t>
    </r>
  </si>
  <si>
    <r>
      <t xml:space="preserve">4. Adding </t>
    </r>
    <r>
      <rPr>
        <b/>
        <sz val="11"/>
        <color theme="1"/>
        <rFont val="Aptos Narrow"/>
        <family val="2"/>
        <scheme val="minor"/>
      </rPr>
      <t>Slicers and Dynamic Charts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</si>
</sst>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yyyy\-mm\-dd;@"/>
    <numFmt numFmtId="166" formatCode="_(&quot;$&quot;* #,##0_);_(&quot;$&quot;* \(#,##0\);_(&quot;$&quot;* &quot;-&quot;??_);_(@_)"/>
    <numFmt numFmtId="167" formatCode="_-[$$-409]* #,##0_ ;_-[$$-409]* \-#,##0\ ;_-[$$-409]* &quot;-&quot;??_ ;_-@_ "/>
    <numFmt numFmtId="168" formatCode="&quot;+&quot;0%"/>
  </numFmts>
  <fonts count="14">
    <font>
      <sz val="11"/>
      <color theme="1"/>
      <name val="Aptos Narrow"/>
      <family val="2"/>
      <scheme val="minor"/>
    </font>
    <font>
      <b/>
      <sz val="11"/>
      <color theme="1"/>
      <name val="Aptos Narrow"/>
      <family val="2"/>
      <charset val="204"/>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12"/>
      <color theme="1"/>
      <name val="Roboto Light"/>
    </font>
    <font>
      <sz val="12"/>
      <color theme="0"/>
      <name val="Roboto Light"/>
    </font>
    <font>
      <b/>
      <sz val="12"/>
      <color rgb="FFFFE699"/>
      <name val="Roboto Light"/>
    </font>
    <font>
      <b/>
      <sz val="11"/>
      <color rgb="FFFFE699"/>
      <name val="Roboto Light"/>
    </font>
    <font>
      <sz val="12"/>
      <color theme="0" tint="-0.14999847407452621"/>
      <name val="Roboto Light"/>
    </font>
    <font>
      <sz val="18"/>
      <color rgb="FFFFE699"/>
      <name val="Roboto Light"/>
    </font>
    <font>
      <sz val="8"/>
      <name val="Aptos Narrow"/>
      <family val="2"/>
      <scheme val="minor"/>
    </font>
    <font>
      <sz val="10"/>
      <color theme="1"/>
      <name val="Arial Unicode MS"/>
    </font>
    <font>
      <b/>
      <sz val="16"/>
      <color theme="1"/>
      <name val="Arial Black"/>
      <family val="2"/>
    </font>
  </fonts>
  <fills count="8">
    <fill>
      <patternFill patternType="none"/>
    </fill>
    <fill>
      <patternFill patternType="gray125"/>
    </fill>
    <fill>
      <patternFill patternType="solid">
        <fgColor rgb="FFF2F2F2"/>
        <bgColor indexed="64"/>
      </patternFill>
    </fill>
    <fill>
      <patternFill patternType="solid">
        <fgColor rgb="FFCAC7DF"/>
        <bgColor indexed="64"/>
      </patternFill>
    </fill>
    <fill>
      <patternFill patternType="solid">
        <fgColor rgb="FF091A2C"/>
        <bgColor indexed="64"/>
      </patternFill>
    </fill>
    <fill>
      <patternFill patternType="solid">
        <fgColor theme="0" tint="-0.249977111117893"/>
        <bgColor indexed="64"/>
      </patternFill>
    </fill>
    <fill>
      <patternFill patternType="solid">
        <fgColor theme="1"/>
        <bgColor indexed="64"/>
      </patternFill>
    </fill>
    <fill>
      <patternFill patternType="solid">
        <fgColor theme="9" tint="0.79998168889431442"/>
        <bgColor indexed="64"/>
      </patternFill>
    </fill>
  </fills>
  <borders count="5">
    <border>
      <left/>
      <right/>
      <top/>
      <bottom/>
      <diagonal/>
    </border>
    <border>
      <left style="thin">
        <color rgb="FF113456"/>
      </left>
      <right/>
      <top style="thin">
        <color rgb="FF113456"/>
      </top>
      <bottom style="thin">
        <color rgb="FF113456"/>
      </bottom>
      <diagonal/>
    </border>
    <border>
      <left/>
      <right style="thin">
        <color rgb="FF113456"/>
      </right>
      <top style="thin">
        <color rgb="FF113456"/>
      </top>
      <bottom style="thin">
        <color rgb="FF113456"/>
      </bottom>
      <diagonal/>
    </border>
    <border>
      <left/>
      <right/>
      <top style="thin">
        <color rgb="FF113456"/>
      </top>
      <bottom style="thin">
        <color rgb="FF113456"/>
      </bottom>
      <diagonal/>
    </border>
    <border>
      <left style="thin">
        <color rgb="FF113456"/>
      </left>
      <right style="thin">
        <color rgb="FF113456"/>
      </right>
      <top style="thin">
        <color rgb="FF113456"/>
      </top>
      <bottom style="thin">
        <color rgb="FF113456"/>
      </bottom>
      <diagonal/>
    </border>
  </borders>
  <cellStyleXfs count="4">
    <xf numFmtId="0" fontId="0" fillId="0" borderId="0"/>
    <xf numFmtId="164" fontId="2" fillId="0" borderId="0" applyFont="0" applyFill="0" applyBorder="0" applyAlignment="0" applyProtection="0"/>
    <xf numFmtId="0" fontId="4" fillId="0" borderId="0" applyNumberFormat="0" applyFill="0" applyBorder="0" applyAlignment="0" applyProtection="0"/>
    <xf numFmtId="9" fontId="2" fillId="0" borderId="0" applyFont="0" applyFill="0" applyBorder="0" applyAlignment="0" applyProtection="0"/>
  </cellStyleXfs>
  <cellXfs count="50">
    <xf numFmtId="0" fontId="0" fillId="0" borderId="0" xfId="0"/>
    <xf numFmtId="0" fontId="0" fillId="2" borderId="0" xfId="0" applyFill="1"/>
    <xf numFmtId="0" fontId="0" fillId="3" borderId="0" xfId="0" applyFill="1"/>
    <xf numFmtId="0" fontId="0" fillId="0" borderId="0" xfId="0" applyAlignment="1">
      <alignment horizontal="center"/>
    </xf>
    <xf numFmtId="0" fontId="1" fillId="0" borderId="0" xfId="0" applyFont="1" applyAlignment="1">
      <alignment horizontal="center"/>
    </xf>
    <xf numFmtId="0" fontId="3" fillId="0" borderId="0" xfId="0" applyFont="1" applyAlignment="1">
      <alignment horizontal="center"/>
    </xf>
    <xf numFmtId="165" fontId="0" fillId="0" borderId="0" xfId="0" applyNumberFormat="1" applyAlignment="1">
      <alignment horizontal="center"/>
    </xf>
    <xf numFmtId="166" fontId="0" fillId="0" borderId="0" xfId="1" applyNumberFormat="1" applyFont="1"/>
    <xf numFmtId="0" fontId="4" fillId="0" borderId="0" xfId="2" applyFill="1" applyAlignment="1"/>
    <xf numFmtId="0" fontId="0" fillId="0" borderId="0" xfId="0" pivotButton="1"/>
    <xf numFmtId="0" fontId="0" fillId="0" borderId="0" xfId="0" applyAlignment="1">
      <alignment horizontal="left"/>
    </xf>
    <xf numFmtId="166" fontId="0" fillId="0" borderId="0" xfId="0" applyNumberFormat="1"/>
    <xf numFmtId="0" fontId="3" fillId="0" borderId="0" xfId="0" applyFont="1"/>
    <xf numFmtId="0" fontId="3" fillId="0" borderId="0" xfId="0" applyFont="1" applyAlignment="1">
      <alignment horizontal="center" vertical="center" wrapText="1"/>
    </xf>
    <xf numFmtId="9" fontId="0" fillId="0" borderId="0" xfId="3" applyFont="1"/>
    <xf numFmtId="9" fontId="0" fillId="0" borderId="0" xfId="3" applyFont="1" applyAlignment="1">
      <alignment horizontal="center"/>
    </xf>
    <xf numFmtId="0" fontId="4" fillId="0" borderId="0" xfId="2"/>
    <xf numFmtId="165" fontId="0" fillId="0" borderId="0" xfId="0" applyNumberFormat="1"/>
    <xf numFmtId="0" fontId="0" fillId="0" borderId="0" xfId="0" applyAlignment="1">
      <alignment horizontal="center" wrapText="1"/>
    </xf>
    <xf numFmtId="0" fontId="0" fillId="0" borderId="0" xfId="0" applyAlignment="1">
      <alignment wrapText="1"/>
    </xf>
    <xf numFmtId="0" fontId="3" fillId="0" borderId="0" xfId="0" applyFont="1" applyAlignment="1">
      <alignment horizontal="center" vertical="center"/>
    </xf>
    <xf numFmtId="166" fontId="0" fillId="0" borderId="0" xfId="1" applyNumberFormat="1" applyFont="1" applyAlignment="1">
      <alignment horizontal="center"/>
    </xf>
    <xf numFmtId="166" fontId="0" fillId="0" borderId="0" xfId="1" applyNumberFormat="1" applyFont="1" applyAlignment="1">
      <alignment wrapText="1"/>
    </xf>
    <xf numFmtId="9" fontId="1" fillId="0" borderId="0" xfId="0" applyNumberFormat="1" applyFont="1" applyAlignment="1">
      <alignment horizontal="center"/>
    </xf>
    <xf numFmtId="0" fontId="1" fillId="0" borderId="0" xfId="0" applyFont="1" applyAlignment="1">
      <alignment horizontal="left"/>
    </xf>
    <xf numFmtId="0" fontId="0" fillId="4" borderId="0" xfId="0" applyFill="1"/>
    <xf numFmtId="0" fontId="0" fillId="5" borderId="0" xfId="0" applyFill="1"/>
    <xf numFmtId="0" fontId="0" fillId="6" borderId="0" xfId="0" applyFill="1"/>
    <xf numFmtId="0" fontId="0" fillId="0" borderId="0" xfId="0" applyNumberFormat="1"/>
    <xf numFmtId="0" fontId="0" fillId="0" borderId="0" xfId="0" applyAlignment="1">
      <alignment vertical="center" wrapText="1"/>
    </xf>
    <xf numFmtId="0" fontId="3" fillId="0" borderId="0" xfId="0" applyFont="1" applyAlignment="1">
      <alignment vertical="center" wrapText="1"/>
    </xf>
    <xf numFmtId="0" fontId="5" fillId="0" borderId="0" xfId="0" applyFont="1" applyFill="1" applyAlignment="1">
      <alignment horizontal="center" vertical="center"/>
    </xf>
    <xf numFmtId="0" fontId="4" fillId="0" borderId="0" xfId="2" applyFill="1" applyAlignment="1">
      <alignment horizontal="center" vertical="center"/>
    </xf>
    <xf numFmtId="14" fontId="6" fillId="0" borderId="0" xfId="0" applyNumberFormat="1" applyFont="1" applyFill="1" applyAlignment="1">
      <alignment horizontal="center" vertical="center"/>
    </xf>
    <xf numFmtId="0" fontId="5" fillId="6" borderId="0" xfId="0" applyFont="1" applyFill="1" applyAlignment="1">
      <alignment horizontal="center" vertical="center"/>
    </xf>
    <xf numFmtId="0" fontId="7" fillId="6" borderId="1"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9" fillId="6" borderId="4" xfId="0" applyFont="1" applyFill="1" applyBorder="1" applyAlignment="1">
      <alignment horizontal="center" vertical="center"/>
    </xf>
    <xf numFmtId="167" fontId="9" fillId="6" borderId="4" xfId="0" applyNumberFormat="1" applyFont="1" applyFill="1" applyBorder="1" applyAlignment="1">
      <alignment horizontal="center" vertical="center"/>
    </xf>
    <xf numFmtId="0" fontId="9" fillId="6" borderId="4" xfId="3" applyNumberFormat="1" applyFont="1" applyFill="1" applyBorder="1" applyAlignment="1">
      <alignment horizontal="center" vertical="center"/>
    </xf>
    <xf numFmtId="168" fontId="9" fillId="6" borderId="4" xfId="0" applyNumberFormat="1" applyFont="1" applyFill="1" applyBorder="1" applyAlignment="1">
      <alignment horizontal="center" vertical="center"/>
    </xf>
    <xf numFmtId="0" fontId="4" fillId="2" borderId="0" xfId="2" applyFill="1" applyAlignment="1">
      <alignment horizontal="center"/>
    </xf>
    <xf numFmtId="0" fontId="0" fillId="2" borderId="0" xfId="0" applyFill="1" applyAlignment="1">
      <alignment horizontal="center"/>
    </xf>
    <xf numFmtId="0" fontId="4" fillId="5" borderId="0" xfId="2" applyFill="1" applyBorder="1"/>
    <xf numFmtId="0" fontId="0" fillId="0" borderId="0" xfId="0" applyAlignment="1">
      <alignment horizontal="center" wrapText="1"/>
    </xf>
    <xf numFmtId="0" fontId="13" fillId="7" borderId="0" xfId="0" applyFont="1" applyFill="1" applyAlignment="1">
      <alignment horizontal="center" vertical="center"/>
    </xf>
    <xf numFmtId="0" fontId="4" fillId="4" borderId="0" xfId="2" applyFill="1"/>
    <xf numFmtId="0" fontId="10" fillId="4" borderId="0" xfId="0" applyFont="1" applyFill="1" applyAlignment="1">
      <alignment horizontal="right" vertical="center"/>
    </xf>
  </cellXfs>
  <cellStyles count="4">
    <cellStyle name="Currency" xfId="1" builtinId="4"/>
    <cellStyle name="Hyperlink" xfId="2" builtinId="8"/>
    <cellStyle name="Normal" xfId="0" builtinId="0"/>
    <cellStyle name="Percent" xfId="3" builtinId="5"/>
  </cellStyles>
  <dxfs count="3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center" textRotation="0" wrapText="1" indent="0" justifyLastLine="0" shrinkToFit="0" readingOrder="0"/>
    </dxf>
    <dxf>
      <numFmt numFmtId="166" formatCode="_(&quot;$&quot;* #,##0_);_(&quot;$&quot;* \(#,##0\);_(&quot;$&quot;* &quot;-&quot;??_);_(@_)"/>
    </dxf>
    <dxf>
      <numFmt numFmtId="166" formatCode="_(&quot;$&quot;* #,##0_);_(&quot;$&quot;* \(#,##0\);_(&quot;$&quot;* &quot;-&quot;??_);_(@_)"/>
    </dxf>
    <dxf>
      <numFmt numFmtId="166" formatCode="_(&quot;$&quot;* #,##0_);_(&quot;$&quot;* \(#,##0\);_(&quot;$&quot;* &quot;-&quot;??_);_(@_)"/>
    </dxf>
    <dxf>
      <alignment horizontal="center" vertical="bottom" textRotation="0" wrapText="0" indent="0" justifyLastLine="0" shrinkToFit="0" readingOrder="0"/>
    </dxf>
    <dxf>
      <numFmt numFmtId="165" formatCode="yyyy\-mm\-dd;@"/>
    </dxf>
    <dxf>
      <numFmt numFmtId="165" formatCode="yyyy\-mm\-dd;@"/>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6" formatCode="_(&quot;$&quot;* #,##0_);_(&quot;$&quot;* \(#,##0\);_(&quot;$&quot;* &quot;-&quot;??_);_(@_)"/>
    </dxf>
    <dxf>
      <font>
        <b val="0"/>
        <i val="0"/>
        <strike val="0"/>
        <condense val="0"/>
        <extend val="0"/>
        <outline val="0"/>
        <shadow val="0"/>
        <u val="none"/>
        <vertAlign val="baseline"/>
        <sz val="11"/>
        <color theme="1"/>
        <name val="Aptos Narrow"/>
        <family val="2"/>
        <scheme val="minor"/>
      </font>
      <numFmt numFmtId="166" formatCode="_(&quot;$&quot;* #,##0_);_(&quot;$&quot;* \(#,##0\);_(&quot;$&quot;* &quot;-&quot;??_);_(@_)"/>
    </dxf>
    <dxf>
      <font>
        <b val="0"/>
        <i val="0"/>
        <strike val="0"/>
        <condense val="0"/>
        <extend val="0"/>
        <outline val="0"/>
        <shadow val="0"/>
        <u val="none"/>
        <vertAlign val="baseline"/>
        <sz val="11"/>
        <color theme="1"/>
        <name val="Aptos Narrow"/>
        <family val="2"/>
        <scheme val="minor"/>
      </font>
      <numFmt numFmtId="166" formatCode="_(&quot;$&quot;* #,##0_);_(&quot;$&quot;* \(#,##0\);_(&quot;$&quot;* &quot;-&quot;??_);_(@_)"/>
    </dxf>
    <dxf>
      <font>
        <b val="0"/>
        <i val="0"/>
        <strike val="0"/>
        <condense val="0"/>
        <extend val="0"/>
        <outline val="0"/>
        <shadow val="0"/>
        <u val="none"/>
        <vertAlign val="baseline"/>
        <sz val="11"/>
        <color theme="1"/>
        <name val="Aptos Narrow"/>
        <family val="2"/>
        <scheme val="minor"/>
      </font>
      <numFmt numFmtId="166" formatCode="_(&quot;$&quot;* #,##0_);_(&quot;$&quot;* \(#,##0\);_(&quot;$&quot;* &quot;-&quot;??_);_(@_)"/>
    </dxf>
    <dxf>
      <numFmt numFmtId="165"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yyyy\-mm\-dd;@"/>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color theme="1"/>
      </font>
      <border>
        <left/>
        <right/>
        <top/>
        <bottom/>
        <vertical/>
        <horizontal/>
      </border>
    </dxf>
    <dxf>
      <font>
        <color theme="0"/>
      </font>
      <fill>
        <patternFill patternType="solid">
          <fgColor auto="1"/>
          <bgColor theme="0" tint="-0.24994659260841701"/>
        </patternFill>
      </fill>
      <border diagonalUp="0">
        <left/>
        <right/>
        <top/>
        <bottom/>
        <vertical/>
        <horizontal/>
      </border>
    </dxf>
    <dxf>
      <font>
        <b/>
        <color theme="1"/>
      </font>
      <border>
        <left/>
        <right/>
        <top/>
        <bottom/>
        <vertical/>
        <horizontal/>
      </border>
    </dxf>
    <dxf>
      <font>
        <color theme="0"/>
      </font>
      <fill>
        <patternFill patternType="solid">
          <fgColor auto="1"/>
          <bgColor theme="1"/>
        </patternFill>
      </fill>
      <border diagonalUp="0">
        <left/>
        <right/>
        <top/>
        <bottom/>
        <vertical/>
        <horizontal/>
      </border>
    </dxf>
    <dxf>
      <font>
        <b/>
        <color theme="1"/>
      </font>
      <border>
        <left/>
        <right/>
        <top/>
        <bottom/>
        <vertical/>
        <horizontal/>
      </border>
    </dxf>
    <dxf>
      <font>
        <color theme="0"/>
      </font>
      <fill>
        <patternFill patternType="solid">
          <fgColor auto="1"/>
          <bgColor theme="0" tint="-0.24994659260841701"/>
        </patternFill>
      </fill>
      <border diagonalUp="0">
        <left/>
        <right/>
        <top/>
        <bottom/>
        <vertical/>
        <horizontal/>
      </border>
    </dxf>
    <dxf>
      <font>
        <b/>
        <color theme="1"/>
      </font>
      <border>
        <left/>
        <right/>
        <top/>
        <bottom/>
        <vertical/>
        <horizontal/>
      </border>
    </dxf>
    <dxf>
      <font>
        <color theme="0"/>
      </font>
      <fill>
        <patternFill patternType="solid">
          <fgColor auto="1"/>
          <bgColor rgb="FF091A2C"/>
        </patternFill>
      </fill>
      <border diagonalUp="0">
        <left/>
        <right/>
        <top/>
        <bottom/>
        <vertical/>
        <horizontal/>
      </border>
    </dxf>
    <dxf>
      <font>
        <b/>
        <color theme="1"/>
      </font>
      <border>
        <left/>
        <right/>
        <top/>
        <bottom/>
        <vertical/>
        <horizontal/>
      </border>
    </dxf>
    <dxf>
      <font>
        <color theme="0"/>
      </font>
      <fill>
        <patternFill patternType="solid">
          <fgColor auto="1"/>
          <bgColor theme="1"/>
        </patternFill>
      </fill>
      <border diagonalUp="0">
        <left/>
        <right/>
        <top/>
        <bottom/>
        <vertical/>
        <horizontal/>
      </border>
    </dxf>
    <dxf>
      <font>
        <b/>
        <color theme="1"/>
      </font>
      <border>
        <left/>
        <right/>
        <top/>
        <bottom/>
        <vertical/>
        <horizontal/>
      </border>
    </dxf>
    <dxf>
      <font>
        <color theme="0"/>
      </font>
      <fill>
        <patternFill patternType="solid">
          <fgColor auto="1"/>
          <bgColor theme="0" tint="-4.9989318521683403E-2"/>
        </patternFill>
      </fill>
      <border diagonalUp="0">
        <left/>
        <right/>
        <top/>
        <bottom/>
        <vertical/>
        <horizontal/>
      </border>
    </dxf>
    <dxf>
      <font>
        <b/>
        <color theme="1"/>
      </font>
      <border>
        <left/>
        <right/>
        <top/>
        <bottom/>
        <vertical/>
        <horizontal/>
      </border>
    </dxf>
    <dxf>
      <font>
        <color theme="0"/>
      </font>
      <fill>
        <patternFill patternType="solid">
          <fgColor auto="1"/>
          <bgColor theme="0" tint="-4.9989318521683403E-2"/>
        </patternFill>
      </fill>
      <border diagonalUp="0">
        <left/>
        <right/>
        <top/>
        <bottom/>
        <vertical/>
        <horizontal/>
      </border>
    </dxf>
    <dxf>
      <font>
        <b/>
        <color theme="1"/>
      </font>
      <border>
        <left/>
        <right/>
        <top/>
        <bottom/>
        <vertical/>
        <horizontal/>
      </border>
    </dxf>
    <dxf>
      <font>
        <color theme="0"/>
      </font>
      <fill>
        <patternFill patternType="solid">
          <fgColor auto="1"/>
          <bgColor theme="0"/>
        </patternFill>
      </fill>
      <border diagonalUp="0">
        <left/>
        <right/>
        <top/>
        <bottom/>
        <vertical/>
        <horizontal/>
      </border>
    </dxf>
    <dxf>
      <font>
        <b/>
        <color theme="1"/>
      </font>
      <border>
        <left/>
        <right/>
        <top/>
        <bottom/>
        <vertical/>
        <horizontal/>
      </border>
    </dxf>
    <dxf>
      <font>
        <color theme="0"/>
      </font>
      <fill>
        <patternFill patternType="solid">
          <fgColor auto="1"/>
          <bgColor theme="1"/>
        </patternFill>
      </fill>
      <border diagonalUp="0">
        <left/>
        <right/>
        <top/>
        <bottom/>
        <vertical/>
        <horizontal/>
      </border>
    </dxf>
  </dxfs>
  <tableStyles count="9" defaultTableStyle="TableStyleMedium2" defaultPivotStyle="PivotStyleLight16">
    <tableStyle name="SlicerStyleLight1 2 2 3" pivot="0" table="0" count="10" xr9:uid="{66758EAC-8273-41FD-8EB1-D1273EC60D5A}">
      <tableStyleElement type="wholeTable" dxfId="36"/>
      <tableStyleElement type="headerRow" dxfId="35"/>
    </tableStyle>
    <tableStyle name="SlicerStyleLight1 2 2 3 2" pivot="0" table="0" count="10" xr9:uid="{A79FA816-429A-431A-A1F4-F7B7460E4C41}">
      <tableStyleElement type="wholeTable" dxfId="34"/>
      <tableStyleElement type="headerRow" dxfId="33"/>
    </tableStyle>
    <tableStyle name="SlicerStyleLight1 2 2 3 2 2 2" pivot="0" table="0" count="10" xr9:uid="{481B3586-E2B4-45CB-8338-DCDE4572D7E6}">
      <tableStyleElement type="wholeTable" dxfId="32"/>
      <tableStyleElement type="headerRow" dxfId="31"/>
    </tableStyle>
    <tableStyle name="SlicerStyleLight1 2 2 3 2 2 2 2" pivot="0" table="0" count="10" xr9:uid="{2FB9F44D-625E-4AE0-A902-9EF5CB414744}">
      <tableStyleElement type="wholeTable" dxfId="30"/>
      <tableStyleElement type="headerRow" dxfId="29"/>
    </tableStyle>
    <tableStyle name="SlicerStyleLight1 2 2 4" pivot="0" table="0" count="10" xr9:uid="{D7CF540F-F530-404A-92BC-A8A051091831}">
      <tableStyleElement type="wholeTable" dxfId="28"/>
      <tableStyleElement type="headerRow" dxfId="27"/>
    </tableStyle>
    <tableStyle name="SlicerStyleLight1 2 2 4 2" pivot="0" table="0" count="10" xr9:uid="{6B3CF5BE-32A7-4F0D-BE08-372EDA048722}">
      <tableStyleElement type="wholeTable" dxfId="26"/>
      <tableStyleElement type="headerRow" dxfId="25"/>
    </tableStyle>
    <tableStyle name="SlicerStyleLight1 2 2 4 2 2" pivot="0" table="0" count="10" xr9:uid="{AB909E2D-A6DC-4728-8E06-A96E3822DF46}">
      <tableStyleElement type="wholeTable" dxfId="24"/>
      <tableStyleElement type="headerRow" dxfId="23"/>
    </tableStyle>
    <tableStyle name="SlicerStyleLight1 2 4" pivot="0" table="0" count="10" xr9:uid="{D92579CE-0472-4CC4-8082-9E9987D8C4F0}">
      <tableStyleElement type="wholeTable" dxfId="22"/>
      <tableStyleElement type="headerRow" dxfId="21"/>
    </tableStyle>
    <tableStyle name="SlicerStyleLight1 2 4 2" pivot="0" table="0" count="10" xr9:uid="{43F0FCC8-9CC0-47B6-BAAC-55424B7462D0}">
      <tableStyleElement type="wholeTable" dxfId="20"/>
      <tableStyleElement type="headerRow" dxfId="19"/>
    </tableStyle>
  </tableStyles>
  <colors>
    <mruColors>
      <color rgb="FF0096FB"/>
      <color rgb="FF04476A"/>
      <color rgb="FF66EBBA"/>
      <color rgb="FF091A2C"/>
      <color rgb="FF02CDFA"/>
      <color rgb="FF2B76DD"/>
      <color rgb="FFF2F2F2"/>
      <color rgb="FFCAC7DF"/>
      <color rgb="FFB9ABF6"/>
      <color rgb="FFC3B7F7"/>
    </mruColors>
  </colors>
  <extLst>
    <ext xmlns:x14="http://schemas.microsoft.com/office/spreadsheetml/2009/9/main" uri="{46F421CA-312F-682f-3DD2-61675219B42D}">
      <x14:dxfs count="7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val="0"/>
            <i val="0"/>
            <color theme="0"/>
          </font>
          <fill>
            <gradientFill degree="90">
              <stop position="0">
                <color rgb="FFFF9A20"/>
              </stop>
              <stop position="1">
                <color rgb="FFFF5F00"/>
              </stop>
            </gradient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24994659260841701"/>
          </font>
          <fill>
            <patternFill patternType="solid">
              <fgColor rgb="FFFFFFFF"/>
              <bgColor theme="4" tint="-0.499984740745262"/>
            </patternFill>
          </fill>
          <border>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val="0"/>
            <i val="0"/>
            <color theme="0"/>
          </font>
          <fill>
            <gradientFill degree="90">
              <stop position="0">
                <color rgb="FFFF9A20"/>
              </stop>
              <stop position="1">
                <color rgb="FFFF5F00"/>
              </stop>
            </gradient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24994659260841701"/>
          </font>
          <fill>
            <patternFill patternType="solid">
              <fgColor rgb="FFFFFFFF"/>
              <bgColor theme="4" tint="-0.499984740745262"/>
            </patternFill>
          </fill>
          <border>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8"/>
            <color rgb="FF00FFFF"/>
          </font>
          <fill>
            <patternFill patternType="solid">
              <fgColor auto="1"/>
              <bgColor theme="4" tint="-0.499984740745262"/>
            </pattern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8"/>
            <color theme="0" tint="-0.24994659260841701"/>
          </font>
          <fill>
            <patternFill patternType="solid">
              <fgColor rgb="FFFFFFFF"/>
              <bgColor rgb="FF091A2C"/>
            </patternFill>
          </fill>
          <border>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8"/>
            <color rgb="FF00FFFF"/>
          </font>
          <fill>
            <patternFill patternType="solid">
              <fgColor auto="1"/>
              <bgColor theme="4" tint="-0.499984740745262"/>
            </pattern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8"/>
            <color theme="0" tint="-0.24994659260841701"/>
          </font>
          <fill>
            <patternFill patternType="solid">
              <fgColor rgb="FFFFFFFF"/>
              <bgColor rgb="FF091A2C"/>
            </patternFill>
          </fill>
          <border>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8"/>
            <color rgb="FF00FFFF"/>
          </font>
          <fill>
            <patternFill patternType="solid">
              <fgColor auto="1"/>
              <bgColor theme="4" tint="-0.499984740745262"/>
            </pattern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8"/>
            <color theme="0" tint="-0.24994659260841701"/>
          </font>
          <fill>
            <patternFill patternType="solid">
              <fgColor rgb="FFFFFFFF"/>
              <bgColor rgb="FF091A2C"/>
            </patternFill>
          </fill>
          <border>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0"/>
            <color theme="1"/>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0"/>
            <color theme="1"/>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val="0"/>
            <i val="0"/>
            <sz val="10"/>
            <color theme="0"/>
          </font>
          <fill>
            <patternFill patternType="solid">
              <fgColor auto="1"/>
              <bgColor rgb="FF8D77F5"/>
            </pattern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10"/>
            <color theme="1"/>
          </font>
          <fill>
            <patternFill patternType="solid">
              <fgColor rgb="FFFFFFFF"/>
              <bgColor theme="0"/>
            </patternFill>
          </fill>
          <border>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0"/>
            <color theme="1"/>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0"/>
            <color theme="1"/>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val="0"/>
            <i val="0"/>
            <sz val="10"/>
            <color theme="0"/>
          </font>
          <fill>
            <patternFill patternType="solid">
              <fgColor auto="1"/>
              <bgColor rgb="FF8D77F5"/>
            </pattern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10"/>
            <color theme="1"/>
          </font>
          <fill>
            <patternFill patternType="solid">
              <fgColor rgb="FFFFFFFF"/>
              <bgColor theme="0"/>
            </patternFill>
          </fill>
          <border>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8"/>
            <color theme="0"/>
          </font>
          <fill>
            <patternFill patternType="solid">
              <fgColor auto="1"/>
              <bgColor rgb="FF8D77F5"/>
            </pattern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9"/>
            <color theme="1"/>
          </font>
          <fill>
            <patternFill patternType="solid">
              <fgColor rgb="FFFFFFFF"/>
              <bgColor theme="0"/>
            </patternFill>
          </fill>
          <border>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8"/>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sz val="8"/>
            <color rgb="FF00FFFF"/>
          </font>
          <fill>
            <patternFill patternType="solid">
              <fgColor auto="1"/>
              <bgColor theme="4" tint="-0.499984740745262"/>
            </patternFill>
          </fill>
          <border>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sz val="8"/>
            <color theme="0" tint="-0.24994659260841701"/>
          </font>
          <fill>
            <patternFill patternType="solid">
              <fgColor rgb="FFFFFFFF"/>
              <bgColor rgb="FF091A2C"/>
            </patternFill>
          </fill>
          <border>
            <left/>
            <right/>
            <top/>
            <bottom/>
            <vertical/>
            <horizontal/>
          </border>
        </dxf>
      </x14:dxfs>
    </ext>
    <ext xmlns:x14="http://schemas.microsoft.com/office/spreadsheetml/2009/9/main" uri="{EB79DEF2-80B8-43e5-95BD-54CBDDF9020C}">
      <x14:slicerStyles defaultSlicerStyle="SlicerStyleLight1">
        <x14:slicerStyle name="SlicerStyleLight1 2 2 3">
          <x14:slicerStyleElements>
            <x14:slicerStyleElement type="unselectedItemWithData" dxfId="71"/>
            <x14:slicerStyleElement type="unselectedItemWithNoData" dxfId="70"/>
            <x14:slicerStyleElement type="selectedItemWithData" dxfId="69"/>
            <x14:slicerStyleElement type="selectedItemWithNoData" dxfId="68"/>
            <x14:slicerStyleElement type="hoveredUnselectedItemWithData" dxfId="67"/>
            <x14:slicerStyleElement type="hoveredSelectedItemWithData" dxfId="66"/>
            <x14:slicerStyleElement type="hoveredUnselectedItemWithNoData" dxfId="65"/>
            <x14:slicerStyleElement type="hoveredSelectedItemWithNoData" dxfId="64"/>
          </x14:slicerStyleElements>
        </x14:slicerStyle>
        <x14:slicerStyle name="SlicerStyleLight1 2 2 3 2">
          <x14:slicerStyleElements>
            <x14:slicerStyleElement type="unselectedItemWithData" dxfId="63"/>
            <x14:slicerStyleElement type="unselectedItemWithNoData" dxfId="62"/>
            <x14:slicerStyleElement type="selectedItemWithData" dxfId="61"/>
            <x14:slicerStyleElement type="selectedItemWithNoData" dxfId="60"/>
            <x14:slicerStyleElement type="hoveredUnselectedItemWithData" dxfId="59"/>
            <x14:slicerStyleElement type="hoveredSelectedItemWithData" dxfId="58"/>
            <x14:slicerStyleElement type="hoveredUnselectedItemWithNoData" dxfId="57"/>
            <x14:slicerStyleElement type="hoveredSelectedItemWithNoData" dxfId="56"/>
          </x14:slicerStyleElements>
        </x14:slicerStyle>
        <x14:slicerStyle name="SlicerStyleLight1 2 2 3 2 2 2">
          <x14:slicerStyleElements>
            <x14:slicerStyleElement type="unselectedItemWithData" dxfId="55"/>
            <x14:slicerStyleElement type="unselectedItemWithNoData" dxfId="54"/>
            <x14:slicerStyleElement type="selectedItemWithData" dxfId="53"/>
            <x14:slicerStyleElement type="selectedItemWithNoData" dxfId="52"/>
            <x14:slicerStyleElement type="hoveredUnselectedItemWithData" dxfId="51"/>
            <x14:slicerStyleElement type="hoveredSelectedItemWithData" dxfId="50"/>
            <x14:slicerStyleElement type="hoveredUnselectedItemWithNoData" dxfId="49"/>
            <x14:slicerStyleElement type="hoveredSelectedItemWithNoData" dxfId="48"/>
          </x14:slicerStyleElements>
        </x14:slicerStyle>
        <x14:slicerStyle name="SlicerStyleLight1 2 2 3 2 2 2 2">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 name="SlicerStyleLight1 2 2 4">
          <x14:slicerStyleElements>
            <x14:slicerStyleElement type="unselectedItemWithData" dxfId="39"/>
            <x14:slicerStyleElement type="unselectedItemWithNoData" dxfId="38"/>
            <x14:slicerStyleElement type="selectedItemWithData" dxfId="37"/>
            <x14:slicerStyleElement type="selectedItemWithNoData" dxfId="36"/>
            <x14:slicerStyleElement type="hoveredUnselectedItemWithData" dxfId="35"/>
            <x14:slicerStyleElement type="hoveredSelectedItemWithData" dxfId="34"/>
            <x14:slicerStyleElement type="hoveredUnselectedItemWithNoData" dxfId="33"/>
            <x14:slicerStyleElement type="hoveredSelectedItemWithNoData" dxfId="32"/>
          </x14:slicerStyleElements>
        </x14:slicerStyle>
        <x14:slicerStyle name="SlicerStyleLight1 2 2 4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Light1 2 2 4 2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4">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450414671948778E-2"/>
          <c:y val="2.5263709435367342E-2"/>
          <c:w val="0.89159449638083632"/>
          <c:h val="0.80952994895480612"/>
        </c:manualLayout>
      </c:layout>
      <c:barChart>
        <c:barDir val="col"/>
        <c:grouping val="clustered"/>
        <c:varyColors val="0"/>
        <c:ser>
          <c:idx val="2"/>
          <c:order val="0"/>
          <c:tx>
            <c:strRef>
              <c:f>Processing!$L$4</c:f>
              <c:strCache>
                <c:ptCount val="1"/>
                <c:pt idx="0">
                  <c:v>ORDERS</c:v>
                </c:pt>
              </c:strCache>
            </c:strRef>
          </c:tx>
          <c:spPr>
            <a:solidFill>
              <a:schemeClr val="bg1">
                <a:lumMod val="85000"/>
              </a:schemeClr>
            </a:solidFill>
            <a:ln>
              <a:noFill/>
            </a:ln>
            <a:effectLst/>
          </c:spPr>
          <c:invertIfNegative val="0"/>
          <c:dPt>
            <c:idx val="0"/>
            <c:invertIfNegative val="0"/>
            <c:bubble3D val="0"/>
            <c:spPr>
              <a:solidFill>
                <a:srgbClr val="8D77F5"/>
              </a:solidFill>
              <a:ln>
                <a:noFill/>
              </a:ln>
              <a:effectLst/>
            </c:spPr>
            <c:extLst>
              <c:ext xmlns:c16="http://schemas.microsoft.com/office/drawing/2014/chart" uri="{C3380CC4-5D6E-409C-BE32-E72D297353CC}">
                <c16:uniqueId val="{00000002-F727-4344-B334-2DC31DA35790}"/>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727-4344-B334-2DC31DA35790}"/>
                </c:ext>
              </c:extLst>
            </c:dLbl>
            <c:spPr>
              <a:solidFill>
                <a:schemeClr val="lt1"/>
              </a:solidFill>
              <a:ln>
                <a:noFill/>
              </a:ln>
              <a:effectLst>
                <a:outerShdw blurRad="50800" dist="38100" dir="8100000" algn="tr"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7C3AED"/>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13"/>
              <c:pt idx="0">
                <c:v>PLAN</c:v>
              </c:pt>
              <c:pt idx="1">
                <c:v>JAN</c:v>
              </c:pt>
              <c:pt idx="2">
                <c:v>FEB</c:v>
              </c:pt>
              <c:pt idx="3">
                <c:v>MAR</c:v>
              </c:pt>
              <c:pt idx="4">
                <c:v>APR</c:v>
              </c:pt>
              <c:pt idx="5">
                <c:v>MAY</c:v>
              </c:pt>
              <c:pt idx="6">
                <c:v>JUN</c:v>
              </c:pt>
              <c:pt idx="7">
                <c:v>JUL</c:v>
              </c:pt>
              <c:pt idx="8">
                <c:v>AUG</c:v>
              </c:pt>
              <c:pt idx="9">
                <c:v>SEP</c:v>
              </c:pt>
              <c:pt idx="10">
                <c:v>OCT</c:v>
              </c:pt>
              <c:pt idx="11">
                <c:v>NOV</c:v>
              </c:pt>
              <c:pt idx="12">
                <c:v>DEC</c:v>
              </c:pt>
            </c:strLit>
          </c:cat>
          <c:val>
            <c:numRef>
              <c:f>Processing!$L$5:$L$17</c:f>
              <c:numCache>
                <c:formatCode>General</c:formatCode>
                <c:ptCount val="13"/>
                <c:pt idx="0">
                  <c:v>24</c:v>
                </c:pt>
                <c:pt idx="1">
                  <c:v>23</c:v>
                </c:pt>
                <c:pt idx="2">
                  <c:v>28</c:v>
                </c:pt>
                <c:pt idx="3">
                  <c:v>32</c:v>
                </c:pt>
                <c:pt idx="4">
                  <c:v>31</c:v>
                </c:pt>
                <c:pt idx="5">
                  <c:v>32</c:v>
                </c:pt>
                <c:pt idx="6">
                  <c:v>30</c:v>
                </c:pt>
                <c:pt idx="7">
                  <c:v>32</c:v>
                </c:pt>
                <c:pt idx="8">
                  <c:v>32</c:v>
                </c:pt>
                <c:pt idx="9">
                  <c:v>31</c:v>
                </c:pt>
                <c:pt idx="10">
                  <c:v>32</c:v>
                </c:pt>
                <c:pt idx="11">
                  <c:v>31</c:v>
                </c:pt>
                <c:pt idx="12">
                  <c:v>28</c:v>
                </c:pt>
              </c:numCache>
            </c:numRef>
          </c:val>
          <c:extLst>
            <c:ext xmlns:c16="http://schemas.microsoft.com/office/drawing/2014/chart" uri="{C3380CC4-5D6E-409C-BE32-E72D297353CC}">
              <c16:uniqueId val="{00000004-42C1-4799-91E6-84F7F202B68B}"/>
            </c:ext>
          </c:extLst>
        </c:ser>
        <c:ser>
          <c:idx val="1"/>
          <c:order val="1"/>
          <c:tx>
            <c:strRef>
              <c:f>Processing!$M$4</c:f>
              <c:strCache>
                <c:ptCount val="1"/>
                <c:pt idx="0">
                  <c:v>Select</c:v>
                </c:pt>
              </c:strCache>
            </c:strRef>
          </c:tx>
          <c:spPr>
            <a:solidFill>
              <a:srgbClr val="00B0F0"/>
            </a:solidFill>
            <a:ln>
              <a:noFill/>
            </a:ln>
            <a:effectLst/>
          </c:spPr>
          <c:invertIfNegative val="0"/>
          <c:cat>
            <c:strLit>
              <c:ptCount val="13"/>
              <c:pt idx="0">
                <c:v>PLAN</c:v>
              </c:pt>
              <c:pt idx="1">
                <c:v>JAN</c:v>
              </c:pt>
              <c:pt idx="2">
                <c:v>FEB</c:v>
              </c:pt>
              <c:pt idx="3">
                <c:v>MAR</c:v>
              </c:pt>
              <c:pt idx="4">
                <c:v>APR</c:v>
              </c:pt>
              <c:pt idx="5">
                <c:v>MAY</c:v>
              </c:pt>
              <c:pt idx="6">
                <c:v>JUN</c:v>
              </c:pt>
              <c:pt idx="7">
                <c:v>JUL</c:v>
              </c:pt>
              <c:pt idx="8">
                <c:v>AUG</c:v>
              </c:pt>
              <c:pt idx="9">
                <c:v>SEP</c:v>
              </c:pt>
              <c:pt idx="10">
                <c:v>OCT</c:v>
              </c:pt>
              <c:pt idx="11">
                <c:v>NOV</c:v>
              </c:pt>
              <c:pt idx="12">
                <c:v>DEC</c:v>
              </c:pt>
            </c:strLit>
          </c:cat>
          <c:val>
            <c:numRef>
              <c:f>Processing!$M$5:$M$17</c:f>
              <c:numCache>
                <c:formatCode>General</c:formatCode>
                <c:ptCount val="13"/>
                <c:pt idx="0">
                  <c:v>0</c:v>
                </c:pt>
                <c:pt idx="1">
                  <c:v>0</c:v>
                </c:pt>
                <c:pt idx="2">
                  <c:v>28</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42C1-4799-91E6-84F7F202B68B}"/>
            </c:ext>
          </c:extLst>
        </c:ser>
        <c:ser>
          <c:idx val="0"/>
          <c:order val="4"/>
          <c:tx>
            <c:strRef>
              <c:f>Processing!$N$4</c:f>
              <c:strCache>
                <c:ptCount val="1"/>
                <c:pt idx="0">
                  <c:v>Select P</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val>
            <c:numRef>
              <c:f>Processing!$N$5:$N$17</c:f>
              <c:numCache>
                <c:formatCode>General</c:formatCode>
                <c:ptCount val="13"/>
                <c:pt idx="0">
                  <c:v>0</c:v>
                </c:pt>
                <c:pt idx="1">
                  <c:v>0</c:v>
                </c:pt>
                <c:pt idx="2">
                  <c:v>24</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727-4344-B334-2DC31DA35790}"/>
            </c:ext>
          </c:extLst>
        </c:ser>
        <c:dLbls>
          <c:showLegendKey val="0"/>
          <c:showVal val="0"/>
          <c:showCatName val="0"/>
          <c:showSerName val="0"/>
          <c:showPercent val="0"/>
          <c:showBubbleSize val="0"/>
        </c:dLbls>
        <c:gapWidth val="170"/>
        <c:overlap val="100"/>
        <c:axId val="1071811168"/>
        <c:axId val="1066854576"/>
      </c:barChart>
      <c:lineChart>
        <c:grouping val="standard"/>
        <c:varyColors val="0"/>
        <c:ser>
          <c:idx val="4"/>
          <c:order val="2"/>
          <c:tx>
            <c:strRef>
              <c:f>Processing!$O$4</c:f>
              <c:strCache>
                <c:ptCount val="1"/>
                <c:pt idx="0">
                  <c:v>100%</c:v>
                </c:pt>
              </c:strCache>
            </c:strRef>
          </c:tx>
          <c:spPr>
            <a:ln w="6350" cap="rnd">
              <a:solidFill>
                <a:srgbClr val="8D77F5"/>
              </a:solidFill>
              <a:round/>
            </a:ln>
            <a:effectLst/>
          </c:spPr>
          <c:marker>
            <c:symbol val="none"/>
          </c:marker>
          <c:dLbls>
            <c:dLbl>
              <c:idx val="0"/>
              <c:layout>
                <c:manualLayout>
                  <c:x val="0.81564710778193927"/>
                  <c:y val="0"/>
                </c:manualLayout>
              </c:layout>
              <c:tx>
                <c:rich>
                  <a:bodyPr/>
                  <a:lstStyle/>
                  <a:p>
                    <a:fld id="{34487739-12CF-44CA-B73F-EED45AD72CEF}"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42C1-4799-91E6-84F7F202B68B}"/>
                </c:ext>
              </c:extLst>
            </c:dLbl>
            <c:dLbl>
              <c:idx val="1"/>
              <c:delete val="1"/>
              <c:extLst>
                <c:ext xmlns:c15="http://schemas.microsoft.com/office/drawing/2012/chart" uri="{CE6537A1-D6FC-4f65-9D91-7224C49458BB}"/>
                <c:ext xmlns:c16="http://schemas.microsoft.com/office/drawing/2014/chart" uri="{C3380CC4-5D6E-409C-BE32-E72D297353CC}">
                  <c16:uniqueId val="{00000008-42C1-4799-91E6-84F7F202B68B}"/>
                </c:ext>
              </c:extLst>
            </c:dLbl>
            <c:dLbl>
              <c:idx val="2"/>
              <c:delete val="1"/>
              <c:extLst>
                <c:ext xmlns:c15="http://schemas.microsoft.com/office/drawing/2012/chart" uri="{CE6537A1-D6FC-4f65-9D91-7224C49458BB}"/>
                <c:ext xmlns:c16="http://schemas.microsoft.com/office/drawing/2014/chart" uri="{C3380CC4-5D6E-409C-BE32-E72D297353CC}">
                  <c16:uniqueId val="{00000009-42C1-4799-91E6-84F7F202B68B}"/>
                </c:ext>
              </c:extLst>
            </c:dLbl>
            <c:dLbl>
              <c:idx val="3"/>
              <c:delete val="1"/>
              <c:extLst>
                <c:ext xmlns:c15="http://schemas.microsoft.com/office/drawing/2012/chart" uri="{CE6537A1-D6FC-4f65-9D91-7224C49458BB}"/>
                <c:ext xmlns:c16="http://schemas.microsoft.com/office/drawing/2014/chart" uri="{C3380CC4-5D6E-409C-BE32-E72D297353CC}">
                  <c16:uniqueId val="{0000000A-42C1-4799-91E6-84F7F202B68B}"/>
                </c:ext>
              </c:extLst>
            </c:dLbl>
            <c:dLbl>
              <c:idx val="4"/>
              <c:delete val="1"/>
              <c:extLst>
                <c:ext xmlns:c15="http://schemas.microsoft.com/office/drawing/2012/chart" uri="{CE6537A1-D6FC-4f65-9D91-7224C49458BB}"/>
                <c:ext xmlns:c16="http://schemas.microsoft.com/office/drawing/2014/chart" uri="{C3380CC4-5D6E-409C-BE32-E72D297353CC}">
                  <c16:uniqueId val="{0000000B-42C1-4799-91E6-84F7F202B68B}"/>
                </c:ext>
              </c:extLst>
            </c:dLbl>
            <c:dLbl>
              <c:idx val="5"/>
              <c:delete val="1"/>
              <c:extLst>
                <c:ext xmlns:c15="http://schemas.microsoft.com/office/drawing/2012/chart" uri="{CE6537A1-D6FC-4f65-9D91-7224C49458BB}"/>
                <c:ext xmlns:c16="http://schemas.microsoft.com/office/drawing/2014/chart" uri="{C3380CC4-5D6E-409C-BE32-E72D297353CC}">
                  <c16:uniqueId val="{0000000C-42C1-4799-91E6-84F7F202B68B}"/>
                </c:ext>
              </c:extLst>
            </c:dLbl>
            <c:dLbl>
              <c:idx val="6"/>
              <c:delete val="1"/>
              <c:extLst>
                <c:ext xmlns:c15="http://schemas.microsoft.com/office/drawing/2012/chart" uri="{CE6537A1-D6FC-4f65-9D91-7224C49458BB}"/>
                <c:ext xmlns:c16="http://schemas.microsoft.com/office/drawing/2014/chart" uri="{C3380CC4-5D6E-409C-BE32-E72D297353CC}">
                  <c16:uniqueId val="{0000000D-42C1-4799-91E6-84F7F202B68B}"/>
                </c:ext>
              </c:extLst>
            </c:dLbl>
            <c:dLbl>
              <c:idx val="7"/>
              <c:delete val="1"/>
              <c:extLst>
                <c:ext xmlns:c15="http://schemas.microsoft.com/office/drawing/2012/chart" uri="{CE6537A1-D6FC-4f65-9D91-7224C49458BB}"/>
                <c:ext xmlns:c16="http://schemas.microsoft.com/office/drawing/2014/chart" uri="{C3380CC4-5D6E-409C-BE32-E72D297353CC}">
                  <c16:uniqueId val="{0000000E-42C1-4799-91E6-84F7F202B68B}"/>
                </c:ext>
              </c:extLst>
            </c:dLbl>
            <c:dLbl>
              <c:idx val="8"/>
              <c:delete val="1"/>
              <c:extLst>
                <c:ext xmlns:c15="http://schemas.microsoft.com/office/drawing/2012/chart" uri="{CE6537A1-D6FC-4f65-9D91-7224C49458BB}"/>
                <c:ext xmlns:c16="http://schemas.microsoft.com/office/drawing/2014/chart" uri="{C3380CC4-5D6E-409C-BE32-E72D297353CC}">
                  <c16:uniqueId val="{0000000F-42C1-4799-91E6-84F7F202B68B}"/>
                </c:ext>
              </c:extLst>
            </c:dLbl>
            <c:dLbl>
              <c:idx val="9"/>
              <c:delete val="1"/>
              <c:extLst>
                <c:ext xmlns:c15="http://schemas.microsoft.com/office/drawing/2012/chart" uri="{CE6537A1-D6FC-4f65-9D91-7224C49458BB}"/>
                <c:ext xmlns:c16="http://schemas.microsoft.com/office/drawing/2014/chart" uri="{C3380CC4-5D6E-409C-BE32-E72D297353CC}">
                  <c16:uniqueId val="{00000010-42C1-4799-91E6-84F7F202B68B}"/>
                </c:ext>
              </c:extLst>
            </c:dLbl>
            <c:dLbl>
              <c:idx val="10"/>
              <c:delete val="1"/>
              <c:extLst>
                <c:ext xmlns:c15="http://schemas.microsoft.com/office/drawing/2012/chart" uri="{CE6537A1-D6FC-4f65-9D91-7224C49458BB}"/>
                <c:ext xmlns:c16="http://schemas.microsoft.com/office/drawing/2014/chart" uri="{C3380CC4-5D6E-409C-BE32-E72D297353CC}">
                  <c16:uniqueId val="{00000011-42C1-4799-91E6-84F7F202B68B}"/>
                </c:ext>
              </c:extLst>
            </c:dLbl>
            <c:dLbl>
              <c:idx val="11"/>
              <c:delete val="1"/>
              <c:extLst>
                <c:ext xmlns:c15="http://schemas.microsoft.com/office/drawing/2012/chart" uri="{CE6537A1-D6FC-4f65-9D91-7224C49458BB}"/>
                <c:ext xmlns:c16="http://schemas.microsoft.com/office/drawing/2014/chart" uri="{C3380CC4-5D6E-409C-BE32-E72D297353CC}">
                  <c16:uniqueId val="{00000012-42C1-4799-91E6-84F7F202B68B}"/>
                </c:ext>
              </c:extLst>
            </c:dLbl>
            <c:dLbl>
              <c:idx val="12"/>
              <c:delete val="1"/>
              <c:extLst>
                <c:ext xmlns:c15="http://schemas.microsoft.com/office/drawing/2012/chart" uri="{CE6537A1-D6FC-4f65-9D91-7224C49458BB}"/>
                <c:ext xmlns:c16="http://schemas.microsoft.com/office/drawing/2014/chart" uri="{C3380CC4-5D6E-409C-BE32-E72D297353CC}">
                  <c16:uniqueId val="{00000013-42C1-4799-91E6-84F7F202B68B}"/>
                </c:ext>
              </c:extLst>
            </c:dLbl>
            <c:spPr>
              <a:solidFill>
                <a:schemeClr val="bg1"/>
              </a:solidFill>
              <a:ln>
                <a:noFill/>
              </a:ln>
              <a:effectLst>
                <a:outerShdw blurRad="50800" dist="38100" dir="8100000" algn="tr"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6350" cap="flat" cmpd="sng" algn="ctr">
                      <a:solidFill>
                        <a:srgbClr val="8D77F5"/>
                      </a:solidFill>
                      <a:round/>
                    </a:ln>
                    <a:effectLst/>
                  </c:spPr>
                </c15:leaderLines>
              </c:ext>
            </c:extLst>
          </c:dLbls>
          <c:val>
            <c:numRef>
              <c:f>Processing!$O$5:$O$17</c:f>
              <c:numCache>
                <c:formatCode>General</c:formatCode>
                <c:ptCount val="13"/>
                <c:pt idx="0">
                  <c:v>24</c:v>
                </c:pt>
                <c:pt idx="1">
                  <c:v>24</c:v>
                </c:pt>
                <c:pt idx="2">
                  <c:v>24</c:v>
                </c:pt>
                <c:pt idx="3">
                  <c:v>24</c:v>
                </c:pt>
                <c:pt idx="4">
                  <c:v>24</c:v>
                </c:pt>
                <c:pt idx="5">
                  <c:v>24</c:v>
                </c:pt>
                <c:pt idx="6">
                  <c:v>24</c:v>
                </c:pt>
                <c:pt idx="7">
                  <c:v>24</c:v>
                </c:pt>
                <c:pt idx="8">
                  <c:v>24</c:v>
                </c:pt>
                <c:pt idx="9">
                  <c:v>24</c:v>
                </c:pt>
                <c:pt idx="10">
                  <c:v>24</c:v>
                </c:pt>
                <c:pt idx="11">
                  <c:v>24</c:v>
                </c:pt>
                <c:pt idx="12">
                  <c:v>24</c:v>
                </c:pt>
              </c:numCache>
            </c:numRef>
          </c:val>
          <c:smooth val="0"/>
          <c:extLst>
            <c:ext xmlns:c15="http://schemas.microsoft.com/office/drawing/2012/chart" uri="{02D57815-91ED-43cb-92C2-25804820EDAC}">
              <c15:datalabelsRange>
                <c15:f>Processing!$O$4</c15:f>
                <c15:dlblRangeCache>
                  <c:ptCount val="1"/>
                  <c:pt idx="0">
                    <c:v>100%</c:v>
                  </c:pt>
                </c15:dlblRangeCache>
              </c15:datalabelsRange>
            </c:ext>
            <c:ext xmlns:c16="http://schemas.microsoft.com/office/drawing/2014/chart" uri="{C3380CC4-5D6E-409C-BE32-E72D297353CC}">
              <c16:uniqueId val="{00000014-42C1-4799-91E6-84F7F202B68B}"/>
            </c:ext>
          </c:extLst>
        </c:ser>
        <c:ser>
          <c:idx val="5"/>
          <c:order val="3"/>
          <c:tx>
            <c:strRef>
              <c:f>Processing!$P$4</c:f>
              <c:strCache>
                <c:ptCount val="1"/>
                <c:pt idx="0">
                  <c:v>130%</c:v>
                </c:pt>
              </c:strCache>
            </c:strRef>
          </c:tx>
          <c:spPr>
            <a:ln w="6350" cap="rnd">
              <a:solidFill>
                <a:srgbClr val="7C3AED"/>
              </a:solidFill>
              <a:prstDash val="dash"/>
              <a:round/>
            </a:ln>
            <a:effectLst/>
          </c:spPr>
          <c:marker>
            <c:symbol val="none"/>
          </c:marker>
          <c:dLbls>
            <c:dLbl>
              <c:idx val="0"/>
              <c:layout>
                <c:manualLayout>
                  <c:x val="0.81356637536412812"/>
                  <c:y val="-1.5009200541257338E-17"/>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FB19CFE-08AD-4049-8F20-295C64CAF78D}" type="CELLRANGE">
                      <a:rPr lang="en-US"/>
                      <a:pPr>
                        <a:defRPr/>
                      </a:pPr>
                      <a:t>[CELLRANGE]</a:t>
                    </a:fld>
                    <a:endParaRPr lang="en-IN"/>
                  </a:p>
                </c:rich>
              </c:tx>
              <c:spPr>
                <a:solidFill>
                  <a:schemeClr val="bg1"/>
                </a:solidFill>
                <a:ln>
                  <a:noFill/>
                </a:ln>
                <a:effectLst>
                  <a:outerShdw blurRad="50800" dist="38100" dir="8100000" algn="tr"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42C1-4799-91E6-84F7F202B68B}"/>
                </c:ext>
              </c:extLst>
            </c:dLbl>
            <c:dLbl>
              <c:idx val="1"/>
              <c:delete val="1"/>
              <c:extLst>
                <c:ext xmlns:c15="http://schemas.microsoft.com/office/drawing/2012/chart" uri="{CE6537A1-D6FC-4f65-9D91-7224C49458BB}"/>
                <c:ext xmlns:c16="http://schemas.microsoft.com/office/drawing/2014/chart" uri="{C3380CC4-5D6E-409C-BE32-E72D297353CC}">
                  <c16:uniqueId val="{00000016-42C1-4799-91E6-84F7F202B68B}"/>
                </c:ext>
              </c:extLst>
            </c:dLbl>
            <c:dLbl>
              <c:idx val="2"/>
              <c:delete val="1"/>
              <c:extLst>
                <c:ext xmlns:c15="http://schemas.microsoft.com/office/drawing/2012/chart" uri="{CE6537A1-D6FC-4f65-9D91-7224C49458BB}"/>
                <c:ext xmlns:c16="http://schemas.microsoft.com/office/drawing/2014/chart" uri="{C3380CC4-5D6E-409C-BE32-E72D297353CC}">
                  <c16:uniqueId val="{00000017-42C1-4799-91E6-84F7F202B68B}"/>
                </c:ext>
              </c:extLst>
            </c:dLbl>
            <c:dLbl>
              <c:idx val="3"/>
              <c:delete val="1"/>
              <c:extLst>
                <c:ext xmlns:c15="http://schemas.microsoft.com/office/drawing/2012/chart" uri="{CE6537A1-D6FC-4f65-9D91-7224C49458BB}"/>
                <c:ext xmlns:c16="http://schemas.microsoft.com/office/drawing/2014/chart" uri="{C3380CC4-5D6E-409C-BE32-E72D297353CC}">
                  <c16:uniqueId val="{00000018-42C1-4799-91E6-84F7F202B68B}"/>
                </c:ext>
              </c:extLst>
            </c:dLbl>
            <c:dLbl>
              <c:idx val="4"/>
              <c:delete val="1"/>
              <c:extLst>
                <c:ext xmlns:c15="http://schemas.microsoft.com/office/drawing/2012/chart" uri="{CE6537A1-D6FC-4f65-9D91-7224C49458BB}"/>
                <c:ext xmlns:c16="http://schemas.microsoft.com/office/drawing/2014/chart" uri="{C3380CC4-5D6E-409C-BE32-E72D297353CC}">
                  <c16:uniqueId val="{00000019-42C1-4799-91E6-84F7F202B68B}"/>
                </c:ext>
              </c:extLst>
            </c:dLbl>
            <c:dLbl>
              <c:idx val="5"/>
              <c:delete val="1"/>
              <c:extLst>
                <c:ext xmlns:c15="http://schemas.microsoft.com/office/drawing/2012/chart" uri="{CE6537A1-D6FC-4f65-9D91-7224C49458BB}"/>
                <c:ext xmlns:c16="http://schemas.microsoft.com/office/drawing/2014/chart" uri="{C3380CC4-5D6E-409C-BE32-E72D297353CC}">
                  <c16:uniqueId val="{0000001A-42C1-4799-91E6-84F7F202B68B}"/>
                </c:ext>
              </c:extLst>
            </c:dLbl>
            <c:dLbl>
              <c:idx val="6"/>
              <c:delete val="1"/>
              <c:extLst>
                <c:ext xmlns:c15="http://schemas.microsoft.com/office/drawing/2012/chart" uri="{CE6537A1-D6FC-4f65-9D91-7224C49458BB}"/>
                <c:ext xmlns:c16="http://schemas.microsoft.com/office/drawing/2014/chart" uri="{C3380CC4-5D6E-409C-BE32-E72D297353CC}">
                  <c16:uniqueId val="{0000001B-42C1-4799-91E6-84F7F202B68B}"/>
                </c:ext>
              </c:extLst>
            </c:dLbl>
            <c:dLbl>
              <c:idx val="7"/>
              <c:delete val="1"/>
              <c:extLst>
                <c:ext xmlns:c15="http://schemas.microsoft.com/office/drawing/2012/chart" uri="{CE6537A1-D6FC-4f65-9D91-7224C49458BB}"/>
                <c:ext xmlns:c16="http://schemas.microsoft.com/office/drawing/2014/chart" uri="{C3380CC4-5D6E-409C-BE32-E72D297353CC}">
                  <c16:uniqueId val="{0000001C-42C1-4799-91E6-84F7F202B68B}"/>
                </c:ext>
              </c:extLst>
            </c:dLbl>
            <c:dLbl>
              <c:idx val="8"/>
              <c:delete val="1"/>
              <c:extLst>
                <c:ext xmlns:c15="http://schemas.microsoft.com/office/drawing/2012/chart" uri="{CE6537A1-D6FC-4f65-9D91-7224C49458BB}"/>
                <c:ext xmlns:c16="http://schemas.microsoft.com/office/drawing/2014/chart" uri="{C3380CC4-5D6E-409C-BE32-E72D297353CC}">
                  <c16:uniqueId val="{0000001D-42C1-4799-91E6-84F7F202B68B}"/>
                </c:ext>
              </c:extLst>
            </c:dLbl>
            <c:dLbl>
              <c:idx val="9"/>
              <c:delete val="1"/>
              <c:extLst>
                <c:ext xmlns:c15="http://schemas.microsoft.com/office/drawing/2012/chart" uri="{CE6537A1-D6FC-4f65-9D91-7224C49458BB}"/>
                <c:ext xmlns:c16="http://schemas.microsoft.com/office/drawing/2014/chart" uri="{C3380CC4-5D6E-409C-BE32-E72D297353CC}">
                  <c16:uniqueId val="{0000001E-42C1-4799-91E6-84F7F202B68B}"/>
                </c:ext>
              </c:extLst>
            </c:dLbl>
            <c:dLbl>
              <c:idx val="10"/>
              <c:delete val="1"/>
              <c:extLst>
                <c:ext xmlns:c15="http://schemas.microsoft.com/office/drawing/2012/chart" uri="{CE6537A1-D6FC-4f65-9D91-7224C49458BB}"/>
                <c:ext xmlns:c16="http://schemas.microsoft.com/office/drawing/2014/chart" uri="{C3380CC4-5D6E-409C-BE32-E72D297353CC}">
                  <c16:uniqueId val="{0000001F-42C1-4799-91E6-84F7F202B68B}"/>
                </c:ext>
              </c:extLst>
            </c:dLbl>
            <c:dLbl>
              <c:idx val="11"/>
              <c:delete val="1"/>
              <c:extLst>
                <c:ext xmlns:c15="http://schemas.microsoft.com/office/drawing/2012/chart" uri="{CE6537A1-D6FC-4f65-9D91-7224C49458BB}"/>
                <c:ext xmlns:c16="http://schemas.microsoft.com/office/drawing/2014/chart" uri="{C3380CC4-5D6E-409C-BE32-E72D297353CC}">
                  <c16:uniqueId val="{00000020-42C1-4799-91E6-84F7F202B68B}"/>
                </c:ext>
              </c:extLst>
            </c:dLbl>
            <c:dLbl>
              <c:idx val="12"/>
              <c:delete val="1"/>
              <c:extLst>
                <c:ext xmlns:c15="http://schemas.microsoft.com/office/drawing/2012/chart" uri="{CE6537A1-D6FC-4f65-9D91-7224C49458BB}"/>
                <c:ext xmlns:c16="http://schemas.microsoft.com/office/drawing/2014/chart" uri="{C3380CC4-5D6E-409C-BE32-E72D297353CC}">
                  <c16:uniqueId val="{00000021-42C1-4799-91E6-84F7F202B68B}"/>
                </c:ext>
              </c:extLst>
            </c:dLbl>
            <c:spPr>
              <a:noFill/>
              <a:ln>
                <a:noFill/>
              </a:ln>
              <a:effectLst>
                <a:outerShdw blurRad="50800" dist="38100" dir="8100000" algn="tr"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6350" cap="flat" cmpd="sng" algn="ctr">
                      <a:noFill/>
                      <a:round/>
                    </a:ln>
                    <a:effectLst/>
                  </c:spPr>
                </c15:leaderLines>
              </c:ext>
            </c:extLst>
          </c:dLbls>
          <c:val>
            <c:numRef>
              <c:f>Processing!$P$5:$P$17</c:f>
              <c:numCache>
                <c:formatCode>General</c:formatCode>
                <c:ptCount val="13"/>
                <c:pt idx="0">
                  <c:v>31.200000000000003</c:v>
                </c:pt>
                <c:pt idx="1">
                  <c:v>31.200000000000003</c:v>
                </c:pt>
                <c:pt idx="2">
                  <c:v>31.200000000000003</c:v>
                </c:pt>
                <c:pt idx="3">
                  <c:v>31.200000000000003</c:v>
                </c:pt>
                <c:pt idx="4">
                  <c:v>31.200000000000003</c:v>
                </c:pt>
                <c:pt idx="5">
                  <c:v>31.200000000000003</c:v>
                </c:pt>
                <c:pt idx="6">
                  <c:v>31.200000000000003</c:v>
                </c:pt>
                <c:pt idx="7">
                  <c:v>31.200000000000003</c:v>
                </c:pt>
                <c:pt idx="8">
                  <c:v>31.200000000000003</c:v>
                </c:pt>
                <c:pt idx="9">
                  <c:v>31.200000000000003</c:v>
                </c:pt>
                <c:pt idx="10">
                  <c:v>31.200000000000003</c:v>
                </c:pt>
                <c:pt idx="11">
                  <c:v>31.200000000000003</c:v>
                </c:pt>
                <c:pt idx="12">
                  <c:v>31.200000000000003</c:v>
                </c:pt>
              </c:numCache>
            </c:numRef>
          </c:val>
          <c:smooth val="0"/>
          <c:extLst>
            <c:ext xmlns:c15="http://schemas.microsoft.com/office/drawing/2012/chart" uri="{02D57815-91ED-43cb-92C2-25804820EDAC}">
              <c15:datalabelsRange>
                <c15:f>Processing!$P$4</c15:f>
                <c15:dlblRangeCache>
                  <c:ptCount val="1"/>
                  <c:pt idx="0">
                    <c:v>130%</c:v>
                  </c:pt>
                </c15:dlblRangeCache>
              </c15:datalabelsRange>
            </c:ext>
            <c:ext xmlns:c16="http://schemas.microsoft.com/office/drawing/2014/chart" uri="{C3380CC4-5D6E-409C-BE32-E72D297353CC}">
              <c16:uniqueId val="{00000022-42C1-4799-91E6-84F7F202B68B}"/>
            </c:ext>
          </c:extLst>
        </c:ser>
        <c:dLbls>
          <c:showLegendKey val="0"/>
          <c:showVal val="0"/>
          <c:showCatName val="0"/>
          <c:showSerName val="0"/>
          <c:showPercent val="0"/>
          <c:showBubbleSize val="0"/>
        </c:dLbls>
        <c:marker val="1"/>
        <c:smooth val="0"/>
        <c:axId val="1071811168"/>
        <c:axId val="1066854576"/>
      </c:lineChart>
      <c:catAx>
        <c:axId val="10718111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854576"/>
        <c:crosses val="autoZero"/>
        <c:auto val="1"/>
        <c:lblAlgn val="ctr"/>
        <c:lblOffset val="100"/>
        <c:noMultiLvlLbl val="0"/>
      </c:catAx>
      <c:valAx>
        <c:axId val="1066854576"/>
        <c:scaling>
          <c:orientation val="minMax"/>
        </c:scaling>
        <c:delete val="1"/>
        <c:axPos val="l"/>
        <c:numFmt formatCode="General" sourceLinked="1"/>
        <c:majorTickMark val="none"/>
        <c:minorTickMark val="none"/>
        <c:tickLblPos val="nextTo"/>
        <c:crossAx val="1071811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403929510907095E-2"/>
          <c:y val="5.1944439899874024E-2"/>
          <c:w val="0.81490535089643135"/>
          <c:h val="0.83850819435623847"/>
        </c:manualLayout>
      </c:layout>
      <c:areaChart>
        <c:grouping val="standard"/>
        <c:varyColors val="0"/>
        <c:ser>
          <c:idx val="5"/>
          <c:order val="1"/>
          <c:tx>
            <c:strRef>
              <c:f>Processing!$G$5</c:f>
              <c:strCache>
                <c:ptCount val="1"/>
                <c:pt idx="0">
                  <c:v>back</c:v>
                </c:pt>
              </c:strCache>
            </c:strRef>
          </c:tx>
          <c:spPr>
            <a:gradFill flip="none" rotWithShape="1">
              <a:gsLst>
                <a:gs pos="0">
                  <a:srgbClr val="8D77F5">
                    <a:alpha val="70000"/>
                  </a:srgbClr>
                </a:gs>
                <a:gs pos="98000">
                  <a:schemeClr val="bg1">
                    <a:alpha val="25000"/>
                  </a:schemeClr>
                </a:gs>
              </a:gsLst>
              <a:lin ang="5400000" scaled="0"/>
              <a:tileRect/>
            </a:gradFill>
            <a:ln w="25400">
              <a:noFill/>
            </a:ln>
          </c:spPr>
          <c:val>
            <c:numRef>
              <c:f>Processing!$G$6:$G$17</c:f>
              <c:numCache>
                <c:formatCode>General</c:formatCode>
                <c:ptCount val="12"/>
                <c:pt idx="0">
                  <c:v>49400</c:v>
                </c:pt>
                <c:pt idx="1">
                  <c:v>48300</c:v>
                </c:pt>
                <c:pt idx="2">
                  <c:v>56000</c:v>
                </c:pt>
                <c:pt idx="3">
                  <c:v>#N/A</c:v>
                </c:pt>
                <c:pt idx="4">
                  <c:v>#N/A</c:v>
                </c:pt>
                <c:pt idx="5">
                  <c:v>#N/A</c:v>
                </c:pt>
                <c:pt idx="6">
                  <c:v>#N/A</c:v>
                </c:pt>
                <c:pt idx="7">
                  <c:v>#N/A</c:v>
                </c:pt>
                <c:pt idx="8">
                  <c:v>#N/A</c:v>
                </c:pt>
                <c:pt idx="9">
                  <c:v>#N/A</c:v>
                </c:pt>
                <c:pt idx="10">
                  <c:v>#N/A</c:v>
                </c:pt>
                <c:pt idx="11">
                  <c:v>#N/A</c:v>
                </c:pt>
              </c:numCache>
            </c:numRef>
          </c:val>
          <c:extLst xmlns:c15="http://schemas.microsoft.com/office/drawing/2012/chart">
            <c:ext xmlns:c16="http://schemas.microsoft.com/office/drawing/2014/chart" uri="{C3380CC4-5D6E-409C-BE32-E72D297353CC}">
              <c16:uniqueId val="{00000000-FF2A-499E-A386-E2986F71D6AB}"/>
            </c:ext>
          </c:extLst>
        </c:ser>
        <c:dLbls>
          <c:showLegendKey val="0"/>
          <c:showVal val="0"/>
          <c:showCatName val="0"/>
          <c:showSerName val="0"/>
          <c:showPercent val="0"/>
          <c:showBubbleSize val="0"/>
        </c:dLbls>
        <c:axId val="530025920"/>
        <c:axId val="638338624"/>
        <c:extLst/>
      </c:areaChart>
      <c:lineChart>
        <c:grouping val="standard"/>
        <c:varyColors val="0"/>
        <c:ser>
          <c:idx val="0"/>
          <c:order val="0"/>
          <c:tx>
            <c:strRef>
              <c:f>Processing!$E$5</c:f>
              <c:strCache>
                <c:ptCount val="1"/>
                <c:pt idx="0">
                  <c:v>Total</c:v>
                </c:pt>
              </c:strCache>
            </c:strRef>
          </c:tx>
          <c:spPr>
            <a:ln w="50800">
              <a:solidFill>
                <a:srgbClr val="8D77F5"/>
              </a:solidFill>
            </a:ln>
            <a:effectLst>
              <a:outerShdw blurRad="50800" dist="38100" dir="5400000" algn="t" rotWithShape="0">
                <a:prstClr val="black">
                  <a:alpha val="40000"/>
                </a:prstClr>
              </a:outerShdw>
            </a:effectLst>
          </c:spPr>
          <c:marker>
            <c:symbol val="none"/>
          </c:marker>
          <c:cat>
            <c:strRef>
              <c:f>Processing!$D$6:$D$17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Processing!$E$6:$E$17</c:f>
              <c:numCache>
                <c:formatCode>General</c:formatCode>
                <c:ptCount val="12"/>
                <c:pt idx="0">
                  <c:v>49400</c:v>
                </c:pt>
                <c:pt idx="1">
                  <c:v>48300</c:v>
                </c:pt>
                <c:pt idx="2">
                  <c:v>56000</c:v>
                </c:pt>
                <c:pt idx="3">
                  <c:v>72100</c:v>
                </c:pt>
                <c:pt idx="4">
                  <c:v>91500</c:v>
                </c:pt>
                <c:pt idx="5">
                  <c:v>108700</c:v>
                </c:pt>
                <c:pt idx="6">
                  <c:v>118500</c:v>
                </c:pt>
                <c:pt idx="7">
                  <c:v>121000</c:v>
                </c:pt>
                <c:pt idx="8">
                  <c:v>116100</c:v>
                </c:pt>
                <c:pt idx="9">
                  <c:v>100600</c:v>
                </c:pt>
                <c:pt idx="10">
                  <c:v>80500</c:v>
                </c:pt>
                <c:pt idx="11">
                  <c:v>67700</c:v>
                </c:pt>
              </c:numCache>
            </c:numRef>
          </c:val>
          <c:smooth val="1"/>
          <c:extLst>
            <c:ext xmlns:c16="http://schemas.microsoft.com/office/drawing/2014/chart" uri="{C3380CC4-5D6E-409C-BE32-E72D297353CC}">
              <c16:uniqueId val="{00000001-FF2A-499E-A386-E2986F71D6AB}"/>
            </c:ext>
          </c:extLst>
        </c:ser>
        <c:ser>
          <c:idx val="1"/>
          <c:order val="2"/>
          <c:tx>
            <c:strRef>
              <c:f>Processing!$H$5</c:f>
              <c:strCache>
                <c:ptCount val="1"/>
                <c:pt idx="0">
                  <c:v>100%</c:v>
                </c:pt>
              </c:strCache>
            </c:strRef>
          </c:tx>
          <c:spPr>
            <a:ln w="6350">
              <a:solidFill>
                <a:srgbClr val="7C3AED"/>
              </a:solidFill>
            </a:ln>
          </c:spPr>
          <c:marker>
            <c:symbol val="none"/>
          </c:marker>
          <c:dLbls>
            <c:dLbl>
              <c:idx val="0"/>
              <c:tx>
                <c:rich>
                  <a:bodyPr/>
                  <a:lstStyle/>
                  <a:p>
                    <a:fld id="{8EDAF507-98EB-4569-AE82-C4578CA22AC9}"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A266-46FC-ABB7-0A93376D9DA9}"/>
                </c:ext>
              </c:extLst>
            </c:dLbl>
            <c:dLbl>
              <c:idx val="1"/>
              <c:delete val="1"/>
              <c:extLst>
                <c:ext xmlns:c15="http://schemas.microsoft.com/office/drawing/2012/chart" uri="{CE6537A1-D6FC-4f65-9D91-7224C49458BB}"/>
                <c:ext xmlns:c16="http://schemas.microsoft.com/office/drawing/2014/chart" uri="{C3380CC4-5D6E-409C-BE32-E72D297353CC}">
                  <c16:uniqueId val="{00000004-A266-46FC-ABB7-0A93376D9DA9}"/>
                </c:ext>
              </c:extLst>
            </c:dLbl>
            <c:dLbl>
              <c:idx val="2"/>
              <c:delete val="1"/>
              <c:extLst>
                <c:ext xmlns:c15="http://schemas.microsoft.com/office/drawing/2012/chart" uri="{CE6537A1-D6FC-4f65-9D91-7224C49458BB}"/>
                <c:ext xmlns:c16="http://schemas.microsoft.com/office/drawing/2014/chart" uri="{C3380CC4-5D6E-409C-BE32-E72D297353CC}">
                  <c16:uniqueId val="{00000005-A266-46FC-ABB7-0A93376D9DA9}"/>
                </c:ext>
              </c:extLst>
            </c:dLbl>
            <c:dLbl>
              <c:idx val="3"/>
              <c:delete val="1"/>
              <c:extLst>
                <c:ext xmlns:c15="http://schemas.microsoft.com/office/drawing/2012/chart" uri="{CE6537A1-D6FC-4f65-9D91-7224C49458BB}"/>
                <c:ext xmlns:c16="http://schemas.microsoft.com/office/drawing/2014/chart" uri="{C3380CC4-5D6E-409C-BE32-E72D297353CC}">
                  <c16:uniqueId val="{00000006-A266-46FC-ABB7-0A93376D9DA9}"/>
                </c:ext>
              </c:extLst>
            </c:dLbl>
            <c:dLbl>
              <c:idx val="4"/>
              <c:delete val="1"/>
              <c:extLst>
                <c:ext xmlns:c15="http://schemas.microsoft.com/office/drawing/2012/chart" uri="{CE6537A1-D6FC-4f65-9D91-7224C49458BB}"/>
                <c:ext xmlns:c16="http://schemas.microsoft.com/office/drawing/2014/chart" uri="{C3380CC4-5D6E-409C-BE32-E72D297353CC}">
                  <c16:uniqueId val="{00000007-A266-46FC-ABB7-0A93376D9DA9}"/>
                </c:ext>
              </c:extLst>
            </c:dLbl>
            <c:dLbl>
              <c:idx val="5"/>
              <c:delete val="1"/>
              <c:extLst>
                <c:ext xmlns:c15="http://schemas.microsoft.com/office/drawing/2012/chart" uri="{CE6537A1-D6FC-4f65-9D91-7224C49458BB}"/>
                <c:ext xmlns:c16="http://schemas.microsoft.com/office/drawing/2014/chart" uri="{C3380CC4-5D6E-409C-BE32-E72D297353CC}">
                  <c16:uniqueId val="{00000008-A266-46FC-ABB7-0A93376D9DA9}"/>
                </c:ext>
              </c:extLst>
            </c:dLbl>
            <c:dLbl>
              <c:idx val="6"/>
              <c:delete val="1"/>
              <c:extLst>
                <c:ext xmlns:c15="http://schemas.microsoft.com/office/drawing/2012/chart" uri="{CE6537A1-D6FC-4f65-9D91-7224C49458BB}"/>
                <c:ext xmlns:c16="http://schemas.microsoft.com/office/drawing/2014/chart" uri="{C3380CC4-5D6E-409C-BE32-E72D297353CC}">
                  <c16:uniqueId val="{00000009-A266-46FC-ABB7-0A93376D9DA9}"/>
                </c:ext>
              </c:extLst>
            </c:dLbl>
            <c:dLbl>
              <c:idx val="7"/>
              <c:delete val="1"/>
              <c:extLst>
                <c:ext xmlns:c15="http://schemas.microsoft.com/office/drawing/2012/chart" uri="{CE6537A1-D6FC-4f65-9D91-7224C49458BB}"/>
                <c:ext xmlns:c16="http://schemas.microsoft.com/office/drawing/2014/chart" uri="{C3380CC4-5D6E-409C-BE32-E72D297353CC}">
                  <c16:uniqueId val="{0000000A-A266-46FC-ABB7-0A93376D9DA9}"/>
                </c:ext>
              </c:extLst>
            </c:dLbl>
            <c:dLbl>
              <c:idx val="8"/>
              <c:delete val="1"/>
              <c:extLst>
                <c:ext xmlns:c15="http://schemas.microsoft.com/office/drawing/2012/chart" uri="{CE6537A1-D6FC-4f65-9D91-7224C49458BB}"/>
                <c:ext xmlns:c16="http://schemas.microsoft.com/office/drawing/2014/chart" uri="{C3380CC4-5D6E-409C-BE32-E72D297353CC}">
                  <c16:uniqueId val="{0000000B-A266-46FC-ABB7-0A93376D9DA9}"/>
                </c:ext>
              </c:extLst>
            </c:dLbl>
            <c:dLbl>
              <c:idx val="9"/>
              <c:delete val="1"/>
              <c:extLst>
                <c:ext xmlns:c15="http://schemas.microsoft.com/office/drawing/2012/chart" uri="{CE6537A1-D6FC-4f65-9D91-7224C49458BB}"/>
                <c:ext xmlns:c16="http://schemas.microsoft.com/office/drawing/2014/chart" uri="{C3380CC4-5D6E-409C-BE32-E72D297353CC}">
                  <c16:uniqueId val="{0000000C-A266-46FC-ABB7-0A93376D9DA9}"/>
                </c:ext>
              </c:extLst>
            </c:dLbl>
            <c:dLbl>
              <c:idx val="10"/>
              <c:delete val="1"/>
              <c:extLst>
                <c:ext xmlns:c15="http://schemas.microsoft.com/office/drawing/2012/chart" uri="{CE6537A1-D6FC-4f65-9D91-7224C49458BB}"/>
                <c:ext xmlns:c16="http://schemas.microsoft.com/office/drawing/2014/chart" uri="{C3380CC4-5D6E-409C-BE32-E72D297353CC}">
                  <c16:uniqueId val="{0000000D-A266-46FC-ABB7-0A93376D9DA9}"/>
                </c:ext>
              </c:extLst>
            </c:dLbl>
            <c:dLbl>
              <c:idx val="11"/>
              <c:delete val="1"/>
              <c:extLst>
                <c:ext xmlns:c15="http://schemas.microsoft.com/office/drawing/2012/chart" uri="{CE6537A1-D6FC-4f65-9D91-7224C49458BB}"/>
                <c:ext xmlns:c16="http://schemas.microsoft.com/office/drawing/2014/chart" uri="{C3380CC4-5D6E-409C-BE32-E72D297353CC}">
                  <c16:uniqueId val="{0000000E-A266-46FC-ABB7-0A93376D9DA9}"/>
                </c:ext>
              </c:extLst>
            </c:dLbl>
            <c:spPr>
              <a:solidFill>
                <a:schemeClr val="bg1"/>
              </a:solidFill>
              <a:ln>
                <a:noFill/>
              </a:ln>
              <a:effectLst>
                <a:outerShdw blurRad="50800" dist="38100" dir="8100000" algn="tr" rotWithShape="0">
                  <a:prstClr val="black">
                    <a:alpha val="40000"/>
                  </a:prstClr>
                </a:outerShdw>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Processing!$H$6:$H$17</c:f>
              <c:numCache>
                <c:formatCode>General</c:formatCode>
                <c:ptCount val="12"/>
                <c:pt idx="0">
                  <c:v>75000</c:v>
                </c:pt>
                <c:pt idx="1">
                  <c:v>75000</c:v>
                </c:pt>
                <c:pt idx="2">
                  <c:v>75000</c:v>
                </c:pt>
                <c:pt idx="3">
                  <c:v>75000</c:v>
                </c:pt>
                <c:pt idx="4">
                  <c:v>75000</c:v>
                </c:pt>
                <c:pt idx="5">
                  <c:v>75000</c:v>
                </c:pt>
                <c:pt idx="6">
                  <c:v>75000</c:v>
                </c:pt>
                <c:pt idx="7">
                  <c:v>75000</c:v>
                </c:pt>
                <c:pt idx="8">
                  <c:v>85000</c:v>
                </c:pt>
                <c:pt idx="9">
                  <c:v>85000</c:v>
                </c:pt>
                <c:pt idx="10">
                  <c:v>85000</c:v>
                </c:pt>
                <c:pt idx="11">
                  <c:v>85000</c:v>
                </c:pt>
              </c:numCache>
            </c:numRef>
          </c:val>
          <c:smooth val="0"/>
          <c:extLst>
            <c:ext xmlns:c15="http://schemas.microsoft.com/office/drawing/2012/chart" uri="{02D57815-91ED-43cb-92C2-25804820EDAC}">
              <c15:datalabelsRange>
                <c15:f>Processing!$H$5</c15:f>
                <c15:dlblRangeCache>
                  <c:ptCount val="1"/>
                  <c:pt idx="0">
                    <c:v>100%</c:v>
                  </c:pt>
                </c15:dlblRangeCache>
              </c15:datalabelsRange>
            </c:ext>
            <c:ext xmlns:c16="http://schemas.microsoft.com/office/drawing/2014/chart" uri="{C3380CC4-5D6E-409C-BE32-E72D297353CC}">
              <c16:uniqueId val="{00000000-A266-46FC-ABB7-0A93376D9DA9}"/>
            </c:ext>
          </c:extLst>
        </c:ser>
        <c:ser>
          <c:idx val="2"/>
          <c:order val="3"/>
          <c:tx>
            <c:strRef>
              <c:f>Processing!$I$5</c:f>
              <c:strCache>
                <c:ptCount val="1"/>
                <c:pt idx="0">
                  <c:v>130%</c:v>
                </c:pt>
              </c:strCache>
            </c:strRef>
          </c:tx>
          <c:spPr>
            <a:ln w="6350">
              <a:solidFill>
                <a:srgbClr val="7C3AED"/>
              </a:solidFill>
              <a:prstDash val="dash"/>
            </a:ln>
          </c:spPr>
          <c:marker>
            <c:symbol val="none"/>
          </c:marker>
          <c:dLbls>
            <c:dLbl>
              <c:idx val="0"/>
              <c:tx>
                <c:rich>
                  <a:bodyPr/>
                  <a:lstStyle/>
                  <a:p>
                    <a:fld id="{58D30931-5AC0-4F28-955E-8B8E32333047}"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266-46FC-ABB7-0A93376D9DA9}"/>
                </c:ext>
              </c:extLst>
            </c:dLbl>
            <c:dLbl>
              <c:idx val="1"/>
              <c:delete val="1"/>
              <c:extLst>
                <c:ext xmlns:c15="http://schemas.microsoft.com/office/drawing/2012/chart" uri="{CE6537A1-D6FC-4f65-9D91-7224C49458BB}"/>
                <c:ext xmlns:c16="http://schemas.microsoft.com/office/drawing/2014/chart" uri="{C3380CC4-5D6E-409C-BE32-E72D297353CC}">
                  <c16:uniqueId val="{0000000F-A266-46FC-ABB7-0A93376D9DA9}"/>
                </c:ext>
              </c:extLst>
            </c:dLbl>
            <c:dLbl>
              <c:idx val="2"/>
              <c:delete val="1"/>
              <c:extLst>
                <c:ext xmlns:c15="http://schemas.microsoft.com/office/drawing/2012/chart" uri="{CE6537A1-D6FC-4f65-9D91-7224C49458BB}"/>
                <c:ext xmlns:c16="http://schemas.microsoft.com/office/drawing/2014/chart" uri="{C3380CC4-5D6E-409C-BE32-E72D297353CC}">
                  <c16:uniqueId val="{00000010-A266-46FC-ABB7-0A93376D9DA9}"/>
                </c:ext>
              </c:extLst>
            </c:dLbl>
            <c:dLbl>
              <c:idx val="3"/>
              <c:delete val="1"/>
              <c:extLst>
                <c:ext xmlns:c15="http://schemas.microsoft.com/office/drawing/2012/chart" uri="{CE6537A1-D6FC-4f65-9D91-7224C49458BB}"/>
                <c:ext xmlns:c16="http://schemas.microsoft.com/office/drawing/2014/chart" uri="{C3380CC4-5D6E-409C-BE32-E72D297353CC}">
                  <c16:uniqueId val="{00000011-A266-46FC-ABB7-0A93376D9DA9}"/>
                </c:ext>
              </c:extLst>
            </c:dLbl>
            <c:dLbl>
              <c:idx val="4"/>
              <c:delete val="1"/>
              <c:extLst>
                <c:ext xmlns:c15="http://schemas.microsoft.com/office/drawing/2012/chart" uri="{CE6537A1-D6FC-4f65-9D91-7224C49458BB}"/>
                <c:ext xmlns:c16="http://schemas.microsoft.com/office/drawing/2014/chart" uri="{C3380CC4-5D6E-409C-BE32-E72D297353CC}">
                  <c16:uniqueId val="{00000012-A266-46FC-ABB7-0A93376D9DA9}"/>
                </c:ext>
              </c:extLst>
            </c:dLbl>
            <c:dLbl>
              <c:idx val="5"/>
              <c:delete val="1"/>
              <c:extLst>
                <c:ext xmlns:c15="http://schemas.microsoft.com/office/drawing/2012/chart" uri="{CE6537A1-D6FC-4f65-9D91-7224C49458BB}"/>
                <c:ext xmlns:c16="http://schemas.microsoft.com/office/drawing/2014/chart" uri="{C3380CC4-5D6E-409C-BE32-E72D297353CC}">
                  <c16:uniqueId val="{00000013-A266-46FC-ABB7-0A93376D9DA9}"/>
                </c:ext>
              </c:extLst>
            </c:dLbl>
            <c:dLbl>
              <c:idx val="6"/>
              <c:delete val="1"/>
              <c:extLst>
                <c:ext xmlns:c15="http://schemas.microsoft.com/office/drawing/2012/chart" uri="{CE6537A1-D6FC-4f65-9D91-7224C49458BB}"/>
                <c:ext xmlns:c16="http://schemas.microsoft.com/office/drawing/2014/chart" uri="{C3380CC4-5D6E-409C-BE32-E72D297353CC}">
                  <c16:uniqueId val="{00000014-A266-46FC-ABB7-0A93376D9DA9}"/>
                </c:ext>
              </c:extLst>
            </c:dLbl>
            <c:dLbl>
              <c:idx val="7"/>
              <c:delete val="1"/>
              <c:extLst>
                <c:ext xmlns:c15="http://schemas.microsoft.com/office/drawing/2012/chart" uri="{CE6537A1-D6FC-4f65-9D91-7224C49458BB}"/>
                <c:ext xmlns:c16="http://schemas.microsoft.com/office/drawing/2014/chart" uri="{C3380CC4-5D6E-409C-BE32-E72D297353CC}">
                  <c16:uniqueId val="{00000015-A266-46FC-ABB7-0A93376D9DA9}"/>
                </c:ext>
              </c:extLst>
            </c:dLbl>
            <c:dLbl>
              <c:idx val="8"/>
              <c:delete val="1"/>
              <c:extLst>
                <c:ext xmlns:c15="http://schemas.microsoft.com/office/drawing/2012/chart" uri="{CE6537A1-D6FC-4f65-9D91-7224C49458BB}"/>
                <c:ext xmlns:c16="http://schemas.microsoft.com/office/drawing/2014/chart" uri="{C3380CC4-5D6E-409C-BE32-E72D297353CC}">
                  <c16:uniqueId val="{00000016-A266-46FC-ABB7-0A93376D9DA9}"/>
                </c:ext>
              </c:extLst>
            </c:dLbl>
            <c:dLbl>
              <c:idx val="9"/>
              <c:delete val="1"/>
              <c:extLst>
                <c:ext xmlns:c15="http://schemas.microsoft.com/office/drawing/2012/chart" uri="{CE6537A1-D6FC-4f65-9D91-7224C49458BB}"/>
                <c:ext xmlns:c16="http://schemas.microsoft.com/office/drawing/2014/chart" uri="{C3380CC4-5D6E-409C-BE32-E72D297353CC}">
                  <c16:uniqueId val="{00000017-A266-46FC-ABB7-0A93376D9DA9}"/>
                </c:ext>
              </c:extLst>
            </c:dLbl>
            <c:dLbl>
              <c:idx val="10"/>
              <c:delete val="1"/>
              <c:extLst>
                <c:ext xmlns:c15="http://schemas.microsoft.com/office/drawing/2012/chart" uri="{CE6537A1-D6FC-4f65-9D91-7224C49458BB}"/>
                <c:ext xmlns:c16="http://schemas.microsoft.com/office/drawing/2014/chart" uri="{C3380CC4-5D6E-409C-BE32-E72D297353CC}">
                  <c16:uniqueId val="{00000018-A266-46FC-ABB7-0A93376D9DA9}"/>
                </c:ext>
              </c:extLst>
            </c:dLbl>
            <c:dLbl>
              <c:idx val="11"/>
              <c:delete val="1"/>
              <c:extLst>
                <c:ext xmlns:c15="http://schemas.microsoft.com/office/drawing/2012/chart" uri="{CE6537A1-D6FC-4f65-9D91-7224C49458BB}"/>
                <c:ext xmlns:c16="http://schemas.microsoft.com/office/drawing/2014/chart" uri="{C3380CC4-5D6E-409C-BE32-E72D297353CC}">
                  <c16:uniqueId val="{00000019-A266-46FC-ABB7-0A93376D9DA9}"/>
                </c:ext>
              </c:extLst>
            </c:dLbl>
            <c:spPr>
              <a:solidFill>
                <a:schemeClr val="bg1"/>
              </a:solidFill>
              <a:ln>
                <a:noFill/>
              </a:ln>
              <a:effectLst>
                <a:outerShdw blurRad="50800" dist="38100" dir="8100000" algn="tr" rotWithShape="0">
                  <a:prstClr val="black">
                    <a:alpha val="40000"/>
                  </a:prstClr>
                </a:outerShdw>
              </a:effectLst>
            </c:sp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Processing!$I$6:$I$17</c:f>
              <c:numCache>
                <c:formatCode>General</c:formatCode>
                <c:ptCount val="12"/>
                <c:pt idx="0">
                  <c:v>97500</c:v>
                </c:pt>
                <c:pt idx="1">
                  <c:v>97500</c:v>
                </c:pt>
                <c:pt idx="2">
                  <c:v>97500</c:v>
                </c:pt>
                <c:pt idx="3">
                  <c:v>97500</c:v>
                </c:pt>
                <c:pt idx="4">
                  <c:v>97500</c:v>
                </c:pt>
                <c:pt idx="5">
                  <c:v>97500</c:v>
                </c:pt>
                <c:pt idx="6">
                  <c:v>97500</c:v>
                </c:pt>
                <c:pt idx="7">
                  <c:v>97500</c:v>
                </c:pt>
                <c:pt idx="8">
                  <c:v>110500</c:v>
                </c:pt>
                <c:pt idx="9">
                  <c:v>110500</c:v>
                </c:pt>
                <c:pt idx="10">
                  <c:v>110500</c:v>
                </c:pt>
                <c:pt idx="11">
                  <c:v>110500</c:v>
                </c:pt>
              </c:numCache>
            </c:numRef>
          </c:val>
          <c:smooth val="0"/>
          <c:extLst>
            <c:ext xmlns:c15="http://schemas.microsoft.com/office/drawing/2012/chart" uri="{02D57815-91ED-43cb-92C2-25804820EDAC}">
              <c15:datalabelsRange>
                <c15:f>Processing!$I$5</c15:f>
                <c15:dlblRangeCache>
                  <c:ptCount val="1"/>
                  <c:pt idx="0">
                    <c:v>130%</c:v>
                  </c:pt>
                </c15:dlblRangeCache>
              </c15:datalabelsRange>
            </c:ext>
            <c:ext xmlns:c16="http://schemas.microsoft.com/office/drawing/2014/chart" uri="{C3380CC4-5D6E-409C-BE32-E72D297353CC}">
              <c16:uniqueId val="{00000001-A266-46FC-ABB7-0A93376D9DA9}"/>
            </c:ext>
          </c:extLst>
        </c:ser>
        <c:dLbls>
          <c:showLegendKey val="0"/>
          <c:showVal val="0"/>
          <c:showCatName val="0"/>
          <c:showSerName val="0"/>
          <c:showPercent val="0"/>
          <c:showBubbleSize val="0"/>
        </c:dLbls>
        <c:marker val="1"/>
        <c:smooth val="0"/>
        <c:axId val="530025920"/>
        <c:axId val="638338624"/>
        <c:extLst/>
      </c:lineChart>
      <c:catAx>
        <c:axId val="53002592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338624"/>
        <c:crosses val="autoZero"/>
        <c:auto val="1"/>
        <c:lblAlgn val="ctr"/>
        <c:lblOffset val="100"/>
        <c:noMultiLvlLbl val="0"/>
      </c:catAx>
      <c:valAx>
        <c:axId val="63833862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02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000681212558363E-2"/>
          <c:y val="0"/>
          <c:w val="0.93888888888888888"/>
          <c:h val="1"/>
        </c:manualLayout>
      </c:layout>
      <c:barChart>
        <c:barDir val="bar"/>
        <c:grouping val="stacked"/>
        <c:varyColors val="0"/>
        <c:ser>
          <c:idx val="0"/>
          <c:order val="0"/>
          <c:spPr>
            <a:gradFill>
              <a:gsLst>
                <a:gs pos="0">
                  <a:srgbClr val="FF5F00"/>
                </a:gs>
                <a:gs pos="100000">
                  <a:srgbClr val="FF9A20"/>
                </a:gs>
              </a:gsLst>
              <a:lin ang="5400000" scaled="1"/>
            </a:gradFill>
            <a:ln>
              <a:noFill/>
            </a:ln>
            <a:effectLst/>
          </c:spPr>
          <c:invertIfNegative val="0"/>
          <c:val>
            <c:numRef>
              <c:f>Processing!$Y$2</c:f>
              <c:numCache>
                <c:formatCode>General</c:formatCode>
                <c:ptCount val="1"/>
                <c:pt idx="0">
                  <c:v>0.5</c:v>
                </c:pt>
              </c:numCache>
            </c:numRef>
          </c:val>
          <c:extLst>
            <c:ext xmlns:c16="http://schemas.microsoft.com/office/drawing/2014/chart" uri="{C3380CC4-5D6E-409C-BE32-E72D297353CC}">
              <c16:uniqueId val="{00000000-E034-4362-863F-F9D50AFBA278}"/>
            </c:ext>
          </c:extLst>
        </c:ser>
        <c:ser>
          <c:idx val="1"/>
          <c:order val="1"/>
          <c:spPr>
            <a:gradFill>
              <a:gsLst>
                <a:gs pos="0">
                  <a:srgbClr val="FF5F00"/>
                </a:gs>
                <a:gs pos="100000">
                  <a:srgbClr val="FF9A20"/>
                </a:gs>
              </a:gsLst>
              <a:lin ang="5400000" scaled="1"/>
            </a:gradFill>
            <a:ln>
              <a:noFill/>
            </a:ln>
            <a:effectLst/>
          </c:spPr>
          <c:invertIfNegative val="0"/>
          <c:val>
            <c:numRef>
              <c:f>Processing!$Z$2</c:f>
              <c:numCache>
                <c:formatCode>General</c:formatCode>
                <c:ptCount val="1"/>
                <c:pt idx="0">
                  <c:v>0.5</c:v>
                </c:pt>
              </c:numCache>
            </c:numRef>
          </c:val>
          <c:extLst>
            <c:ext xmlns:c16="http://schemas.microsoft.com/office/drawing/2014/chart" uri="{C3380CC4-5D6E-409C-BE32-E72D297353CC}">
              <c16:uniqueId val="{00000000-6C6C-4248-8A6C-CBDEC35BEDBA}"/>
            </c:ext>
          </c:extLst>
        </c:ser>
        <c:ser>
          <c:idx val="2"/>
          <c:order val="2"/>
          <c:spPr>
            <a:gradFill>
              <a:gsLst>
                <a:gs pos="0">
                  <a:srgbClr val="FF5F00"/>
                </a:gs>
                <a:gs pos="100000">
                  <a:srgbClr val="FF9A20"/>
                </a:gs>
              </a:gsLst>
              <a:lin ang="5400000" scaled="1"/>
            </a:gradFill>
            <a:ln>
              <a:noFill/>
            </a:ln>
            <a:effectLst/>
          </c:spPr>
          <c:invertIfNegative val="0"/>
          <c:val>
            <c:numRef>
              <c:f>Processing!$AA$2</c:f>
              <c:numCache>
                <c:formatCode>General</c:formatCode>
                <c:ptCount val="1"/>
                <c:pt idx="0">
                  <c:v>0.5</c:v>
                </c:pt>
              </c:numCache>
            </c:numRef>
          </c:val>
          <c:extLst>
            <c:ext xmlns:c16="http://schemas.microsoft.com/office/drawing/2014/chart" uri="{C3380CC4-5D6E-409C-BE32-E72D297353CC}">
              <c16:uniqueId val="{00000001-6C6C-4248-8A6C-CBDEC35BEDBA}"/>
            </c:ext>
          </c:extLst>
        </c:ser>
        <c:ser>
          <c:idx val="3"/>
          <c:order val="3"/>
          <c:spPr>
            <a:gradFill>
              <a:gsLst>
                <a:gs pos="0">
                  <a:srgbClr val="FF5F00"/>
                </a:gs>
                <a:gs pos="100000">
                  <a:srgbClr val="FF9A20"/>
                </a:gs>
              </a:gsLst>
              <a:lin ang="5400000" scaled="1"/>
            </a:gradFill>
            <a:ln>
              <a:noFill/>
            </a:ln>
            <a:effectLst/>
          </c:spPr>
          <c:invertIfNegative val="0"/>
          <c:val>
            <c:numRef>
              <c:f>Processing!$AB$2</c:f>
              <c:numCache>
                <c:formatCode>General</c:formatCode>
                <c:ptCount val="1"/>
                <c:pt idx="0">
                  <c:v>0.5</c:v>
                </c:pt>
              </c:numCache>
            </c:numRef>
          </c:val>
          <c:extLst>
            <c:ext xmlns:c16="http://schemas.microsoft.com/office/drawing/2014/chart" uri="{C3380CC4-5D6E-409C-BE32-E72D297353CC}">
              <c16:uniqueId val="{00000002-6C6C-4248-8A6C-CBDEC35BEDBA}"/>
            </c:ext>
          </c:extLst>
        </c:ser>
        <c:ser>
          <c:idx val="4"/>
          <c:order val="4"/>
          <c:spPr>
            <a:gradFill>
              <a:gsLst>
                <a:gs pos="0">
                  <a:srgbClr val="FF5F00"/>
                </a:gs>
                <a:gs pos="100000">
                  <a:srgbClr val="FF9A20"/>
                </a:gs>
              </a:gsLst>
              <a:lin ang="5400000" scaled="1"/>
            </a:gradFill>
            <a:ln>
              <a:noFill/>
            </a:ln>
            <a:effectLst/>
          </c:spPr>
          <c:invertIfNegative val="0"/>
          <c:val>
            <c:numRef>
              <c:f>Processing!$AC$2</c:f>
              <c:numCache>
                <c:formatCode>General</c:formatCode>
                <c:ptCount val="1"/>
                <c:pt idx="0">
                  <c:v>0.5</c:v>
                </c:pt>
              </c:numCache>
            </c:numRef>
          </c:val>
          <c:extLst>
            <c:ext xmlns:c16="http://schemas.microsoft.com/office/drawing/2014/chart" uri="{C3380CC4-5D6E-409C-BE32-E72D297353CC}">
              <c16:uniqueId val="{00000003-6C6C-4248-8A6C-CBDEC35BEDBA}"/>
            </c:ext>
          </c:extLst>
        </c:ser>
        <c:ser>
          <c:idx val="5"/>
          <c:order val="5"/>
          <c:spPr>
            <a:gradFill>
              <a:gsLst>
                <a:gs pos="0">
                  <a:srgbClr val="FF5F00"/>
                </a:gs>
                <a:gs pos="100000">
                  <a:srgbClr val="FF9A20"/>
                </a:gs>
              </a:gsLst>
              <a:lin ang="5400000" scaled="1"/>
            </a:gradFill>
            <a:ln>
              <a:noFill/>
            </a:ln>
            <a:effectLst/>
          </c:spPr>
          <c:invertIfNegative val="0"/>
          <c:val>
            <c:numRef>
              <c:f>Processing!$AD$2</c:f>
              <c:numCache>
                <c:formatCode>General</c:formatCode>
                <c:ptCount val="1"/>
                <c:pt idx="0">
                  <c:v>0.5</c:v>
                </c:pt>
              </c:numCache>
            </c:numRef>
          </c:val>
          <c:extLst>
            <c:ext xmlns:c16="http://schemas.microsoft.com/office/drawing/2014/chart" uri="{C3380CC4-5D6E-409C-BE32-E72D297353CC}">
              <c16:uniqueId val="{00000004-6C6C-4248-8A6C-CBDEC35BEDBA}"/>
            </c:ext>
          </c:extLst>
        </c:ser>
        <c:ser>
          <c:idx val="6"/>
          <c:order val="6"/>
          <c:spPr>
            <a:gradFill>
              <a:gsLst>
                <a:gs pos="0">
                  <a:srgbClr val="FF5F00"/>
                </a:gs>
                <a:gs pos="100000">
                  <a:srgbClr val="FF9A20"/>
                </a:gs>
              </a:gsLst>
              <a:lin ang="5400000" scaled="1"/>
            </a:gradFill>
            <a:ln>
              <a:noFill/>
            </a:ln>
            <a:effectLst/>
          </c:spPr>
          <c:invertIfNegative val="0"/>
          <c:val>
            <c:numRef>
              <c:f>Processing!$AE$2</c:f>
              <c:numCache>
                <c:formatCode>General</c:formatCode>
                <c:ptCount val="1"/>
                <c:pt idx="0">
                  <c:v>0.5</c:v>
                </c:pt>
              </c:numCache>
            </c:numRef>
          </c:val>
          <c:extLst>
            <c:ext xmlns:c16="http://schemas.microsoft.com/office/drawing/2014/chart" uri="{C3380CC4-5D6E-409C-BE32-E72D297353CC}">
              <c16:uniqueId val="{00000005-6C6C-4248-8A6C-CBDEC35BEDBA}"/>
            </c:ext>
          </c:extLst>
        </c:ser>
        <c:ser>
          <c:idx val="7"/>
          <c:order val="7"/>
          <c:spPr>
            <a:gradFill>
              <a:gsLst>
                <a:gs pos="0">
                  <a:srgbClr val="FF5F00"/>
                </a:gs>
                <a:gs pos="100000">
                  <a:srgbClr val="FF9A20"/>
                </a:gs>
              </a:gsLst>
              <a:lin ang="5400000" scaled="1"/>
            </a:gradFill>
            <a:ln>
              <a:noFill/>
            </a:ln>
            <a:effectLst/>
          </c:spPr>
          <c:invertIfNegative val="0"/>
          <c:val>
            <c:numRef>
              <c:f>Processing!$AF$2</c:f>
              <c:numCache>
                <c:formatCode>General</c:formatCode>
                <c:ptCount val="1"/>
                <c:pt idx="0">
                  <c:v>0.5</c:v>
                </c:pt>
              </c:numCache>
            </c:numRef>
          </c:val>
          <c:extLst>
            <c:ext xmlns:c16="http://schemas.microsoft.com/office/drawing/2014/chart" uri="{C3380CC4-5D6E-409C-BE32-E72D297353CC}">
              <c16:uniqueId val="{00000006-6C6C-4248-8A6C-CBDEC35BEDBA}"/>
            </c:ext>
          </c:extLst>
        </c:ser>
        <c:ser>
          <c:idx val="8"/>
          <c:order val="8"/>
          <c:spPr>
            <a:gradFill>
              <a:gsLst>
                <a:gs pos="0">
                  <a:srgbClr val="FF5F00"/>
                </a:gs>
                <a:gs pos="100000">
                  <a:srgbClr val="FF9A20"/>
                </a:gs>
              </a:gsLst>
              <a:lin ang="5400000" scaled="1"/>
            </a:gradFill>
            <a:ln>
              <a:noFill/>
            </a:ln>
            <a:effectLst/>
          </c:spPr>
          <c:invertIfNegative val="0"/>
          <c:val>
            <c:numRef>
              <c:f>Processing!$AG$2</c:f>
              <c:numCache>
                <c:formatCode>General</c:formatCode>
                <c:ptCount val="1"/>
                <c:pt idx="0">
                  <c:v>0.5</c:v>
                </c:pt>
              </c:numCache>
            </c:numRef>
          </c:val>
          <c:extLst>
            <c:ext xmlns:c16="http://schemas.microsoft.com/office/drawing/2014/chart" uri="{C3380CC4-5D6E-409C-BE32-E72D297353CC}">
              <c16:uniqueId val="{00000007-6C6C-4248-8A6C-CBDEC35BEDBA}"/>
            </c:ext>
          </c:extLst>
        </c:ser>
        <c:ser>
          <c:idx val="9"/>
          <c:order val="9"/>
          <c:spPr>
            <a:gradFill>
              <a:gsLst>
                <a:gs pos="0">
                  <a:srgbClr val="FF5F00"/>
                </a:gs>
                <a:gs pos="100000">
                  <a:srgbClr val="FF9A20"/>
                </a:gs>
              </a:gsLst>
              <a:lin ang="5400000" scaled="1"/>
            </a:gradFill>
            <a:ln>
              <a:noFill/>
            </a:ln>
            <a:effectLst/>
          </c:spPr>
          <c:invertIfNegative val="0"/>
          <c:val>
            <c:numRef>
              <c:f>Processing!$AH$2</c:f>
              <c:numCache>
                <c:formatCode>General</c:formatCode>
                <c:ptCount val="1"/>
                <c:pt idx="0">
                  <c:v>0</c:v>
                </c:pt>
              </c:numCache>
            </c:numRef>
          </c:val>
          <c:extLst>
            <c:ext xmlns:c16="http://schemas.microsoft.com/office/drawing/2014/chart" uri="{C3380CC4-5D6E-409C-BE32-E72D297353CC}">
              <c16:uniqueId val="{00000008-6C6C-4248-8A6C-CBDEC35BEDBA}"/>
            </c:ext>
          </c:extLst>
        </c:ser>
        <c:dLbls>
          <c:showLegendKey val="0"/>
          <c:showVal val="0"/>
          <c:showCatName val="0"/>
          <c:showSerName val="0"/>
          <c:showPercent val="0"/>
          <c:showBubbleSize val="0"/>
        </c:dLbls>
        <c:gapWidth val="150"/>
        <c:overlap val="100"/>
        <c:axId val="193792160"/>
        <c:axId val="2119805728"/>
      </c:barChart>
      <c:catAx>
        <c:axId val="193792160"/>
        <c:scaling>
          <c:orientation val="minMax"/>
        </c:scaling>
        <c:delete val="1"/>
        <c:axPos val="l"/>
        <c:majorTickMark val="out"/>
        <c:minorTickMark val="none"/>
        <c:tickLblPos val="nextTo"/>
        <c:crossAx val="2119805728"/>
        <c:crosses val="autoZero"/>
        <c:auto val="1"/>
        <c:lblAlgn val="ctr"/>
        <c:lblOffset val="100"/>
        <c:noMultiLvlLbl val="0"/>
      </c:catAx>
      <c:valAx>
        <c:axId val="2119805728"/>
        <c:scaling>
          <c:orientation val="minMax"/>
          <c:max val="5"/>
          <c:min val="0"/>
        </c:scaling>
        <c:delete val="1"/>
        <c:axPos val="b"/>
        <c:numFmt formatCode="General" sourceLinked="1"/>
        <c:majorTickMark val="out"/>
        <c:minorTickMark val="none"/>
        <c:tickLblPos val="nextTo"/>
        <c:crossAx val="19379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4D2FD8"/>
              </a:solidFill>
              <a:ln w="19050">
                <a:solidFill>
                  <a:schemeClr val="lt1"/>
                </a:solidFill>
              </a:ln>
              <a:effectLst/>
            </c:spPr>
            <c:extLst>
              <c:ext xmlns:c16="http://schemas.microsoft.com/office/drawing/2014/chart" uri="{C3380CC4-5D6E-409C-BE32-E72D297353CC}">
                <c16:uniqueId val="{00000008-E266-4B52-8ABB-71C342155B9E}"/>
              </c:ext>
            </c:extLst>
          </c:dPt>
          <c:dPt>
            <c:idx val="1"/>
            <c:bubble3D val="0"/>
            <c:spPr>
              <a:solidFill>
                <a:srgbClr val="8D77F5"/>
              </a:solidFill>
              <a:ln w="19050">
                <a:solidFill>
                  <a:schemeClr val="lt1"/>
                </a:solidFill>
              </a:ln>
              <a:effectLst/>
            </c:spPr>
            <c:extLst>
              <c:ext xmlns:c16="http://schemas.microsoft.com/office/drawing/2014/chart" uri="{C3380CC4-5D6E-409C-BE32-E72D297353CC}">
                <c16:uniqueId val="{0000000A-E266-4B52-8ABB-71C342155B9E}"/>
              </c:ext>
            </c:extLst>
          </c:dPt>
          <c:dPt>
            <c:idx val="2"/>
            <c:bubble3D val="0"/>
            <c:spPr>
              <a:solidFill>
                <a:srgbClr val="B9ABF6">
                  <a:alpha val="86000"/>
                </a:srgbClr>
              </a:solidFill>
              <a:ln w="19050">
                <a:solidFill>
                  <a:schemeClr val="lt1"/>
                </a:solidFill>
              </a:ln>
              <a:effectLst/>
            </c:spPr>
            <c:extLst>
              <c:ext xmlns:c16="http://schemas.microsoft.com/office/drawing/2014/chart" uri="{C3380CC4-5D6E-409C-BE32-E72D297353CC}">
                <c16:uniqueId val="{0000000C-E266-4B52-8ABB-71C342155B9E}"/>
              </c:ext>
            </c:extLst>
          </c:dPt>
          <c:val>
            <c:numRef>
              <c:f>Processing!$U$4:$U$6</c:f>
              <c:numCache>
                <c:formatCode>General</c:formatCode>
                <c:ptCount val="3"/>
                <c:pt idx="0">
                  <c:v>3</c:v>
                </c:pt>
                <c:pt idx="1">
                  <c:v>2</c:v>
                </c:pt>
                <c:pt idx="2">
                  <c:v>2</c:v>
                </c:pt>
              </c:numCache>
            </c:numRef>
          </c:val>
          <c:extLst>
            <c:ext xmlns:c16="http://schemas.microsoft.com/office/drawing/2014/chart" uri="{C3380CC4-5D6E-409C-BE32-E72D297353CC}">
              <c16:uniqueId val="{0000000D-E266-4B52-8ABB-71C342155B9E}"/>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Processing!$R$12</c:f>
              <c:strCache>
                <c:ptCount val="1"/>
                <c:pt idx="0">
                  <c:v>&lt;100</c:v>
                </c:pt>
              </c:strCache>
            </c:strRef>
          </c:tx>
          <c:spPr>
            <a:ln>
              <a:noFill/>
            </a:ln>
          </c:spPr>
          <c:dPt>
            <c:idx val="0"/>
            <c:bubble3D val="0"/>
            <c:spPr>
              <a:solidFill>
                <a:schemeClr val="bg1">
                  <a:alpha val="50000"/>
                </a:schemeClr>
              </a:solidFill>
              <a:ln w="19050">
                <a:noFill/>
              </a:ln>
              <a:effectLst/>
            </c:spPr>
            <c:extLst>
              <c:ext xmlns:c16="http://schemas.microsoft.com/office/drawing/2014/chart" uri="{C3380CC4-5D6E-409C-BE32-E72D297353CC}">
                <c16:uniqueId val="{0000000A-F419-4C63-ADF5-4912AC164C6C}"/>
              </c:ext>
            </c:extLst>
          </c:dPt>
          <c:dPt>
            <c:idx val="1"/>
            <c:bubble3D val="0"/>
            <c:spPr>
              <a:noFill/>
              <a:ln w="19050">
                <a:noFill/>
              </a:ln>
              <a:effectLst/>
            </c:spPr>
            <c:extLst>
              <c:ext xmlns:c16="http://schemas.microsoft.com/office/drawing/2014/chart" uri="{C3380CC4-5D6E-409C-BE32-E72D297353CC}">
                <c16:uniqueId val="{0000000C-F419-4C63-ADF5-4912AC164C6C}"/>
              </c:ext>
            </c:extLst>
          </c:dPt>
          <c:val>
            <c:numRef>
              <c:f>Processing!$S$12:$T$12</c:f>
              <c:numCache>
                <c:formatCode>0%</c:formatCode>
                <c:ptCount val="2"/>
                <c:pt idx="0">
                  <c:v>1</c:v>
                </c:pt>
                <c:pt idx="1">
                  <c:v>0</c:v>
                </c:pt>
              </c:numCache>
            </c:numRef>
          </c:val>
          <c:extLst>
            <c:ext xmlns:c16="http://schemas.microsoft.com/office/drawing/2014/chart" uri="{C3380CC4-5D6E-409C-BE32-E72D297353CC}">
              <c16:uniqueId val="{0000000D-F419-4C63-ADF5-4912AC164C6C}"/>
            </c:ext>
          </c:extLst>
        </c:ser>
        <c:dLbls>
          <c:showLegendKey val="0"/>
          <c:showVal val="0"/>
          <c:showCatName val="0"/>
          <c:showSerName val="0"/>
          <c:showPercent val="0"/>
          <c:showBubbleSize val="0"/>
          <c:showLeaderLines val="1"/>
        </c:dLbls>
        <c:firstSliceAng val="0"/>
        <c:holeSize val="75"/>
      </c:doughnutChart>
      <c:doughnutChart>
        <c:varyColors val="1"/>
        <c:ser>
          <c:idx val="1"/>
          <c:order val="1"/>
          <c:tx>
            <c:strRef>
              <c:f>Processing!$R$13</c:f>
              <c:strCache>
                <c:ptCount val="1"/>
                <c:pt idx="0">
                  <c:v>&gt;100</c:v>
                </c:pt>
              </c:strCache>
            </c:strRef>
          </c:tx>
          <c:spPr>
            <a:ln>
              <a:noFill/>
            </a:ln>
          </c:spPr>
          <c:dPt>
            <c:idx val="0"/>
            <c:bubble3D val="0"/>
            <c:spPr>
              <a:solidFill>
                <a:schemeClr val="bg1"/>
              </a:solidFill>
              <a:ln w="19050">
                <a:noFill/>
              </a:ln>
              <a:effectLst/>
            </c:spPr>
            <c:extLst>
              <c:ext xmlns:c16="http://schemas.microsoft.com/office/drawing/2014/chart" uri="{C3380CC4-5D6E-409C-BE32-E72D297353CC}">
                <c16:uniqueId val="{00000010-F419-4C63-ADF5-4912AC164C6C}"/>
              </c:ext>
            </c:extLst>
          </c:dPt>
          <c:dPt>
            <c:idx val="1"/>
            <c:bubble3D val="0"/>
            <c:spPr>
              <a:noFill/>
              <a:ln w="19050">
                <a:noFill/>
              </a:ln>
              <a:effectLst/>
            </c:spPr>
            <c:extLst>
              <c:ext xmlns:c16="http://schemas.microsoft.com/office/drawing/2014/chart" uri="{C3380CC4-5D6E-409C-BE32-E72D297353CC}">
                <c16:uniqueId val="{00000012-F419-4C63-ADF5-4912AC164C6C}"/>
              </c:ext>
            </c:extLst>
          </c:dPt>
          <c:val>
            <c:numRef>
              <c:f>Processing!$S$13:$T$13</c:f>
              <c:numCache>
                <c:formatCode>0%</c:formatCode>
                <c:ptCount val="2"/>
                <c:pt idx="0">
                  <c:v>0.39999999999999991</c:v>
                </c:pt>
                <c:pt idx="1">
                  <c:v>0.60000000000000009</c:v>
                </c:pt>
              </c:numCache>
            </c:numRef>
          </c:val>
          <c:extLst>
            <c:ext xmlns:c16="http://schemas.microsoft.com/office/drawing/2014/chart" uri="{C3380CC4-5D6E-409C-BE32-E72D297353CC}">
              <c16:uniqueId val="{00000013-F419-4C63-ADF5-4912AC164C6C}"/>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bg1">
                <a:alpha val="45000"/>
              </a:schemeClr>
            </a:solidFill>
            <a:ln>
              <a:noFill/>
            </a:ln>
            <a:effectLst/>
          </c:spPr>
          <c:invertIfNegative val="0"/>
          <c:cat>
            <c:strRef>
              <c:f>Processing!$R$19:$S$19</c:f>
              <c:strCache>
                <c:ptCount val="2"/>
                <c:pt idx="0">
                  <c:v>Manager</c:v>
                </c:pt>
                <c:pt idx="1">
                  <c:v>Master</c:v>
                </c:pt>
              </c:strCache>
            </c:strRef>
          </c:cat>
          <c:val>
            <c:numRef>
              <c:f>Processing!$R$18:$S$18</c:f>
              <c:numCache>
                <c:formatCode>0%</c:formatCode>
                <c:ptCount val="2"/>
                <c:pt idx="0">
                  <c:v>0</c:v>
                </c:pt>
                <c:pt idx="1">
                  <c:v>1</c:v>
                </c:pt>
              </c:numCache>
            </c:numRef>
          </c:val>
          <c:extLst>
            <c:ext xmlns:c16="http://schemas.microsoft.com/office/drawing/2014/chart" uri="{C3380CC4-5D6E-409C-BE32-E72D297353CC}">
              <c16:uniqueId val="{00000000-D2D0-4092-BD17-C93B1F0EC681}"/>
            </c:ext>
          </c:extLst>
        </c:ser>
        <c:ser>
          <c:idx val="1"/>
          <c:order val="1"/>
          <c:spPr>
            <a:solidFill>
              <a:schemeClr val="bg1"/>
            </a:solidFill>
            <a:ln>
              <a:noFill/>
            </a:ln>
            <a:effectLst/>
          </c:spPr>
          <c:invertIfNegative val="0"/>
          <c:dLbls>
            <c:dLbl>
              <c:idx val="0"/>
              <c:layout>
                <c:manualLayout>
                  <c:x val="0"/>
                  <c:y val="-0.1655404242502474"/>
                </c:manualLayout>
              </c:layout>
              <c:tx>
                <c:rich>
                  <a:bodyPr/>
                  <a:lstStyle/>
                  <a:p>
                    <a:fld id="{87915D34-8AD7-40FC-B44B-F310DA163D47}"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2D0-4092-BD17-C93B1F0EC681}"/>
                </c:ext>
              </c:extLst>
            </c:dLbl>
            <c:dLbl>
              <c:idx val="1"/>
              <c:layout>
                <c:manualLayout>
                  <c:x val="0"/>
                  <c:y val="-0.15066596153092804"/>
                </c:manualLayout>
              </c:layout>
              <c:tx>
                <c:rich>
                  <a:bodyPr/>
                  <a:lstStyle/>
                  <a:p>
                    <a:fld id="{D93A95DD-0DF0-406B-AB79-734445963CF2}"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2D0-4092-BD17-C93B1F0EC68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Processing!$R$17:$S$17</c:f>
              <c:numCache>
                <c:formatCode>0%</c:formatCode>
                <c:ptCount val="2"/>
                <c:pt idx="0">
                  <c:v>0</c:v>
                </c:pt>
                <c:pt idx="1">
                  <c:v>0.16666666666666674</c:v>
                </c:pt>
              </c:numCache>
            </c:numRef>
          </c:val>
          <c:extLst>
            <c:ext xmlns:c15="http://schemas.microsoft.com/office/drawing/2012/chart" uri="{02D57815-91ED-43cb-92C2-25804820EDAC}">
              <c15:datalabelsRange>
                <c15:f>Processing!$R$16:$S$16</c15:f>
                <c15:dlblRangeCache>
                  <c:ptCount val="2"/>
                  <c:pt idx="0">
                    <c:v>0%</c:v>
                  </c:pt>
                  <c:pt idx="1">
                    <c:v>117%</c:v>
                  </c:pt>
                </c15:dlblRangeCache>
              </c15:datalabelsRange>
            </c:ext>
            <c:ext xmlns:c16="http://schemas.microsoft.com/office/drawing/2014/chart" uri="{C3380CC4-5D6E-409C-BE32-E72D297353CC}">
              <c16:uniqueId val="{00000001-D2D0-4092-BD17-C93B1F0EC681}"/>
            </c:ext>
          </c:extLst>
        </c:ser>
        <c:dLbls>
          <c:showLegendKey val="0"/>
          <c:showVal val="0"/>
          <c:showCatName val="0"/>
          <c:showSerName val="0"/>
          <c:showPercent val="0"/>
          <c:showBubbleSize val="0"/>
        </c:dLbls>
        <c:gapWidth val="219"/>
        <c:overlap val="100"/>
        <c:axId val="2015753551"/>
        <c:axId val="2015772271"/>
      </c:barChart>
      <c:catAx>
        <c:axId val="201575355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15772271"/>
        <c:crosses val="autoZero"/>
        <c:auto val="1"/>
        <c:lblAlgn val="ctr"/>
        <c:lblOffset val="100"/>
        <c:noMultiLvlLbl val="0"/>
      </c:catAx>
      <c:valAx>
        <c:axId val="2015772271"/>
        <c:scaling>
          <c:orientation val="minMax"/>
          <c:min val="0"/>
        </c:scaling>
        <c:delete val="1"/>
        <c:axPos val="l"/>
        <c:numFmt formatCode="0%" sourceLinked="1"/>
        <c:majorTickMark val="out"/>
        <c:minorTickMark val="none"/>
        <c:tickLblPos val="nextTo"/>
        <c:crossAx val="2015753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2450414671948778E-2"/>
          <c:y val="2.5263709435367342E-2"/>
          <c:w val="0.89159449638083632"/>
          <c:h val="0.80952994895480612"/>
        </c:manualLayout>
      </c:layout>
      <c:barChart>
        <c:barDir val="col"/>
        <c:grouping val="clustered"/>
        <c:varyColors val="0"/>
        <c:ser>
          <c:idx val="2"/>
          <c:order val="0"/>
          <c:tx>
            <c:strRef>
              <c:f>Processing!$L$4</c:f>
              <c:strCache>
                <c:ptCount val="1"/>
                <c:pt idx="0">
                  <c:v>ORDERS</c:v>
                </c:pt>
              </c:strCache>
            </c:strRef>
          </c:tx>
          <c:spPr>
            <a:solidFill>
              <a:srgbClr val="1287FF">
                <a:alpha val="20000"/>
              </a:srgbClr>
            </a:solidFill>
            <a:ln>
              <a:noFill/>
            </a:ln>
            <a:effectLst/>
          </c:spPr>
          <c:invertIfNegative val="0"/>
          <c:dPt>
            <c:idx val="0"/>
            <c:invertIfNegative val="0"/>
            <c:bubble3D val="0"/>
            <c:spPr>
              <a:solidFill>
                <a:srgbClr val="66EBBA"/>
              </a:solidFill>
              <a:ln>
                <a:noFill/>
              </a:ln>
              <a:effectLst/>
            </c:spPr>
            <c:extLst>
              <c:ext xmlns:c16="http://schemas.microsoft.com/office/drawing/2014/chart" uri="{C3380CC4-5D6E-409C-BE32-E72D297353CC}">
                <c16:uniqueId val="{00000001-38A2-4811-874E-1AC0EAEF8ADC}"/>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8A2-4811-874E-1AC0EAEF8ADC}"/>
                </c:ext>
              </c:extLst>
            </c:dLbl>
            <c:spPr>
              <a:solidFill>
                <a:srgbClr val="091A2C"/>
              </a:solidFill>
              <a:ln>
                <a:noFill/>
              </a:ln>
              <a:effectLst>
                <a:outerShdw blurRad="50800" dist="38100" dir="8100000" algn="tr"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rgbClr val="66EBBA"/>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Lit>
              <c:ptCount val="13"/>
              <c:pt idx="0">
                <c:v>PLAN</c:v>
              </c:pt>
              <c:pt idx="1">
                <c:v>JAN</c:v>
              </c:pt>
              <c:pt idx="2">
                <c:v>FEB</c:v>
              </c:pt>
              <c:pt idx="3">
                <c:v>MAR</c:v>
              </c:pt>
              <c:pt idx="4">
                <c:v>APR</c:v>
              </c:pt>
              <c:pt idx="5">
                <c:v>MAY</c:v>
              </c:pt>
              <c:pt idx="6">
                <c:v>JUN</c:v>
              </c:pt>
              <c:pt idx="7">
                <c:v>JUL</c:v>
              </c:pt>
              <c:pt idx="8">
                <c:v>AUG</c:v>
              </c:pt>
              <c:pt idx="9">
                <c:v>SEP</c:v>
              </c:pt>
              <c:pt idx="10">
                <c:v>OCT</c:v>
              </c:pt>
              <c:pt idx="11">
                <c:v>NOV</c:v>
              </c:pt>
              <c:pt idx="12">
                <c:v>DEC</c:v>
              </c:pt>
            </c:strLit>
          </c:cat>
          <c:val>
            <c:numRef>
              <c:f>Processing!$L$5:$L$17</c:f>
              <c:numCache>
                <c:formatCode>General</c:formatCode>
                <c:ptCount val="13"/>
                <c:pt idx="0">
                  <c:v>24</c:v>
                </c:pt>
                <c:pt idx="1">
                  <c:v>23</c:v>
                </c:pt>
                <c:pt idx="2">
                  <c:v>28</c:v>
                </c:pt>
                <c:pt idx="3">
                  <c:v>32</c:v>
                </c:pt>
                <c:pt idx="4">
                  <c:v>31</c:v>
                </c:pt>
                <c:pt idx="5">
                  <c:v>32</c:v>
                </c:pt>
                <c:pt idx="6">
                  <c:v>30</c:v>
                </c:pt>
                <c:pt idx="7">
                  <c:v>32</c:v>
                </c:pt>
                <c:pt idx="8">
                  <c:v>32</c:v>
                </c:pt>
                <c:pt idx="9">
                  <c:v>31</c:v>
                </c:pt>
                <c:pt idx="10">
                  <c:v>32</c:v>
                </c:pt>
                <c:pt idx="11">
                  <c:v>31</c:v>
                </c:pt>
                <c:pt idx="12">
                  <c:v>28</c:v>
                </c:pt>
              </c:numCache>
            </c:numRef>
          </c:val>
          <c:extLst>
            <c:ext xmlns:c16="http://schemas.microsoft.com/office/drawing/2014/chart" uri="{C3380CC4-5D6E-409C-BE32-E72D297353CC}">
              <c16:uniqueId val="{00000002-38A2-4811-874E-1AC0EAEF8ADC}"/>
            </c:ext>
          </c:extLst>
        </c:ser>
        <c:ser>
          <c:idx val="1"/>
          <c:order val="1"/>
          <c:tx>
            <c:strRef>
              <c:f>Processing!$M$4</c:f>
              <c:strCache>
                <c:ptCount val="1"/>
                <c:pt idx="0">
                  <c:v>Select</c:v>
                </c:pt>
              </c:strCache>
            </c:strRef>
          </c:tx>
          <c:spPr>
            <a:solidFill>
              <a:srgbClr val="00B0F0"/>
            </a:solidFill>
            <a:ln>
              <a:noFill/>
            </a:ln>
            <a:effectLst/>
          </c:spPr>
          <c:invertIfNegative val="0"/>
          <c:cat>
            <c:strLit>
              <c:ptCount val="13"/>
              <c:pt idx="0">
                <c:v>PLAN</c:v>
              </c:pt>
              <c:pt idx="1">
                <c:v>JAN</c:v>
              </c:pt>
              <c:pt idx="2">
                <c:v>FEB</c:v>
              </c:pt>
              <c:pt idx="3">
                <c:v>MAR</c:v>
              </c:pt>
              <c:pt idx="4">
                <c:v>APR</c:v>
              </c:pt>
              <c:pt idx="5">
                <c:v>MAY</c:v>
              </c:pt>
              <c:pt idx="6">
                <c:v>JUN</c:v>
              </c:pt>
              <c:pt idx="7">
                <c:v>JUL</c:v>
              </c:pt>
              <c:pt idx="8">
                <c:v>AUG</c:v>
              </c:pt>
              <c:pt idx="9">
                <c:v>SEP</c:v>
              </c:pt>
              <c:pt idx="10">
                <c:v>OCT</c:v>
              </c:pt>
              <c:pt idx="11">
                <c:v>NOV</c:v>
              </c:pt>
              <c:pt idx="12">
                <c:v>DEC</c:v>
              </c:pt>
            </c:strLit>
          </c:cat>
          <c:val>
            <c:numRef>
              <c:f>Processing!$M$5:$M$17</c:f>
              <c:numCache>
                <c:formatCode>General</c:formatCode>
                <c:ptCount val="13"/>
                <c:pt idx="0">
                  <c:v>0</c:v>
                </c:pt>
                <c:pt idx="1">
                  <c:v>0</c:v>
                </c:pt>
                <c:pt idx="2">
                  <c:v>28</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38A2-4811-874E-1AC0EAEF8ADC}"/>
            </c:ext>
          </c:extLst>
        </c:ser>
        <c:ser>
          <c:idx val="0"/>
          <c:order val="4"/>
          <c:tx>
            <c:strRef>
              <c:f>Processing!$N$4</c:f>
              <c:strCache>
                <c:ptCount val="1"/>
                <c:pt idx="0">
                  <c:v>Select P</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invertIfNegative val="0"/>
          <c:val>
            <c:numRef>
              <c:f>Processing!$N$5:$N$17</c:f>
              <c:numCache>
                <c:formatCode>General</c:formatCode>
                <c:ptCount val="13"/>
                <c:pt idx="0">
                  <c:v>0</c:v>
                </c:pt>
                <c:pt idx="1">
                  <c:v>0</c:v>
                </c:pt>
                <c:pt idx="2">
                  <c:v>24</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38A2-4811-874E-1AC0EAEF8ADC}"/>
            </c:ext>
          </c:extLst>
        </c:ser>
        <c:dLbls>
          <c:showLegendKey val="0"/>
          <c:showVal val="0"/>
          <c:showCatName val="0"/>
          <c:showSerName val="0"/>
          <c:showPercent val="0"/>
          <c:showBubbleSize val="0"/>
        </c:dLbls>
        <c:gapWidth val="170"/>
        <c:overlap val="100"/>
        <c:axId val="1071811168"/>
        <c:axId val="1066854576"/>
      </c:barChart>
      <c:lineChart>
        <c:grouping val="standard"/>
        <c:varyColors val="0"/>
        <c:ser>
          <c:idx val="4"/>
          <c:order val="2"/>
          <c:tx>
            <c:strRef>
              <c:f>Processing!$O$4</c:f>
              <c:strCache>
                <c:ptCount val="1"/>
                <c:pt idx="0">
                  <c:v>100%</c:v>
                </c:pt>
              </c:strCache>
            </c:strRef>
          </c:tx>
          <c:spPr>
            <a:ln w="6350" cap="rnd">
              <a:solidFill>
                <a:srgbClr val="8D77F5"/>
              </a:solidFill>
              <a:round/>
            </a:ln>
            <a:effectLst/>
          </c:spPr>
          <c:marker>
            <c:symbol val="none"/>
          </c:marker>
          <c:dLbls>
            <c:dLbl>
              <c:idx val="0"/>
              <c:layout>
                <c:manualLayout>
                  <c:x val="0.81564710778193927"/>
                  <c:y val="0"/>
                </c:manualLayout>
              </c:layout>
              <c:tx>
                <c:rich>
                  <a:bodyPr/>
                  <a:lstStyle/>
                  <a:p>
                    <a:fld id="{2BF23DA2-33EA-4749-A239-779D5F7F93E7}"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38A2-4811-874E-1AC0EAEF8ADC}"/>
                </c:ext>
              </c:extLst>
            </c:dLbl>
            <c:dLbl>
              <c:idx val="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8A2-4811-874E-1AC0EAEF8ADC}"/>
                </c:ext>
              </c:extLst>
            </c:dLbl>
            <c:dLbl>
              <c:idx val="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8A2-4811-874E-1AC0EAEF8ADC}"/>
                </c:ext>
              </c:extLst>
            </c:dLbl>
            <c:dLbl>
              <c:idx val="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8A2-4811-874E-1AC0EAEF8ADC}"/>
                </c:ext>
              </c:extLst>
            </c:dLbl>
            <c:dLbl>
              <c:idx val="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8A2-4811-874E-1AC0EAEF8ADC}"/>
                </c:ext>
              </c:extLst>
            </c:dLbl>
            <c:dLbl>
              <c:idx val="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38A2-4811-874E-1AC0EAEF8ADC}"/>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38A2-4811-874E-1AC0EAEF8ADC}"/>
                </c:ext>
              </c:extLst>
            </c:dLbl>
            <c:dLbl>
              <c:idx val="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38A2-4811-874E-1AC0EAEF8ADC}"/>
                </c:ext>
              </c:extLst>
            </c:dLbl>
            <c:dLbl>
              <c:idx val="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38A2-4811-874E-1AC0EAEF8ADC}"/>
                </c:ext>
              </c:extLst>
            </c:dLbl>
            <c:dLbl>
              <c:idx val="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38A2-4811-874E-1AC0EAEF8ADC}"/>
                </c:ext>
              </c:extLst>
            </c:dLbl>
            <c:dLbl>
              <c:idx val="1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38A2-4811-874E-1AC0EAEF8ADC}"/>
                </c:ext>
              </c:extLst>
            </c:dLbl>
            <c:dLbl>
              <c:idx val="1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38A2-4811-874E-1AC0EAEF8ADC}"/>
                </c:ext>
              </c:extLst>
            </c:dLbl>
            <c:dLbl>
              <c:idx val="12"/>
              <c:delete val="1"/>
              <c:extLst>
                <c:ext xmlns:c15="http://schemas.microsoft.com/office/drawing/2012/chart" uri="{CE6537A1-D6FC-4f65-9D91-7224C49458BB}"/>
                <c:ext xmlns:c16="http://schemas.microsoft.com/office/drawing/2014/chart" uri="{C3380CC4-5D6E-409C-BE32-E72D297353CC}">
                  <c16:uniqueId val="{00000011-38A2-4811-874E-1AC0EAEF8ADC}"/>
                </c:ext>
              </c:extLst>
            </c:dLbl>
            <c:spPr>
              <a:solidFill>
                <a:srgbClr val="091A2C"/>
              </a:solidFill>
              <a:ln>
                <a:solidFill>
                  <a:srgbClr val="66EBBA"/>
                </a:solidFill>
              </a:ln>
              <a:effectLst>
                <a:outerShdw blurRad="50800" dist="38100" dir="8100000" algn="tr"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rgbClr val="66EBBA"/>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rgbClr val="66EBBA"/>
                      </a:solidFill>
                      <a:round/>
                    </a:ln>
                    <a:effectLst/>
                  </c:spPr>
                </c15:leaderLines>
              </c:ext>
            </c:extLst>
          </c:dLbls>
          <c:val>
            <c:numRef>
              <c:f>Processing!$O$5:$O$17</c:f>
              <c:numCache>
                <c:formatCode>General</c:formatCode>
                <c:ptCount val="13"/>
                <c:pt idx="0">
                  <c:v>24</c:v>
                </c:pt>
                <c:pt idx="1">
                  <c:v>24</c:v>
                </c:pt>
                <c:pt idx="2">
                  <c:v>24</c:v>
                </c:pt>
                <c:pt idx="3">
                  <c:v>24</c:v>
                </c:pt>
                <c:pt idx="4">
                  <c:v>24</c:v>
                </c:pt>
                <c:pt idx="5">
                  <c:v>24</c:v>
                </c:pt>
                <c:pt idx="6">
                  <c:v>24</c:v>
                </c:pt>
                <c:pt idx="7">
                  <c:v>24</c:v>
                </c:pt>
                <c:pt idx="8">
                  <c:v>24</c:v>
                </c:pt>
                <c:pt idx="9">
                  <c:v>24</c:v>
                </c:pt>
                <c:pt idx="10">
                  <c:v>24</c:v>
                </c:pt>
                <c:pt idx="11">
                  <c:v>24</c:v>
                </c:pt>
                <c:pt idx="12">
                  <c:v>24</c:v>
                </c:pt>
              </c:numCache>
            </c:numRef>
          </c:val>
          <c:smooth val="0"/>
          <c:extLst>
            <c:ext xmlns:c15="http://schemas.microsoft.com/office/drawing/2012/chart" uri="{02D57815-91ED-43cb-92C2-25804820EDAC}">
              <c15:datalabelsRange>
                <c15:f>Processing!$O$4</c15:f>
                <c15:dlblRangeCache>
                  <c:ptCount val="1"/>
                  <c:pt idx="0">
                    <c:v>100%</c:v>
                  </c:pt>
                </c15:dlblRangeCache>
              </c15:datalabelsRange>
            </c:ext>
            <c:ext xmlns:c16="http://schemas.microsoft.com/office/drawing/2014/chart" uri="{C3380CC4-5D6E-409C-BE32-E72D297353CC}">
              <c16:uniqueId val="{00000012-38A2-4811-874E-1AC0EAEF8ADC}"/>
            </c:ext>
          </c:extLst>
        </c:ser>
        <c:ser>
          <c:idx val="5"/>
          <c:order val="3"/>
          <c:tx>
            <c:strRef>
              <c:f>Processing!$P$4</c:f>
              <c:strCache>
                <c:ptCount val="1"/>
                <c:pt idx="0">
                  <c:v>130%</c:v>
                </c:pt>
              </c:strCache>
            </c:strRef>
          </c:tx>
          <c:spPr>
            <a:ln w="12700" cap="rnd">
              <a:solidFill>
                <a:srgbClr val="7C3AED"/>
              </a:solidFill>
              <a:prstDash val="dash"/>
              <a:round/>
            </a:ln>
            <a:effectLst/>
          </c:spPr>
          <c:marker>
            <c:symbol val="none"/>
          </c:marker>
          <c:dLbls>
            <c:dLbl>
              <c:idx val="0"/>
              <c:layout>
                <c:manualLayout>
                  <c:x val="0.81356637536412812"/>
                  <c:y val="-1.5009200541257338E-17"/>
                </c:manualLayout>
              </c:layout>
              <c:tx>
                <c:rich>
                  <a:bodyPr/>
                  <a:lstStyle/>
                  <a:p>
                    <a:fld id="{3C1AEED8-4989-43D8-B665-F578A92AB2A3}"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38A2-4811-874E-1AC0EAEF8ADC}"/>
                </c:ext>
              </c:extLst>
            </c:dLbl>
            <c:dLbl>
              <c:idx val="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38A2-4811-874E-1AC0EAEF8ADC}"/>
                </c:ext>
              </c:extLst>
            </c:dLbl>
            <c:dLbl>
              <c:idx val="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38A2-4811-874E-1AC0EAEF8ADC}"/>
                </c:ext>
              </c:extLst>
            </c:dLbl>
            <c:dLbl>
              <c:idx val="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38A2-4811-874E-1AC0EAEF8ADC}"/>
                </c:ext>
              </c:extLst>
            </c:dLbl>
            <c:dLbl>
              <c:idx val="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38A2-4811-874E-1AC0EAEF8ADC}"/>
                </c:ext>
              </c:extLst>
            </c:dLbl>
            <c:dLbl>
              <c:idx val="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38A2-4811-874E-1AC0EAEF8ADC}"/>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38A2-4811-874E-1AC0EAEF8ADC}"/>
                </c:ext>
              </c:extLst>
            </c:dLbl>
            <c:dLbl>
              <c:idx val="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38A2-4811-874E-1AC0EAEF8ADC}"/>
                </c:ext>
              </c:extLst>
            </c:dLbl>
            <c:dLbl>
              <c:idx val="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38A2-4811-874E-1AC0EAEF8ADC}"/>
                </c:ext>
              </c:extLst>
            </c:dLbl>
            <c:dLbl>
              <c:idx val="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38A2-4811-874E-1AC0EAEF8ADC}"/>
                </c:ext>
              </c:extLst>
            </c:dLbl>
            <c:dLbl>
              <c:idx val="1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38A2-4811-874E-1AC0EAEF8ADC}"/>
                </c:ext>
              </c:extLst>
            </c:dLbl>
            <c:dLbl>
              <c:idx val="1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38A2-4811-874E-1AC0EAEF8ADC}"/>
                </c:ext>
              </c:extLst>
            </c:dLbl>
            <c:dLbl>
              <c:idx val="12"/>
              <c:delete val="1"/>
              <c:extLst>
                <c:ext xmlns:c15="http://schemas.microsoft.com/office/drawing/2012/chart" uri="{CE6537A1-D6FC-4f65-9D91-7224C49458BB}"/>
                <c:ext xmlns:c16="http://schemas.microsoft.com/office/drawing/2014/chart" uri="{C3380CC4-5D6E-409C-BE32-E72D297353CC}">
                  <c16:uniqueId val="{0000001F-38A2-4811-874E-1AC0EAEF8ADC}"/>
                </c:ext>
              </c:extLst>
            </c:dLbl>
            <c:spPr>
              <a:solidFill>
                <a:srgbClr val="091A2C"/>
              </a:solidFill>
              <a:ln>
                <a:solidFill>
                  <a:srgbClr val="1287FF"/>
                </a:solidFill>
              </a:ln>
              <a:effectLst>
                <a:outerShdw blurRad="50800" dist="38100" dir="8100000" algn="tr"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rgbClr val="1287FF"/>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rgbClr val="1287FF"/>
                      </a:solidFill>
                      <a:round/>
                    </a:ln>
                    <a:effectLst/>
                  </c:spPr>
                </c15:leaderLines>
              </c:ext>
            </c:extLst>
          </c:dLbls>
          <c:val>
            <c:numRef>
              <c:f>Processing!$P$5:$P$17</c:f>
              <c:numCache>
                <c:formatCode>General</c:formatCode>
                <c:ptCount val="13"/>
                <c:pt idx="0">
                  <c:v>31.200000000000003</c:v>
                </c:pt>
                <c:pt idx="1">
                  <c:v>31.200000000000003</c:v>
                </c:pt>
                <c:pt idx="2">
                  <c:v>31.200000000000003</c:v>
                </c:pt>
                <c:pt idx="3">
                  <c:v>31.200000000000003</c:v>
                </c:pt>
                <c:pt idx="4">
                  <c:v>31.200000000000003</c:v>
                </c:pt>
                <c:pt idx="5">
                  <c:v>31.200000000000003</c:v>
                </c:pt>
                <c:pt idx="6">
                  <c:v>31.200000000000003</c:v>
                </c:pt>
                <c:pt idx="7">
                  <c:v>31.200000000000003</c:v>
                </c:pt>
                <c:pt idx="8">
                  <c:v>31.200000000000003</c:v>
                </c:pt>
                <c:pt idx="9">
                  <c:v>31.200000000000003</c:v>
                </c:pt>
                <c:pt idx="10">
                  <c:v>31.200000000000003</c:v>
                </c:pt>
                <c:pt idx="11">
                  <c:v>31.200000000000003</c:v>
                </c:pt>
                <c:pt idx="12">
                  <c:v>31.200000000000003</c:v>
                </c:pt>
              </c:numCache>
            </c:numRef>
          </c:val>
          <c:smooth val="0"/>
          <c:extLst>
            <c:ext xmlns:c15="http://schemas.microsoft.com/office/drawing/2012/chart" uri="{02D57815-91ED-43cb-92C2-25804820EDAC}">
              <c15:datalabelsRange>
                <c15:f>Processing!$P$4</c15:f>
                <c15:dlblRangeCache>
                  <c:ptCount val="1"/>
                  <c:pt idx="0">
                    <c:v>130%</c:v>
                  </c:pt>
                </c15:dlblRangeCache>
              </c15:datalabelsRange>
            </c:ext>
            <c:ext xmlns:c16="http://schemas.microsoft.com/office/drawing/2014/chart" uri="{C3380CC4-5D6E-409C-BE32-E72D297353CC}">
              <c16:uniqueId val="{00000020-38A2-4811-874E-1AC0EAEF8ADC}"/>
            </c:ext>
          </c:extLst>
        </c:ser>
        <c:dLbls>
          <c:showLegendKey val="0"/>
          <c:showVal val="0"/>
          <c:showCatName val="0"/>
          <c:showSerName val="0"/>
          <c:showPercent val="0"/>
          <c:showBubbleSize val="0"/>
        </c:dLbls>
        <c:marker val="1"/>
        <c:smooth val="0"/>
        <c:axId val="1071811168"/>
        <c:axId val="1066854576"/>
      </c:lineChart>
      <c:catAx>
        <c:axId val="10718111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66854576"/>
        <c:crosses val="autoZero"/>
        <c:auto val="1"/>
        <c:lblAlgn val="ctr"/>
        <c:lblOffset val="100"/>
        <c:noMultiLvlLbl val="0"/>
      </c:catAx>
      <c:valAx>
        <c:axId val="1066854576"/>
        <c:scaling>
          <c:orientation val="minMax"/>
        </c:scaling>
        <c:delete val="1"/>
        <c:axPos val="l"/>
        <c:numFmt formatCode="General" sourceLinked="1"/>
        <c:majorTickMark val="none"/>
        <c:minorTickMark val="none"/>
        <c:tickLblPos val="nextTo"/>
        <c:crossAx val="1071811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7403929510907095E-2"/>
          <c:y val="5.1944439899874024E-2"/>
          <c:w val="0.81490535089643135"/>
          <c:h val="0.83850819435623847"/>
        </c:manualLayout>
      </c:layout>
      <c:areaChart>
        <c:grouping val="standard"/>
        <c:varyColors val="0"/>
        <c:ser>
          <c:idx val="5"/>
          <c:order val="1"/>
          <c:tx>
            <c:strRef>
              <c:f>Processing!$G$5</c:f>
              <c:strCache>
                <c:ptCount val="1"/>
                <c:pt idx="0">
                  <c:v>back</c:v>
                </c:pt>
              </c:strCache>
            </c:strRef>
          </c:tx>
          <c:spPr>
            <a:gradFill>
              <a:gsLst>
                <a:gs pos="0">
                  <a:srgbClr val="1287FF">
                    <a:alpha val="34000"/>
                  </a:srgbClr>
                </a:gs>
                <a:gs pos="93000">
                  <a:srgbClr val="C7D5ED">
                    <a:alpha val="0"/>
                  </a:srgbClr>
                </a:gs>
              </a:gsLst>
              <a:lin ang="5400000" scaled="1"/>
            </a:gradFill>
            <a:ln w="25400">
              <a:noFill/>
            </a:ln>
          </c:spPr>
          <c:val>
            <c:numRef>
              <c:f>Processing!$G$6:$G$17</c:f>
              <c:numCache>
                <c:formatCode>General</c:formatCode>
                <c:ptCount val="12"/>
                <c:pt idx="0">
                  <c:v>49400</c:v>
                </c:pt>
                <c:pt idx="1">
                  <c:v>48300</c:v>
                </c:pt>
                <c:pt idx="2">
                  <c:v>56000</c:v>
                </c:pt>
                <c:pt idx="3">
                  <c:v>#N/A</c:v>
                </c:pt>
                <c:pt idx="4">
                  <c:v>#N/A</c:v>
                </c:pt>
                <c:pt idx="5">
                  <c:v>#N/A</c:v>
                </c:pt>
                <c:pt idx="6">
                  <c:v>#N/A</c:v>
                </c:pt>
                <c:pt idx="7">
                  <c:v>#N/A</c:v>
                </c:pt>
                <c:pt idx="8">
                  <c:v>#N/A</c:v>
                </c:pt>
                <c:pt idx="9">
                  <c:v>#N/A</c:v>
                </c:pt>
                <c:pt idx="10">
                  <c:v>#N/A</c:v>
                </c:pt>
                <c:pt idx="11">
                  <c:v>#N/A</c:v>
                </c:pt>
              </c:numCache>
            </c:numRef>
          </c:val>
          <c:extLst xmlns:c15="http://schemas.microsoft.com/office/drawing/2012/chart">
            <c:ext xmlns:c16="http://schemas.microsoft.com/office/drawing/2014/chart" uri="{C3380CC4-5D6E-409C-BE32-E72D297353CC}">
              <c16:uniqueId val="{00000000-F0A3-443B-8029-ABC5CB7F7FCC}"/>
            </c:ext>
          </c:extLst>
        </c:ser>
        <c:dLbls>
          <c:showLegendKey val="0"/>
          <c:showVal val="0"/>
          <c:showCatName val="0"/>
          <c:showSerName val="0"/>
          <c:showPercent val="0"/>
          <c:showBubbleSize val="0"/>
        </c:dLbls>
        <c:axId val="530025920"/>
        <c:axId val="638338624"/>
        <c:extLst/>
      </c:areaChart>
      <c:lineChart>
        <c:grouping val="standard"/>
        <c:varyColors val="0"/>
        <c:ser>
          <c:idx val="0"/>
          <c:order val="0"/>
          <c:tx>
            <c:strRef>
              <c:f>Processing!$E$5</c:f>
              <c:strCache>
                <c:ptCount val="1"/>
                <c:pt idx="0">
                  <c:v>Total</c:v>
                </c:pt>
              </c:strCache>
            </c:strRef>
          </c:tx>
          <c:spPr>
            <a:ln w="38100">
              <a:solidFill>
                <a:srgbClr val="1287FF"/>
              </a:solidFill>
            </a:ln>
            <a:effectLst>
              <a:outerShdw blurRad="50800" dist="38100" dir="5400000" algn="t" rotWithShape="0">
                <a:prstClr val="black">
                  <a:alpha val="40000"/>
                </a:prstClr>
              </a:outerShdw>
            </a:effectLst>
          </c:spPr>
          <c:marker>
            <c:symbol val="none"/>
          </c:marker>
          <c:cat>
            <c:strRef>
              <c:f>Processing!$D$6:$D$17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Processing!$E$6:$E$17</c:f>
              <c:numCache>
                <c:formatCode>General</c:formatCode>
                <c:ptCount val="12"/>
                <c:pt idx="0">
                  <c:v>49400</c:v>
                </c:pt>
                <c:pt idx="1">
                  <c:v>48300</c:v>
                </c:pt>
                <c:pt idx="2">
                  <c:v>56000</c:v>
                </c:pt>
                <c:pt idx="3">
                  <c:v>72100</c:v>
                </c:pt>
                <c:pt idx="4">
                  <c:v>91500</c:v>
                </c:pt>
                <c:pt idx="5">
                  <c:v>108700</c:v>
                </c:pt>
                <c:pt idx="6">
                  <c:v>118500</c:v>
                </c:pt>
                <c:pt idx="7">
                  <c:v>121000</c:v>
                </c:pt>
                <c:pt idx="8">
                  <c:v>116100</c:v>
                </c:pt>
                <c:pt idx="9">
                  <c:v>100600</c:v>
                </c:pt>
                <c:pt idx="10">
                  <c:v>80500</c:v>
                </c:pt>
                <c:pt idx="11">
                  <c:v>67700</c:v>
                </c:pt>
              </c:numCache>
            </c:numRef>
          </c:val>
          <c:smooth val="1"/>
          <c:extLst>
            <c:ext xmlns:c16="http://schemas.microsoft.com/office/drawing/2014/chart" uri="{C3380CC4-5D6E-409C-BE32-E72D297353CC}">
              <c16:uniqueId val="{00000001-F0A3-443B-8029-ABC5CB7F7FCC}"/>
            </c:ext>
          </c:extLst>
        </c:ser>
        <c:ser>
          <c:idx val="1"/>
          <c:order val="2"/>
          <c:tx>
            <c:strRef>
              <c:f>Processing!$H$5</c:f>
              <c:strCache>
                <c:ptCount val="1"/>
                <c:pt idx="0">
                  <c:v>100%</c:v>
                </c:pt>
              </c:strCache>
            </c:strRef>
          </c:tx>
          <c:spPr>
            <a:ln w="6350">
              <a:solidFill>
                <a:srgbClr val="66EBBA"/>
              </a:solidFill>
            </a:ln>
          </c:spPr>
          <c:marker>
            <c:symbol val="none"/>
          </c:marker>
          <c:dLbls>
            <c:dLbl>
              <c:idx val="0"/>
              <c:tx>
                <c:rich>
                  <a:bodyPr/>
                  <a:lstStyle/>
                  <a:p>
                    <a:fld id="{145356BF-EDD7-4A86-94A7-1731114BCAFA}"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F0A3-443B-8029-ABC5CB7F7FCC}"/>
                </c:ext>
              </c:extLst>
            </c:dLbl>
            <c:dLbl>
              <c:idx val="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0A3-443B-8029-ABC5CB7F7FCC}"/>
                </c:ext>
              </c:extLst>
            </c:dLbl>
            <c:dLbl>
              <c:idx val="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0A3-443B-8029-ABC5CB7F7FCC}"/>
                </c:ext>
              </c:extLst>
            </c:dLbl>
            <c:dLbl>
              <c:idx val="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0A3-443B-8029-ABC5CB7F7FCC}"/>
                </c:ext>
              </c:extLst>
            </c:dLbl>
            <c:dLbl>
              <c:idx val="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0A3-443B-8029-ABC5CB7F7FCC}"/>
                </c:ext>
              </c:extLst>
            </c:dLbl>
            <c:dLbl>
              <c:idx val="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0A3-443B-8029-ABC5CB7F7FCC}"/>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0A3-443B-8029-ABC5CB7F7FCC}"/>
                </c:ext>
              </c:extLst>
            </c:dLbl>
            <c:dLbl>
              <c:idx val="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0A3-443B-8029-ABC5CB7F7FCC}"/>
                </c:ext>
              </c:extLst>
            </c:dLbl>
            <c:dLbl>
              <c:idx val="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0A3-443B-8029-ABC5CB7F7FCC}"/>
                </c:ext>
              </c:extLst>
            </c:dLbl>
            <c:dLbl>
              <c:idx val="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0A3-443B-8029-ABC5CB7F7FCC}"/>
                </c:ext>
              </c:extLst>
            </c:dLbl>
            <c:dLbl>
              <c:idx val="1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F0A3-443B-8029-ABC5CB7F7FCC}"/>
                </c:ext>
              </c:extLst>
            </c:dLbl>
            <c:dLbl>
              <c:idx val="1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F0A3-443B-8029-ABC5CB7F7FCC}"/>
                </c:ext>
              </c:extLst>
            </c:dLbl>
            <c:spPr>
              <a:solidFill>
                <a:srgbClr val="091A2C"/>
              </a:solidFill>
              <a:ln>
                <a:solidFill>
                  <a:srgbClr val="66EBBA"/>
                </a:solidFill>
              </a:ln>
              <a:effectLst>
                <a:outerShdw blurRad="50800" dist="38100" dir="8100000" algn="tr" rotWithShape="0">
                  <a:prstClr val="black">
                    <a:alpha val="40000"/>
                  </a:prstClr>
                </a:outerShdw>
              </a:effectLst>
            </c:spPr>
            <c:txPr>
              <a:bodyPr wrap="square" lIns="38100" tIns="19050" rIns="38100" bIns="19050" anchor="ctr">
                <a:spAutoFit/>
              </a:bodyPr>
              <a:lstStyle/>
              <a:p>
                <a:pPr>
                  <a:defRPr>
                    <a:solidFill>
                      <a:srgbClr val="66EBBA"/>
                    </a:solidFill>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Processing!$H$6:$H$17</c:f>
              <c:numCache>
                <c:formatCode>General</c:formatCode>
                <c:ptCount val="12"/>
                <c:pt idx="0">
                  <c:v>75000</c:v>
                </c:pt>
                <c:pt idx="1">
                  <c:v>75000</c:v>
                </c:pt>
                <c:pt idx="2">
                  <c:v>75000</c:v>
                </c:pt>
                <c:pt idx="3">
                  <c:v>75000</c:v>
                </c:pt>
                <c:pt idx="4">
                  <c:v>75000</c:v>
                </c:pt>
                <c:pt idx="5">
                  <c:v>75000</c:v>
                </c:pt>
                <c:pt idx="6">
                  <c:v>75000</c:v>
                </c:pt>
                <c:pt idx="7">
                  <c:v>75000</c:v>
                </c:pt>
                <c:pt idx="8">
                  <c:v>85000</c:v>
                </c:pt>
                <c:pt idx="9">
                  <c:v>85000</c:v>
                </c:pt>
                <c:pt idx="10">
                  <c:v>85000</c:v>
                </c:pt>
                <c:pt idx="11">
                  <c:v>85000</c:v>
                </c:pt>
              </c:numCache>
            </c:numRef>
          </c:val>
          <c:smooth val="0"/>
          <c:extLst>
            <c:ext xmlns:c15="http://schemas.microsoft.com/office/drawing/2012/chart" uri="{02D57815-91ED-43cb-92C2-25804820EDAC}">
              <c15:datalabelsRange>
                <c15:f>Processing!$H$5</c15:f>
                <c15:dlblRangeCache>
                  <c:ptCount val="1"/>
                  <c:pt idx="0">
                    <c:v>100%</c:v>
                  </c:pt>
                </c15:dlblRangeCache>
              </c15:datalabelsRange>
            </c:ext>
            <c:ext xmlns:c16="http://schemas.microsoft.com/office/drawing/2014/chart" uri="{C3380CC4-5D6E-409C-BE32-E72D297353CC}">
              <c16:uniqueId val="{0000000E-F0A3-443B-8029-ABC5CB7F7FCC}"/>
            </c:ext>
          </c:extLst>
        </c:ser>
        <c:ser>
          <c:idx val="2"/>
          <c:order val="3"/>
          <c:tx>
            <c:strRef>
              <c:f>Processing!$I$5</c:f>
              <c:strCache>
                <c:ptCount val="1"/>
                <c:pt idx="0">
                  <c:v>130%</c:v>
                </c:pt>
              </c:strCache>
            </c:strRef>
          </c:tx>
          <c:spPr>
            <a:ln w="6350">
              <a:solidFill>
                <a:srgbClr val="1287FF"/>
              </a:solidFill>
              <a:prstDash val="dash"/>
            </a:ln>
          </c:spPr>
          <c:marker>
            <c:symbol val="none"/>
          </c:marker>
          <c:dLbls>
            <c:dLbl>
              <c:idx val="0"/>
              <c:tx>
                <c:rich>
                  <a:bodyPr/>
                  <a:lstStyle/>
                  <a:p>
                    <a:fld id="{798FD4E0-BE44-4B59-ADAF-1FB76C98B67D}"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F0A3-443B-8029-ABC5CB7F7FCC}"/>
                </c:ext>
              </c:extLst>
            </c:dLbl>
            <c:dLbl>
              <c:idx val="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F0A3-443B-8029-ABC5CB7F7FCC}"/>
                </c:ext>
              </c:extLst>
            </c:dLbl>
            <c:dLbl>
              <c:idx val="2"/>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F0A3-443B-8029-ABC5CB7F7FCC}"/>
                </c:ext>
              </c:extLst>
            </c:dLbl>
            <c:dLbl>
              <c:idx val="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F0A3-443B-8029-ABC5CB7F7FCC}"/>
                </c:ext>
              </c:extLst>
            </c:dLbl>
            <c:dLbl>
              <c:idx val="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F0A3-443B-8029-ABC5CB7F7FCC}"/>
                </c:ext>
              </c:extLst>
            </c:dLbl>
            <c:dLbl>
              <c:idx val="5"/>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F0A3-443B-8029-ABC5CB7F7FCC}"/>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F0A3-443B-8029-ABC5CB7F7FCC}"/>
                </c:ext>
              </c:extLst>
            </c:dLbl>
            <c:dLbl>
              <c:idx val="7"/>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F0A3-443B-8029-ABC5CB7F7FCC}"/>
                </c:ext>
              </c:extLst>
            </c:dLbl>
            <c:dLbl>
              <c:idx val="8"/>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F0A3-443B-8029-ABC5CB7F7FCC}"/>
                </c:ext>
              </c:extLst>
            </c:dLbl>
            <c:dLbl>
              <c:idx val="9"/>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F0A3-443B-8029-ABC5CB7F7FCC}"/>
                </c:ext>
              </c:extLst>
            </c:dLbl>
            <c:dLbl>
              <c:idx val="1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F0A3-443B-8029-ABC5CB7F7FCC}"/>
                </c:ext>
              </c:extLst>
            </c:dLbl>
            <c:dLbl>
              <c:idx val="11"/>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F0A3-443B-8029-ABC5CB7F7FCC}"/>
                </c:ext>
              </c:extLst>
            </c:dLbl>
            <c:spPr>
              <a:solidFill>
                <a:srgbClr val="091A2C"/>
              </a:solidFill>
              <a:ln>
                <a:solidFill>
                  <a:srgbClr val="1287FF"/>
                </a:solidFill>
              </a:ln>
              <a:effectLst>
                <a:outerShdw blurRad="50800" dist="38100" dir="8100000" algn="tr" rotWithShape="0">
                  <a:prstClr val="black">
                    <a:alpha val="40000"/>
                  </a:prstClr>
                </a:outerShdw>
              </a:effectLst>
            </c:spPr>
            <c:txPr>
              <a:bodyPr wrap="square" lIns="38100" tIns="19050" rIns="38100" bIns="19050" anchor="ctr">
                <a:spAutoFit/>
              </a:bodyPr>
              <a:lstStyle/>
              <a:p>
                <a:pPr>
                  <a:defRPr>
                    <a:solidFill>
                      <a:srgbClr val="1287FF"/>
                    </a:solidFill>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Processing!$I$6:$I$17</c:f>
              <c:numCache>
                <c:formatCode>General</c:formatCode>
                <c:ptCount val="12"/>
                <c:pt idx="0">
                  <c:v>97500</c:v>
                </c:pt>
                <c:pt idx="1">
                  <c:v>97500</c:v>
                </c:pt>
                <c:pt idx="2">
                  <c:v>97500</c:v>
                </c:pt>
                <c:pt idx="3">
                  <c:v>97500</c:v>
                </c:pt>
                <c:pt idx="4">
                  <c:v>97500</c:v>
                </c:pt>
                <c:pt idx="5">
                  <c:v>97500</c:v>
                </c:pt>
                <c:pt idx="6">
                  <c:v>97500</c:v>
                </c:pt>
                <c:pt idx="7">
                  <c:v>97500</c:v>
                </c:pt>
                <c:pt idx="8">
                  <c:v>110500</c:v>
                </c:pt>
                <c:pt idx="9">
                  <c:v>110500</c:v>
                </c:pt>
                <c:pt idx="10">
                  <c:v>110500</c:v>
                </c:pt>
                <c:pt idx="11">
                  <c:v>110500</c:v>
                </c:pt>
              </c:numCache>
            </c:numRef>
          </c:val>
          <c:smooth val="0"/>
          <c:extLst>
            <c:ext xmlns:c15="http://schemas.microsoft.com/office/drawing/2012/chart" uri="{02D57815-91ED-43cb-92C2-25804820EDAC}">
              <c15:datalabelsRange>
                <c15:f>Processing!$I$5</c15:f>
                <c15:dlblRangeCache>
                  <c:ptCount val="1"/>
                  <c:pt idx="0">
                    <c:v>130%</c:v>
                  </c:pt>
                </c15:dlblRangeCache>
              </c15:datalabelsRange>
            </c:ext>
            <c:ext xmlns:c16="http://schemas.microsoft.com/office/drawing/2014/chart" uri="{C3380CC4-5D6E-409C-BE32-E72D297353CC}">
              <c16:uniqueId val="{0000001B-F0A3-443B-8029-ABC5CB7F7FCC}"/>
            </c:ext>
          </c:extLst>
        </c:ser>
        <c:dLbls>
          <c:showLegendKey val="0"/>
          <c:showVal val="0"/>
          <c:showCatName val="0"/>
          <c:showSerName val="0"/>
          <c:showPercent val="0"/>
          <c:showBubbleSize val="0"/>
        </c:dLbls>
        <c:marker val="1"/>
        <c:smooth val="0"/>
        <c:axId val="530025920"/>
        <c:axId val="638338624"/>
        <c:extLst/>
      </c:lineChart>
      <c:catAx>
        <c:axId val="53002592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338624"/>
        <c:crosses val="autoZero"/>
        <c:auto val="1"/>
        <c:lblAlgn val="ctr"/>
        <c:lblOffset val="100"/>
        <c:noMultiLvlLbl val="0"/>
      </c:catAx>
      <c:valAx>
        <c:axId val="63833862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530025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000681212558363E-2"/>
          <c:y val="0"/>
          <c:w val="0.93888888888888888"/>
          <c:h val="1"/>
        </c:manualLayout>
      </c:layout>
      <c:barChart>
        <c:barDir val="bar"/>
        <c:grouping val="stacked"/>
        <c:varyColors val="0"/>
        <c:ser>
          <c:idx val="0"/>
          <c:order val="0"/>
          <c:spPr>
            <a:gradFill>
              <a:gsLst>
                <a:gs pos="0">
                  <a:srgbClr val="FF5F00"/>
                </a:gs>
                <a:gs pos="100000">
                  <a:srgbClr val="FF9A20"/>
                </a:gs>
              </a:gsLst>
              <a:lin ang="5400000" scaled="1"/>
            </a:gradFill>
            <a:ln>
              <a:noFill/>
            </a:ln>
            <a:effectLst/>
          </c:spPr>
          <c:invertIfNegative val="0"/>
          <c:val>
            <c:numRef>
              <c:f>Processing!$Y$2</c:f>
              <c:numCache>
                <c:formatCode>General</c:formatCode>
                <c:ptCount val="1"/>
                <c:pt idx="0">
                  <c:v>0.5</c:v>
                </c:pt>
              </c:numCache>
            </c:numRef>
          </c:val>
          <c:extLst>
            <c:ext xmlns:c16="http://schemas.microsoft.com/office/drawing/2014/chart" uri="{C3380CC4-5D6E-409C-BE32-E72D297353CC}">
              <c16:uniqueId val="{00000000-2CCA-46ED-899F-6AF7D52A9D41}"/>
            </c:ext>
          </c:extLst>
        </c:ser>
        <c:ser>
          <c:idx val="1"/>
          <c:order val="1"/>
          <c:spPr>
            <a:gradFill>
              <a:gsLst>
                <a:gs pos="0">
                  <a:srgbClr val="FF5F00"/>
                </a:gs>
                <a:gs pos="100000">
                  <a:srgbClr val="FF9A20"/>
                </a:gs>
              </a:gsLst>
              <a:lin ang="5400000" scaled="1"/>
            </a:gradFill>
            <a:ln>
              <a:noFill/>
            </a:ln>
            <a:effectLst/>
          </c:spPr>
          <c:invertIfNegative val="0"/>
          <c:val>
            <c:numRef>
              <c:f>Processing!$Z$2</c:f>
              <c:numCache>
                <c:formatCode>General</c:formatCode>
                <c:ptCount val="1"/>
                <c:pt idx="0">
                  <c:v>0.5</c:v>
                </c:pt>
              </c:numCache>
            </c:numRef>
          </c:val>
          <c:extLst>
            <c:ext xmlns:c16="http://schemas.microsoft.com/office/drawing/2014/chart" uri="{C3380CC4-5D6E-409C-BE32-E72D297353CC}">
              <c16:uniqueId val="{00000001-2CCA-46ED-899F-6AF7D52A9D41}"/>
            </c:ext>
          </c:extLst>
        </c:ser>
        <c:ser>
          <c:idx val="2"/>
          <c:order val="2"/>
          <c:spPr>
            <a:gradFill>
              <a:gsLst>
                <a:gs pos="0">
                  <a:srgbClr val="FF5F00"/>
                </a:gs>
                <a:gs pos="100000">
                  <a:srgbClr val="FF9A20"/>
                </a:gs>
              </a:gsLst>
              <a:lin ang="5400000" scaled="1"/>
            </a:gradFill>
            <a:ln>
              <a:noFill/>
            </a:ln>
            <a:effectLst/>
          </c:spPr>
          <c:invertIfNegative val="0"/>
          <c:val>
            <c:numRef>
              <c:f>Processing!$AA$2</c:f>
              <c:numCache>
                <c:formatCode>General</c:formatCode>
                <c:ptCount val="1"/>
                <c:pt idx="0">
                  <c:v>0.5</c:v>
                </c:pt>
              </c:numCache>
            </c:numRef>
          </c:val>
          <c:extLst>
            <c:ext xmlns:c16="http://schemas.microsoft.com/office/drawing/2014/chart" uri="{C3380CC4-5D6E-409C-BE32-E72D297353CC}">
              <c16:uniqueId val="{00000002-2CCA-46ED-899F-6AF7D52A9D41}"/>
            </c:ext>
          </c:extLst>
        </c:ser>
        <c:ser>
          <c:idx val="3"/>
          <c:order val="3"/>
          <c:spPr>
            <a:gradFill>
              <a:gsLst>
                <a:gs pos="0">
                  <a:srgbClr val="FF5F00"/>
                </a:gs>
                <a:gs pos="100000">
                  <a:srgbClr val="FF9A20"/>
                </a:gs>
              </a:gsLst>
              <a:lin ang="5400000" scaled="1"/>
            </a:gradFill>
            <a:ln>
              <a:noFill/>
            </a:ln>
            <a:effectLst/>
          </c:spPr>
          <c:invertIfNegative val="0"/>
          <c:val>
            <c:numRef>
              <c:f>Processing!$AB$2</c:f>
              <c:numCache>
                <c:formatCode>General</c:formatCode>
                <c:ptCount val="1"/>
                <c:pt idx="0">
                  <c:v>0.5</c:v>
                </c:pt>
              </c:numCache>
            </c:numRef>
          </c:val>
          <c:extLst>
            <c:ext xmlns:c16="http://schemas.microsoft.com/office/drawing/2014/chart" uri="{C3380CC4-5D6E-409C-BE32-E72D297353CC}">
              <c16:uniqueId val="{00000003-2CCA-46ED-899F-6AF7D52A9D41}"/>
            </c:ext>
          </c:extLst>
        </c:ser>
        <c:ser>
          <c:idx val="4"/>
          <c:order val="4"/>
          <c:spPr>
            <a:gradFill>
              <a:gsLst>
                <a:gs pos="0">
                  <a:srgbClr val="FF5F00"/>
                </a:gs>
                <a:gs pos="100000">
                  <a:srgbClr val="FF9A20"/>
                </a:gs>
              </a:gsLst>
              <a:lin ang="5400000" scaled="1"/>
            </a:gradFill>
            <a:ln>
              <a:noFill/>
            </a:ln>
            <a:effectLst/>
          </c:spPr>
          <c:invertIfNegative val="0"/>
          <c:val>
            <c:numRef>
              <c:f>Processing!$AC$2</c:f>
              <c:numCache>
                <c:formatCode>General</c:formatCode>
                <c:ptCount val="1"/>
                <c:pt idx="0">
                  <c:v>0.5</c:v>
                </c:pt>
              </c:numCache>
            </c:numRef>
          </c:val>
          <c:extLst>
            <c:ext xmlns:c16="http://schemas.microsoft.com/office/drawing/2014/chart" uri="{C3380CC4-5D6E-409C-BE32-E72D297353CC}">
              <c16:uniqueId val="{00000004-2CCA-46ED-899F-6AF7D52A9D41}"/>
            </c:ext>
          </c:extLst>
        </c:ser>
        <c:ser>
          <c:idx val="5"/>
          <c:order val="5"/>
          <c:spPr>
            <a:gradFill>
              <a:gsLst>
                <a:gs pos="0">
                  <a:srgbClr val="FF5F00"/>
                </a:gs>
                <a:gs pos="100000">
                  <a:srgbClr val="FF9A20"/>
                </a:gs>
              </a:gsLst>
              <a:lin ang="5400000" scaled="1"/>
            </a:gradFill>
            <a:ln>
              <a:noFill/>
            </a:ln>
            <a:effectLst/>
          </c:spPr>
          <c:invertIfNegative val="0"/>
          <c:val>
            <c:numRef>
              <c:f>Processing!$AD$2</c:f>
              <c:numCache>
                <c:formatCode>General</c:formatCode>
                <c:ptCount val="1"/>
                <c:pt idx="0">
                  <c:v>0.5</c:v>
                </c:pt>
              </c:numCache>
            </c:numRef>
          </c:val>
          <c:extLst>
            <c:ext xmlns:c16="http://schemas.microsoft.com/office/drawing/2014/chart" uri="{C3380CC4-5D6E-409C-BE32-E72D297353CC}">
              <c16:uniqueId val="{00000005-2CCA-46ED-899F-6AF7D52A9D41}"/>
            </c:ext>
          </c:extLst>
        </c:ser>
        <c:ser>
          <c:idx val="6"/>
          <c:order val="6"/>
          <c:spPr>
            <a:gradFill>
              <a:gsLst>
                <a:gs pos="0">
                  <a:srgbClr val="FF5F00"/>
                </a:gs>
                <a:gs pos="100000">
                  <a:srgbClr val="FF9A20"/>
                </a:gs>
              </a:gsLst>
              <a:lin ang="5400000" scaled="1"/>
            </a:gradFill>
            <a:ln>
              <a:noFill/>
            </a:ln>
            <a:effectLst/>
          </c:spPr>
          <c:invertIfNegative val="0"/>
          <c:val>
            <c:numRef>
              <c:f>Processing!$AE$2</c:f>
              <c:numCache>
                <c:formatCode>General</c:formatCode>
                <c:ptCount val="1"/>
                <c:pt idx="0">
                  <c:v>0.5</c:v>
                </c:pt>
              </c:numCache>
            </c:numRef>
          </c:val>
          <c:extLst>
            <c:ext xmlns:c16="http://schemas.microsoft.com/office/drawing/2014/chart" uri="{C3380CC4-5D6E-409C-BE32-E72D297353CC}">
              <c16:uniqueId val="{00000006-2CCA-46ED-899F-6AF7D52A9D41}"/>
            </c:ext>
          </c:extLst>
        </c:ser>
        <c:ser>
          <c:idx val="7"/>
          <c:order val="7"/>
          <c:spPr>
            <a:gradFill>
              <a:gsLst>
                <a:gs pos="0">
                  <a:srgbClr val="FF5F00"/>
                </a:gs>
                <a:gs pos="100000">
                  <a:srgbClr val="FF9A20"/>
                </a:gs>
              </a:gsLst>
              <a:lin ang="5400000" scaled="1"/>
            </a:gradFill>
            <a:ln>
              <a:noFill/>
            </a:ln>
            <a:effectLst/>
          </c:spPr>
          <c:invertIfNegative val="0"/>
          <c:val>
            <c:numRef>
              <c:f>Processing!$AF$2</c:f>
              <c:numCache>
                <c:formatCode>General</c:formatCode>
                <c:ptCount val="1"/>
                <c:pt idx="0">
                  <c:v>0.5</c:v>
                </c:pt>
              </c:numCache>
            </c:numRef>
          </c:val>
          <c:extLst>
            <c:ext xmlns:c16="http://schemas.microsoft.com/office/drawing/2014/chart" uri="{C3380CC4-5D6E-409C-BE32-E72D297353CC}">
              <c16:uniqueId val="{00000007-2CCA-46ED-899F-6AF7D52A9D41}"/>
            </c:ext>
          </c:extLst>
        </c:ser>
        <c:ser>
          <c:idx val="8"/>
          <c:order val="8"/>
          <c:spPr>
            <a:gradFill>
              <a:gsLst>
                <a:gs pos="0">
                  <a:srgbClr val="FF5F00"/>
                </a:gs>
                <a:gs pos="100000">
                  <a:srgbClr val="FF9A20"/>
                </a:gs>
              </a:gsLst>
              <a:lin ang="5400000" scaled="1"/>
            </a:gradFill>
            <a:ln>
              <a:noFill/>
            </a:ln>
            <a:effectLst/>
          </c:spPr>
          <c:invertIfNegative val="0"/>
          <c:val>
            <c:numRef>
              <c:f>Processing!$AG$2</c:f>
              <c:numCache>
                <c:formatCode>General</c:formatCode>
                <c:ptCount val="1"/>
                <c:pt idx="0">
                  <c:v>0.5</c:v>
                </c:pt>
              </c:numCache>
            </c:numRef>
          </c:val>
          <c:extLst>
            <c:ext xmlns:c16="http://schemas.microsoft.com/office/drawing/2014/chart" uri="{C3380CC4-5D6E-409C-BE32-E72D297353CC}">
              <c16:uniqueId val="{00000008-2CCA-46ED-899F-6AF7D52A9D41}"/>
            </c:ext>
          </c:extLst>
        </c:ser>
        <c:ser>
          <c:idx val="9"/>
          <c:order val="9"/>
          <c:spPr>
            <a:gradFill>
              <a:gsLst>
                <a:gs pos="0">
                  <a:srgbClr val="FF5F00"/>
                </a:gs>
                <a:gs pos="100000">
                  <a:srgbClr val="FF9A20"/>
                </a:gs>
              </a:gsLst>
              <a:lin ang="5400000" scaled="1"/>
            </a:gradFill>
            <a:ln>
              <a:noFill/>
            </a:ln>
            <a:effectLst/>
          </c:spPr>
          <c:invertIfNegative val="0"/>
          <c:val>
            <c:numRef>
              <c:f>Processing!$AH$2</c:f>
              <c:numCache>
                <c:formatCode>General</c:formatCode>
                <c:ptCount val="1"/>
                <c:pt idx="0">
                  <c:v>0</c:v>
                </c:pt>
              </c:numCache>
            </c:numRef>
          </c:val>
          <c:extLst>
            <c:ext xmlns:c16="http://schemas.microsoft.com/office/drawing/2014/chart" uri="{C3380CC4-5D6E-409C-BE32-E72D297353CC}">
              <c16:uniqueId val="{00000009-2CCA-46ED-899F-6AF7D52A9D41}"/>
            </c:ext>
          </c:extLst>
        </c:ser>
        <c:dLbls>
          <c:showLegendKey val="0"/>
          <c:showVal val="0"/>
          <c:showCatName val="0"/>
          <c:showSerName val="0"/>
          <c:showPercent val="0"/>
          <c:showBubbleSize val="0"/>
        </c:dLbls>
        <c:gapWidth val="150"/>
        <c:overlap val="100"/>
        <c:axId val="193792160"/>
        <c:axId val="2119805728"/>
      </c:barChart>
      <c:catAx>
        <c:axId val="193792160"/>
        <c:scaling>
          <c:orientation val="minMax"/>
        </c:scaling>
        <c:delete val="1"/>
        <c:axPos val="l"/>
        <c:majorTickMark val="out"/>
        <c:minorTickMark val="none"/>
        <c:tickLblPos val="nextTo"/>
        <c:crossAx val="2119805728"/>
        <c:crosses val="autoZero"/>
        <c:auto val="1"/>
        <c:lblAlgn val="ctr"/>
        <c:lblOffset val="100"/>
        <c:noMultiLvlLbl val="0"/>
      </c:catAx>
      <c:valAx>
        <c:axId val="2119805728"/>
        <c:scaling>
          <c:orientation val="minMax"/>
          <c:max val="5"/>
          <c:min val="0"/>
        </c:scaling>
        <c:delete val="1"/>
        <c:axPos val="b"/>
        <c:numFmt formatCode="General" sourceLinked="1"/>
        <c:majorTickMark val="out"/>
        <c:minorTickMark val="none"/>
        <c:tickLblPos val="nextTo"/>
        <c:crossAx val="193792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rgbClr val="0096FB">
                  <a:alpha val="25000"/>
                </a:srgbClr>
              </a:solidFill>
              <a:ln w="19050">
                <a:noFill/>
              </a:ln>
              <a:effectLst/>
            </c:spPr>
            <c:extLst>
              <c:ext xmlns:c16="http://schemas.microsoft.com/office/drawing/2014/chart" uri="{C3380CC4-5D6E-409C-BE32-E72D297353CC}">
                <c16:uniqueId val="{00000001-CF4F-4AA3-B2CF-FF25E26B2C5D}"/>
              </c:ext>
            </c:extLst>
          </c:dPt>
          <c:dPt>
            <c:idx val="1"/>
            <c:bubble3D val="0"/>
            <c:spPr>
              <a:solidFill>
                <a:srgbClr val="0096FB"/>
              </a:solidFill>
              <a:ln w="19050">
                <a:noFill/>
              </a:ln>
              <a:effectLst/>
            </c:spPr>
            <c:extLst>
              <c:ext xmlns:c16="http://schemas.microsoft.com/office/drawing/2014/chart" uri="{C3380CC4-5D6E-409C-BE32-E72D297353CC}">
                <c16:uniqueId val="{00000003-CF4F-4AA3-B2CF-FF25E26B2C5D}"/>
              </c:ext>
            </c:extLst>
          </c:dPt>
          <c:dPt>
            <c:idx val="2"/>
            <c:bubble3D val="0"/>
            <c:spPr>
              <a:solidFill>
                <a:srgbClr val="66EBBA"/>
              </a:solidFill>
              <a:ln w="19050">
                <a:noFill/>
              </a:ln>
              <a:effectLst/>
            </c:spPr>
            <c:extLst>
              <c:ext xmlns:c16="http://schemas.microsoft.com/office/drawing/2014/chart" uri="{C3380CC4-5D6E-409C-BE32-E72D297353CC}">
                <c16:uniqueId val="{00000005-CF4F-4AA3-B2CF-FF25E26B2C5D}"/>
              </c:ext>
            </c:extLst>
          </c:dPt>
          <c:val>
            <c:numRef>
              <c:f>Processing!$U$4:$U$6</c:f>
              <c:numCache>
                <c:formatCode>General</c:formatCode>
                <c:ptCount val="3"/>
                <c:pt idx="0">
                  <c:v>3</c:v>
                </c:pt>
                <c:pt idx="1">
                  <c:v>2</c:v>
                </c:pt>
                <c:pt idx="2">
                  <c:v>2</c:v>
                </c:pt>
              </c:numCache>
            </c:numRef>
          </c:val>
          <c:extLst>
            <c:ext xmlns:c16="http://schemas.microsoft.com/office/drawing/2014/chart" uri="{C3380CC4-5D6E-409C-BE32-E72D297353CC}">
              <c16:uniqueId val="{00000006-CF4F-4AA3-B2CF-FF25E26B2C5D}"/>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Processing!$R$12</c:f>
              <c:strCache>
                <c:ptCount val="1"/>
                <c:pt idx="0">
                  <c:v>&lt;100</c:v>
                </c:pt>
              </c:strCache>
            </c:strRef>
          </c:tx>
          <c:spPr>
            <a:ln>
              <a:noFill/>
            </a:ln>
          </c:spPr>
          <c:dPt>
            <c:idx val="0"/>
            <c:bubble3D val="0"/>
            <c:spPr>
              <a:solidFill>
                <a:schemeClr val="bg1">
                  <a:alpha val="50000"/>
                </a:schemeClr>
              </a:solidFill>
              <a:ln w="19050">
                <a:noFill/>
              </a:ln>
              <a:effectLst/>
            </c:spPr>
            <c:extLst>
              <c:ext xmlns:c16="http://schemas.microsoft.com/office/drawing/2014/chart" uri="{C3380CC4-5D6E-409C-BE32-E72D297353CC}">
                <c16:uniqueId val="{00000001-08B2-4207-BC38-FD0FE94A25B3}"/>
              </c:ext>
            </c:extLst>
          </c:dPt>
          <c:dPt>
            <c:idx val="1"/>
            <c:bubble3D val="0"/>
            <c:spPr>
              <a:noFill/>
              <a:ln w="19050">
                <a:noFill/>
              </a:ln>
              <a:effectLst/>
            </c:spPr>
            <c:extLst>
              <c:ext xmlns:c16="http://schemas.microsoft.com/office/drawing/2014/chart" uri="{C3380CC4-5D6E-409C-BE32-E72D297353CC}">
                <c16:uniqueId val="{00000003-08B2-4207-BC38-FD0FE94A25B3}"/>
              </c:ext>
            </c:extLst>
          </c:dPt>
          <c:val>
            <c:numRef>
              <c:f>Processing!$S$12:$T$12</c:f>
              <c:numCache>
                <c:formatCode>0%</c:formatCode>
                <c:ptCount val="2"/>
                <c:pt idx="0">
                  <c:v>1</c:v>
                </c:pt>
                <c:pt idx="1">
                  <c:v>0</c:v>
                </c:pt>
              </c:numCache>
            </c:numRef>
          </c:val>
          <c:extLst>
            <c:ext xmlns:c16="http://schemas.microsoft.com/office/drawing/2014/chart" uri="{C3380CC4-5D6E-409C-BE32-E72D297353CC}">
              <c16:uniqueId val="{00000004-08B2-4207-BC38-FD0FE94A25B3}"/>
            </c:ext>
          </c:extLst>
        </c:ser>
        <c:dLbls>
          <c:showLegendKey val="0"/>
          <c:showVal val="0"/>
          <c:showCatName val="0"/>
          <c:showSerName val="0"/>
          <c:showPercent val="0"/>
          <c:showBubbleSize val="0"/>
          <c:showLeaderLines val="1"/>
        </c:dLbls>
        <c:firstSliceAng val="0"/>
        <c:holeSize val="75"/>
      </c:doughnutChart>
      <c:doughnutChart>
        <c:varyColors val="1"/>
        <c:ser>
          <c:idx val="1"/>
          <c:order val="1"/>
          <c:tx>
            <c:strRef>
              <c:f>Processing!$R$13</c:f>
              <c:strCache>
                <c:ptCount val="1"/>
                <c:pt idx="0">
                  <c:v>&gt;100</c:v>
                </c:pt>
              </c:strCache>
            </c:strRef>
          </c:tx>
          <c:spPr>
            <a:ln>
              <a:noFill/>
            </a:ln>
          </c:spPr>
          <c:dPt>
            <c:idx val="0"/>
            <c:bubble3D val="0"/>
            <c:spPr>
              <a:solidFill>
                <a:schemeClr val="bg1"/>
              </a:solidFill>
              <a:ln w="19050">
                <a:noFill/>
              </a:ln>
              <a:effectLst/>
            </c:spPr>
            <c:extLst>
              <c:ext xmlns:c16="http://schemas.microsoft.com/office/drawing/2014/chart" uri="{C3380CC4-5D6E-409C-BE32-E72D297353CC}">
                <c16:uniqueId val="{00000006-08B2-4207-BC38-FD0FE94A25B3}"/>
              </c:ext>
            </c:extLst>
          </c:dPt>
          <c:dPt>
            <c:idx val="1"/>
            <c:bubble3D val="0"/>
            <c:spPr>
              <a:noFill/>
              <a:ln w="19050">
                <a:noFill/>
              </a:ln>
              <a:effectLst/>
            </c:spPr>
            <c:extLst>
              <c:ext xmlns:c16="http://schemas.microsoft.com/office/drawing/2014/chart" uri="{C3380CC4-5D6E-409C-BE32-E72D297353CC}">
                <c16:uniqueId val="{00000008-08B2-4207-BC38-FD0FE94A25B3}"/>
              </c:ext>
            </c:extLst>
          </c:dPt>
          <c:val>
            <c:numRef>
              <c:f>Processing!$S$13:$T$13</c:f>
              <c:numCache>
                <c:formatCode>0%</c:formatCode>
                <c:ptCount val="2"/>
                <c:pt idx="0">
                  <c:v>0.39999999999999991</c:v>
                </c:pt>
                <c:pt idx="1">
                  <c:v>0.60000000000000009</c:v>
                </c:pt>
              </c:numCache>
            </c:numRef>
          </c:val>
          <c:extLst>
            <c:ext xmlns:c16="http://schemas.microsoft.com/office/drawing/2014/chart" uri="{C3380CC4-5D6E-409C-BE32-E72D297353CC}">
              <c16:uniqueId val="{00000009-08B2-4207-BC38-FD0FE94A25B3}"/>
            </c:ext>
          </c:extLst>
        </c:ser>
        <c:dLbls>
          <c:showLegendKey val="0"/>
          <c:showVal val="0"/>
          <c:showCatName val="0"/>
          <c:showSerName val="0"/>
          <c:showPercent val="0"/>
          <c:showBubbleSize val="0"/>
          <c:showLeaderLines val="1"/>
        </c:dLbls>
        <c:firstSliceAng val="0"/>
        <c:holeSize val="75"/>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bg1">
                <a:alpha val="45000"/>
              </a:schemeClr>
            </a:solidFill>
            <a:ln>
              <a:noFill/>
            </a:ln>
            <a:effectLst/>
          </c:spPr>
          <c:invertIfNegative val="0"/>
          <c:cat>
            <c:strRef>
              <c:f>Processing!$R$19:$S$19</c:f>
              <c:strCache>
                <c:ptCount val="2"/>
                <c:pt idx="0">
                  <c:v>Manager</c:v>
                </c:pt>
                <c:pt idx="1">
                  <c:v>Master</c:v>
                </c:pt>
              </c:strCache>
            </c:strRef>
          </c:cat>
          <c:val>
            <c:numRef>
              <c:f>Processing!$R$18:$S$18</c:f>
              <c:numCache>
                <c:formatCode>0%</c:formatCode>
                <c:ptCount val="2"/>
                <c:pt idx="0">
                  <c:v>0</c:v>
                </c:pt>
                <c:pt idx="1">
                  <c:v>1</c:v>
                </c:pt>
              </c:numCache>
            </c:numRef>
          </c:val>
          <c:extLst>
            <c:ext xmlns:c16="http://schemas.microsoft.com/office/drawing/2014/chart" uri="{C3380CC4-5D6E-409C-BE32-E72D297353CC}">
              <c16:uniqueId val="{00000000-97F5-4362-8AAE-BFF09E92A684}"/>
            </c:ext>
          </c:extLst>
        </c:ser>
        <c:ser>
          <c:idx val="1"/>
          <c:order val="1"/>
          <c:spPr>
            <a:solidFill>
              <a:schemeClr val="bg1"/>
            </a:solidFill>
            <a:ln>
              <a:noFill/>
            </a:ln>
            <a:effectLst/>
          </c:spPr>
          <c:invertIfNegative val="0"/>
          <c:dLbls>
            <c:dLbl>
              <c:idx val="0"/>
              <c:layout>
                <c:manualLayout>
                  <c:x val="0"/>
                  <c:y val="-0.1655404242502474"/>
                </c:manualLayout>
              </c:layout>
              <c:tx>
                <c:rich>
                  <a:bodyPr/>
                  <a:lstStyle/>
                  <a:p>
                    <a:fld id="{A8D73B50-8B84-41CD-A7B2-BD11FE8CA514}"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7F5-4362-8AAE-BFF09E92A684}"/>
                </c:ext>
              </c:extLst>
            </c:dLbl>
            <c:dLbl>
              <c:idx val="1"/>
              <c:layout>
                <c:manualLayout>
                  <c:x val="0"/>
                  <c:y val="-0.15066596153092804"/>
                </c:manualLayout>
              </c:layout>
              <c:tx>
                <c:rich>
                  <a:bodyPr/>
                  <a:lstStyle/>
                  <a:p>
                    <a:fld id="{EC9A9469-17DB-4B61-8195-C0D153E632D8}"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97F5-4362-8AAE-BFF09E92A68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Processing!$R$17:$S$17</c:f>
              <c:numCache>
                <c:formatCode>0%</c:formatCode>
                <c:ptCount val="2"/>
                <c:pt idx="0">
                  <c:v>0</c:v>
                </c:pt>
                <c:pt idx="1">
                  <c:v>0.16666666666666674</c:v>
                </c:pt>
              </c:numCache>
            </c:numRef>
          </c:val>
          <c:extLst>
            <c:ext xmlns:c15="http://schemas.microsoft.com/office/drawing/2012/chart" uri="{02D57815-91ED-43cb-92C2-25804820EDAC}">
              <c15:datalabelsRange>
                <c15:f>Processing!$R$16:$S$16</c15:f>
                <c15:dlblRangeCache>
                  <c:ptCount val="2"/>
                  <c:pt idx="0">
                    <c:v>0%</c:v>
                  </c:pt>
                  <c:pt idx="1">
                    <c:v>117%</c:v>
                  </c:pt>
                </c15:dlblRangeCache>
              </c15:datalabelsRange>
            </c:ext>
            <c:ext xmlns:c16="http://schemas.microsoft.com/office/drawing/2014/chart" uri="{C3380CC4-5D6E-409C-BE32-E72D297353CC}">
              <c16:uniqueId val="{00000003-97F5-4362-8AAE-BFF09E92A684}"/>
            </c:ext>
          </c:extLst>
        </c:ser>
        <c:dLbls>
          <c:showLegendKey val="0"/>
          <c:showVal val="0"/>
          <c:showCatName val="0"/>
          <c:showSerName val="0"/>
          <c:showPercent val="0"/>
          <c:showBubbleSize val="0"/>
        </c:dLbls>
        <c:gapWidth val="219"/>
        <c:overlap val="100"/>
        <c:axId val="2015753551"/>
        <c:axId val="2015772271"/>
      </c:barChart>
      <c:catAx>
        <c:axId val="201575355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015772271"/>
        <c:crosses val="autoZero"/>
        <c:auto val="1"/>
        <c:lblAlgn val="ctr"/>
        <c:lblOffset val="100"/>
        <c:noMultiLvlLbl val="0"/>
      </c:catAx>
      <c:valAx>
        <c:axId val="2015772271"/>
        <c:scaling>
          <c:orientation val="minMax"/>
          <c:min val="0"/>
        </c:scaling>
        <c:delete val="1"/>
        <c:axPos val="l"/>
        <c:numFmt formatCode="0%" sourceLinked="1"/>
        <c:majorTickMark val="out"/>
        <c:minorTickMark val="none"/>
        <c:tickLblPos val="nextTo"/>
        <c:crossAx val="2015753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263123359580051"/>
          <c:y val="3.5912569752310372E-2"/>
          <c:w val="0.83736876640419944"/>
          <c:h val="0.94633957520015854"/>
        </c:manualLayout>
      </c:layout>
      <c:barChart>
        <c:barDir val="bar"/>
        <c:grouping val="clustered"/>
        <c:varyColors val="0"/>
        <c:ser>
          <c:idx val="0"/>
          <c:order val="0"/>
          <c:spPr>
            <a:gradFill>
              <a:gsLst>
                <a:gs pos="0">
                  <a:srgbClr val="302B55"/>
                </a:gs>
                <a:gs pos="100000">
                  <a:srgbClr val="6D40CF"/>
                </a:gs>
              </a:gsLst>
              <a:lin ang="0" scaled="0"/>
            </a:gradFill>
            <a:effectLst>
              <a:outerShdw blurRad="50800" dist="38100" dir="2700000" algn="tl" rotWithShape="0">
                <a:prstClr val="black">
                  <a:alpha val="40000"/>
                </a:prstClr>
              </a:outerShdw>
            </a:effectLst>
          </c:spPr>
          <c:invertIfNegative val="0"/>
          <c:dLbls>
            <c:dLbl>
              <c:idx val="0"/>
              <c:tx>
                <c:rich>
                  <a:bodyPr/>
                  <a:lstStyle/>
                  <a:p>
                    <a:fld id="{78251FEF-D73B-4F18-B39F-8ABD193AC4A1}"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D62-42E6-954B-AFF935607305}"/>
                </c:ext>
              </c:extLst>
            </c:dLbl>
            <c:dLbl>
              <c:idx val="1"/>
              <c:tx>
                <c:rich>
                  <a:bodyPr/>
                  <a:lstStyle/>
                  <a:p>
                    <a:fld id="{57E2D0E0-7363-47DD-A620-F7821BBA7D2F}"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D62-42E6-954B-AFF935607305}"/>
                </c:ext>
              </c:extLst>
            </c:dLbl>
            <c:dLbl>
              <c:idx val="2"/>
              <c:tx>
                <c:rich>
                  <a:bodyPr/>
                  <a:lstStyle/>
                  <a:p>
                    <a:fld id="{04DC5349-B1D1-4E03-A915-D0A0EF6DB403}"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D62-42E6-954B-AFF935607305}"/>
                </c:ext>
              </c:extLst>
            </c:dLbl>
            <c:dLbl>
              <c:idx val="3"/>
              <c:tx>
                <c:rich>
                  <a:bodyPr/>
                  <a:lstStyle/>
                  <a:p>
                    <a:fld id="{A55DCD07-35E2-4D4E-8220-9ABFF8E917D3}"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D62-42E6-954B-AFF935607305}"/>
                </c:ext>
              </c:extLst>
            </c:dLbl>
            <c:dLbl>
              <c:idx val="4"/>
              <c:tx>
                <c:rich>
                  <a:bodyPr/>
                  <a:lstStyle/>
                  <a:p>
                    <a:fld id="{382F0118-16B5-4C73-95C7-E183E4AF88A1}"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D62-42E6-954B-AFF935607305}"/>
                </c:ext>
              </c:extLst>
            </c:dLbl>
            <c:dLbl>
              <c:idx val="5"/>
              <c:tx>
                <c:rich>
                  <a:bodyPr/>
                  <a:lstStyle/>
                  <a:p>
                    <a:fld id="{D1A1D76C-3AB5-49A4-AB7D-6F0AEBF703F7}"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D62-42E6-954B-AFF935607305}"/>
                </c:ext>
              </c:extLst>
            </c:dLbl>
            <c:dLbl>
              <c:idx val="6"/>
              <c:tx>
                <c:rich>
                  <a:bodyPr/>
                  <a:lstStyle/>
                  <a:p>
                    <a:fld id="{B5FEF72E-6256-4510-8CE5-4396889B6AA7}"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D62-42E6-954B-AFF935607305}"/>
                </c:ext>
              </c:extLst>
            </c:dLbl>
            <c:dLbl>
              <c:idx val="7"/>
              <c:tx>
                <c:rich>
                  <a:bodyPr/>
                  <a:lstStyle/>
                  <a:p>
                    <a:fld id="{280F7323-9010-4004-89E5-3430C1AD4EE1}"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D62-42E6-954B-AFF935607305}"/>
                </c:ext>
              </c:extLst>
            </c:dLbl>
            <c:dLbl>
              <c:idx val="8"/>
              <c:tx>
                <c:rich>
                  <a:bodyPr/>
                  <a:lstStyle/>
                  <a:p>
                    <a:fld id="{99778327-31C0-4B73-89F2-11BB6CD60483}"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D62-42E6-954B-AFF935607305}"/>
                </c:ext>
              </c:extLst>
            </c:dLbl>
            <c:dLbl>
              <c:idx val="9"/>
              <c:tx>
                <c:rich>
                  <a:bodyPr/>
                  <a:lstStyle/>
                  <a:p>
                    <a:fld id="{FBC71BDF-A4C4-4345-A55D-C8016A8B940B}"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D62-42E6-954B-AFF935607305}"/>
                </c:ext>
              </c:extLst>
            </c:dLbl>
            <c:dLbl>
              <c:idx val="10"/>
              <c:tx>
                <c:rich>
                  <a:bodyPr/>
                  <a:lstStyle/>
                  <a:p>
                    <a:fld id="{B96AF06B-EDF7-4CA2-AD9D-0D249814C490}"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D62-42E6-954B-AFF935607305}"/>
                </c:ext>
              </c:extLst>
            </c:dLbl>
            <c:dLbl>
              <c:idx val="11"/>
              <c:tx>
                <c:rich>
                  <a:bodyPr/>
                  <a:lstStyle/>
                  <a:p>
                    <a:fld id="{AC5CB33F-B38B-48CD-9749-A5C05409FDC1}"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D62-42E6-954B-AFF935607305}"/>
                </c:ext>
              </c:extLst>
            </c:dLbl>
            <c:dLbl>
              <c:idx val="12"/>
              <c:tx>
                <c:rich>
                  <a:bodyPr/>
                  <a:lstStyle/>
                  <a:p>
                    <a:fld id="{D9F701A4-93D9-40CD-AAEC-3229ED4C82F2}"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D62-42E6-954B-AFF935607305}"/>
                </c:ext>
              </c:extLst>
            </c:dLbl>
            <c:dLbl>
              <c:idx val="13"/>
              <c:tx>
                <c:rich>
                  <a:bodyPr/>
                  <a:lstStyle/>
                  <a:p>
                    <a:fld id="{6BF5B983-2254-4906-B880-22026636DBD6}"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5D62-42E6-954B-AFF935607305}"/>
                </c:ext>
              </c:extLst>
            </c:dLbl>
            <c:spPr>
              <a:noFill/>
              <a:ln>
                <a:noFill/>
              </a:ln>
              <a:effectLst/>
            </c:spPr>
            <c:txPr>
              <a:bodyPr wrap="square" lIns="38100" tIns="19050" rIns="38100" bIns="19050" anchor="ctr">
                <a:spAutoFit/>
              </a:bodyPr>
              <a:lstStyle/>
              <a:p>
                <a:pPr>
                  <a:defRPr>
                    <a:solidFill>
                      <a:schemeClr val="bg1"/>
                    </a:solidFill>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numRef>
              <c:f>Processing!$O$21:$O$34</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cat>
          <c:val>
            <c:numRef>
              <c:f>Processing!$N$21:$N$34</c:f>
              <c:numCache>
                <c:formatCode>0%</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5="http://schemas.microsoft.com/office/drawing/2012/chart" uri="{02D57815-91ED-43cb-92C2-25804820EDAC}">
              <c15:datalabelsRange>
                <c15:f>Processing!$P$21:$P$34</c15:f>
                <c15:dlblRangeCache>
                  <c:ptCount val="14"/>
                  <c:pt idx="0">
                    <c:v>#NAME?</c:v>
                  </c:pt>
                  <c:pt idx="1">
                    <c:v>#NAME?</c:v>
                  </c:pt>
                  <c:pt idx="2">
                    <c:v>#NAME?</c:v>
                  </c:pt>
                  <c:pt idx="3">
                    <c:v>#NAME?</c:v>
                  </c:pt>
                  <c:pt idx="4">
                    <c:v>#NAME?</c:v>
                  </c:pt>
                  <c:pt idx="5">
                    <c:v>#NAME?</c:v>
                  </c:pt>
                  <c:pt idx="6">
                    <c:v>#NAME?</c:v>
                  </c:pt>
                  <c:pt idx="7">
                    <c:v>#NAME?</c:v>
                  </c:pt>
                  <c:pt idx="8">
                    <c:v>#NAME?</c:v>
                  </c:pt>
                  <c:pt idx="9">
                    <c:v>#NAME?</c:v>
                  </c:pt>
                  <c:pt idx="10">
                    <c:v>#NAME?</c:v>
                  </c:pt>
                  <c:pt idx="11">
                    <c:v>#NAME?</c:v>
                  </c:pt>
                  <c:pt idx="12">
                    <c:v>#NAME?</c:v>
                  </c:pt>
                  <c:pt idx="13">
                    <c:v>#NAME?</c:v>
                  </c:pt>
                </c15:dlblRangeCache>
              </c15:datalabelsRange>
            </c:ext>
            <c:ext xmlns:c16="http://schemas.microsoft.com/office/drawing/2014/chart" uri="{C3380CC4-5D6E-409C-BE32-E72D297353CC}">
              <c16:uniqueId val="{0000000E-5D62-42E6-954B-AFF935607305}"/>
            </c:ext>
          </c:extLst>
        </c:ser>
        <c:dLbls>
          <c:showLegendKey val="0"/>
          <c:showVal val="0"/>
          <c:showCatName val="0"/>
          <c:showSerName val="0"/>
          <c:showPercent val="0"/>
          <c:showBubbleSize val="0"/>
        </c:dLbls>
        <c:gapWidth val="67"/>
        <c:overlap val="100"/>
        <c:axId val="1220547040"/>
        <c:axId val="253978384"/>
      </c:barChart>
      <c:catAx>
        <c:axId val="1220547040"/>
        <c:scaling>
          <c:orientation val="maxMin"/>
        </c:scaling>
        <c:delete val="0"/>
        <c:axPos val="l"/>
        <c:numFmt formatCode="General" sourceLinked="1"/>
        <c:majorTickMark val="out"/>
        <c:minorTickMark val="none"/>
        <c:tickLblPos val="nextTo"/>
        <c:spPr>
          <a:ln>
            <a:noFill/>
          </a:ln>
        </c:spPr>
        <c:txPr>
          <a:bodyPr/>
          <a:lstStyle/>
          <a:p>
            <a:pPr>
              <a:defRPr>
                <a:solidFill>
                  <a:schemeClr val="bg1">
                    <a:lumMod val="85000"/>
                  </a:schemeClr>
                </a:solidFill>
              </a:defRPr>
            </a:pPr>
            <a:endParaRPr lang="en-US"/>
          </a:p>
        </c:txPr>
        <c:crossAx val="253978384"/>
        <c:crosses val="autoZero"/>
        <c:auto val="1"/>
        <c:lblAlgn val="ctr"/>
        <c:lblOffset val="100"/>
        <c:noMultiLvlLbl val="0"/>
      </c:catAx>
      <c:valAx>
        <c:axId val="253978384"/>
        <c:scaling>
          <c:orientation val="minMax"/>
        </c:scaling>
        <c:delete val="1"/>
        <c:axPos val="t"/>
        <c:numFmt formatCode="0%" sourceLinked="1"/>
        <c:majorTickMark val="none"/>
        <c:minorTickMark val="none"/>
        <c:tickLblPos val="nextTo"/>
        <c:crossAx val="1220547040"/>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3" Type="http://schemas.openxmlformats.org/officeDocument/2006/relationships/image" Target="../media/image6.svg"/><Relationship Id="rId18" Type="http://schemas.openxmlformats.org/officeDocument/2006/relationships/image" Target="../media/image8.svg"/><Relationship Id="rId26" Type="http://schemas.openxmlformats.org/officeDocument/2006/relationships/image" Target="../media/image13.png"/><Relationship Id="rId3" Type="http://schemas.openxmlformats.org/officeDocument/2006/relationships/image" Target="../media/image1.png"/><Relationship Id="rId21" Type="http://schemas.openxmlformats.org/officeDocument/2006/relationships/image" Target="../media/image10.svg"/><Relationship Id="rId34" Type="http://schemas.openxmlformats.org/officeDocument/2006/relationships/image" Target="../media/image20.svg"/><Relationship Id="rId7" Type="http://schemas.openxmlformats.org/officeDocument/2006/relationships/hyperlink" Target="#'KPI Plans'!A1"/><Relationship Id="rId12" Type="http://schemas.openxmlformats.org/officeDocument/2006/relationships/image" Target="../media/image5.png"/><Relationship Id="rId17" Type="http://schemas.openxmlformats.org/officeDocument/2006/relationships/image" Target="../media/image7.png"/><Relationship Id="rId25" Type="http://schemas.openxmlformats.org/officeDocument/2006/relationships/image" Target="../media/image12.svg"/><Relationship Id="rId33" Type="http://schemas.openxmlformats.org/officeDocument/2006/relationships/image" Target="../media/image19.png"/><Relationship Id="rId2" Type="http://schemas.openxmlformats.org/officeDocument/2006/relationships/hyperlink" Target="#Data!A1"/><Relationship Id="rId16" Type="http://schemas.openxmlformats.org/officeDocument/2006/relationships/hyperlink" Target="#DASHBOARD!A1"/><Relationship Id="rId20" Type="http://schemas.openxmlformats.org/officeDocument/2006/relationships/image" Target="../media/image9.png"/><Relationship Id="rId29" Type="http://schemas.openxmlformats.org/officeDocument/2006/relationships/image" Target="../media/image16.svg"/><Relationship Id="rId1" Type="http://schemas.openxmlformats.org/officeDocument/2006/relationships/chart" Target="../charts/chart1.xml"/><Relationship Id="rId6" Type="http://schemas.openxmlformats.org/officeDocument/2006/relationships/image" Target="../media/image4.svg"/><Relationship Id="rId11" Type="http://schemas.openxmlformats.org/officeDocument/2006/relationships/hyperlink" Target="#'KPI RANKING'!A1"/><Relationship Id="rId24" Type="http://schemas.openxmlformats.org/officeDocument/2006/relationships/image" Target="../media/image11.png"/><Relationship Id="rId32" Type="http://schemas.openxmlformats.org/officeDocument/2006/relationships/image" Target="../media/image18.svg"/><Relationship Id="rId5" Type="http://schemas.openxmlformats.org/officeDocument/2006/relationships/image" Target="../media/image3.png"/><Relationship Id="rId15" Type="http://schemas.openxmlformats.org/officeDocument/2006/relationships/chart" Target="../charts/chart6.xml"/><Relationship Id="rId23" Type="http://schemas.openxmlformats.org/officeDocument/2006/relationships/hyperlink" Target="mailto:tiwarinavneet2004@gmail.com?subject=Help" TargetMode="External"/><Relationship Id="rId28" Type="http://schemas.openxmlformats.org/officeDocument/2006/relationships/image" Target="../media/image15.png"/><Relationship Id="rId10" Type="http://schemas.openxmlformats.org/officeDocument/2006/relationships/chart" Target="../charts/chart4.xml"/><Relationship Id="rId19" Type="http://schemas.openxmlformats.org/officeDocument/2006/relationships/hyperlink" Target="#'DASHBOARD Hight'!A1"/><Relationship Id="rId31" Type="http://schemas.openxmlformats.org/officeDocument/2006/relationships/image" Target="../media/image17.png"/><Relationship Id="rId4" Type="http://schemas.openxmlformats.org/officeDocument/2006/relationships/image" Target="../media/image2.svg"/><Relationship Id="rId9" Type="http://schemas.openxmlformats.org/officeDocument/2006/relationships/chart" Target="../charts/chart3.xml"/><Relationship Id="rId14" Type="http://schemas.openxmlformats.org/officeDocument/2006/relationships/chart" Target="../charts/chart5.xml"/><Relationship Id="rId22" Type="http://schemas.openxmlformats.org/officeDocument/2006/relationships/hyperlink" Target="#About!A1"/><Relationship Id="rId27" Type="http://schemas.openxmlformats.org/officeDocument/2006/relationships/image" Target="../media/image14.svg"/><Relationship Id="rId30" Type="http://schemas.openxmlformats.org/officeDocument/2006/relationships/hyperlink" Target="#EMPLOYEES!A1"/><Relationship Id="rId8"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3" Type="http://schemas.openxmlformats.org/officeDocument/2006/relationships/image" Target="../media/image22.svg"/><Relationship Id="rId18" Type="http://schemas.openxmlformats.org/officeDocument/2006/relationships/image" Target="../media/image26.svg"/><Relationship Id="rId26" Type="http://schemas.openxmlformats.org/officeDocument/2006/relationships/image" Target="../media/image34.svg"/><Relationship Id="rId3" Type="http://schemas.openxmlformats.org/officeDocument/2006/relationships/chart" Target="../charts/chart8.xml"/><Relationship Id="rId21" Type="http://schemas.openxmlformats.org/officeDocument/2006/relationships/image" Target="../media/image29.png"/><Relationship Id="rId34" Type="http://schemas.openxmlformats.org/officeDocument/2006/relationships/hyperlink" Target="mailto:tiwarinavneet2004@gmail.com?subject=Help" TargetMode="External"/><Relationship Id="rId7" Type="http://schemas.openxmlformats.org/officeDocument/2006/relationships/image" Target="../media/image5.png"/><Relationship Id="rId12" Type="http://schemas.openxmlformats.org/officeDocument/2006/relationships/image" Target="../media/image21.png"/><Relationship Id="rId17" Type="http://schemas.openxmlformats.org/officeDocument/2006/relationships/image" Target="../media/image25.png"/><Relationship Id="rId25" Type="http://schemas.openxmlformats.org/officeDocument/2006/relationships/image" Target="../media/image33.png"/><Relationship Id="rId33" Type="http://schemas.openxmlformats.org/officeDocument/2006/relationships/hyperlink" Target="#About!A1"/><Relationship Id="rId2" Type="http://schemas.openxmlformats.org/officeDocument/2006/relationships/hyperlink" Target="#'KPI Plans'!A1"/><Relationship Id="rId16" Type="http://schemas.openxmlformats.org/officeDocument/2006/relationships/image" Target="../media/image24.svg"/><Relationship Id="rId20" Type="http://schemas.openxmlformats.org/officeDocument/2006/relationships/image" Target="../media/image28.svg"/><Relationship Id="rId29" Type="http://schemas.openxmlformats.org/officeDocument/2006/relationships/image" Target="../media/image35.png"/><Relationship Id="rId1" Type="http://schemas.openxmlformats.org/officeDocument/2006/relationships/chart" Target="../charts/chart7.xml"/><Relationship Id="rId6" Type="http://schemas.openxmlformats.org/officeDocument/2006/relationships/hyperlink" Target="#'KPI RANKING'!A1"/><Relationship Id="rId11" Type="http://schemas.openxmlformats.org/officeDocument/2006/relationships/hyperlink" Target="#DASHBOARD!A1"/><Relationship Id="rId24" Type="http://schemas.openxmlformats.org/officeDocument/2006/relationships/image" Target="../media/image32.svg"/><Relationship Id="rId32" Type="http://schemas.openxmlformats.org/officeDocument/2006/relationships/image" Target="../media/image38.svg"/><Relationship Id="rId5" Type="http://schemas.openxmlformats.org/officeDocument/2006/relationships/chart" Target="../charts/chart10.xml"/><Relationship Id="rId15" Type="http://schemas.openxmlformats.org/officeDocument/2006/relationships/image" Target="../media/image23.png"/><Relationship Id="rId23" Type="http://schemas.openxmlformats.org/officeDocument/2006/relationships/image" Target="../media/image31.png"/><Relationship Id="rId28" Type="http://schemas.openxmlformats.org/officeDocument/2006/relationships/hyperlink" Target="#Data!A1"/><Relationship Id="rId10" Type="http://schemas.openxmlformats.org/officeDocument/2006/relationships/chart" Target="../charts/chart12.xml"/><Relationship Id="rId19" Type="http://schemas.openxmlformats.org/officeDocument/2006/relationships/image" Target="../media/image27.png"/><Relationship Id="rId31" Type="http://schemas.openxmlformats.org/officeDocument/2006/relationships/image" Target="../media/image37.png"/><Relationship Id="rId4" Type="http://schemas.openxmlformats.org/officeDocument/2006/relationships/chart" Target="../charts/chart9.xml"/><Relationship Id="rId9" Type="http://schemas.openxmlformats.org/officeDocument/2006/relationships/chart" Target="../charts/chart11.xml"/><Relationship Id="rId14" Type="http://schemas.openxmlformats.org/officeDocument/2006/relationships/hyperlink" Target="#'DASHBOARD Hight'!A1"/><Relationship Id="rId22" Type="http://schemas.openxmlformats.org/officeDocument/2006/relationships/image" Target="../media/image30.svg"/><Relationship Id="rId27" Type="http://schemas.openxmlformats.org/officeDocument/2006/relationships/hyperlink" Target="#EMPLOYEES!A1"/><Relationship Id="rId30" Type="http://schemas.openxmlformats.org/officeDocument/2006/relationships/image" Target="../media/image36.svg"/><Relationship Id="rId8" Type="http://schemas.openxmlformats.org/officeDocument/2006/relationships/image" Target="../media/image6.svg"/></Relationships>
</file>

<file path=xl/drawings/_rels/drawing3.xml.rels><?xml version="1.0" encoding="UTF-8" standalone="yes"?>
<Relationships xmlns="http://schemas.openxmlformats.org/package/2006/relationships"><Relationship Id="rId1" Type="http://schemas.openxmlformats.org/officeDocument/2006/relationships/hyperlink" Target="#DASHBOARD!A1"/></Relationships>
</file>

<file path=xl/drawings/_rels/drawing4.xml.rels><?xml version="1.0" encoding="UTF-8" standalone="yes"?>
<Relationships xmlns="http://schemas.openxmlformats.org/package/2006/relationships"><Relationship Id="rId1" Type="http://schemas.openxmlformats.org/officeDocument/2006/relationships/hyperlink" Target="#DASHBOARD!A1"/></Relationships>
</file>

<file path=xl/drawings/_rels/drawing5.xml.rels><?xml version="1.0" encoding="UTF-8" standalone="yes"?>
<Relationships xmlns="http://schemas.openxmlformats.org/package/2006/relationships"><Relationship Id="rId1" Type="http://schemas.openxmlformats.org/officeDocument/2006/relationships/hyperlink" Target="#DASHBOARD!A1"/></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hyperlink" Target="#DASHBOARD!A1"/></Relationships>
</file>

<file path=xl/drawings/_rels/drawing7.xml.rels><?xml version="1.0" encoding="UTF-8" standalone="yes"?>
<Relationships xmlns="http://schemas.openxmlformats.org/package/2006/relationships"><Relationship Id="rId1" Type="http://schemas.openxmlformats.org/officeDocument/2006/relationships/hyperlink" Target="#DASHBOARD!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114300</xdr:colOff>
      <xdr:row>1</xdr:row>
      <xdr:rowOff>175260</xdr:rowOff>
    </xdr:to>
    <xdr:sp macro="" textlink="">
      <xdr:nvSpPr>
        <xdr:cNvPr id="70" name="Rectangle 69">
          <a:extLst>
            <a:ext uri="{FF2B5EF4-FFF2-40B4-BE49-F238E27FC236}">
              <a16:creationId xmlns:a16="http://schemas.microsoft.com/office/drawing/2014/main" id="{226D0D83-62D7-E6C4-230B-A8A5E8650F16}"/>
            </a:ext>
          </a:extLst>
        </xdr:cNvPr>
        <xdr:cNvSpPr/>
      </xdr:nvSpPr>
      <xdr:spPr>
        <a:xfrm>
          <a:off x="0" y="0"/>
          <a:ext cx="723900" cy="358140"/>
        </a:xfrm>
        <a:prstGeom prst="rect">
          <a:avLst/>
        </a:prstGeom>
        <a:solidFill>
          <a:srgbClr val="F2F2F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kern="1200"/>
        </a:p>
      </xdr:txBody>
    </xdr:sp>
    <xdr:clientData/>
  </xdr:twoCellAnchor>
  <xdr:twoCellAnchor>
    <xdr:from>
      <xdr:col>3</xdr:col>
      <xdr:colOff>266697</xdr:colOff>
      <xdr:row>21</xdr:row>
      <xdr:rowOff>77096</xdr:rowOff>
    </xdr:from>
    <xdr:to>
      <xdr:col>6</xdr:col>
      <xdr:colOff>165897</xdr:colOff>
      <xdr:row>32</xdr:row>
      <xdr:rowOff>146386</xdr:rowOff>
    </xdr:to>
    <xdr:sp macro="" textlink="Processing!E37">
      <xdr:nvSpPr>
        <xdr:cNvPr id="2" name="Rectangle: Rounded Corners 1">
          <a:extLst>
            <a:ext uri="{FF2B5EF4-FFF2-40B4-BE49-F238E27FC236}">
              <a16:creationId xmlns:a16="http://schemas.microsoft.com/office/drawing/2014/main" id="{5FFF324C-5E10-4AE8-A257-F170CE12D825}"/>
            </a:ext>
          </a:extLst>
        </xdr:cNvPr>
        <xdr:cNvSpPr/>
      </xdr:nvSpPr>
      <xdr:spPr>
        <a:xfrm>
          <a:off x="2095497" y="3917576"/>
          <a:ext cx="1728000" cy="2080970"/>
        </a:xfrm>
        <a:prstGeom prst="roundRect">
          <a:avLst>
            <a:gd name="adj" fmla="val 10128"/>
          </a:avLst>
        </a:prstGeom>
        <a:solidFill>
          <a:schemeClr val="bg1"/>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ctr" defTabSz="914400" rtl="0" eaLnBrk="1" latinLnBrk="0" hangingPunct="1">
            <a:lnSpc>
              <a:spcPct val="150000"/>
            </a:lnSpc>
          </a:pPr>
          <a:fld id="{ABCC20BC-30C0-4236-BCD4-81EF73DFC319}" type="TxLink">
            <a:rPr lang="en-US" sz="1200" b="0" i="0" u="none" strike="noStrike" kern="1200">
              <a:solidFill>
                <a:srgbClr val="000000"/>
              </a:solidFill>
              <a:latin typeface="Aptos Narrow"/>
              <a:ea typeface="+mn-ea"/>
              <a:cs typeface="Calibri"/>
            </a:rPr>
            <a:pPr marL="0" indent="0" algn="ctr" defTabSz="914400" rtl="0" eaLnBrk="1" latinLnBrk="0" hangingPunct="1">
              <a:lnSpc>
                <a:spcPct val="150000"/>
              </a:lnSpc>
            </a:pPr>
            <a:t>AVERAGE SALARY</a:t>
          </a:fld>
          <a:endParaRPr lang="ru-RU" sz="2000" kern="1200">
            <a:solidFill>
              <a:schemeClr val="tx1">
                <a:lumMod val="95000"/>
                <a:lumOff val="5000"/>
              </a:schemeClr>
            </a:solidFill>
            <a:latin typeface="+mn-lt"/>
            <a:ea typeface="+mn-ea"/>
            <a:cs typeface="+mn-cs"/>
          </a:endParaRPr>
        </a:p>
      </xdr:txBody>
    </xdr:sp>
    <xdr:clientData/>
  </xdr:twoCellAnchor>
  <xdr:twoCellAnchor>
    <xdr:from>
      <xdr:col>9</xdr:col>
      <xdr:colOff>437605</xdr:colOff>
      <xdr:row>3</xdr:row>
      <xdr:rowOff>114427</xdr:rowOff>
    </xdr:from>
    <xdr:to>
      <xdr:col>19</xdr:col>
      <xdr:colOff>461605</xdr:colOff>
      <xdr:row>20</xdr:row>
      <xdr:rowOff>76507</xdr:rowOff>
    </xdr:to>
    <xdr:sp macro="" textlink="Processing!D4">
      <xdr:nvSpPr>
        <xdr:cNvPr id="3" name="Processing'!AO33">
          <a:extLst>
            <a:ext uri="{FF2B5EF4-FFF2-40B4-BE49-F238E27FC236}">
              <a16:creationId xmlns:a16="http://schemas.microsoft.com/office/drawing/2014/main" id="{CCC0338B-CCE2-4BF0-8DCC-4F13B92818EB}"/>
            </a:ext>
          </a:extLst>
        </xdr:cNvPr>
        <xdr:cNvSpPr/>
      </xdr:nvSpPr>
      <xdr:spPr>
        <a:xfrm>
          <a:off x="5924005" y="663067"/>
          <a:ext cx="6120000" cy="3071040"/>
        </a:xfrm>
        <a:prstGeom prst="roundRect">
          <a:avLst>
            <a:gd name="adj" fmla="val 5846"/>
          </a:avLst>
        </a:prstGeom>
        <a:solidFill>
          <a:schemeClr val="bg1"/>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ctr" defTabSz="914400" rtl="0" eaLnBrk="1" latinLnBrk="0" hangingPunct="1">
            <a:lnSpc>
              <a:spcPct val="150000"/>
            </a:lnSpc>
          </a:pPr>
          <a:fld id="{9DCE728D-14FB-4E2F-A36A-D715DB80DBB3}" type="TxLink">
            <a:rPr lang="en-US" sz="1400" b="0" i="0" u="none" strike="noStrike" kern="1200">
              <a:solidFill>
                <a:srgbClr val="000000"/>
              </a:solidFill>
              <a:latin typeface="Aptos Narrow"/>
              <a:ea typeface="+mn-ea"/>
              <a:cs typeface="Calibri"/>
            </a:rPr>
            <a:pPr marL="0" indent="0" algn="ctr" defTabSz="914400" rtl="0" eaLnBrk="1" latinLnBrk="0" hangingPunct="1">
              <a:lnSpc>
                <a:spcPct val="150000"/>
              </a:lnSpc>
            </a:pPr>
            <a:t>SALES VOLUME</a:t>
          </a:fld>
          <a:endParaRPr lang="ru-RU" sz="2400" kern="1200">
            <a:solidFill>
              <a:schemeClr val="tx1">
                <a:lumMod val="95000"/>
                <a:lumOff val="5000"/>
              </a:schemeClr>
            </a:solidFill>
            <a:latin typeface="+mn-lt"/>
            <a:ea typeface="+mn-ea"/>
            <a:cs typeface="+mn-cs"/>
          </a:endParaRPr>
        </a:p>
      </xdr:txBody>
    </xdr:sp>
    <xdr:clientData/>
  </xdr:twoCellAnchor>
  <xdr:twoCellAnchor>
    <xdr:from>
      <xdr:col>9</xdr:col>
      <xdr:colOff>437605</xdr:colOff>
      <xdr:row>21</xdr:row>
      <xdr:rowOff>77096</xdr:rowOff>
    </xdr:from>
    <xdr:to>
      <xdr:col>19</xdr:col>
      <xdr:colOff>461605</xdr:colOff>
      <xdr:row>32</xdr:row>
      <xdr:rowOff>146386</xdr:rowOff>
    </xdr:to>
    <xdr:sp macro="" textlink="Processing!L4">
      <xdr:nvSpPr>
        <xdr:cNvPr id="4" name="Rectangle: Rounded Corners 3">
          <a:extLst>
            <a:ext uri="{FF2B5EF4-FFF2-40B4-BE49-F238E27FC236}">
              <a16:creationId xmlns:a16="http://schemas.microsoft.com/office/drawing/2014/main" id="{4BA0256F-FD80-4147-A95C-D4D395EA6ADA}"/>
            </a:ext>
          </a:extLst>
        </xdr:cNvPr>
        <xdr:cNvSpPr/>
      </xdr:nvSpPr>
      <xdr:spPr>
        <a:xfrm>
          <a:off x="5924005" y="3917576"/>
          <a:ext cx="6120000" cy="2080970"/>
        </a:xfrm>
        <a:prstGeom prst="roundRect">
          <a:avLst>
            <a:gd name="adj" fmla="val 6034"/>
          </a:avLst>
        </a:prstGeom>
        <a:solidFill>
          <a:schemeClr val="bg1"/>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ctr" defTabSz="914400" rtl="0" eaLnBrk="1" latinLnBrk="0" hangingPunct="1">
            <a:lnSpc>
              <a:spcPct val="150000"/>
            </a:lnSpc>
          </a:pPr>
          <a:fld id="{74CB26D9-0D8F-47D1-A59B-AA705FEE36B4}" type="TxLink">
            <a:rPr lang="en-US" sz="1400" b="0" i="0" u="none" strike="noStrike" kern="1200">
              <a:solidFill>
                <a:srgbClr val="000000"/>
              </a:solidFill>
              <a:latin typeface="Aptos Narrow"/>
              <a:ea typeface="+mn-ea"/>
              <a:cs typeface="Calibri"/>
            </a:rPr>
            <a:pPr marL="0" indent="0" algn="ctr" defTabSz="914400" rtl="0" eaLnBrk="1" latinLnBrk="0" hangingPunct="1">
              <a:lnSpc>
                <a:spcPct val="150000"/>
              </a:lnSpc>
            </a:pPr>
            <a:t>ORDERS</a:t>
          </a:fld>
          <a:endParaRPr lang="ru-RU" sz="2400" kern="1200">
            <a:solidFill>
              <a:schemeClr val="tx1">
                <a:lumMod val="95000"/>
                <a:lumOff val="5000"/>
              </a:schemeClr>
            </a:solidFill>
            <a:latin typeface="+mn-lt"/>
            <a:ea typeface="+mn-ea"/>
            <a:cs typeface="+mn-cs"/>
          </a:endParaRPr>
        </a:p>
      </xdr:txBody>
    </xdr:sp>
    <xdr:clientData/>
  </xdr:twoCellAnchor>
  <xdr:twoCellAnchor>
    <xdr:from>
      <xdr:col>6</xdr:col>
      <xdr:colOff>345898</xdr:colOff>
      <xdr:row>21</xdr:row>
      <xdr:rowOff>77096</xdr:rowOff>
    </xdr:from>
    <xdr:to>
      <xdr:col>9</xdr:col>
      <xdr:colOff>245098</xdr:colOff>
      <xdr:row>32</xdr:row>
      <xdr:rowOff>146386</xdr:rowOff>
    </xdr:to>
    <xdr:sp macro="" textlink="Processing!G37">
      <xdr:nvSpPr>
        <xdr:cNvPr id="5" name="Rectangle: Rounded Corners 4">
          <a:extLst>
            <a:ext uri="{FF2B5EF4-FFF2-40B4-BE49-F238E27FC236}">
              <a16:creationId xmlns:a16="http://schemas.microsoft.com/office/drawing/2014/main" id="{B3E986B8-FB4D-4101-A9E0-0FB0A8524306}"/>
            </a:ext>
          </a:extLst>
        </xdr:cNvPr>
        <xdr:cNvSpPr/>
      </xdr:nvSpPr>
      <xdr:spPr>
        <a:xfrm>
          <a:off x="4003498" y="3917576"/>
          <a:ext cx="1728000" cy="2080970"/>
        </a:xfrm>
        <a:prstGeom prst="roundRect">
          <a:avLst>
            <a:gd name="adj" fmla="val 10128"/>
          </a:avLst>
        </a:prstGeom>
        <a:solidFill>
          <a:schemeClr val="bg1"/>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ctr" defTabSz="914400" rtl="0" eaLnBrk="1" latinLnBrk="0" hangingPunct="1">
            <a:lnSpc>
              <a:spcPct val="150000"/>
            </a:lnSpc>
          </a:pPr>
          <a:fld id="{0F511A76-D981-4BF0-AAA7-2054C339E4C8}" type="TxLink">
            <a:rPr lang="en-US" sz="1200" b="0" i="0" u="none" strike="noStrike" kern="1200">
              <a:solidFill>
                <a:srgbClr val="000000"/>
              </a:solidFill>
              <a:latin typeface="Aptos Narrow"/>
              <a:ea typeface="+mn-ea"/>
              <a:cs typeface="Calibri"/>
            </a:rPr>
            <a:pPr marL="0" indent="0" algn="ctr" defTabSz="914400" rtl="0" eaLnBrk="1" latinLnBrk="0" hangingPunct="1">
              <a:lnSpc>
                <a:spcPct val="150000"/>
              </a:lnSpc>
            </a:pPr>
            <a:t>AVERAGE CHECK</a:t>
          </a:fld>
          <a:endParaRPr lang="ru-RU" sz="2000" kern="1200">
            <a:solidFill>
              <a:schemeClr val="tx1">
                <a:lumMod val="95000"/>
                <a:lumOff val="5000"/>
              </a:schemeClr>
            </a:solidFill>
            <a:latin typeface="+mn-lt"/>
            <a:ea typeface="+mn-ea"/>
            <a:cs typeface="+mn-cs"/>
          </a:endParaRPr>
        </a:p>
      </xdr:txBody>
    </xdr:sp>
    <xdr:clientData/>
  </xdr:twoCellAnchor>
  <xdr:twoCellAnchor>
    <xdr:from>
      <xdr:col>3</xdr:col>
      <xdr:colOff>266698</xdr:colOff>
      <xdr:row>3</xdr:row>
      <xdr:rowOff>114426</xdr:rowOff>
    </xdr:from>
    <xdr:to>
      <xdr:col>9</xdr:col>
      <xdr:colOff>245098</xdr:colOff>
      <xdr:row>20</xdr:row>
      <xdr:rowOff>76506</xdr:rowOff>
    </xdr:to>
    <xdr:sp macro="" textlink="Processing!R3">
      <xdr:nvSpPr>
        <xdr:cNvPr id="6" name="Rectangle: Rounded Corners 5">
          <a:extLst>
            <a:ext uri="{FF2B5EF4-FFF2-40B4-BE49-F238E27FC236}">
              <a16:creationId xmlns:a16="http://schemas.microsoft.com/office/drawing/2014/main" id="{979C6FAA-8633-43C3-9A77-E95E755C7AAD}"/>
            </a:ext>
          </a:extLst>
        </xdr:cNvPr>
        <xdr:cNvSpPr/>
      </xdr:nvSpPr>
      <xdr:spPr>
        <a:xfrm>
          <a:off x="2095498" y="663066"/>
          <a:ext cx="3636000" cy="3071040"/>
        </a:xfrm>
        <a:prstGeom prst="roundRect">
          <a:avLst>
            <a:gd name="adj" fmla="val 5959"/>
          </a:avLst>
        </a:prstGeom>
        <a:solidFill>
          <a:schemeClr val="bg1"/>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ctr" defTabSz="914400" rtl="0" eaLnBrk="1" latinLnBrk="0" hangingPunct="1">
            <a:lnSpc>
              <a:spcPct val="150000"/>
            </a:lnSpc>
          </a:pPr>
          <a:fld id="{003F2B9A-1FC6-4824-A214-4780F34348F7}" type="TxLink">
            <a:rPr lang="en-US" sz="1400" b="0" i="0" u="none" strike="noStrike" kern="1200">
              <a:solidFill>
                <a:srgbClr val="000000"/>
              </a:solidFill>
              <a:latin typeface="Aptos Narrow"/>
              <a:ea typeface="+mn-ea"/>
              <a:cs typeface="Calibri"/>
            </a:rPr>
            <a:pPr marL="0" indent="0" algn="ctr" defTabSz="914400" rtl="0" eaLnBrk="1" latinLnBrk="0" hangingPunct="1">
              <a:lnSpc>
                <a:spcPct val="150000"/>
              </a:lnSpc>
            </a:pPr>
            <a:t>KPI EMPLOYEES</a:t>
          </a:fld>
          <a:endParaRPr lang="ru-RU" sz="2400" kern="1200">
            <a:solidFill>
              <a:schemeClr val="tx1">
                <a:lumMod val="95000"/>
                <a:lumOff val="5000"/>
              </a:schemeClr>
            </a:solidFill>
            <a:latin typeface="+mn-lt"/>
            <a:ea typeface="+mn-ea"/>
            <a:cs typeface="+mn-cs"/>
          </a:endParaRPr>
        </a:p>
      </xdr:txBody>
    </xdr:sp>
    <xdr:clientData/>
  </xdr:twoCellAnchor>
  <xdr:twoCellAnchor>
    <xdr:from>
      <xdr:col>9</xdr:col>
      <xdr:colOff>483870</xdr:colOff>
      <xdr:row>23</xdr:row>
      <xdr:rowOff>1904</xdr:rowOff>
    </xdr:from>
    <xdr:to>
      <xdr:col>19</xdr:col>
      <xdr:colOff>491490</xdr:colOff>
      <xdr:row>32</xdr:row>
      <xdr:rowOff>169321</xdr:rowOff>
    </xdr:to>
    <xdr:graphicFrame macro="">
      <xdr:nvGraphicFramePr>
        <xdr:cNvPr id="7" name="Chart 6">
          <a:extLst>
            <a:ext uri="{FF2B5EF4-FFF2-40B4-BE49-F238E27FC236}">
              <a16:creationId xmlns:a16="http://schemas.microsoft.com/office/drawing/2014/main" id="{D6BCE1DD-3807-4B89-9C87-71B27F3E0E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205740</xdr:colOff>
      <xdr:row>0</xdr:row>
      <xdr:rowOff>160020</xdr:rowOff>
    </xdr:from>
    <xdr:to>
      <xdr:col>3</xdr:col>
      <xdr:colOff>115200</xdr:colOff>
      <xdr:row>34</xdr:row>
      <xdr:rowOff>80594</xdr:rowOff>
    </xdr:to>
    <xdr:sp macro="" textlink="">
      <xdr:nvSpPr>
        <xdr:cNvPr id="9" name="Rectangle: Rounded Corners 8">
          <a:extLst>
            <a:ext uri="{FF2B5EF4-FFF2-40B4-BE49-F238E27FC236}">
              <a16:creationId xmlns:a16="http://schemas.microsoft.com/office/drawing/2014/main" id="{F42810A7-2E9E-4C26-B645-2B855485FAA3}"/>
            </a:ext>
          </a:extLst>
        </xdr:cNvPr>
        <xdr:cNvSpPr/>
      </xdr:nvSpPr>
      <xdr:spPr>
        <a:xfrm>
          <a:off x="205740" y="160020"/>
          <a:ext cx="1738260" cy="6138494"/>
        </a:xfrm>
        <a:prstGeom prst="roundRect">
          <a:avLst>
            <a:gd name="adj" fmla="val 7781"/>
          </a:avLst>
        </a:prstGeom>
        <a:solidFill>
          <a:srgbClr val="091A2C"/>
        </a:solidFill>
        <a:ln>
          <a:noFill/>
        </a:ln>
        <a:effectLst>
          <a:outerShdw blurRad="152400" dist="330200" dir="3780000" sx="104000" sy="104000" algn="b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ru-RU" sz="1100"/>
        </a:p>
      </xdr:txBody>
    </xdr:sp>
    <xdr:clientData/>
  </xdr:twoCellAnchor>
  <xdr:twoCellAnchor>
    <xdr:from>
      <xdr:col>20</xdr:col>
      <xdr:colOff>53340</xdr:colOff>
      <xdr:row>15</xdr:row>
      <xdr:rowOff>163606</xdr:rowOff>
    </xdr:from>
    <xdr:to>
      <xdr:col>23</xdr:col>
      <xdr:colOff>28126</xdr:colOff>
      <xdr:row>23</xdr:row>
      <xdr:rowOff>134919</xdr:rowOff>
    </xdr:to>
    <xdr:sp macro="" textlink="Processing!K24">
      <xdr:nvSpPr>
        <xdr:cNvPr id="10" name="Rectangle: Rounded Corners 9">
          <a:extLst>
            <a:ext uri="{FF2B5EF4-FFF2-40B4-BE49-F238E27FC236}">
              <a16:creationId xmlns:a16="http://schemas.microsoft.com/office/drawing/2014/main" id="{9C6E674B-AED7-45D1-B78E-EFBEB16F7C2E}"/>
            </a:ext>
          </a:extLst>
        </xdr:cNvPr>
        <xdr:cNvSpPr/>
      </xdr:nvSpPr>
      <xdr:spPr>
        <a:xfrm>
          <a:off x="12245340" y="2906806"/>
          <a:ext cx="1803586" cy="1434353"/>
        </a:xfrm>
        <a:prstGeom prst="roundRect">
          <a:avLst>
            <a:gd name="adj" fmla="val 10128"/>
          </a:avLst>
        </a:prstGeom>
        <a:solidFill>
          <a:schemeClr val="bg1"/>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A5AE8077-7715-46FE-9E37-D3D9A5ABA666}" type="TxLink">
            <a:rPr lang="en-US" sz="2400" b="0" i="0" u="none" strike="noStrike" kern="1200">
              <a:gradFill>
                <a:gsLst>
                  <a:gs pos="100000">
                    <a:srgbClr val="009A96"/>
                  </a:gs>
                  <a:gs pos="0">
                    <a:srgbClr val="35D7C7"/>
                  </a:gs>
                </a:gsLst>
                <a:lin ang="5400000" scaled="0"/>
              </a:gradFill>
              <a:latin typeface="Aptos Narrow"/>
              <a:ea typeface="+mn-ea"/>
              <a:cs typeface="+mn-cs"/>
            </a:rPr>
            <a:pPr marL="0" indent="0" algn="ctr" defTabSz="914400" rtl="0" eaLnBrk="1" latinLnBrk="0" hangingPunct="1"/>
            <a:t> $(17,522)</a:t>
          </a:fld>
          <a:endParaRPr lang="ru-RU" sz="2400" kern="1200">
            <a:gradFill>
              <a:gsLst>
                <a:gs pos="100000">
                  <a:srgbClr val="009A96"/>
                </a:gs>
                <a:gs pos="0">
                  <a:srgbClr val="35D7C7"/>
                </a:gs>
              </a:gsLst>
              <a:lin ang="5400000" scaled="0"/>
            </a:gradFill>
            <a:latin typeface="+mn-lt"/>
            <a:ea typeface="+mn-ea"/>
            <a:cs typeface="+mn-cs"/>
          </a:endParaRPr>
        </a:p>
      </xdr:txBody>
    </xdr:sp>
    <xdr:clientData/>
  </xdr:twoCellAnchor>
  <xdr:twoCellAnchor>
    <xdr:from>
      <xdr:col>20</xdr:col>
      <xdr:colOff>38100</xdr:colOff>
      <xdr:row>24</xdr:row>
      <xdr:rowOff>146573</xdr:rowOff>
    </xdr:from>
    <xdr:to>
      <xdr:col>23</xdr:col>
      <xdr:colOff>12886</xdr:colOff>
      <xdr:row>32</xdr:row>
      <xdr:rowOff>117886</xdr:rowOff>
    </xdr:to>
    <xdr:sp macro="" textlink="Processing!K27">
      <xdr:nvSpPr>
        <xdr:cNvPr id="11" name="Rectangle: Rounded Corners 10">
          <a:extLst>
            <a:ext uri="{FF2B5EF4-FFF2-40B4-BE49-F238E27FC236}">
              <a16:creationId xmlns:a16="http://schemas.microsoft.com/office/drawing/2014/main" id="{87EDE787-4350-4E0A-A38F-C62C97306402}"/>
            </a:ext>
          </a:extLst>
        </xdr:cNvPr>
        <xdr:cNvSpPr/>
      </xdr:nvSpPr>
      <xdr:spPr>
        <a:xfrm>
          <a:off x="12230100" y="4535693"/>
          <a:ext cx="1803586" cy="1434353"/>
        </a:xfrm>
        <a:prstGeom prst="roundRect">
          <a:avLst>
            <a:gd name="adj" fmla="val 10128"/>
          </a:avLst>
        </a:prstGeom>
        <a:solidFill>
          <a:schemeClr val="bg1"/>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FC402E26-5733-4908-8243-3345647A5B13}" type="TxLink">
            <a:rPr lang="en-US" sz="2400" b="0" i="0" u="none" strike="noStrike" kern="1200">
              <a:gradFill>
                <a:gsLst>
                  <a:gs pos="0">
                    <a:srgbClr val="FF0167"/>
                  </a:gs>
                  <a:gs pos="100000">
                    <a:srgbClr val="FF3A89"/>
                  </a:gs>
                </a:gsLst>
                <a:lin ang="5400000" scaled="1"/>
              </a:gradFill>
              <a:latin typeface="Aptos Narrow"/>
              <a:ea typeface="+mn-ea"/>
              <a:cs typeface="+mn-cs"/>
            </a:rPr>
            <a:pPr marL="0" indent="0" algn="ctr" defTabSz="914400" rtl="0" eaLnBrk="1" latinLnBrk="0" hangingPunct="1"/>
            <a:t> $65,822 </a:t>
          </a:fld>
          <a:endParaRPr lang="ru-RU" sz="2400" kern="1200">
            <a:gradFill>
              <a:gsLst>
                <a:gs pos="0">
                  <a:srgbClr val="FF0167"/>
                </a:gs>
                <a:gs pos="100000">
                  <a:srgbClr val="FF3A89"/>
                </a:gs>
              </a:gsLst>
              <a:lin ang="5400000" scaled="1"/>
            </a:gradFill>
            <a:latin typeface="+mn-lt"/>
            <a:ea typeface="+mn-ea"/>
            <a:cs typeface="+mn-cs"/>
          </a:endParaRPr>
        </a:p>
      </xdr:txBody>
    </xdr:sp>
    <xdr:clientData/>
  </xdr:twoCellAnchor>
  <xdr:twoCellAnchor>
    <xdr:from>
      <xdr:col>20</xdr:col>
      <xdr:colOff>45720</xdr:colOff>
      <xdr:row>7</xdr:row>
      <xdr:rowOff>12999</xdr:rowOff>
    </xdr:from>
    <xdr:to>
      <xdr:col>23</xdr:col>
      <xdr:colOff>20506</xdr:colOff>
      <xdr:row>14</xdr:row>
      <xdr:rowOff>167192</xdr:rowOff>
    </xdr:to>
    <xdr:sp macro="" textlink="Processing!K20">
      <xdr:nvSpPr>
        <xdr:cNvPr id="12" name="Rectangle: Rounded Corners 11">
          <a:extLst>
            <a:ext uri="{FF2B5EF4-FFF2-40B4-BE49-F238E27FC236}">
              <a16:creationId xmlns:a16="http://schemas.microsoft.com/office/drawing/2014/main" id="{AA8DC610-8D3C-4D50-A887-CE1D9610DF17}"/>
            </a:ext>
          </a:extLst>
        </xdr:cNvPr>
        <xdr:cNvSpPr/>
      </xdr:nvSpPr>
      <xdr:spPr>
        <a:xfrm>
          <a:off x="12237720" y="1293159"/>
          <a:ext cx="1803586" cy="1434353"/>
        </a:xfrm>
        <a:prstGeom prst="roundRect">
          <a:avLst>
            <a:gd name="adj" fmla="val 10128"/>
          </a:avLst>
        </a:prstGeom>
        <a:solidFill>
          <a:schemeClr val="bg1"/>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ctr" defTabSz="914400" rtl="0" eaLnBrk="1" latinLnBrk="0" hangingPunct="1">
            <a:lnSpc>
              <a:spcPct val="150000"/>
            </a:lnSpc>
          </a:pPr>
          <a:fld id="{1021DFAA-39B2-440A-A762-C9C2DF6CBCB7}" type="TxLink">
            <a:rPr lang="en-US" sz="1400" b="0" i="0" u="none" strike="noStrike" kern="1200">
              <a:solidFill>
                <a:schemeClr val="tx1"/>
              </a:solidFill>
              <a:latin typeface="Aptos Narrow"/>
              <a:ea typeface="Roboto Light" panose="02000000000000000000" pitchFamily="2" charset="0"/>
              <a:cs typeface="Roboto Light" panose="02000000000000000000" pitchFamily="2" charset="0"/>
            </a:rPr>
            <a:pPr marL="0" indent="0" algn="ctr" defTabSz="914400" rtl="0" eaLnBrk="1" latinLnBrk="0" hangingPunct="1">
              <a:lnSpc>
                <a:spcPct val="150000"/>
              </a:lnSpc>
            </a:pPr>
            <a:t>COUNT ORDERS</a:t>
          </a:fld>
          <a:endParaRPr lang="ru-RU" sz="2400" kern="1200">
            <a:solidFill>
              <a:schemeClr val="tx1"/>
            </a:solidFill>
            <a:latin typeface="Roboto Light" panose="02000000000000000000" pitchFamily="2" charset="0"/>
            <a:ea typeface="Roboto Light" panose="02000000000000000000" pitchFamily="2" charset="0"/>
            <a:cs typeface="Roboto Light" panose="02000000000000000000" pitchFamily="2" charset="0"/>
          </a:endParaRPr>
        </a:p>
      </xdr:txBody>
    </xdr:sp>
    <xdr:clientData/>
  </xdr:twoCellAnchor>
  <xdr:twoCellAnchor>
    <xdr:from>
      <xdr:col>0</xdr:col>
      <xdr:colOff>145282</xdr:colOff>
      <xdr:row>0</xdr:row>
      <xdr:rowOff>152400</xdr:rowOff>
    </xdr:from>
    <xdr:to>
      <xdr:col>3</xdr:col>
      <xdr:colOff>145282</xdr:colOff>
      <xdr:row>34</xdr:row>
      <xdr:rowOff>72974</xdr:rowOff>
    </xdr:to>
    <xdr:sp macro="" textlink="">
      <xdr:nvSpPr>
        <xdr:cNvPr id="13" name="Rectangle: Rounded Corners 12">
          <a:hlinkClick xmlns:r="http://schemas.openxmlformats.org/officeDocument/2006/relationships" r:id="rId2"/>
          <a:extLst>
            <a:ext uri="{FF2B5EF4-FFF2-40B4-BE49-F238E27FC236}">
              <a16:creationId xmlns:a16="http://schemas.microsoft.com/office/drawing/2014/main" id="{50F6EC50-D9B9-4D12-905D-A73A0C691A84}"/>
            </a:ext>
          </a:extLst>
        </xdr:cNvPr>
        <xdr:cNvSpPr/>
      </xdr:nvSpPr>
      <xdr:spPr>
        <a:xfrm>
          <a:off x="145282" y="152400"/>
          <a:ext cx="2035969" cy="5992762"/>
        </a:xfrm>
        <a:prstGeom prst="roundRect">
          <a:avLst>
            <a:gd name="adj" fmla="val 7781"/>
          </a:avLst>
        </a:prstGeom>
        <a:solidFill>
          <a:schemeClr val="bg1"/>
        </a:solidFill>
        <a:ln>
          <a:noFill/>
        </a:ln>
        <a:effectLst>
          <a:outerShdw blurRad="152400" dist="330200" dir="6300000" sx="104000" sy="104000" algn="b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ru-RU" sz="1100"/>
        </a:p>
      </xdr:txBody>
    </xdr:sp>
    <xdr:clientData/>
  </xdr:twoCellAnchor>
  <xdr:twoCellAnchor>
    <xdr:from>
      <xdr:col>22</xdr:col>
      <xdr:colOff>529366</xdr:colOff>
      <xdr:row>0</xdr:row>
      <xdr:rowOff>0</xdr:rowOff>
    </xdr:from>
    <xdr:to>
      <xdr:col>25</xdr:col>
      <xdr:colOff>171226</xdr:colOff>
      <xdr:row>34</xdr:row>
      <xdr:rowOff>15240</xdr:rowOff>
    </xdr:to>
    <xdr:grpSp>
      <xdr:nvGrpSpPr>
        <xdr:cNvPr id="30" name="Group 29">
          <a:extLst>
            <a:ext uri="{FF2B5EF4-FFF2-40B4-BE49-F238E27FC236}">
              <a16:creationId xmlns:a16="http://schemas.microsoft.com/office/drawing/2014/main" id="{489C4995-9059-4A22-A9C2-98CBAFA1616F}"/>
            </a:ext>
          </a:extLst>
        </xdr:cNvPr>
        <xdr:cNvGrpSpPr/>
      </xdr:nvGrpSpPr>
      <xdr:grpSpPr>
        <a:xfrm>
          <a:off x="15337566" y="0"/>
          <a:ext cx="1661160" cy="6060440"/>
          <a:chOff x="14142720" y="0"/>
          <a:chExt cx="1470660" cy="6355080"/>
        </a:xfrm>
        <a:solidFill>
          <a:schemeClr val="bg1">
            <a:lumMod val="95000"/>
          </a:schemeClr>
        </a:solidFill>
      </xdr:grpSpPr>
      <xdr:sp macro="" textlink="">
        <xdr:nvSpPr>
          <xdr:cNvPr id="31" name="Rectangle 30">
            <a:extLst>
              <a:ext uri="{FF2B5EF4-FFF2-40B4-BE49-F238E27FC236}">
                <a16:creationId xmlns:a16="http://schemas.microsoft.com/office/drawing/2014/main" id="{85266A04-9CB9-0371-1F2D-F20F1E476094}"/>
              </a:ext>
            </a:extLst>
          </xdr:cNvPr>
          <xdr:cNvSpPr/>
        </xdr:nvSpPr>
        <xdr:spPr>
          <a:xfrm>
            <a:off x="14142720" y="342900"/>
            <a:ext cx="1470660" cy="6012180"/>
          </a:xfrm>
          <a:prstGeom prst="rect">
            <a:avLst/>
          </a:prstGeom>
          <a:grpFill/>
          <a:ln>
            <a:noFill/>
          </a:ln>
          <a:effectLst>
            <a:outerShdw blurRad="152400" dist="330200" dir="13200000" sx="93000" sy="93000" algn="br" rotWithShape="0">
              <a:prstClr val="black">
                <a:alpha val="3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sp macro="" textlink="">
        <xdr:nvSpPr>
          <xdr:cNvPr id="32" name="Rectangle 31">
            <a:extLst>
              <a:ext uri="{FF2B5EF4-FFF2-40B4-BE49-F238E27FC236}">
                <a16:creationId xmlns:a16="http://schemas.microsoft.com/office/drawing/2014/main" id="{D0AB298A-0904-9BFF-CC99-E3BF116F2FD4}"/>
              </a:ext>
            </a:extLst>
          </xdr:cNvPr>
          <xdr:cNvSpPr/>
        </xdr:nvSpPr>
        <xdr:spPr>
          <a:xfrm>
            <a:off x="14142720" y="0"/>
            <a:ext cx="1470660" cy="533400"/>
          </a:xfrm>
          <a:prstGeom prst="rect">
            <a:avLst/>
          </a:prstGeom>
          <a:grp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grpSp>
    <xdr:clientData/>
  </xdr:twoCellAnchor>
  <xdr:twoCellAnchor>
    <xdr:from>
      <xdr:col>0</xdr:col>
      <xdr:colOff>363361</xdr:colOff>
      <xdr:row>29</xdr:row>
      <xdr:rowOff>93314</xdr:rowOff>
    </xdr:from>
    <xdr:to>
      <xdr:col>0</xdr:col>
      <xdr:colOff>601608</xdr:colOff>
      <xdr:row>30</xdr:row>
      <xdr:rowOff>122606</xdr:rowOff>
    </xdr:to>
    <xdr:pic>
      <xdr:nvPicPr>
        <xdr:cNvPr id="35" name="Graphic 34" descr="Help outline">
          <a:extLst>
            <a:ext uri="{FF2B5EF4-FFF2-40B4-BE49-F238E27FC236}">
              <a16:creationId xmlns:a16="http://schemas.microsoft.com/office/drawing/2014/main" id="{8B3F05D4-75F5-A209-FD56-A4B8DE5B206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63361" y="5223207"/>
          <a:ext cx="238247" cy="206185"/>
        </a:xfrm>
        <a:prstGeom prst="rect">
          <a:avLst/>
        </a:prstGeom>
      </xdr:spPr>
    </xdr:pic>
    <xdr:clientData/>
  </xdr:twoCellAnchor>
  <xdr:twoCellAnchor>
    <xdr:from>
      <xdr:col>0</xdr:col>
      <xdr:colOff>363361</xdr:colOff>
      <xdr:row>31</xdr:row>
      <xdr:rowOff>93403</xdr:rowOff>
    </xdr:from>
    <xdr:to>
      <xdr:col>0</xdr:col>
      <xdr:colOff>601608</xdr:colOff>
      <xdr:row>32</xdr:row>
      <xdr:rowOff>122694</xdr:rowOff>
    </xdr:to>
    <xdr:pic>
      <xdr:nvPicPr>
        <xdr:cNvPr id="38" name="Graphic 37" descr="Information outline">
          <a:extLst>
            <a:ext uri="{FF2B5EF4-FFF2-40B4-BE49-F238E27FC236}">
              <a16:creationId xmlns:a16="http://schemas.microsoft.com/office/drawing/2014/main" id="{A7A2465E-76B3-BC37-0729-FA60BCBC349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3361" y="5577082"/>
          <a:ext cx="238247" cy="206183"/>
        </a:xfrm>
        <a:prstGeom prst="rect">
          <a:avLst/>
        </a:prstGeom>
      </xdr:spPr>
    </xdr:pic>
    <xdr:clientData/>
  </xdr:twoCellAnchor>
  <xdr:twoCellAnchor>
    <xdr:from>
      <xdr:col>19</xdr:col>
      <xdr:colOff>121920</xdr:colOff>
      <xdr:row>31</xdr:row>
      <xdr:rowOff>10758</xdr:rowOff>
    </xdr:from>
    <xdr:to>
      <xdr:col>23</xdr:col>
      <xdr:colOff>232186</xdr:colOff>
      <xdr:row>34</xdr:row>
      <xdr:rowOff>53700</xdr:rowOff>
    </xdr:to>
    <xdr:grpSp>
      <xdr:nvGrpSpPr>
        <xdr:cNvPr id="42" name="Group 41">
          <a:hlinkClick xmlns:r="http://schemas.openxmlformats.org/officeDocument/2006/relationships" r:id="rId7"/>
          <a:extLst>
            <a:ext uri="{FF2B5EF4-FFF2-40B4-BE49-F238E27FC236}">
              <a16:creationId xmlns:a16="http://schemas.microsoft.com/office/drawing/2014/main" id="{46C53ECE-1049-41B1-83DA-16613B9566AE}"/>
            </a:ext>
          </a:extLst>
        </xdr:cNvPr>
        <xdr:cNvGrpSpPr/>
      </xdr:nvGrpSpPr>
      <xdr:grpSpPr>
        <a:xfrm>
          <a:off x="12910820" y="5522558"/>
          <a:ext cx="2802666" cy="576342"/>
          <a:chOff x="12001500" y="5798820"/>
          <a:chExt cx="2430780" cy="602340"/>
        </a:xfrm>
      </xdr:grpSpPr>
      <xdr:sp macro="" textlink="">
        <xdr:nvSpPr>
          <xdr:cNvPr id="43" name="Rectangle: Rounded Corners 42">
            <a:extLst>
              <a:ext uri="{FF2B5EF4-FFF2-40B4-BE49-F238E27FC236}">
                <a16:creationId xmlns:a16="http://schemas.microsoft.com/office/drawing/2014/main" id="{C4BAFFFA-EF52-2B2F-5D0E-BF8D35C03DD8}"/>
              </a:ext>
            </a:extLst>
          </xdr:cNvPr>
          <xdr:cNvSpPr/>
        </xdr:nvSpPr>
        <xdr:spPr>
          <a:xfrm>
            <a:off x="12001500" y="5798820"/>
            <a:ext cx="2430780" cy="602340"/>
          </a:xfrm>
          <a:prstGeom prst="roundRect">
            <a:avLst>
              <a:gd name="adj" fmla="val 18499"/>
            </a:avLst>
          </a:prstGeom>
          <a:solidFill>
            <a:schemeClr val="bg1"/>
          </a:solidFill>
          <a:ln>
            <a:noFill/>
          </a:ln>
          <a:effectLst>
            <a:outerShdw blurRad="558800" dist="50800" dir="5400000" sx="102000" sy="102000" algn="br" rotWithShape="0">
              <a:prstClr val="black">
                <a:alpha val="3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400">
                <a:solidFill>
                  <a:schemeClr val="tx1">
                    <a:lumMod val="95000"/>
                    <a:lumOff val="5000"/>
                  </a:schemeClr>
                </a:solidFill>
                <a:effectLst/>
                <a:latin typeface="+mn-lt"/>
                <a:ea typeface="+mn-ea"/>
                <a:cs typeface="+mn-cs"/>
              </a:rPr>
              <a:t>More Details</a:t>
            </a:r>
            <a:endParaRPr lang="ru-RU" sz="1400">
              <a:solidFill>
                <a:schemeClr val="tx1">
                  <a:lumMod val="95000"/>
                  <a:lumOff val="5000"/>
                </a:schemeClr>
              </a:solidFill>
              <a:effectLst/>
            </a:endParaRPr>
          </a:p>
        </xdr:txBody>
      </xdr:sp>
      <xdr:sp macro="" textlink="">
        <xdr:nvSpPr>
          <xdr:cNvPr id="44" name="Rectangle: Rounded Corners 43">
            <a:extLst>
              <a:ext uri="{FF2B5EF4-FFF2-40B4-BE49-F238E27FC236}">
                <a16:creationId xmlns:a16="http://schemas.microsoft.com/office/drawing/2014/main" id="{595F892A-EFEC-461C-AB0A-D0DC7BD9A201}"/>
              </a:ext>
            </a:extLst>
          </xdr:cNvPr>
          <xdr:cNvSpPr/>
        </xdr:nvSpPr>
        <xdr:spPr>
          <a:xfrm>
            <a:off x="12001500" y="5798820"/>
            <a:ext cx="2430780" cy="602340"/>
          </a:xfrm>
          <a:prstGeom prst="roundRect">
            <a:avLst>
              <a:gd name="adj" fmla="val 18499"/>
            </a:avLst>
          </a:prstGeom>
          <a:solidFill>
            <a:schemeClr val="bg1"/>
          </a:solidFill>
          <a:ln>
            <a:noFill/>
          </a:ln>
          <a:effectLst>
            <a:outerShdw blurRad="558800" dist="50800" dir="5400000" sx="101000" sy="101000" algn="b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400">
                <a:solidFill>
                  <a:schemeClr val="tx1">
                    <a:lumMod val="95000"/>
                    <a:lumOff val="5000"/>
                  </a:schemeClr>
                </a:solidFill>
                <a:effectLst/>
                <a:latin typeface="+mn-lt"/>
                <a:ea typeface="+mn-ea"/>
                <a:cs typeface="+mn-cs"/>
              </a:rPr>
              <a:t>KPI Plan Details</a:t>
            </a:r>
            <a:endParaRPr lang="ru-RU" sz="1400">
              <a:solidFill>
                <a:schemeClr val="tx1">
                  <a:lumMod val="95000"/>
                  <a:lumOff val="5000"/>
                </a:schemeClr>
              </a:solidFill>
              <a:effectLst/>
            </a:endParaRPr>
          </a:p>
        </xdr:txBody>
      </xdr:sp>
    </xdr:grpSp>
    <xdr:clientData/>
  </xdr:twoCellAnchor>
  <xdr:twoCellAnchor>
    <xdr:from>
      <xdr:col>10</xdr:col>
      <xdr:colOff>15240</xdr:colOff>
      <xdr:row>5</xdr:row>
      <xdr:rowOff>96371</xdr:rowOff>
    </xdr:from>
    <xdr:to>
      <xdr:col>19</xdr:col>
      <xdr:colOff>509016</xdr:colOff>
      <xdr:row>19</xdr:row>
      <xdr:rowOff>146262</xdr:rowOff>
    </xdr:to>
    <xdr:graphicFrame macro="">
      <xdr:nvGraphicFramePr>
        <xdr:cNvPr id="45" name="Chart 44">
          <a:extLst>
            <a:ext uri="{FF2B5EF4-FFF2-40B4-BE49-F238E27FC236}">
              <a16:creationId xmlns:a16="http://schemas.microsoft.com/office/drawing/2014/main" id="{E327928E-9107-4480-8ED4-F760F3F4CF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402378</xdr:colOff>
      <xdr:row>9</xdr:row>
      <xdr:rowOff>100101</xdr:rowOff>
    </xdr:from>
    <xdr:to>
      <xdr:col>23</xdr:col>
      <xdr:colOff>332729</xdr:colOff>
      <xdr:row>13</xdr:row>
      <xdr:rowOff>90544</xdr:rowOff>
    </xdr:to>
    <xdr:sp macro="" textlink="Processing!K21">
      <xdr:nvSpPr>
        <xdr:cNvPr id="56" name="TextBox 55">
          <a:extLst>
            <a:ext uri="{FF2B5EF4-FFF2-40B4-BE49-F238E27FC236}">
              <a16:creationId xmlns:a16="http://schemas.microsoft.com/office/drawing/2014/main" id="{2BDA56DC-904C-4EAF-9AF9-00ABB580D76B}"/>
            </a:ext>
          </a:extLst>
        </xdr:cNvPr>
        <xdr:cNvSpPr txBox="1"/>
      </xdr:nvSpPr>
      <xdr:spPr>
        <a:xfrm>
          <a:off x="11984778" y="1746021"/>
          <a:ext cx="2368751" cy="721963"/>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86D7CB20-01FE-4178-9F7E-0B975D8330A7}" type="TxLink">
            <a:rPr lang="en-US" sz="2400" b="0" i="0" u="none" strike="noStrike" kern="1200">
              <a:gradFill>
                <a:gsLst>
                  <a:gs pos="100000">
                    <a:srgbClr val="2B76DD"/>
                  </a:gs>
                  <a:gs pos="0">
                    <a:srgbClr val="02CDFA"/>
                  </a:gs>
                </a:gsLst>
                <a:lin ang="5400000" scaled="0"/>
              </a:gradFill>
              <a:latin typeface="Aptos Narrow"/>
              <a:ea typeface="+mn-ea"/>
              <a:cs typeface="Calibri"/>
            </a:rPr>
            <a:pPr marL="0" indent="0" algn="ctr" defTabSz="914400" rtl="0" eaLnBrk="1" latinLnBrk="0" hangingPunct="1"/>
            <a:t>28</a:t>
          </a:fld>
          <a:endParaRPr lang="ru-RU" sz="4800" kern="1200">
            <a:gradFill>
              <a:gsLst>
                <a:gs pos="100000">
                  <a:srgbClr val="2B76DD"/>
                </a:gs>
                <a:gs pos="0">
                  <a:srgbClr val="02CDFA"/>
                </a:gs>
              </a:gsLst>
              <a:lin ang="5400000" scaled="0"/>
            </a:gradFill>
            <a:latin typeface="+mn-lt"/>
            <a:ea typeface="+mn-ea"/>
            <a:cs typeface="+mn-cs"/>
          </a:endParaRPr>
        </a:p>
      </xdr:txBody>
    </xdr:sp>
    <xdr:clientData/>
  </xdr:twoCellAnchor>
  <xdr:twoCellAnchor>
    <xdr:from>
      <xdr:col>20</xdr:col>
      <xdr:colOff>457200</xdr:colOff>
      <xdr:row>16</xdr:row>
      <xdr:rowOff>113101</xdr:rowOff>
    </xdr:from>
    <xdr:to>
      <xdr:col>22</xdr:col>
      <xdr:colOff>323626</xdr:colOff>
      <xdr:row>18</xdr:row>
      <xdr:rowOff>29729</xdr:rowOff>
    </xdr:to>
    <xdr:sp macro="" textlink="Processing!K23">
      <xdr:nvSpPr>
        <xdr:cNvPr id="57" name="TextBox 56">
          <a:extLst>
            <a:ext uri="{FF2B5EF4-FFF2-40B4-BE49-F238E27FC236}">
              <a16:creationId xmlns:a16="http://schemas.microsoft.com/office/drawing/2014/main" id="{26E9A967-E7E9-4462-BB59-C9019B1F62B1}"/>
            </a:ext>
          </a:extLst>
        </xdr:cNvPr>
        <xdr:cNvSpPr txBox="1"/>
      </xdr:nvSpPr>
      <xdr:spPr>
        <a:xfrm>
          <a:off x="12649200" y="3039181"/>
          <a:ext cx="1085626" cy="2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B37D9B-19DC-477D-B499-0220C0A381BC}" type="TxLink">
            <a:rPr lang="en-US" sz="1400" b="0" i="0" u="none" strike="noStrike">
              <a:solidFill>
                <a:srgbClr val="000000"/>
              </a:solidFill>
              <a:latin typeface="Aptos Narrow"/>
            </a:rPr>
            <a:pPr algn="ctr"/>
            <a:t>PROFIT</a:t>
          </a:fld>
          <a:endParaRPr lang="ru-RU" sz="1600">
            <a:solidFill>
              <a:schemeClr val="tx1">
                <a:lumMod val="95000"/>
                <a:lumOff val="5000"/>
              </a:schemeClr>
            </a:solidFill>
            <a:latin typeface="+mn-lt"/>
          </a:endParaRPr>
        </a:p>
      </xdr:txBody>
    </xdr:sp>
    <xdr:clientData/>
  </xdr:twoCellAnchor>
  <xdr:twoCellAnchor>
    <xdr:from>
      <xdr:col>20</xdr:col>
      <xdr:colOff>487680</xdr:colOff>
      <xdr:row>25</xdr:row>
      <xdr:rowOff>73208</xdr:rowOff>
    </xdr:from>
    <xdr:to>
      <xdr:col>22</xdr:col>
      <xdr:colOff>460786</xdr:colOff>
      <xdr:row>26</xdr:row>
      <xdr:rowOff>172716</xdr:rowOff>
    </xdr:to>
    <xdr:sp macro="" textlink="">
      <xdr:nvSpPr>
        <xdr:cNvPr id="58" name="TextBox 57">
          <a:extLst>
            <a:ext uri="{FF2B5EF4-FFF2-40B4-BE49-F238E27FC236}">
              <a16:creationId xmlns:a16="http://schemas.microsoft.com/office/drawing/2014/main" id="{112371CD-9450-40F3-B31C-12432FE38142}"/>
            </a:ext>
          </a:extLst>
        </xdr:cNvPr>
        <xdr:cNvSpPr txBox="1"/>
      </xdr:nvSpPr>
      <xdr:spPr>
        <a:xfrm>
          <a:off x="12679680" y="4645208"/>
          <a:ext cx="1192306" cy="2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tx1">
                  <a:lumMod val="95000"/>
                  <a:lumOff val="5000"/>
                </a:schemeClr>
              </a:solidFill>
            </a:rPr>
            <a:t>TOTAL COSTS</a:t>
          </a:r>
          <a:endParaRPr lang="ru-RU" sz="1200">
            <a:solidFill>
              <a:schemeClr val="tx1">
                <a:lumMod val="95000"/>
                <a:lumOff val="5000"/>
              </a:schemeClr>
            </a:solidFill>
            <a:latin typeface="+mn-lt"/>
          </a:endParaRPr>
        </a:p>
      </xdr:txBody>
    </xdr:sp>
    <xdr:clientData/>
  </xdr:twoCellAnchor>
  <xdr:twoCellAnchor>
    <xdr:from>
      <xdr:col>5</xdr:col>
      <xdr:colOff>73152</xdr:colOff>
      <xdr:row>0</xdr:row>
      <xdr:rowOff>60960</xdr:rowOff>
    </xdr:from>
    <xdr:to>
      <xdr:col>7</xdr:col>
      <xdr:colOff>518160</xdr:colOff>
      <xdr:row>2</xdr:row>
      <xdr:rowOff>120028</xdr:rowOff>
    </xdr:to>
    <xdr:sp macro="" textlink="">
      <xdr:nvSpPr>
        <xdr:cNvPr id="59" name="Rectangle: Rounded Corners 58">
          <a:extLst>
            <a:ext uri="{FF2B5EF4-FFF2-40B4-BE49-F238E27FC236}">
              <a16:creationId xmlns:a16="http://schemas.microsoft.com/office/drawing/2014/main" id="{6E398370-620A-4342-8871-6F24252D648B}"/>
            </a:ext>
          </a:extLst>
        </xdr:cNvPr>
        <xdr:cNvSpPr/>
      </xdr:nvSpPr>
      <xdr:spPr>
        <a:xfrm>
          <a:off x="3121152" y="60960"/>
          <a:ext cx="1664208" cy="424828"/>
        </a:xfrm>
        <a:prstGeom prst="roundRect">
          <a:avLst>
            <a:gd name="adj" fmla="val 28713"/>
          </a:avLst>
        </a:prstGeom>
        <a:solidFill>
          <a:schemeClr val="bg1"/>
        </a:solidFill>
        <a:ln>
          <a:noFill/>
        </a:ln>
        <a:effectLst>
          <a:innerShdw blurRad="101600" dist="12700">
            <a:schemeClr val="tx1">
              <a:lumMod val="75000"/>
              <a:lumOff val="25000"/>
              <a:alpha val="60000"/>
            </a:scheme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243840</xdr:colOff>
      <xdr:row>0</xdr:row>
      <xdr:rowOff>175260</xdr:rowOff>
    </xdr:from>
    <xdr:to>
      <xdr:col>7</xdr:col>
      <xdr:colOff>345360</xdr:colOff>
      <xdr:row>2</xdr:row>
      <xdr:rowOff>18328</xdr:rowOff>
    </xdr:to>
    <xdr:sp macro="" textlink="">
      <xdr:nvSpPr>
        <xdr:cNvPr id="60" name="Rectangle 59">
          <a:extLst>
            <a:ext uri="{FF2B5EF4-FFF2-40B4-BE49-F238E27FC236}">
              <a16:creationId xmlns:a16="http://schemas.microsoft.com/office/drawing/2014/main" id="{AE19580C-0015-402C-A81A-82FFAD7BCD99}"/>
            </a:ext>
          </a:extLst>
        </xdr:cNvPr>
        <xdr:cNvSpPr/>
      </xdr:nvSpPr>
      <xdr:spPr>
        <a:xfrm>
          <a:off x="3291840" y="175260"/>
          <a:ext cx="1320720" cy="208828"/>
        </a:xfrm>
        <a:prstGeom prst="rect">
          <a:avLst/>
        </a:prstGeom>
        <a:solidFill>
          <a:srgbClr val="8D77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152400</xdr:colOff>
      <xdr:row>0</xdr:row>
      <xdr:rowOff>15240</xdr:rowOff>
    </xdr:from>
    <xdr:to>
      <xdr:col>7</xdr:col>
      <xdr:colOff>367564</xdr:colOff>
      <xdr:row>3</xdr:row>
      <xdr:rowOff>13842</xdr:rowOff>
    </xdr:to>
    <xdr:grpSp>
      <xdr:nvGrpSpPr>
        <xdr:cNvPr id="61" name="Group 60">
          <a:extLst>
            <a:ext uri="{FF2B5EF4-FFF2-40B4-BE49-F238E27FC236}">
              <a16:creationId xmlns:a16="http://schemas.microsoft.com/office/drawing/2014/main" id="{80539940-AAB4-4642-A0FE-966745793BA1}"/>
            </a:ext>
          </a:extLst>
        </xdr:cNvPr>
        <xdr:cNvGrpSpPr/>
      </xdr:nvGrpSpPr>
      <xdr:grpSpPr>
        <a:xfrm>
          <a:off x="3517900" y="15240"/>
          <a:ext cx="1561364" cy="532002"/>
          <a:chOff x="2704902" y="994064"/>
          <a:chExt cx="1321200" cy="601010"/>
        </a:xfrm>
      </xdr:grpSpPr>
      <xdr:graphicFrame macro="">
        <xdr:nvGraphicFramePr>
          <xdr:cNvPr id="62" name="Chart 61">
            <a:extLst>
              <a:ext uri="{FF2B5EF4-FFF2-40B4-BE49-F238E27FC236}">
                <a16:creationId xmlns:a16="http://schemas.microsoft.com/office/drawing/2014/main" id="{980981E0-E6F2-9EE6-6EFC-BAC4C91376E9}"/>
              </a:ext>
            </a:extLst>
          </xdr:cNvPr>
          <xdr:cNvGraphicFramePr>
            <a:graphicFrameLocks/>
          </xdr:cNvGraphicFramePr>
        </xdr:nvGraphicFramePr>
        <xdr:xfrm>
          <a:off x="2704902" y="994064"/>
          <a:ext cx="1321200" cy="601010"/>
        </xdr:xfrm>
        <a:graphic>
          <a:graphicData uri="http://schemas.openxmlformats.org/drawingml/2006/chart">
            <c:chart xmlns:c="http://schemas.openxmlformats.org/drawingml/2006/chart" xmlns:r="http://schemas.openxmlformats.org/officeDocument/2006/relationships" r:id="rId9"/>
          </a:graphicData>
        </a:graphic>
      </xdr:graphicFrame>
      <xdr:grpSp>
        <xdr:nvGrpSpPr>
          <xdr:cNvPr id="63" name="Group 62">
            <a:extLst>
              <a:ext uri="{FF2B5EF4-FFF2-40B4-BE49-F238E27FC236}">
                <a16:creationId xmlns:a16="http://schemas.microsoft.com/office/drawing/2014/main" id="{6574DF15-022A-C3B8-6628-80627635BCB6}"/>
              </a:ext>
            </a:extLst>
          </xdr:cNvPr>
          <xdr:cNvGrpSpPr/>
        </xdr:nvGrpSpPr>
        <xdr:grpSpPr>
          <a:xfrm>
            <a:off x="2778136" y="1127562"/>
            <a:ext cx="1242000" cy="319649"/>
            <a:chOff x="2778137" y="1127562"/>
            <a:chExt cx="1264291" cy="319649"/>
          </a:xfrm>
        </xdr:grpSpPr>
        <xdr:sp macro="" textlink="">
          <xdr:nvSpPr>
            <xdr:cNvPr id="64" name="Freeform: Shape 63">
              <a:extLst>
                <a:ext uri="{FF2B5EF4-FFF2-40B4-BE49-F238E27FC236}">
                  <a16:creationId xmlns:a16="http://schemas.microsoft.com/office/drawing/2014/main" id="{5F5A4D70-B9F6-993B-B6D8-ED686015FE60}"/>
                </a:ext>
              </a:extLst>
            </xdr:cNvPr>
            <xdr:cNvSpPr/>
          </xdr:nvSpPr>
          <xdr:spPr>
            <a:xfrm>
              <a:off x="2778137" y="1127562"/>
              <a:ext cx="254194" cy="319649"/>
            </a:xfrm>
            <a:custGeom>
              <a:avLst/>
              <a:gdLst>
                <a:gd name="connsiteX0" fmla="*/ 692459 w 1393795"/>
                <a:gd name="connsiteY0" fmla="*/ 213802 h 1748900"/>
                <a:gd name="connsiteX1" fmla="*/ 506224 w 1393795"/>
                <a:gd name="connsiteY1" fmla="*/ 630504 h 1748900"/>
                <a:gd name="connsiteX2" fmla="*/ 71763 w 1393795"/>
                <a:gd name="connsiteY2" fmla="*/ 687971 h 1748900"/>
                <a:gd name="connsiteX3" fmla="*/ 391124 w 1393795"/>
                <a:gd name="connsiteY3" fmla="*/ 1002974 h 1748900"/>
                <a:gd name="connsiteX4" fmla="*/ 308848 w 1393795"/>
                <a:gd name="connsiteY4" fmla="*/ 1455193 h 1748900"/>
                <a:gd name="connsiteX5" fmla="*/ 692459 w 1393795"/>
                <a:gd name="connsiteY5" fmla="*/ 1233174 h 1748900"/>
                <a:gd name="connsiteX6" fmla="*/ 1076070 w 1393795"/>
                <a:gd name="connsiteY6" fmla="*/ 1455193 h 1748900"/>
                <a:gd name="connsiteX7" fmla="*/ 993794 w 1393795"/>
                <a:gd name="connsiteY7" fmla="*/ 1002974 h 1748900"/>
                <a:gd name="connsiteX8" fmla="*/ 1313155 w 1393795"/>
                <a:gd name="connsiteY8" fmla="*/ 687971 h 1748900"/>
                <a:gd name="connsiteX9" fmla="*/ 878694 w 1393795"/>
                <a:gd name="connsiteY9" fmla="*/ 630504 h 1748900"/>
                <a:gd name="connsiteX10" fmla="*/ 0 w 1393795"/>
                <a:gd name="connsiteY10" fmla="*/ 0 h 1748900"/>
                <a:gd name="connsiteX11" fmla="*/ 1393795 w 1393795"/>
                <a:gd name="connsiteY11" fmla="*/ 0 h 1748900"/>
                <a:gd name="connsiteX12" fmla="*/ 1393795 w 1393795"/>
                <a:gd name="connsiteY12" fmla="*/ 1748900 h 1748900"/>
                <a:gd name="connsiteX13" fmla="*/ 0 w 1393795"/>
                <a:gd name="connsiteY13" fmla="*/ 1748900 h 1748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1393795" h="1748900">
                  <a:moveTo>
                    <a:pt x="692459" y="213802"/>
                  </a:moveTo>
                  <a:lnTo>
                    <a:pt x="506224" y="630504"/>
                  </a:lnTo>
                  <a:lnTo>
                    <a:pt x="71763" y="687971"/>
                  </a:lnTo>
                  <a:lnTo>
                    <a:pt x="391124" y="1002974"/>
                  </a:lnTo>
                  <a:lnTo>
                    <a:pt x="308848" y="1455193"/>
                  </a:lnTo>
                  <a:lnTo>
                    <a:pt x="692459" y="1233174"/>
                  </a:lnTo>
                  <a:lnTo>
                    <a:pt x="1076070" y="1455193"/>
                  </a:lnTo>
                  <a:lnTo>
                    <a:pt x="993794" y="1002974"/>
                  </a:lnTo>
                  <a:lnTo>
                    <a:pt x="1313155" y="687971"/>
                  </a:lnTo>
                  <a:lnTo>
                    <a:pt x="878694" y="630504"/>
                  </a:lnTo>
                  <a:close/>
                  <a:moveTo>
                    <a:pt x="0" y="0"/>
                  </a:moveTo>
                  <a:lnTo>
                    <a:pt x="1393795" y="0"/>
                  </a:lnTo>
                  <a:lnTo>
                    <a:pt x="1393795" y="1748900"/>
                  </a:lnTo>
                  <a:lnTo>
                    <a:pt x="0" y="174890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65" name="Freeform: Shape 64">
              <a:extLst>
                <a:ext uri="{FF2B5EF4-FFF2-40B4-BE49-F238E27FC236}">
                  <a16:creationId xmlns:a16="http://schemas.microsoft.com/office/drawing/2014/main" id="{42DC6E76-39BF-661B-46D5-EEA34DA5848C}"/>
                </a:ext>
              </a:extLst>
            </xdr:cNvPr>
            <xdr:cNvSpPr/>
          </xdr:nvSpPr>
          <xdr:spPr>
            <a:xfrm>
              <a:off x="3029793" y="1127562"/>
              <a:ext cx="254194" cy="319649"/>
            </a:xfrm>
            <a:custGeom>
              <a:avLst/>
              <a:gdLst>
                <a:gd name="connsiteX0" fmla="*/ 692459 w 1393795"/>
                <a:gd name="connsiteY0" fmla="*/ 213802 h 1748900"/>
                <a:gd name="connsiteX1" fmla="*/ 506224 w 1393795"/>
                <a:gd name="connsiteY1" fmla="*/ 630504 h 1748900"/>
                <a:gd name="connsiteX2" fmla="*/ 71763 w 1393795"/>
                <a:gd name="connsiteY2" fmla="*/ 687971 h 1748900"/>
                <a:gd name="connsiteX3" fmla="*/ 391124 w 1393795"/>
                <a:gd name="connsiteY3" fmla="*/ 1002974 h 1748900"/>
                <a:gd name="connsiteX4" fmla="*/ 308848 w 1393795"/>
                <a:gd name="connsiteY4" fmla="*/ 1455193 h 1748900"/>
                <a:gd name="connsiteX5" fmla="*/ 692459 w 1393795"/>
                <a:gd name="connsiteY5" fmla="*/ 1233174 h 1748900"/>
                <a:gd name="connsiteX6" fmla="*/ 1076070 w 1393795"/>
                <a:gd name="connsiteY6" fmla="*/ 1455193 h 1748900"/>
                <a:gd name="connsiteX7" fmla="*/ 993794 w 1393795"/>
                <a:gd name="connsiteY7" fmla="*/ 1002974 h 1748900"/>
                <a:gd name="connsiteX8" fmla="*/ 1313155 w 1393795"/>
                <a:gd name="connsiteY8" fmla="*/ 687971 h 1748900"/>
                <a:gd name="connsiteX9" fmla="*/ 878694 w 1393795"/>
                <a:gd name="connsiteY9" fmla="*/ 630504 h 1748900"/>
                <a:gd name="connsiteX10" fmla="*/ 0 w 1393795"/>
                <a:gd name="connsiteY10" fmla="*/ 0 h 1748900"/>
                <a:gd name="connsiteX11" fmla="*/ 1393795 w 1393795"/>
                <a:gd name="connsiteY11" fmla="*/ 0 h 1748900"/>
                <a:gd name="connsiteX12" fmla="*/ 1393795 w 1393795"/>
                <a:gd name="connsiteY12" fmla="*/ 1748900 h 1748900"/>
                <a:gd name="connsiteX13" fmla="*/ 0 w 1393795"/>
                <a:gd name="connsiteY13" fmla="*/ 1748900 h 1748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1393795" h="1748900">
                  <a:moveTo>
                    <a:pt x="692459" y="213802"/>
                  </a:moveTo>
                  <a:lnTo>
                    <a:pt x="506224" y="630504"/>
                  </a:lnTo>
                  <a:lnTo>
                    <a:pt x="71763" y="687971"/>
                  </a:lnTo>
                  <a:lnTo>
                    <a:pt x="391124" y="1002974"/>
                  </a:lnTo>
                  <a:lnTo>
                    <a:pt x="308848" y="1455193"/>
                  </a:lnTo>
                  <a:lnTo>
                    <a:pt x="692459" y="1233174"/>
                  </a:lnTo>
                  <a:lnTo>
                    <a:pt x="1076070" y="1455193"/>
                  </a:lnTo>
                  <a:lnTo>
                    <a:pt x="993794" y="1002974"/>
                  </a:lnTo>
                  <a:lnTo>
                    <a:pt x="1313155" y="687971"/>
                  </a:lnTo>
                  <a:lnTo>
                    <a:pt x="878694" y="630504"/>
                  </a:lnTo>
                  <a:close/>
                  <a:moveTo>
                    <a:pt x="0" y="0"/>
                  </a:moveTo>
                  <a:lnTo>
                    <a:pt x="1393795" y="0"/>
                  </a:lnTo>
                  <a:lnTo>
                    <a:pt x="1393795" y="1748900"/>
                  </a:lnTo>
                  <a:lnTo>
                    <a:pt x="0" y="174890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66" name="Freeform: Shape 65">
              <a:extLst>
                <a:ext uri="{FF2B5EF4-FFF2-40B4-BE49-F238E27FC236}">
                  <a16:creationId xmlns:a16="http://schemas.microsoft.com/office/drawing/2014/main" id="{06E0A2C6-7FD7-73E9-9116-571C1DE93DD5}"/>
                </a:ext>
              </a:extLst>
            </xdr:cNvPr>
            <xdr:cNvSpPr/>
          </xdr:nvSpPr>
          <xdr:spPr>
            <a:xfrm>
              <a:off x="3281453" y="1127562"/>
              <a:ext cx="254194" cy="319649"/>
            </a:xfrm>
            <a:custGeom>
              <a:avLst/>
              <a:gdLst>
                <a:gd name="connsiteX0" fmla="*/ 692459 w 1393795"/>
                <a:gd name="connsiteY0" fmla="*/ 213802 h 1748900"/>
                <a:gd name="connsiteX1" fmla="*/ 506224 w 1393795"/>
                <a:gd name="connsiteY1" fmla="*/ 630504 h 1748900"/>
                <a:gd name="connsiteX2" fmla="*/ 71763 w 1393795"/>
                <a:gd name="connsiteY2" fmla="*/ 687971 h 1748900"/>
                <a:gd name="connsiteX3" fmla="*/ 391124 w 1393795"/>
                <a:gd name="connsiteY3" fmla="*/ 1002974 h 1748900"/>
                <a:gd name="connsiteX4" fmla="*/ 308848 w 1393795"/>
                <a:gd name="connsiteY4" fmla="*/ 1455193 h 1748900"/>
                <a:gd name="connsiteX5" fmla="*/ 692459 w 1393795"/>
                <a:gd name="connsiteY5" fmla="*/ 1233174 h 1748900"/>
                <a:gd name="connsiteX6" fmla="*/ 1076070 w 1393795"/>
                <a:gd name="connsiteY6" fmla="*/ 1455193 h 1748900"/>
                <a:gd name="connsiteX7" fmla="*/ 993794 w 1393795"/>
                <a:gd name="connsiteY7" fmla="*/ 1002974 h 1748900"/>
                <a:gd name="connsiteX8" fmla="*/ 1313155 w 1393795"/>
                <a:gd name="connsiteY8" fmla="*/ 687971 h 1748900"/>
                <a:gd name="connsiteX9" fmla="*/ 878694 w 1393795"/>
                <a:gd name="connsiteY9" fmla="*/ 630504 h 1748900"/>
                <a:gd name="connsiteX10" fmla="*/ 0 w 1393795"/>
                <a:gd name="connsiteY10" fmla="*/ 0 h 1748900"/>
                <a:gd name="connsiteX11" fmla="*/ 1393795 w 1393795"/>
                <a:gd name="connsiteY11" fmla="*/ 0 h 1748900"/>
                <a:gd name="connsiteX12" fmla="*/ 1393795 w 1393795"/>
                <a:gd name="connsiteY12" fmla="*/ 1748900 h 1748900"/>
                <a:gd name="connsiteX13" fmla="*/ 0 w 1393795"/>
                <a:gd name="connsiteY13" fmla="*/ 1748900 h 1748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1393795" h="1748900">
                  <a:moveTo>
                    <a:pt x="692459" y="213802"/>
                  </a:moveTo>
                  <a:lnTo>
                    <a:pt x="506224" y="630504"/>
                  </a:lnTo>
                  <a:lnTo>
                    <a:pt x="71763" y="687971"/>
                  </a:lnTo>
                  <a:lnTo>
                    <a:pt x="391124" y="1002974"/>
                  </a:lnTo>
                  <a:lnTo>
                    <a:pt x="308848" y="1455193"/>
                  </a:lnTo>
                  <a:lnTo>
                    <a:pt x="692459" y="1233174"/>
                  </a:lnTo>
                  <a:lnTo>
                    <a:pt x="1076070" y="1455193"/>
                  </a:lnTo>
                  <a:lnTo>
                    <a:pt x="993794" y="1002974"/>
                  </a:lnTo>
                  <a:lnTo>
                    <a:pt x="1313155" y="687971"/>
                  </a:lnTo>
                  <a:lnTo>
                    <a:pt x="878694" y="630504"/>
                  </a:lnTo>
                  <a:close/>
                  <a:moveTo>
                    <a:pt x="0" y="0"/>
                  </a:moveTo>
                  <a:lnTo>
                    <a:pt x="1393795" y="0"/>
                  </a:lnTo>
                  <a:lnTo>
                    <a:pt x="1393795" y="1748900"/>
                  </a:lnTo>
                  <a:lnTo>
                    <a:pt x="0" y="174890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67" name="Freeform: Shape 66">
              <a:extLst>
                <a:ext uri="{FF2B5EF4-FFF2-40B4-BE49-F238E27FC236}">
                  <a16:creationId xmlns:a16="http://schemas.microsoft.com/office/drawing/2014/main" id="{8860CE77-EBA6-403B-EEA6-6A3B38C6A9E4}"/>
                </a:ext>
              </a:extLst>
            </xdr:cNvPr>
            <xdr:cNvSpPr/>
          </xdr:nvSpPr>
          <xdr:spPr>
            <a:xfrm>
              <a:off x="3534795" y="1127562"/>
              <a:ext cx="254194" cy="319649"/>
            </a:xfrm>
            <a:custGeom>
              <a:avLst/>
              <a:gdLst>
                <a:gd name="connsiteX0" fmla="*/ 692459 w 1393795"/>
                <a:gd name="connsiteY0" fmla="*/ 213802 h 1748900"/>
                <a:gd name="connsiteX1" fmla="*/ 506224 w 1393795"/>
                <a:gd name="connsiteY1" fmla="*/ 630504 h 1748900"/>
                <a:gd name="connsiteX2" fmla="*/ 71763 w 1393795"/>
                <a:gd name="connsiteY2" fmla="*/ 687971 h 1748900"/>
                <a:gd name="connsiteX3" fmla="*/ 391124 w 1393795"/>
                <a:gd name="connsiteY3" fmla="*/ 1002974 h 1748900"/>
                <a:gd name="connsiteX4" fmla="*/ 308848 w 1393795"/>
                <a:gd name="connsiteY4" fmla="*/ 1455193 h 1748900"/>
                <a:gd name="connsiteX5" fmla="*/ 692459 w 1393795"/>
                <a:gd name="connsiteY5" fmla="*/ 1233174 h 1748900"/>
                <a:gd name="connsiteX6" fmla="*/ 1076070 w 1393795"/>
                <a:gd name="connsiteY6" fmla="*/ 1455193 h 1748900"/>
                <a:gd name="connsiteX7" fmla="*/ 993794 w 1393795"/>
                <a:gd name="connsiteY7" fmla="*/ 1002974 h 1748900"/>
                <a:gd name="connsiteX8" fmla="*/ 1313155 w 1393795"/>
                <a:gd name="connsiteY8" fmla="*/ 687971 h 1748900"/>
                <a:gd name="connsiteX9" fmla="*/ 878694 w 1393795"/>
                <a:gd name="connsiteY9" fmla="*/ 630504 h 1748900"/>
                <a:gd name="connsiteX10" fmla="*/ 0 w 1393795"/>
                <a:gd name="connsiteY10" fmla="*/ 0 h 1748900"/>
                <a:gd name="connsiteX11" fmla="*/ 1393795 w 1393795"/>
                <a:gd name="connsiteY11" fmla="*/ 0 h 1748900"/>
                <a:gd name="connsiteX12" fmla="*/ 1393795 w 1393795"/>
                <a:gd name="connsiteY12" fmla="*/ 1748900 h 1748900"/>
                <a:gd name="connsiteX13" fmla="*/ 0 w 1393795"/>
                <a:gd name="connsiteY13" fmla="*/ 1748900 h 1748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1393795" h="1748900">
                  <a:moveTo>
                    <a:pt x="692459" y="213802"/>
                  </a:moveTo>
                  <a:lnTo>
                    <a:pt x="506224" y="630504"/>
                  </a:lnTo>
                  <a:lnTo>
                    <a:pt x="71763" y="687971"/>
                  </a:lnTo>
                  <a:lnTo>
                    <a:pt x="391124" y="1002974"/>
                  </a:lnTo>
                  <a:lnTo>
                    <a:pt x="308848" y="1455193"/>
                  </a:lnTo>
                  <a:lnTo>
                    <a:pt x="692459" y="1233174"/>
                  </a:lnTo>
                  <a:lnTo>
                    <a:pt x="1076070" y="1455193"/>
                  </a:lnTo>
                  <a:lnTo>
                    <a:pt x="993794" y="1002974"/>
                  </a:lnTo>
                  <a:lnTo>
                    <a:pt x="1313155" y="687971"/>
                  </a:lnTo>
                  <a:lnTo>
                    <a:pt x="878694" y="630504"/>
                  </a:lnTo>
                  <a:close/>
                  <a:moveTo>
                    <a:pt x="0" y="0"/>
                  </a:moveTo>
                  <a:lnTo>
                    <a:pt x="1393795" y="0"/>
                  </a:lnTo>
                  <a:lnTo>
                    <a:pt x="1393795" y="1748900"/>
                  </a:lnTo>
                  <a:lnTo>
                    <a:pt x="0" y="174890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68" name="Freeform: Shape 67">
              <a:extLst>
                <a:ext uri="{FF2B5EF4-FFF2-40B4-BE49-F238E27FC236}">
                  <a16:creationId xmlns:a16="http://schemas.microsoft.com/office/drawing/2014/main" id="{2AC058E3-42BC-1A10-8285-93850F11BA1D}"/>
                </a:ext>
              </a:extLst>
            </xdr:cNvPr>
            <xdr:cNvSpPr/>
          </xdr:nvSpPr>
          <xdr:spPr>
            <a:xfrm>
              <a:off x="3788234" y="1127562"/>
              <a:ext cx="254194" cy="319649"/>
            </a:xfrm>
            <a:custGeom>
              <a:avLst/>
              <a:gdLst>
                <a:gd name="connsiteX0" fmla="*/ 692459 w 1393795"/>
                <a:gd name="connsiteY0" fmla="*/ 213802 h 1748900"/>
                <a:gd name="connsiteX1" fmla="*/ 506224 w 1393795"/>
                <a:gd name="connsiteY1" fmla="*/ 630504 h 1748900"/>
                <a:gd name="connsiteX2" fmla="*/ 71763 w 1393795"/>
                <a:gd name="connsiteY2" fmla="*/ 687971 h 1748900"/>
                <a:gd name="connsiteX3" fmla="*/ 391124 w 1393795"/>
                <a:gd name="connsiteY3" fmla="*/ 1002974 h 1748900"/>
                <a:gd name="connsiteX4" fmla="*/ 308848 w 1393795"/>
                <a:gd name="connsiteY4" fmla="*/ 1455193 h 1748900"/>
                <a:gd name="connsiteX5" fmla="*/ 692459 w 1393795"/>
                <a:gd name="connsiteY5" fmla="*/ 1233174 h 1748900"/>
                <a:gd name="connsiteX6" fmla="*/ 1076070 w 1393795"/>
                <a:gd name="connsiteY6" fmla="*/ 1455193 h 1748900"/>
                <a:gd name="connsiteX7" fmla="*/ 993794 w 1393795"/>
                <a:gd name="connsiteY7" fmla="*/ 1002974 h 1748900"/>
                <a:gd name="connsiteX8" fmla="*/ 1313155 w 1393795"/>
                <a:gd name="connsiteY8" fmla="*/ 687971 h 1748900"/>
                <a:gd name="connsiteX9" fmla="*/ 878694 w 1393795"/>
                <a:gd name="connsiteY9" fmla="*/ 630504 h 1748900"/>
                <a:gd name="connsiteX10" fmla="*/ 0 w 1393795"/>
                <a:gd name="connsiteY10" fmla="*/ 0 h 1748900"/>
                <a:gd name="connsiteX11" fmla="*/ 1393795 w 1393795"/>
                <a:gd name="connsiteY11" fmla="*/ 0 h 1748900"/>
                <a:gd name="connsiteX12" fmla="*/ 1393795 w 1393795"/>
                <a:gd name="connsiteY12" fmla="*/ 1748900 h 1748900"/>
                <a:gd name="connsiteX13" fmla="*/ 0 w 1393795"/>
                <a:gd name="connsiteY13" fmla="*/ 1748900 h 1748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1393795" h="1748900">
                  <a:moveTo>
                    <a:pt x="692459" y="213802"/>
                  </a:moveTo>
                  <a:lnTo>
                    <a:pt x="506224" y="630504"/>
                  </a:lnTo>
                  <a:lnTo>
                    <a:pt x="71763" y="687971"/>
                  </a:lnTo>
                  <a:lnTo>
                    <a:pt x="391124" y="1002974"/>
                  </a:lnTo>
                  <a:lnTo>
                    <a:pt x="308848" y="1455193"/>
                  </a:lnTo>
                  <a:lnTo>
                    <a:pt x="692459" y="1233174"/>
                  </a:lnTo>
                  <a:lnTo>
                    <a:pt x="1076070" y="1455193"/>
                  </a:lnTo>
                  <a:lnTo>
                    <a:pt x="993794" y="1002974"/>
                  </a:lnTo>
                  <a:lnTo>
                    <a:pt x="1313155" y="687971"/>
                  </a:lnTo>
                  <a:lnTo>
                    <a:pt x="878694" y="630504"/>
                  </a:lnTo>
                  <a:close/>
                  <a:moveTo>
                    <a:pt x="0" y="0"/>
                  </a:moveTo>
                  <a:lnTo>
                    <a:pt x="1393795" y="0"/>
                  </a:lnTo>
                  <a:lnTo>
                    <a:pt x="1393795" y="1748900"/>
                  </a:lnTo>
                  <a:lnTo>
                    <a:pt x="0" y="1748900"/>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clientData/>
  </xdr:twoCellAnchor>
  <xdr:twoCellAnchor>
    <xdr:from>
      <xdr:col>3</xdr:col>
      <xdr:colOff>375668</xdr:colOff>
      <xdr:row>24</xdr:row>
      <xdr:rowOff>79192</xdr:rowOff>
    </xdr:from>
    <xdr:to>
      <xdr:col>5</xdr:col>
      <xdr:colOff>605832</xdr:colOff>
      <xdr:row>26</xdr:row>
      <xdr:rowOff>159862</xdr:rowOff>
    </xdr:to>
    <xdr:sp macro="" textlink="Processing!E42">
      <xdr:nvSpPr>
        <xdr:cNvPr id="71" name="TextBox 70">
          <a:extLst>
            <a:ext uri="{FF2B5EF4-FFF2-40B4-BE49-F238E27FC236}">
              <a16:creationId xmlns:a16="http://schemas.microsoft.com/office/drawing/2014/main" id="{50D4926C-8E19-4875-881A-447212CF6BA1}"/>
            </a:ext>
          </a:extLst>
        </xdr:cNvPr>
        <xdr:cNvSpPr txBox="1"/>
      </xdr:nvSpPr>
      <xdr:spPr>
        <a:xfrm>
          <a:off x="2204468" y="4468312"/>
          <a:ext cx="1449364" cy="446430"/>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0EBB226E-21FA-4E07-A9F9-34D9726BE07D}" type="TxLink">
            <a:rPr lang="en-US" sz="2800" b="0" i="0" u="none" strike="noStrike" kern="1200">
              <a:gradFill>
                <a:gsLst>
                  <a:gs pos="100000">
                    <a:srgbClr val="2B76DD"/>
                  </a:gs>
                  <a:gs pos="0">
                    <a:srgbClr val="02CDFA"/>
                  </a:gs>
                </a:gsLst>
                <a:lin ang="5400000" scaled="0"/>
              </a:gradFill>
              <a:latin typeface="Aptos Narrow"/>
              <a:ea typeface="Roboto Light" panose="02000000000000000000" pitchFamily="2" charset="0"/>
              <a:cs typeface="Calibri"/>
            </a:rPr>
            <a:pPr marL="0" indent="0" algn="ctr" defTabSz="914400" rtl="0" eaLnBrk="1" latinLnBrk="0" hangingPunct="1"/>
            <a:t> $2,033 </a:t>
          </a:fld>
          <a:endParaRPr lang="ru-RU" sz="2800" kern="1200">
            <a:gradFill>
              <a:gsLst>
                <a:gs pos="100000">
                  <a:srgbClr val="2B76DD"/>
                </a:gs>
                <a:gs pos="0">
                  <a:srgbClr val="02CDFA"/>
                </a:gs>
              </a:gsLst>
              <a:lin ang="5400000" scaled="0"/>
            </a:gradFill>
            <a:latin typeface="Roboto Light" panose="02000000000000000000" pitchFamily="2" charset="0"/>
            <a:ea typeface="Roboto Light" panose="02000000000000000000" pitchFamily="2" charset="0"/>
            <a:cs typeface="Roboto Light" panose="02000000000000000000" pitchFamily="2" charset="0"/>
          </a:endParaRPr>
        </a:p>
      </xdr:txBody>
    </xdr:sp>
    <xdr:clientData/>
  </xdr:twoCellAnchor>
  <xdr:twoCellAnchor>
    <xdr:from>
      <xdr:col>6</xdr:col>
      <xdr:colOff>444248</xdr:colOff>
      <xdr:row>24</xdr:row>
      <xdr:rowOff>79192</xdr:rowOff>
    </xdr:from>
    <xdr:to>
      <xdr:col>9</xdr:col>
      <xdr:colOff>64812</xdr:colOff>
      <xdr:row>26</xdr:row>
      <xdr:rowOff>159862</xdr:rowOff>
    </xdr:to>
    <xdr:sp macro="" textlink="Processing!G39">
      <xdr:nvSpPr>
        <xdr:cNvPr id="72" name="TextBox 71">
          <a:extLst>
            <a:ext uri="{FF2B5EF4-FFF2-40B4-BE49-F238E27FC236}">
              <a16:creationId xmlns:a16="http://schemas.microsoft.com/office/drawing/2014/main" id="{C0B32E81-5BC0-46B3-998B-3D9BCDADDC1E}"/>
            </a:ext>
          </a:extLst>
        </xdr:cNvPr>
        <xdr:cNvSpPr txBox="1"/>
      </xdr:nvSpPr>
      <xdr:spPr>
        <a:xfrm>
          <a:off x="4101848" y="4468312"/>
          <a:ext cx="1449364" cy="446430"/>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D713DB1E-776F-4B91-BD7E-0035320216A1}" type="TxLink">
            <a:rPr lang="en-US" sz="2800" b="0" i="0" u="none" strike="noStrike" kern="1200">
              <a:gradFill>
                <a:gsLst>
                  <a:gs pos="100000">
                    <a:srgbClr val="2B76DD"/>
                  </a:gs>
                  <a:gs pos="0">
                    <a:srgbClr val="02CDFA"/>
                  </a:gs>
                </a:gsLst>
                <a:lin ang="5400000" scaled="0"/>
              </a:gradFill>
              <a:latin typeface="Aptos Narrow"/>
              <a:ea typeface="Roboto Light" panose="02000000000000000000" pitchFamily="2" charset="0"/>
              <a:cs typeface="Calibri"/>
            </a:rPr>
            <a:pPr marL="0" indent="0" algn="ctr" defTabSz="914400" rtl="0" eaLnBrk="1" latinLnBrk="0" hangingPunct="1"/>
            <a:t> $1,725 </a:t>
          </a:fld>
          <a:endParaRPr lang="ru-RU" sz="2800" b="0" i="0" u="none" strike="noStrike" kern="1200">
            <a:gradFill>
              <a:gsLst>
                <a:gs pos="100000">
                  <a:srgbClr val="2B76DD"/>
                </a:gs>
                <a:gs pos="0">
                  <a:srgbClr val="02CDFA"/>
                </a:gs>
              </a:gsLst>
              <a:lin ang="5400000" scaled="0"/>
            </a:gradFill>
            <a:latin typeface="Calibri"/>
            <a:ea typeface="Roboto Light" panose="02000000000000000000" pitchFamily="2" charset="0"/>
            <a:cs typeface="Calibri"/>
          </a:endParaRPr>
        </a:p>
      </xdr:txBody>
    </xdr:sp>
    <xdr:clientData/>
  </xdr:twoCellAnchor>
  <xdr:twoCellAnchor>
    <xdr:from>
      <xdr:col>3</xdr:col>
      <xdr:colOff>375668</xdr:colOff>
      <xdr:row>27</xdr:row>
      <xdr:rowOff>163908</xdr:rowOff>
    </xdr:from>
    <xdr:to>
      <xdr:col>5</xdr:col>
      <xdr:colOff>605832</xdr:colOff>
      <xdr:row>30</xdr:row>
      <xdr:rowOff>65285</xdr:rowOff>
    </xdr:to>
    <xdr:sp macro="" textlink="Processing!F37">
      <xdr:nvSpPr>
        <xdr:cNvPr id="73" name="TextBox 72">
          <a:extLst>
            <a:ext uri="{FF2B5EF4-FFF2-40B4-BE49-F238E27FC236}">
              <a16:creationId xmlns:a16="http://schemas.microsoft.com/office/drawing/2014/main" id="{EAFF2204-A75C-4A63-93C3-2A1E572C08CF}"/>
            </a:ext>
          </a:extLst>
        </xdr:cNvPr>
        <xdr:cNvSpPr txBox="1"/>
      </xdr:nvSpPr>
      <xdr:spPr>
        <a:xfrm>
          <a:off x="2204468" y="5101668"/>
          <a:ext cx="1449364" cy="450017"/>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C8B4ACBB-897D-4631-AC5C-FC65AA31C66B}" type="TxLink">
            <a:rPr lang="en-US" sz="1200" b="0" i="0" u="none" strike="noStrike" kern="1200">
              <a:solidFill>
                <a:srgbClr val="000000"/>
              </a:solidFill>
              <a:latin typeface="Aptos Narrow"/>
              <a:ea typeface="Roboto Light" panose="02000000000000000000" pitchFamily="2" charset="0"/>
              <a:cs typeface="Calibri"/>
            </a:rPr>
            <a:pPr marL="0" indent="0" algn="ctr" defTabSz="914400" rtl="0" eaLnBrk="1" latinLnBrk="0" hangingPunct="1"/>
            <a:t>SALARY  FUND</a:t>
          </a:fld>
          <a:endParaRPr lang="ru-RU" sz="5400" kern="1200">
            <a:solidFill>
              <a:schemeClr val="bg1"/>
            </a:solidFill>
            <a:latin typeface="Roboto Light" panose="02000000000000000000" pitchFamily="2" charset="0"/>
            <a:ea typeface="Roboto Light" panose="02000000000000000000" pitchFamily="2" charset="0"/>
            <a:cs typeface="Roboto Light" panose="02000000000000000000" pitchFamily="2" charset="0"/>
          </a:endParaRPr>
        </a:p>
      </xdr:txBody>
    </xdr:sp>
    <xdr:clientData/>
  </xdr:twoCellAnchor>
  <xdr:twoCellAnchor>
    <xdr:from>
      <xdr:col>6</xdr:col>
      <xdr:colOff>409880</xdr:colOff>
      <xdr:row>27</xdr:row>
      <xdr:rowOff>163908</xdr:rowOff>
    </xdr:from>
    <xdr:to>
      <xdr:col>9</xdr:col>
      <xdr:colOff>175380</xdr:colOff>
      <xdr:row>30</xdr:row>
      <xdr:rowOff>65285</xdr:rowOff>
    </xdr:to>
    <xdr:sp macro="" textlink="Processing!H37">
      <xdr:nvSpPr>
        <xdr:cNvPr id="74" name="TextBox 73">
          <a:extLst>
            <a:ext uri="{FF2B5EF4-FFF2-40B4-BE49-F238E27FC236}">
              <a16:creationId xmlns:a16="http://schemas.microsoft.com/office/drawing/2014/main" id="{F9FFCD2D-4BBD-4B86-A90C-23DDDE353514}"/>
            </a:ext>
          </a:extLst>
        </xdr:cNvPr>
        <xdr:cNvSpPr txBox="1"/>
      </xdr:nvSpPr>
      <xdr:spPr>
        <a:xfrm>
          <a:off x="4067480" y="5101668"/>
          <a:ext cx="1594300" cy="450017"/>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2A82A0C6-9CF1-49F9-8143-6F11B2E49F78}" type="TxLink">
            <a:rPr lang="en-US" sz="1200" b="0" i="0" u="none" strike="noStrike" kern="1200">
              <a:solidFill>
                <a:srgbClr val="000000"/>
              </a:solidFill>
              <a:latin typeface="Aptos Narrow"/>
              <a:ea typeface="Roboto Light" panose="02000000000000000000" pitchFamily="2" charset="0"/>
              <a:cs typeface="Calibri"/>
            </a:rPr>
            <a:pPr marL="0" indent="0" algn="ctr" defTabSz="914400" rtl="0" eaLnBrk="1" latinLnBrk="0" hangingPunct="1"/>
            <a:t>TOTAL CACH FLOW</a:t>
          </a:fld>
          <a:endParaRPr lang="ru-RU" sz="2800" b="0" i="0" u="none" strike="noStrike" kern="1200">
            <a:solidFill>
              <a:srgbClr val="000000"/>
            </a:solidFill>
            <a:latin typeface="Calibri"/>
            <a:ea typeface="Roboto Light" panose="02000000000000000000" pitchFamily="2" charset="0"/>
            <a:cs typeface="Calibri"/>
          </a:endParaRPr>
        </a:p>
      </xdr:txBody>
    </xdr:sp>
    <xdr:clientData/>
  </xdr:twoCellAnchor>
  <xdr:twoCellAnchor>
    <xdr:from>
      <xdr:col>3</xdr:col>
      <xdr:colOff>375668</xdr:colOff>
      <xdr:row>29</xdr:row>
      <xdr:rowOff>126257</xdr:rowOff>
    </xdr:from>
    <xdr:to>
      <xdr:col>5</xdr:col>
      <xdr:colOff>605832</xdr:colOff>
      <xdr:row>32</xdr:row>
      <xdr:rowOff>27633</xdr:rowOff>
    </xdr:to>
    <xdr:sp macro="" textlink="Processing!F42">
      <xdr:nvSpPr>
        <xdr:cNvPr id="75" name="TextBox 74">
          <a:extLst>
            <a:ext uri="{FF2B5EF4-FFF2-40B4-BE49-F238E27FC236}">
              <a16:creationId xmlns:a16="http://schemas.microsoft.com/office/drawing/2014/main" id="{735E5978-3E24-44AB-9206-491011ED13F1}"/>
            </a:ext>
          </a:extLst>
        </xdr:cNvPr>
        <xdr:cNvSpPr txBox="1"/>
      </xdr:nvSpPr>
      <xdr:spPr>
        <a:xfrm>
          <a:off x="2204468" y="5429777"/>
          <a:ext cx="1449364" cy="450016"/>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39F2B7ED-E0CE-4EAA-A592-78B533AE7039}" type="TxLink">
            <a:rPr lang="en-US" sz="1800" b="0" i="0" u="none" strike="noStrike" kern="1200">
              <a:gradFill>
                <a:gsLst>
                  <a:gs pos="100000">
                    <a:srgbClr val="009A96"/>
                  </a:gs>
                  <a:gs pos="0">
                    <a:srgbClr val="35D7C7"/>
                  </a:gs>
                </a:gsLst>
                <a:lin ang="5400000" scaled="0"/>
              </a:gradFill>
              <a:latin typeface="Aptos Narrow"/>
              <a:ea typeface="Roboto Light" panose="02000000000000000000" pitchFamily="2" charset="0"/>
              <a:cs typeface="Calibri"/>
            </a:rPr>
            <a:pPr marL="0" indent="0" algn="ctr" defTabSz="914400" rtl="0" eaLnBrk="1" latinLnBrk="0" hangingPunct="1"/>
            <a:t> $12,200 </a:t>
          </a:fld>
          <a:endParaRPr lang="ru-RU" sz="1800" kern="1200">
            <a:gradFill>
              <a:gsLst>
                <a:gs pos="100000">
                  <a:srgbClr val="009A96"/>
                </a:gs>
                <a:gs pos="0">
                  <a:srgbClr val="35D7C7"/>
                </a:gs>
              </a:gsLst>
              <a:lin ang="5400000" scaled="0"/>
            </a:gradFill>
            <a:latin typeface="Roboto Light" panose="02000000000000000000" pitchFamily="2" charset="0"/>
            <a:ea typeface="Roboto Light" panose="02000000000000000000" pitchFamily="2" charset="0"/>
            <a:cs typeface="Roboto Light" panose="02000000000000000000" pitchFamily="2" charset="0"/>
          </a:endParaRPr>
        </a:p>
      </xdr:txBody>
    </xdr:sp>
    <xdr:clientData/>
  </xdr:twoCellAnchor>
  <xdr:twoCellAnchor>
    <xdr:from>
      <xdr:col>6</xdr:col>
      <xdr:colOff>444248</xdr:colOff>
      <xdr:row>29</xdr:row>
      <xdr:rowOff>126257</xdr:rowOff>
    </xdr:from>
    <xdr:to>
      <xdr:col>9</xdr:col>
      <xdr:colOff>64812</xdr:colOff>
      <xdr:row>32</xdr:row>
      <xdr:rowOff>27633</xdr:rowOff>
    </xdr:to>
    <xdr:sp macro="" textlink="Processing!H39">
      <xdr:nvSpPr>
        <xdr:cNvPr id="76" name="TextBox 75">
          <a:extLst>
            <a:ext uri="{FF2B5EF4-FFF2-40B4-BE49-F238E27FC236}">
              <a16:creationId xmlns:a16="http://schemas.microsoft.com/office/drawing/2014/main" id="{95E12103-F30D-41AB-AAF2-1CEE067F1A8C}"/>
            </a:ext>
          </a:extLst>
        </xdr:cNvPr>
        <xdr:cNvSpPr txBox="1"/>
      </xdr:nvSpPr>
      <xdr:spPr>
        <a:xfrm>
          <a:off x="4101848" y="5429777"/>
          <a:ext cx="1449364" cy="450016"/>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5FCD561E-920B-4E8C-8CAF-C3E479445E50}" type="TxLink">
            <a:rPr lang="en-US" sz="1800" b="0" i="0" u="none" strike="noStrike" kern="1200">
              <a:gradFill>
                <a:gsLst>
                  <a:gs pos="100000">
                    <a:srgbClr val="009A96"/>
                  </a:gs>
                  <a:gs pos="0">
                    <a:srgbClr val="35D7C7"/>
                  </a:gs>
                </a:gsLst>
                <a:lin ang="5400000" scaled="0"/>
              </a:gradFill>
              <a:latin typeface="Aptos Narrow"/>
              <a:ea typeface="Roboto Light" panose="02000000000000000000" pitchFamily="2" charset="0"/>
              <a:cs typeface="Calibri"/>
            </a:rPr>
            <a:pPr marL="0" indent="0" algn="ctr" defTabSz="914400" rtl="0" eaLnBrk="1" latinLnBrk="0" hangingPunct="1"/>
            <a:t> $48,300 </a:t>
          </a:fld>
          <a:endParaRPr lang="ru-RU" sz="1800" b="0" i="0" u="none" strike="noStrike" kern="1200">
            <a:gradFill>
              <a:gsLst>
                <a:gs pos="100000">
                  <a:srgbClr val="009A96"/>
                </a:gs>
                <a:gs pos="0">
                  <a:srgbClr val="35D7C7"/>
                </a:gs>
              </a:gsLst>
              <a:lin ang="5400000" scaled="0"/>
            </a:gradFill>
            <a:latin typeface="Calibri"/>
            <a:ea typeface="Roboto Light" panose="02000000000000000000" pitchFamily="2" charset="0"/>
            <a:cs typeface="Calibri"/>
          </a:endParaRPr>
        </a:p>
      </xdr:txBody>
    </xdr:sp>
    <xdr:clientData/>
  </xdr:twoCellAnchor>
  <xdr:twoCellAnchor>
    <xdr:from>
      <xdr:col>3</xdr:col>
      <xdr:colOff>480807</xdr:colOff>
      <xdr:row>27</xdr:row>
      <xdr:rowOff>126336</xdr:rowOff>
    </xdr:from>
    <xdr:to>
      <xdr:col>5</xdr:col>
      <xdr:colOff>557007</xdr:colOff>
      <xdr:row>27</xdr:row>
      <xdr:rowOff>137488</xdr:rowOff>
    </xdr:to>
    <xdr:grpSp>
      <xdr:nvGrpSpPr>
        <xdr:cNvPr id="77" name="Group 76">
          <a:extLst>
            <a:ext uri="{FF2B5EF4-FFF2-40B4-BE49-F238E27FC236}">
              <a16:creationId xmlns:a16="http://schemas.microsoft.com/office/drawing/2014/main" id="{1A4F57BB-0C1C-4073-B18B-51865D53CD5C}"/>
            </a:ext>
          </a:extLst>
        </xdr:cNvPr>
        <xdr:cNvGrpSpPr/>
      </xdr:nvGrpSpPr>
      <xdr:grpSpPr>
        <a:xfrm>
          <a:off x="2500107" y="4926936"/>
          <a:ext cx="1422400" cy="11152"/>
          <a:chOff x="2515347" y="5164501"/>
          <a:chExt cx="1295400" cy="11152"/>
        </a:xfrm>
      </xdr:grpSpPr>
      <xdr:cxnSp macro="">
        <xdr:nvCxnSpPr>
          <xdr:cNvPr id="78" name="Straight Connector 77">
            <a:extLst>
              <a:ext uri="{FF2B5EF4-FFF2-40B4-BE49-F238E27FC236}">
                <a16:creationId xmlns:a16="http://schemas.microsoft.com/office/drawing/2014/main" id="{C0B743B5-46BD-E3D9-D355-6A9C2F79722B}"/>
              </a:ext>
            </a:extLst>
          </xdr:cNvPr>
          <xdr:cNvCxnSpPr/>
        </xdr:nvCxnSpPr>
        <xdr:spPr>
          <a:xfrm>
            <a:off x="2515347" y="5164501"/>
            <a:ext cx="1295400" cy="0"/>
          </a:xfrm>
          <a:prstGeom prst="line">
            <a:avLst/>
          </a:prstGeom>
          <a:ln w="1270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9" name="Straight Connector 78">
            <a:extLst>
              <a:ext uri="{FF2B5EF4-FFF2-40B4-BE49-F238E27FC236}">
                <a16:creationId xmlns:a16="http://schemas.microsoft.com/office/drawing/2014/main" id="{D5C4D75D-5C29-9131-9E20-8249816A72BE}"/>
              </a:ext>
            </a:extLst>
          </xdr:cNvPr>
          <xdr:cNvCxnSpPr/>
        </xdr:nvCxnSpPr>
        <xdr:spPr>
          <a:xfrm>
            <a:off x="2515347" y="5175653"/>
            <a:ext cx="1295400" cy="0"/>
          </a:xfrm>
          <a:prstGeom prst="line">
            <a:avLst/>
          </a:prstGeom>
          <a:ln w="127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564627</xdr:colOff>
      <xdr:row>27</xdr:row>
      <xdr:rowOff>126336</xdr:rowOff>
    </xdr:from>
    <xdr:to>
      <xdr:col>9</xdr:col>
      <xdr:colOff>31227</xdr:colOff>
      <xdr:row>27</xdr:row>
      <xdr:rowOff>137488</xdr:rowOff>
    </xdr:to>
    <xdr:grpSp>
      <xdr:nvGrpSpPr>
        <xdr:cNvPr id="80" name="Group 79">
          <a:extLst>
            <a:ext uri="{FF2B5EF4-FFF2-40B4-BE49-F238E27FC236}">
              <a16:creationId xmlns:a16="http://schemas.microsoft.com/office/drawing/2014/main" id="{0155B898-C1CD-45E2-976F-E5CEC3B43219}"/>
            </a:ext>
          </a:extLst>
        </xdr:cNvPr>
        <xdr:cNvGrpSpPr/>
      </xdr:nvGrpSpPr>
      <xdr:grpSpPr>
        <a:xfrm>
          <a:off x="4603227" y="4926936"/>
          <a:ext cx="1485900" cy="11152"/>
          <a:chOff x="2515347" y="5164501"/>
          <a:chExt cx="1295400" cy="11152"/>
        </a:xfrm>
      </xdr:grpSpPr>
      <xdr:cxnSp macro="">
        <xdr:nvCxnSpPr>
          <xdr:cNvPr id="81" name="Straight Connector 80">
            <a:extLst>
              <a:ext uri="{FF2B5EF4-FFF2-40B4-BE49-F238E27FC236}">
                <a16:creationId xmlns:a16="http://schemas.microsoft.com/office/drawing/2014/main" id="{9E1A9E05-2AE2-81C5-7C86-F6F147656A71}"/>
              </a:ext>
            </a:extLst>
          </xdr:cNvPr>
          <xdr:cNvCxnSpPr/>
        </xdr:nvCxnSpPr>
        <xdr:spPr>
          <a:xfrm>
            <a:off x="2515347" y="5164501"/>
            <a:ext cx="1295400" cy="0"/>
          </a:xfrm>
          <a:prstGeom prst="line">
            <a:avLst/>
          </a:prstGeom>
          <a:ln w="12700">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82" name="Straight Connector 81">
            <a:extLst>
              <a:ext uri="{FF2B5EF4-FFF2-40B4-BE49-F238E27FC236}">
                <a16:creationId xmlns:a16="http://schemas.microsoft.com/office/drawing/2014/main" id="{B504C39D-07EB-9DF9-97F9-E80200AC57EC}"/>
              </a:ext>
            </a:extLst>
          </xdr:cNvPr>
          <xdr:cNvCxnSpPr/>
        </xdr:nvCxnSpPr>
        <xdr:spPr>
          <a:xfrm>
            <a:off x="2515347" y="5175653"/>
            <a:ext cx="1295400" cy="0"/>
          </a:xfrm>
          <a:prstGeom prst="line">
            <a:avLst/>
          </a:prstGeom>
          <a:ln w="127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397206</xdr:colOff>
      <xdr:row>7</xdr:row>
      <xdr:rowOff>28238</xdr:rowOff>
    </xdr:from>
    <xdr:to>
      <xdr:col>7</xdr:col>
      <xdr:colOff>10806</xdr:colOff>
      <xdr:row>18</xdr:row>
      <xdr:rowOff>29113</xdr:rowOff>
    </xdr:to>
    <xdr:graphicFrame macro="">
      <xdr:nvGraphicFramePr>
        <xdr:cNvPr id="84" name="Chart 83">
          <a:extLst>
            <a:ext uri="{FF2B5EF4-FFF2-40B4-BE49-F238E27FC236}">
              <a16:creationId xmlns:a16="http://schemas.microsoft.com/office/drawing/2014/main" id="{9668A896-62DF-FAE9-A367-1AB235F99F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596849</xdr:colOff>
      <xdr:row>8</xdr:row>
      <xdr:rowOff>173311</xdr:rowOff>
    </xdr:from>
    <xdr:to>
      <xdr:col>6</xdr:col>
      <xdr:colOff>423189</xdr:colOff>
      <xdr:row>11</xdr:row>
      <xdr:rowOff>72342</xdr:rowOff>
    </xdr:to>
    <xdr:sp macro="" textlink="">
      <xdr:nvSpPr>
        <xdr:cNvPr id="85" name="TextBox 84">
          <a:extLst>
            <a:ext uri="{FF2B5EF4-FFF2-40B4-BE49-F238E27FC236}">
              <a16:creationId xmlns:a16="http://schemas.microsoft.com/office/drawing/2014/main" id="{0CDA7096-E3B9-A97C-E0A6-F16F556E97DC}"/>
            </a:ext>
          </a:extLst>
        </xdr:cNvPr>
        <xdr:cNvSpPr txBox="1"/>
      </xdr:nvSpPr>
      <xdr:spPr>
        <a:xfrm>
          <a:off x="2425649" y="1636351"/>
          <a:ext cx="1655140" cy="447671"/>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21FF6CD0-1FC7-494E-86EA-FC01E907044B}" type="TxLink">
            <a:rPr lang="en-US" sz="1400" b="0" i="0" u="none" strike="noStrike" kern="1200">
              <a:solidFill>
                <a:srgbClr val="000000"/>
              </a:solidFill>
              <a:latin typeface="Calibri"/>
              <a:ea typeface="Roboto Light" panose="02000000000000000000" pitchFamily="2" charset="0"/>
              <a:cs typeface="Calibri"/>
            </a:rPr>
            <a:pPr marL="0" indent="0" algn="ctr" defTabSz="914400" rtl="0" eaLnBrk="1" latinLnBrk="0" hangingPunct="1"/>
            <a:t>DONE</a:t>
          </a:fld>
          <a:endParaRPr lang="ru-RU" sz="4000" b="0" i="0" u="none" strike="noStrike" kern="1200">
            <a:solidFill>
              <a:srgbClr val="000000"/>
            </a:solidFill>
            <a:latin typeface="Calibri"/>
            <a:ea typeface="Roboto Light" panose="02000000000000000000" pitchFamily="2" charset="0"/>
            <a:cs typeface="Calibri"/>
          </a:endParaRPr>
        </a:p>
      </xdr:txBody>
    </xdr:sp>
    <xdr:clientData/>
  </xdr:twoCellAnchor>
  <xdr:twoCellAnchor>
    <xdr:from>
      <xdr:col>4</xdr:col>
      <xdr:colOff>67771</xdr:colOff>
      <xdr:row>10</xdr:row>
      <xdr:rowOff>165368</xdr:rowOff>
    </xdr:from>
    <xdr:to>
      <xdr:col>6</xdr:col>
      <xdr:colOff>342668</xdr:colOff>
      <xdr:row>14</xdr:row>
      <xdr:rowOff>149598</xdr:rowOff>
    </xdr:to>
    <xdr:grpSp>
      <xdr:nvGrpSpPr>
        <xdr:cNvPr id="86" name="Group 85">
          <a:extLst>
            <a:ext uri="{FF2B5EF4-FFF2-40B4-BE49-F238E27FC236}">
              <a16:creationId xmlns:a16="http://schemas.microsoft.com/office/drawing/2014/main" id="{8261CB38-B0CA-47EE-2CF9-93F8C85FA016}"/>
            </a:ext>
          </a:extLst>
        </xdr:cNvPr>
        <xdr:cNvGrpSpPr/>
      </xdr:nvGrpSpPr>
      <xdr:grpSpPr>
        <a:xfrm>
          <a:off x="2760171" y="1943368"/>
          <a:ext cx="1621097" cy="695430"/>
          <a:chOff x="2725891" y="2064462"/>
          <a:chExt cx="1494097" cy="729778"/>
        </a:xfrm>
      </xdr:grpSpPr>
      <xdr:sp macro="" textlink="Processing!V7">
        <xdr:nvSpPr>
          <xdr:cNvPr id="87" name="TextBox 86">
            <a:extLst>
              <a:ext uri="{FF2B5EF4-FFF2-40B4-BE49-F238E27FC236}">
                <a16:creationId xmlns:a16="http://schemas.microsoft.com/office/drawing/2014/main" id="{2CB474F1-84B9-DB13-28CD-DF1E965F7F58}"/>
              </a:ext>
            </a:extLst>
          </xdr:cNvPr>
          <xdr:cNvSpPr txBox="1"/>
        </xdr:nvSpPr>
        <xdr:spPr>
          <a:xfrm>
            <a:off x="2725891" y="2076723"/>
            <a:ext cx="1008000" cy="378455"/>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AE565EF5-2F00-4394-ACE5-F2FEB740E755}" type="TxLink">
              <a:rPr lang="en-US" sz="2000" b="0" i="0" u="none" strike="noStrike" kern="1200">
                <a:solidFill>
                  <a:srgbClr val="000000"/>
                </a:solidFill>
                <a:latin typeface="Aptos Narrow"/>
                <a:ea typeface="Roboto Light" panose="02000000000000000000" pitchFamily="2" charset="0"/>
                <a:cs typeface="Calibri"/>
              </a:rPr>
              <a:pPr marL="0" indent="0" algn="ctr" defTabSz="914400" rtl="0" eaLnBrk="1" latinLnBrk="0" hangingPunct="1"/>
              <a:t>57%</a:t>
            </a:fld>
            <a:endParaRPr lang="ru-RU" sz="2000" b="0" i="0" u="none" strike="noStrike" kern="1200">
              <a:solidFill>
                <a:srgbClr val="000000"/>
              </a:solidFill>
              <a:latin typeface="Calibri"/>
              <a:ea typeface="Roboto Light" panose="02000000000000000000" pitchFamily="2" charset="0"/>
              <a:cs typeface="Calibri"/>
            </a:endParaRPr>
          </a:p>
        </xdr:txBody>
      </xdr:sp>
      <xdr:sp macro="" textlink="Processing!V8">
        <xdr:nvSpPr>
          <xdr:cNvPr id="88" name="TextBox 87">
            <a:extLst>
              <a:ext uri="{FF2B5EF4-FFF2-40B4-BE49-F238E27FC236}">
                <a16:creationId xmlns:a16="http://schemas.microsoft.com/office/drawing/2014/main" id="{0072F93E-5CED-BAA1-E72B-C0ED4C38738D}"/>
              </a:ext>
            </a:extLst>
          </xdr:cNvPr>
          <xdr:cNvSpPr txBox="1"/>
        </xdr:nvSpPr>
        <xdr:spPr>
          <a:xfrm>
            <a:off x="3211988" y="2416399"/>
            <a:ext cx="1008000" cy="377841"/>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52E833C1-8EC0-40D6-B828-BE43F1CA39AF}" type="TxLink">
              <a:rPr lang="en-US" sz="1800" b="0" i="0" u="none" strike="noStrike" kern="1200">
                <a:solidFill>
                  <a:srgbClr val="000000"/>
                </a:solidFill>
                <a:latin typeface="Aptos Narrow"/>
                <a:ea typeface="Roboto Light" panose="02000000000000000000" pitchFamily="2" charset="0"/>
                <a:cs typeface="Calibri"/>
              </a:rPr>
              <a:pPr marL="0" indent="0" algn="ctr" defTabSz="914400" rtl="0" eaLnBrk="1" latinLnBrk="0" hangingPunct="1"/>
              <a:t>43%</a:t>
            </a:fld>
            <a:endParaRPr lang="ru-RU" sz="1800" b="0" i="0" u="none" strike="noStrike" kern="1200">
              <a:solidFill>
                <a:schemeClr val="tx1"/>
              </a:solidFill>
              <a:latin typeface="Calibri"/>
              <a:ea typeface="Roboto Light" panose="02000000000000000000" pitchFamily="2" charset="0"/>
              <a:cs typeface="Calibri"/>
            </a:endParaRPr>
          </a:p>
        </xdr:txBody>
      </xdr:sp>
      <xdr:cxnSp macro="">
        <xdr:nvCxnSpPr>
          <xdr:cNvPr id="89" name="Straight Connector 88">
            <a:extLst>
              <a:ext uri="{FF2B5EF4-FFF2-40B4-BE49-F238E27FC236}">
                <a16:creationId xmlns:a16="http://schemas.microsoft.com/office/drawing/2014/main" id="{D0BD033C-4B79-928E-1872-2BDA13BC605E}"/>
              </a:ext>
            </a:extLst>
          </xdr:cNvPr>
          <xdr:cNvCxnSpPr/>
        </xdr:nvCxnSpPr>
        <xdr:spPr>
          <a:xfrm flipH="1">
            <a:off x="3229765" y="2064462"/>
            <a:ext cx="520390" cy="724085"/>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219380</xdr:colOff>
      <xdr:row>7</xdr:row>
      <xdr:rowOff>57819</xdr:rowOff>
    </xdr:from>
    <xdr:to>
      <xdr:col>9</xdr:col>
      <xdr:colOff>202209</xdr:colOff>
      <xdr:row>16</xdr:row>
      <xdr:rowOff>20627</xdr:rowOff>
    </xdr:to>
    <xdr:grpSp>
      <xdr:nvGrpSpPr>
        <xdr:cNvPr id="90" name="Group 89">
          <a:extLst>
            <a:ext uri="{FF2B5EF4-FFF2-40B4-BE49-F238E27FC236}">
              <a16:creationId xmlns:a16="http://schemas.microsoft.com/office/drawing/2014/main" id="{650914F8-B2DA-4589-8D74-FA6FAF9809DC}"/>
            </a:ext>
          </a:extLst>
        </xdr:cNvPr>
        <xdr:cNvGrpSpPr/>
      </xdr:nvGrpSpPr>
      <xdr:grpSpPr>
        <a:xfrm>
          <a:off x="4257980" y="1302419"/>
          <a:ext cx="2002129" cy="1563008"/>
          <a:chOff x="4067480" y="1286880"/>
          <a:chExt cx="1811629" cy="1641037"/>
        </a:xfrm>
      </xdr:grpSpPr>
      <xdr:sp macro="" textlink="">
        <xdr:nvSpPr>
          <xdr:cNvPr id="91" name="Oval 90">
            <a:extLst>
              <a:ext uri="{FF2B5EF4-FFF2-40B4-BE49-F238E27FC236}">
                <a16:creationId xmlns:a16="http://schemas.microsoft.com/office/drawing/2014/main" id="{9D953318-A929-258D-DEB7-5F90FB8FC14B}"/>
              </a:ext>
            </a:extLst>
          </xdr:cNvPr>
          <xdr:cNvSpPr/>
        </xdr:nvSpPr>
        <xdr:spPr>
          <a:xfrm>
            <a:off x="5433060" y="1790700"/>
            <a:ext cx="252000" cy="252000"/>
          </a:xfrm>
          <a:prstGeom prst="ellipse">
            <a:avLst/>
          </a:prstGeom>
          <a:solidFill>
            <a:srgbClr val="4D2FD8"/>
          </a:solidFill>
          <a:ln>
            <a:solidFill>
              <a:srgbClr val="4D2FD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92" name="Oval 91">
            <a:extLst>
              <a:ext uri="{FF2B5EF4-FFF2-40B4-BE49-F238E27FC236}">
                <a16:creationId xmlns:a16="http://schemas.microsoft.com/office/drawing/2014/main" id="{73D0C95B-038E-F4BB-3A9D-3D2353EB6E3C}"/>
              </a:ext>
            </a:extLst>
          </xdr:cNvPr>
          <xdr:cNvSpPr/>
        </xdr:nvSpPr>
        <xdr:spPr>
          <a:xfrm>
            <a:off x="5433060" y="2217420"/>
            <a:ext cx="252000" cy="252000"/>
          </a:xfrm>
          <a:prstGeom prst="ellipse">
            <a:avLst/>
          </a:prstGeom>
          <a:solidFill>
            <a:srgbClr val="8D77F5"/>
          </a:solidFill>
          <a:ln>
            <a:solidFill>
              <a:srgbClr val="8D77F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93" name="Oval 92">
            <a:extLst>
              <a:ext uri="{FF2B5EF4-FFF2-40B4-BE49-F238E27FC236}">
                <a16:creationId xmlns:a16="http://schemas.microsoft.com/office/drawing/2014/main" id="{173DECCC-4512-1D13-3E59-453DB10BE54C}"/>
              </a:ext>
            </a:extLst>
          </xdr:cNvPr>
          <xdr:cNvSpPr/>
        </xdr:nvSpPr>
        <xdr:spPr>
          <a:xfrm>
            <a:off x="5433060" y="2644140"/>
            <a:ext cx="252000" cy="252000"/>
          </a:xfrm>
          <a:prstGeom prst="ellipse">
            <a:avLst/>
          </a:prstGeom>
          <a:solidFill>
            <a:srgbClr val="C3B7F7"/>
          </a:solidFill>
          <a:ln>
            <a:solidFill>
              <a:srgbClr val="C3B7F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94" name="TextBox 93">
            <a:extLst>
              <a:ext uri="{FF2B5EF4-FFF2-40B4-BE49-F238E27FC236}">
                <a16:creationId xmlns:a16="http://schemas.microsoft.com/office/drawing/2014/main" id="{6F2CAF41-B027-5C9D-27FE-2346575DA978}"/>
              </a:ext>
            </a:extLst>
          </xdr:cNvPr>
          <xdr:cNvSpPr txBox="1"/>
        </xdr:nvSpPr>
        <xdr:spPr>
          <a:xfrm>
            <a:off x="4067480" y="1734972"/>
            <a:ext cx="1655140" cy="1191107"/>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001086AC-1F44-49DB-880A-CEFDE99F3FB1}" type="TxLink">
              <a:rPr lang="en-US" sz="1400" b="0" i="0" u="none" strike="noStrike" kern="1200">
                <a:solidFill>
                  <a:srgbClr val="000000"/>
                </a:solidFill>
                <a:latin typeface="Calibri"/>
                <a:ea typeface="Roboto Light" panose="02000000000000000000" pitchFamily="2" charset="0"/>
                <a:cs typeface="Calibri"/>
              </a:rPr>
              <a:pPr marL="0" indent="0" algn="ctr" defTabSz="914400" rtl="0" eaLnBrk="1" latinLnBrk="0" hangingPunct="1"/>
              <a:t>KPI &lt; 100%
KPI &gt; 100%
KPI &gt; 130%</a:t>
            </a:fld>
            <a:endParaRPr lang="ru-RU" sz="4000" b="0" i="0" u="none" strike="noStrike" kern="1200">
              <a:solidFill>
                <a:schemeClr val="tx1"/>
              </a:solidFill>
              <a:latin typeface="Calibri"/>
              <a:ea typeface="Roboto Light" panose="02000000000000000000" pitchFamily="2" charset="0"/>
              <a:cs typeface="Calibri"/>
            </a:endParaRPr>
          </a:p>
        </xdr:txBody>
      </xdr:sp>
      <xdr:sp macro="" textlink="Processing!U4">
        <xdr:nvSpPr>
          <xdr:cNvPr id="95" name="TextBox 94">
            <a:extLst>
              <a:ext uri="{FF2B5EF4-FFF2-40B4-BE49-F238E27FC236}">
                <a16:creationId xmlns:a16="http://schemas.microsoft.com/office/drawing/2014/main" id="{81D475DF-DAA0-8060-1160-3415F8EB2B76}"/>
              </a:ext>
            </a:extLst>
          </xdr:cNvPr>
          <xdr:cNvSpPr txBox="1"/>
        </xdr:nvSpPr>
        <xdr:spPr>
          <a:xfrm>
            <a:off x="5294301" y="1764073"/>
            <a:ext cx="527379" cy="294705"/>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1A6A94CB-6BB2-42D6-8D67-E0775E2BACC5}" type="TxLink">
              <a:rPr lang="en-US" sz="1400" b="0" i="0" u="none" strike="noStrike" kern="1200">
                <a:solidFill>
                  <a:schemeClr val="bg1"/>
                </a:solidFill>
                <a:latin typeface="Aptos Narrow"/>
                <a:ea typeface="Roboto Light" panose="02000000000000000000" pitchFamily="2" charset="0"/>
                <a:cs typeface="Calibri"/>
              </a:rPr>
              <a:pPr marL="0" indent="0" algn="ctr" defTabSz="914400" rtl="0" eaLnBrk="1" latinLnBrk="0" hangingPunct="1"/>
              <a:t>3</a:t>
            </a:fld>
            <a:endParaRPr lang="ru-RU" sz="4800" b="0" i="0" u="none" strike="noStrike" kern="1200">
              <a:solidFill>
                <a:schemeClr val="bg1"/>
              </a:solidFill>
              <a:latin typeface="Calibri"/>
              <a:ea typeface="Roboto Light" panose="02000000000000000000" pitchFamily="2" charset="0"/>
              <a:cs typeface="Calibri"/>
            </a:endParaRPr>
          </a:p>
        </xdr:txBody>
      </xdr:sp>
      <xdr:sp macro="" textlink="Processing!U5">
        <xdr:nvSpPr>
          <xdr:cNvPr id="96" name="TextBox 95">
            <a:extLst>
              <a:ext uri="{FF2B5EF4-FFF2-40B4-BE49-F238E27FC236}">
                <a16:creationId xmlns:a16="http://schemas.microsoft.com/office/drawing/2014/main" id="{1119FED0-E025-79F0-1B28-445D239CE802}"/>
              </a:ext>
            </a:extLst>
          </xdr:cNvPr>
          <xdr:cNvSpPr txBox="1"/>
        </xdr:nvSpPr>
        <xdr:spPr>
          <a:xfrm>
            <a:off x="5294301" y="2198720"/>
            <a:ext cx="527379" cy="294705"/>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34201FEE-CA32-40F5-97C5-0C638EEBE8A5}" type="TxLink">
              <a:rPr lang="en-US" sz="1400" b="0" i="0" u="none" strike="noStrike" kern="1200">
                <a:solidFill>
                  <a:schemeClr val="bg1"/>
                </a:solidFill>
                <a:latin typeface="Aptos Narrow"/>
                <a:ea typeface="Roboto Light" panose="02000000000000000000" pitchFamily="2" charset="0"/>
                <a:cs typeface="Calibri"/>
              </a:rPr>
              <a:pPr marL="0" indent="0" algn="ctr" defTabSz="914400" rtl="0" eaLnBrk="1" latinLnBrk="0" hangingPunct="1"/>
              <a:t>2</a:t>
            </a:fld>
            <a:endParaRPr lang="ru-RU" sz="6000" b="0" i="0" u="none" strike="noStrike" kern="1200">
              <a:solidFill>
                <a:schemeClr val="bg1"/>
              </a:solidFill>
              <a:latin typeface="Calibri"/>
              <a:ea typeface="Roboto Light" panose="02000000000000000000" pitchFamily="2" charset="0"/>
              <a:cs typeface="Calibri"/>
            </a:endParaRPr>
          </a:p>
        </xdr:txBody>
      </xdr:sp>
      <xdr:sp macro="" textlink="Processing!U6">
        <xdr:nvSpPr>
          <xdr:cNvPr id="97" name="TextBox 96">
            <a:extLst>
              <a:ext uri="{FF2B5EF4-FFF2-40B4-BE49-F238E27FC236}">
                <a16:creationId xmlns:a16="http://schemas.microsoft.com/office/drawing/2014/main" id="{677E11EE-40F7-B258-B0CB-74DC63FE75DF}"/>
              </a:ext>
            </a:extLst>
          </xdr:cNvPr>
          <xdr:cNvSpPr txBox="1"/>
        </xdr:nvSpPr>
        <xdr:spPr>
          <a:xfrm>
            <a:off x="5294301" y="2633212"/>
            <a:ext cx="527379" cy="294705"/>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5E4EA4E4-DF85-45AC-853E-679DF7727D73}" type="TxLink">
              <a:rPr lang="en-US" sz="1400" b="0" i="0" u="none" strike="noStrike" kern="1200">
                <a:solidFill>
                  <a:schemeClr val="bg1"/>
                </a:solidFill>
                <a:latin typeface="Aptos Narrow"/>
                <a:ea typeface="Roboto Light" panose="02000000000000000000" pitchFamily="2" charset="0"/>
                <a:cs typeface="Calibri"/>
              </a:rPr>
              <a:pPr marL="0" indent="0" algn="ctr" defTabSz="914400" rtl="0" eaLnBrk="1" latinLnBrk="0" hangingPunct="1"/>
              <a:t>2</a:t>
            </a:fld>
            <a:endParaRPr lang="ru-RU" sz="6000" b="0" i="0" u="none" strike="noStrike" kern="1200">
              <a:solidFill>
                <a:schemeClr val="bg1"/>
              </a:solidFill>
              <a:latin typeface="Calibri"/>
              <a:ea typeface="Roboto Light" panose="02000000000000000000" pitchFamily="2" charset="0"/>
              <a:cs typeface="Calibri"/>
            </a:endParaRPr>
          </a:p>
        </xdr:txBody>
      </xdr:sp>
      <xdr:sp macro="" textlink="">
        <xdr:nvSpPr>
          <xdr:cNvPr id="98" name="TextBox 97">
            <a:extLst>
              <a:ext uri="{FF2B5EF4-FFF2-40B4-BE49-F238E27FC236}">
                <a16:creationId xmlns:a16="http://schemas.microsoft.com/office/drawing/2014/main" id="{BF884752-DAF4-AF93-73AB-26AD690BE2F7}"/>
              </a:ext>
            </a:extLst>
          </xdr:cNvPr>
          <xdr:cNvSpPr txBox="1"/>
        </xdr:nvSpPr>
        <xdr:spPr>
          <a:xfrm>
            <a:off x="4223969" y="1286880"/>
            <a:ext cx="1655140" cy="456445"/>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8A73498C-D0AA-4AD3-B290-CA34092AB606}" type="TxLink">
              <a:rPr lang="en-US" sz="1100" b="1" i="0" u="none" strike="noStrike" kern="1200">
                <a:solidFill>
                  <a:srgbClr val="000000"/>
                </a:solidFill>
                <a:latin typeface="Calibri"/>
                <a:ea typeface="Roboto Light" panose="02000000000000000000" pitchFamily="2" charset="0"/>
                <a:cs typeface="Calibri"/>
              </a:rPr>
              <a:pPr marL="0" indent="0" algn="ctr" defTabSz="914400" rtl="0" eaLnBrk="1" latinLnBrk="0" hangingPunct="1"/>
              <a:t> COUNT EMPLOYEES</a:t>
            </a:fld>
            <a:endParaRPr lang="ru-RU" sz="4000" b="1" i="0" u="none" strike="noStrike" kern="1200">
              <a:solidFill>
                <a:srgbClr val="000000"/>
              </a:solidFill>
              <a:latin typeface="Calibri"/>
              <a:ea typeface="Roboto Light" panose="02000000000000000000" pitchFamily="2" charset="0"/>
              <a:cs typeface="Calibri"/>
            </a:endParaRPr>
          </a:p>
        </xdr:txBody>
      </xdr:sp>
    </xdr:grpSp>
    <xdr:clientData/>
  </xdr:twoCellAnchor>
  <xdr:twoCellAnchor editAs="oneCell">
    <xdr:from>
      <xdr:col>10</xdr:col>
      <xdr:colOff>489204</xdr:colOff>
      <xdr:row>17</xdr:row>
      <xdr:rowOff>118203</xdr:rowOff>
    </xdr:from>
    <xdr:to>
      <xdr:col>19</xdr:col>
      <xdr:colOff>160020</xdr:colOff>
      <xdr:row>19</xdr:row>
      <xdr:rowOff>167766</xdr:rowOff>
    </xdr:to>
    <mc:AlternateContent xmlns:mc="http://schemas.openxmlformats.org/markup-compatibility/2006" xmlns:a14="http://schemas.microsoft.com/office/drawing/2010/main">
      <mc:Choice Requires="a14">
        <xdr:graphicFrame macro="">
          <xdr:nvGraphicFramePr>
            <xdr:cNvPr id="123" name="Month">
              <a:extLst>
                <a:ext uri="{FF2B5EF4-FFF2-40B4-BE49-F238E27FC236}">
                  <a16:creationId xmlns:a16="http://schemas.microsoft.com/office/drawing/2014/main" id="{9B9097DF-D8C8-4BFE-BFE5-96D5D3898B0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7292775" y="3125382"/>
              <a:ext cx="5794031" cy="4033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13716</xdr:colOff>
      <xdr:row>0</xdr:row>
      <xdr:rowOff>76200</xdr:rowOff>
    </xdr:from>
    <xdr:to>
      <xdr:col>12</xdr:col>
      <xdr:colOff>297180</xdr:colOff>
      <xdr:row>2</xdr:row>
      <xdr:rowOff>149352</xdr:rowOff>
    </xdr:to>
    <mc:AlternateContent xmlns:mc="http://schemas.openxmlformats.org/markup-compatibility/2006" xmlns:a14="http://schemas.microsoft.com/office/drawing/2010/main">
      <mc:Choice Requires="a14">
        <xdr:graphicFrame macro="">
          <xdr:nvGraphicFramePr>
            <xdr:cNvPr id="99" name="Year">
              <a:extLst>
                <a:ext uri="{FF2B5EF4-FFF2-40B4-BE49-F238E27FC236}">
                  <a16:creationId xmlns:a16="http://schemas.microsoft.com/office/drawing/2014/main" id="{129E28D3-2F36-4C00-8404-F29E4D4B730C}"/>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500116" y="76200"/>
              <a:ext cx="2112264" cy="43891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266494</xdr:colOff>
      <xdr:row>0</xdr:row>
      <xdr:rowOff>76200</xdr:rowOff>
    </xdr:from>
    <xdr:to>
      <xdr:col>16</xdr:col>
      <xdr:colOff>293926</xdr:colOff>
      <xdr:row>2</xdr:row>
      <xdr:rowOff>140208</xdr:rowOff>
    </xdr:to>
    <mc:AlternateContent xmlns:mc="http://schemas.openxmlformats.org/markup-compatibility/2006" xmlns:a14="http://schemas.microsoft.com/office/drawing/2010/main">
      <mc:Choice Requires="a14">
        <xdr:graphicFrame macro="">
          <xdr:nvGraphicFramePr>
            <xdr:cNvPr id="100" name="Position">
              <a:extLst>
                <a:ext uri="{FF2B5EF4-FFF2-40B4-BE49-F238E27FC236}">
                  <a16:creationId xmlns:a16="http://schemas.microsoft.com/office/drawing/2014/main" id="{F529E072-CF35-4483-9E5B-424AEFC185FB}"/>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8191294" y="76200"/>
              <a:ext cx="1856232" cy="429768"/>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426720</xdr:colOff>
      <xdr:row>4</xdr:row>
      <xdr:rowOff>68580</xdr:rowOff>
    </xdr:from>
    <xdr:to>
      <xdr:col>17</xdr:col>
      <xdr:colOff>472440</xdr:colOff>
      <xdr:row>6</xdr:row>
      <xdr:rowOff>38100</xdr:rowOff>
    </xdr:to>
    <xdr:sp macro="" textlink="Processing!K30">
      <xdr:nvSpPr>
        <xdr:cNvPr id="69" name="TextBox 68">
          <a:extLst>
            <a:ext uri="{FF2B5EF4-FFF2-40B4-BE49-F238E27FC236}">
              <a16:creationId xmlns:a16="http://schemas.microsoft.com/office/drawing/2014/main" id="{4895EE72-3946-2379-709D-409D6D1180EC}"/>
            </a:ext>
          </a:extLst>
        </xdr:cNvPr>
        <xdr:cNvSpPr txBox="1"/>
      </xdr:nvSpPr>
      <xdr:spPr>
        <a:xfrm>
          <a:off x="9570720" y="800100"/>
          <a:ext cx="1264920" cy="3352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94D7FE0-3EC7-402D-9DB2-5730C9967334}" type="TxLink">
            <a:rPr lang="en-US" sz="1400" b="0" i="0" u="none" strike="noStrike" kern="1200">
              <a:solidFill>
                <a:srgbClr val="000000"/>
              </a:solidFill>
              <a:latin typeface="Aptos Narrow"/>
            </a:rPr>
            <a:pPr algn="l"/>
            <a:t> $48,300 </a:t>
          </a:fld>
          <a:endParaRPr lang="ru-RU" sz="1400" kern="1200"/>
        </a:p>
      </xdr:txBody>
    </xdr:sp>
    <xdr:clientData/>
  </xdr:twoCellAnchor>
  <xdr:twoCellAnchor>
    <xdr:from>
      <xdr:col>18</xdr:col>
      <xdr:colOff>220980</xdr:colOff>
      <xdr:row>0</xdr:row>
      <xdr:rowOff>121920</xdr:rowOff>
    </xdr:from>
    <xdr:to>
      <xdr:col>23</xdr:col>
      <xdr:colOff>285526</xdr:colOff>
      <xdr:row>8</xdr:row>
      <xdr:rowOff>1793</xdr:rowOff>
    </xdr:to>
    <xdr:grpSp>
      <xdr:nvGrpSpPr>
        <xdr:cNvPr id="103" name="Group 102">
          <a:hlinkClick xmlns:r="http://schemas.openxmlformats.org/officeDocument/2006/relationships" r:id="rId11"/>
          <a:extLst>
            <a:ext uri="{FF2B5EF4-FFF2-40B4-BE49-F238E27FC236}">
              <a16:creationId xmlns:a16="http://schemas.microsoft.com/office/drawing/2014/main" id="{3FE87CAE-783F-AA05-FD1D-0CCDAB0ED249}"/>
            </a:ext>
          </a:extLst>
        </xdr:cNvPr>
        <xdr:cNvGrpSpPr/>
      </xdr:nvGrpSpPr>
      <xdr:grpSpPr>
        <a:xfrm>
          <a:off x="12336780" y="121920"/>
          <a:ext cx="3430046" cy="1302273"/>
          <a:chOff x="11193780" y="121920"/>
          <a:chExt cx="3112546" cy="1342913"/>
        </a:xfrm>
      </xdr:grpSpPr>
      <xdr:sp macro="" textlink="">
        <xdr:nvSpPr>
          <xdr:cNvPr id="47" name="Rectangle: Rounded Corners 46">
            <a:extLst>
              <a:ext uri="{FF2B5EF4-FFF2-40B4-BE49-F238E27FC236}">
                <a16:creationId xmlns:a16="http://schemas.microsoft.com/office/drawing/2014/main" id="{102F52F0-5051-3D6E-A961-15EC5358A512}"/>
              </a:ext>
            </a:extLst>
          </xdr:cNvPr>
          <xdr:cNvSpPr/>
        </xdr:nvSpPr>
        <xdr:spPr>
          <a:xfrm>
            <a:off x="11300478" y="121920"/>
            <a:ext cx="2853267" cy="1282198"/>
          </a:xfrm>
          <a:prstGeom prst="roundRect">
            <a:avLst>
              <a:gd name="adj" fmla="val 9413"/>
            </a:avLst>
          </a:prstGeom>
          <a:solidFill>
            <a:srgbClr val="091A2C"/>
          </a:solidFill>
          <a:ln>
            <a:noFill/>
          </a:ln>
          <a:effectLst>
            <a:outerShdw blurRad="152400" dist="330200" dir="6300000" sx="104000" sy="104000" algn="b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sp macro="" textlink="">
        <xdr:nvSpPr>
          <xdr:cNvPr id="48" name="Rectangle: Rounded Corners 47">
            <a:extLst>
              <a:ext uri="{FF2B5EF4-FFF2-40B4-BE49-F238E27FC236}">
                <a16:creationId xmlns:a16="http://schemas.microsoft.com/office/drawing/2014/main" id="{778CF533-9CC4-DDE8-1C7C-2BC37F4DD2B7}"/>
              </a:ext>
            </a:extLst>
          </xdr:cNvPr>
          <xdr:cNvSpPr/>
        </xdr:nvSpPr>
        <xdr:spPr>
          <a:xfrm>
            <a:off x="11285220" y="121920"/>
            <a:ext cx="2868525" cy="1282198"/>
          </a:xfrm>
          <a:prstGeom prst="roundRect">
            <a:avLst>
              <a:gd name="adj" fmla="val 9413"/>
            </a:avLst>
          </a:prstGeom>
          <a:gradFill flip="none" rotWithShape="1">
            <a:gsLst>
              <a:gs pos="11000">
                <a:srgbClr val="FF5F00"/>
              </a:gs>
              <a:gs pos="100000">
                <a:srgbClr val="FF9A20"/>
              </a:gs>
            </a:gsLst>
            <a:path path="circle">
              <a:fillToRect l="100000" t="100000"/>
            </a:path>
            <a:tileRect r="-100000" b="-100000"/>
          </a:gradFill>
          <a:ln>
            <a:noFill/>
          </a:ln>
          <a:effectLst>
            <a:outerShdw blurRad="152400" dist="330200" dir="6300000" sx="104000" sy="104000" algn="br" rotWithShape="0">
              <a:schemeClr val="bg1">
                <a:lumMod val="75000"/>
                <a:alpha val="56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l" defTabSz="914400" rtl="0" eaLnBrk="1" latinLnBrk="0" hangingPunct="1"/>
            <a:endParaRPr lang="ru-RU" sz="1600" b="0" kern="1200">
              <a:solidFill>
                <a:schemeClr val="lt1"/>
              </a:solidFill>
              <a:latin typeface="+mn-lt"/>
              <a:ea typeface="+mn-ea"/>
              <a:cs typeface="+mn-cs"/>
            </a:endParaRPr>
          </a:p>
        </xdr:txBody>
      </xdr:sp>
      <xdr:pic>
        <xdr:nvPicPr>
          <xdr:cNvPr id="49" name="Graphic 48" descr="Bar graph with upward trend with solid fill">
            <a:extLst>
              <a:ext uri="{FF2B5EF4-FFF2-40B4-BE49-F238E27FC236}">
                <a16:creationId xmlns:a16="http://schemas.microsoft.com/office/drawing/2014/main" id="{03EDE190-EA86-D724-FE17-D917890EA99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3627340" y="853062"/>
            <a:ext cx="396471" cy="387718"/>
          </a:xfrm>
          <a:prstGeom prst="rect">
            <a:avLst/>
          </a:prstGeom>
        </xdr:spPr>
      </xdr:pic>
      <xdr:sp macro="" textlink="">
        <xdr:nvSpPr>
          <xdr:cNvPr id="50" name="TextBox 49">
            <a:extLst>
              <a:ext uri="{FF2B5EF4-FFF2-40B4-BE49-F238E27FC236}">
                <a16:creationId xmlns:a16="http://schemas.microsoft.com/office/drawing/2014/main" id="{6243D4D8-141F-464D-B8B6-798C25ABEFB8}"/>
              </a:ext>
            </a:extLst>
          </xdr:cNvPr>
          <xdr:cNvSpPr txBox="1"/>
        </xdr:nvSpPr>
        <xdr:spPr>
          <a:xfrm>
            <a:off x="11422543" y="196526"/>
            <a:ext cx="2456556" cy="1268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lnSpc>
                <a:spcPts val="2000"/>
              </a:lnSpc>
            </a:pPr>
            <a:r>
              <a:rPr lang="en-US" sz="1400" b="1">
                <a:solidFill>
                  <a:schemeClr val="bg1"/>
                </a:solidFill>
                <a:latin typeface="Roboto Light" panose="02000000000000000000" pitchFamily="2" charset="0"/>
                <a:ea typeface="Roboto Light" panose="02000000000000000000" pitchFamily="2" charset="0"/>
                <a:cs typeface="Roboto Light" panose="02000000000000000000" pitchFamily="2" charset="0"/>
              </a:rPr>
              <a:t>   PLANNING</a:t>
            </a:r>
            <a:r>
              <a:rPr lang="en-US" sz="1400" b="1" baseline="0">
                <a:solidFill>
                  <a:schemeClr val="bg1"/>
                </a:solidFill>
                <a:latin typeface="Roboto Light" panose="02000000000000000000" pitchFamily="2" charset="0"/>
                <a:ea typeface="Roboto Light" panose="02000000000000000000" pitchFamily="2" charset="0"/>
                <a:cs typeface="Roboto Light" panose="02000000000000000000" pitchFamily="2" charset="0"/>
              </a:rPr>
              <a:t> KPIs</a:t>
            </a:r>
          </a:p>
        </xdr:txBody>
      </xdr:sp>
      <xdr:graphicFrame macro="">
        <xdr:nvGraphicFramePr>
          <xdr:cNvPr id="51" name="Chart 50">
            <a:extLst>
              <a:ext uri="{FF2B5EF4-FFF2-40B4-BE49-F238E27FC236}">
                <a16:creationId xmlns:a16="http://schemas.microsoft.com/office/drawing/2014/main" id="{206A6060-9617-F814-272C-6FBE1511F5D5}"/>
              </a:ext>
            </a:extLst>
          </xdr:cNvPr>
          <xdr:cNvGraphicFramePr>
            <a:graphicFrameLocks/>
          </xdr:cNvGraphicFramePr>
        </xdr:nvGraphicFramePr>
        <xdr:xfrm>
          <a:off x="12360917" y="397963"/>
          <a:ext cx="1563956" cy="1044001"/>
        </xdr:xfrm>
        <a:graphic>
          <a:graphicData uri="http://schemas.openxmlformats.org/drawingml/2006/chart">
            <c:chart xmlns:c="http://schemas.openxmlformats.org/drawingml/2006/chart" xmlns:r="http://schemas.openxmlformats.org/officeDocument/2006/relationships" r:id="rId14"/>
          </a:graphicData>
        </a:graphic>
      </xdr:graphicFrame>
      <xdr:sp macro="" textlink="Processing!S11">
        <xdr:nvSpPr>
          <xdr:cNvPr id="52" name="TextBox 51">
            <a:extLst>
              <a:ext uri="{FF2B5EF4-FFF2-40B4-BE49-F238E27FC236}">
                <a16:creationId xmlns:a16="http://schemas.microsoft.com/office/drawing/2014/main" id="{39AF3D26-0168-B779-9FB0-FB56B25E5421}"/>
              </a:ext>
            </a:extLst>
          </xdr:cNvPr>
          <xdr:cNvSpPr txBox="1"/>
        </xdr:nvSpPr>
        <xdr:spPr>
          <a:xfrm>
            <a:off x="12740233" y="772458"/>
            <a:ext cx="819100" cy="305734"/>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86A70E92-AAC0-485A-89D5-C4AA92C16C32}" type="TxLink">
              <a:rPr lang="en-US" sz="1100" b="0" i="0" u="none" strike="noStrike" kern="1200">
                <a:solidFill>
                  <a:schemeClr val="bg1"/>
                </a:solidFill>
                <a:latin typeface="Aptos Narrow"/>
                <a:ea typeface="Roboto Light" panose="02000000000000000000" pitchFamily="2" charset="0"/>
                <a:cs typeface="Roboto Light" panose="02000000000000000000" pitchFamily="2" charset="0"/>
              </a:rPr>
              <a:pPr marL="0" indent="0" algn="ctr" defTabSz="914400" rtl="0" eaLnBrk="1" latinLnBrk="0" hangingPunct="1"/>
              <a:t>140%</a:t>
            </a:fld>
            <a:endParaRPr lang="ru-RU" sz="1600" kern="1200">
              <a:solidFill>
                <a:schemeClr val="bg1"/>
              </a:solidFill>
              <a:latin typeface="Roboto Light" panose="02000000000000000000" pitchFamily="2" charset="0"/>
              <a:ea typeface="Roboto Light" panose="02000000000000000000" pitchFamily="2" charset="0"/>
              <a:cs typeface="Roboto Light" panose="02000000000000000000" pitchFamily="2" charset="0"/>
            </a:endParaRPr>
          </a:p>
        </xdr:txBody>
      </xdr:sp>
      <xdr:cxnSp macro="">
        <xdr:nvCxnSpPr>
          <xdr:cNvPr id="53" name="Straight Connector 52">
            <a:extLst>
              <a:ext uri="{FF2B5EF4-FFF2-40B4-BE49-F238E27FC236}">
                <a16:creationId xmlns:a16="http://schemas.microsoft.com/office/drawing/2014/main" id="{15AA9FAE-125F-C647-A29B-BC71009330EB}"/>
              </a:ext>
            </a:extLst>
          </xdr:cNvPr>
          <xdr:cNvCxnSpPr/>
        </xdr:nvCxnSpPr>
        <xdr:spPr>
          <a:xfrm flipH="1">
            <a:off x="13583854" y="614321"/>
            <a:ext cx="432513"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54" name="Straight Connector 53">
            <a:extLst>
              <a:ext uri="{FF2B5EF4-FFF2-40B4-BE49-F238E27FC236}">
                <a16:creationId xmlns:a16="http://schemas.microsoft.com/office/drawing/2014/main" id="{146B20A8-5FB4-4637-D99F-1FB000EA43E1}"/>
              </a:ext>
            </a:extLst>
          </xdr:cNvPr>
          <xdr:cNvCxnSpPr/>
        </xdr:nvCxnSpPr>
        <xdr:spPr>
          <a:xfrm flipH="1">
            <a:off x="13460591" y="614321"/>
            <a:ext cx="120975" cy="91659"/>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55" name="TextBox 54">
            <a:extLst>
              <a:ext uri="{FF2B5EF4-FFF2-40B4-BE49-F238E27FC236}">
                <a16:creationId xmlns:a16="http://schemas.microsoft.com/office/drawing/2014/main" id="{E006D487-71BC-21FA-2A5B-915CDA1130BF}"/>
              </a:ext>
            </a:extLst>
          </xdr:cNvPr>
          <xdr:cNvSpPr txBox="1"/>
        </xdr:nvSpPr>
        <xdr:spPr>
          <a:xfrm>
            <a:off x="13322178" y="350862"/>
            <a:ext cx="984148" cy="330605"/>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r>
              <a:rPr lang="en-US" sz="1100" b="0" i="0" u="none" strike="noStrike" kern="1200">
                <a:solidFill>
                  <a:schemeClr val="bg1"/>
                </a:solidFill>
                <a:latin typeface="Calibri"/>
                <a:ea typeface="Roboto Light" panose="02000000000000000000" pitchFamily="2" charset="0"/>
                <a:cs typeface="Calibri"/>
              </a:rPr>
              <a:t>TOTAL</a:t>
            </a:r>
          </a:p>
        </xdr:txBody>
      </xdr:sp>
      <xdr:graphicFrame macro="">
        <xdr:nvGraphicFramePr>
          <xdr:cNvPr id="83" name="Chart 82">
            <a:extLst>
              <a:ext uri="{FF2B5EF4-FFF2-40B4-BE49-F238E27FC236}">
                <a16:creationId xmlns:a16="http://schemas.microsoft.com/office/drawing/2014/main" id="{E1CB50E0-C272-473F-AB70-3BD919EC7C20}"/>
              </a:ext>
            </a:extLst>
          </xdr:cNvPr>
          <xdr:cNvGraphicFramePr>
            <a:graphicFrameLocks/>
          </xdr:cNvGraphicFramePr>
        </xdr:nvGraphicFramePr>
        <xdr:xfrm>
          <a:off x="11193780" y="403860"/>
          <a:ext cx="1737360" cy="1021080"/>
        </xdr:xfrm>
        <a:graphic>
          <a:graphicData uri="http://schemas.openxmlformats.org/drawingml/2006/chart">
            <c:chart xmlns:c="http://schemas.openxmlformats.org/drawingml/2006/chart" xmlns:r="http://schemas.openxmlformats.org/officeDocument/2006/relationships" r:id="rId15"/>
          </a:graphicData>
        </a:graphic>
      </xdr:graphicFrame>
      <xdr:sp macro="" textlink="">
        <xdr:nvSpPr>
          <xdr:cNvPr id="8" name="Oval 7">
            <a:extLst>
              <a:ext uri="{FF2B5EF4-FFF2-40B4-BE49-F238E27FC236}">
                <a16:creationId xmlns:a16="http://schemas.microsoft.com/office/drawing/2014/main" id="{897A1F5B-DD4B-97BD-09FA-2B1F6E880DFF}"/>
              </a:ext>
            </a:extLst>
          </xdr:cNvPr>
          <xdr:cNvSpPr/>
        </xdr:nvSpPr>
        <xdr:spPr>
          <a:xfrm>
            <a:off x="12934857" y="712377"/>
            <a:ext cx="411480" cy="411480"/>
          </a:xfrm>
          <a:prstGeom prst="ellipse">
            <a:avLst/>
          </a:prstGeom>
          <a:noFill/>
          <a:ln w="635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kern="1200"/>
          </a:p>
        </xdr:txBody>
      </xdr:sp>
    </xdr:grpSp>
    <xdr:clientData/>
  </xdr:twoCellAnchor>
  <xdr:twoCellAnchor>
    <xdr:from>
      <xdr:col>0</xdr:col>
      <xdr:colOff>153058</xdr:colOff>
      <xdr:row>13</xdr:row>
      <xdr:rowOff>43543</xdr:rowOff>
    </xdr:from>
    <xdr:to>
      <xdr:col>2</xdr:col>
      <xdr:colOff>595050</xdr:colOff>
      <xdr:row>15</xdr:row>
      <xdr:rowOff>161381</xdr:rowOff>
    </xdr:to>
    <xdr:grpSp>
      <xdr:nvGrpSpPr>
        <xdr:cNvPr id="117" name="Group 116">
          <a:extLst>
            <a:ext uri="{FF2B5EF4-FFF2-40B4-BE49-F238E27FC236}">
              <a16:creationId xmlns:a16="http://schemas.microsoft.com/office/drawing/2014/main" id="{39AA12F3-28BE-402D-9312-6FDCB4E3DB98}"/>
            </a:ext>
          </a:extLst>
        </xdr:cNvPr>
        <xdr:cNvGrpSpPr/>
      </xdr:nvGrpSpPr>
      <xdr:grpSpPr>
        <a:xfrm>
          <a:off x="153058" y="2354943"/>
          <a:ext cx="1788192" cy="473438"/>
          <a:chOff x="1654629" y="1451329"/>
          <a:chExt cx="1800718" cy="486328"/>
        </a:xfrm>
        <a:gradFill>
          <a:gsLst>
            <a:gs pos="100000">
              <a:srgbClr val="2E11BF"/>
            </a:gs>
            <a:gs pos="0">
              <a:srgbClr val="C7B4F2"/>
            </a:gs>
          </a:gsLst>
          <a:lin ang="0" scaled="0"/>
        </a:gradFill>
        <a:effectLst/>
      </xdr:grpSpPr>
      <xdr:sp macro="" textlink="">
        <xdr:nvSpPr>
          <xdr:cNvPr id="118" name="Rectangle: Rounded Corners 117">
            <a:extLst>
              <a:ext uri="{FF2B5EF4-FFF2-40B4-BE49-F238E27FC236}">
                <a16:creationId xmlns:a16="http://schemas.microsoft.com/office/drawing/2014/main" id="{B5CF5C1C-3063-439D-9B10-C30D42918F53}"/>
              </a:ext>
            </a:extLst>
          </xdr:cNvPr>
          <xdr:cNvSpPr/>
        </xdr:nvSpPr>
        <xdr:spPr>
          <a:xfrm>
            <a:off x="1654629" y="1451329"/>
            <a:ext cx="1800718" cy="486328"/>
          </a:xfrm>
          <a:prstGeom prst="roundRect">
            <a:avLst>
              <a:gd name="adj" fmla="val 23487"/>
            </a:avLst>
          </a:prstGeom>
          <a:grp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9" name="Rectangle: Rounded Corners 118">
            <a:extLst>
              <a:ext uri="{FF2B5EF4-FFF2-40B4-BE49-F238E27FC236}">
                <a16:creationId xmlns:a16="http://schemas.microsoft.com/office/drawing/2014/main" id="{31E7CF36-803A-4C14-ABA3-2797871272DF}"/>
              </a:ext>
            </a:extLst>
          </xdr:cNvPr>
          <xdr:cNvSpPr/>
        </xdr:nvSpPr>
        <xdr:spPr>
          <a:xfrm>
            <a:off x="1654629" y="1451329"/>
            <a:ext cx="97971" cy="486000"/>
          </a:xfrm>
          <a:prstGeom prst="roundRect">
            <a:avLst/>
          </a:prstGeom>
          <a:solidFill>
            <a:srgbClr val="C7B4F2"/>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grpSp>
    <xdr:clientData/>
  </xdr:twoCellAnchor>
  <xdr:twoCellAnchor editAs="oneCell">
    <xdr:from>
      <xdr:col>16</xdr:col>
      <xdr:colOff>464820</xdr:colOff>
      <xdr:row>0</xdr:row>
      <xdr:rowOff>160020</xdr:rowOff>
    </xdr:from>
    <xdr:to>
      <xdr:col>17</xdr:col>
      <xdr:colOff>129540</xdr:colOff>
      <xdr:row>2</xdr:row>
      <xdr:rowOff>68580</xdr:rowOff>
    </xdr:to>
    <xdr:pic>
      <xdr:nvPicPr>
        <xdr:cNvPr id="46" name="Graphic 45" descr="Sun with solid fill">
          <a:hlinkClick xmlns:r="http://schemas.openxmlformats.org/officeDocument/2006/relationships" r:id="rId16"/>
          <a:extLst>
            <a:ext uri="{FF2B5EF4-FFF2-40B4-BE49-F238E27FC236}">
              <a16:creationId xmlns:a16="http://schemas.microsoft.com/office/drawing/2014/main" id="{90283E79-B4A8-4D79-B6CA-54388762B25B}"/>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0218420" y="160020"/>
          <a:ext cx="274320" cy="274320"/>
        </a:xfrm>
        <a:prstGeom prst="rect">
          <a:avLst/>
        </a:prstGeom>
      </xdr:spPr>
    </xdr:pic>
    <xdr:clientData/>
  </xdr:twoCellAnchor>
  <xdr:twoCellAnchor editAs="oneCell">
    <xdr:from>
      <xdr:col>17</xdr:col>
      <xdr:colOff>342900</xdr:colOff>
      <xdr:row>0</xdr:row>
      <xdr:rowOff>160020</xdr:rowOff>
    </xdr:from>
    <xdr:to>
      <xdr:col>18</xdr:col>
      <xdr:colOff>7620</xdr:colOff>
      <xdr:row>2</xdr:row>
      <xdr:rowOff>68580</xdr:rowOff>
    </xdr:to>
    <xdr:pic>
      <xdr:nvPicPr>
        <xdr:cNvPr id="101" name="Graphic 100" descr="Moon and stars with solid fill">
          <a:hlinkClick xmlns:r="http://schemas.openxmlformats.org/officeDocument/2006/relationships" r:id="rId19"/>
          <a:extLst>
            <a:ext uri="{FF2B5EF4-FFF2-40B4-BE49-F238E27FC236}">
              <a16:creationId xmlns:a16="http://schemas.microsoft.com/office/drawing/2014/main" id="{23B83AB0-4B6D-4B13-A06E-22D6011CF71F}"/>
            </a:ext>
          </a:extLst>
        </xdr:cNvPr>
        <xdr:cNvPicPr>
          <a:picLocks noChangeAspect="1"/>
        </xdr:cNvPicPr>
      </xdr:nvPicPr>
      <xdr:blipFill>
        <a:blip xmlns:r="http://schemas.openxmlformats.org/officeDocument/2006/relationships" r:embed="rId20">
          <a:extLst>
            <a:ext uri="{96DAC541-7B7A-43D3-8B79-37D633B846F1}">
              <asvg:svgBlip xmlns:asvg="http://schemas.microsoft.com/office/drawing/2016/SVG/main" r:embed="rId21"/>
            </a:ext>
          </a:extLst>
        </a:blip>
        <a:stretch>
          <a:fillRect/>
        </a:stretch>
      </xdr:blipFill>
      <xdr:spPr>
        <a:xfrm>
          <a:off x="10706100" y="160020"/>
          <a:ext cx="274320" cy="274320"/>
        </a:xfrm>
        <a:prstGeom prst="rect">
          <a:avLst/>
        </a:prstGeom>
      </xdr:spPr>
    </xdr:pic>
    <xdr:clientData/>
  </xdr:twoCellAnchor>
  <xdr:twoCellAnchor>
    <xdr:from>
      <xdr:col>15</xdr:col>
      <xdr:colOff>182880</xdr:colOff>
      <xdr:row>22</xdr:row>
      <xdr:rowOff>7620</xdr:rowOff>
    </xdr:from>
    <xdr:to>
      <xdr:col>17</xdr:col>
      <xdr:colOff>228600</xdr:colOff>
      <xdr:row>23</xdr:row>
      <xdr:rowOff>160020</xdr:rowOff>
    </xdr:to>
    <xdr:sp macro="" textlink="Processing!L18">
      <xdr:nvSpPr>
        <xdr:cNvPr id="104" name="TextBox 103">
          <a:extLst>
            <a:ext uri="{FF2B5EF4-FFF2-40B4-BE49-F238E27FC236}">
              <a16:creationId xmlns:a16="http://schemas.microsoft.com/office/drawing/2014/main" id="{338E9F86-B70D-31A2-39FA-A33C2E6A44BA}"/>
            </a:ext>
          </a:extLst>
        </xdr:cNvPr>
        <xdr:cNvSpPr txBox="1"/>
      </xdr:nvSpPr>
      <xdr:spPr>
        <a:xfrm>
          <a:off x="9326880" y="4030980"/>
          <a:ext cx="126492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E508B4D-B5AB-4B81-AFBF-AD41C473ECFE}" type="TxLink">
            <a:rPr lang="en-US" sz="1400" b="0" i="0" u="none" strike="noStrike" kern="1200">
              <a:solidFill>
                <a:srgbClr val="000000"/>
              </a:solidFill>
              <a:latin typeface="Aptos Narrow"/>
            </a:rPr>
            <a:pPr algn="l"/>
            <a:t>386</a:t>
          </a:fld>
          <a:endParaRPr lang="ru-RU" sz="1800" b="0" kern="1200"/>
        </a:p>
      </xdr:txBody>
    </xdr:sp>
    <xdr:clientData/>
  </xdr:twoCellAnchor>
  <xdr:twoCellAnchor>
    <xdr:from>
      <xdr:col>0</xdr:col>
      <xdr:colOff>592728</xdr:colOff>
      <xdr:row>31</xdr:row>
      <xdr:rowOff>44086</xdr:rowOff>
    </xdr:from>
    <xdr:to>
      <xdr:col>2</xdr:col>
      <xdr:colOff>638448</xdr:colOff>
      <xdr:row>33</xdr:row>
      <xdr:rowOff>13607</xdr:rowOff>
    </xdr:to>
    <xdr:sp macro="" textlink="Processing!K30">
      <xdr:nvSpPr>
        <xdr:cNvPr id="107" name="TextBox 106">
          <a:hlinkClick xmlns:r="http://schemas.openxmlformats.org/officeDocument/2006/relationships" r:id="rId22"/>
          <a:extLst>
            <a:ext uri="{FF2B5EF4-FFF2-40B4-BE49-F238E27FC236}">
              <a16:creationId xmlns:a16="http://schemas.microsoft.com/office/drawing/2014/main" id="{E521885D-F6DE-492E-849F-0FFBA83FFF76}"/>
            </a:ext>
          </a:extLst>
        </xdr:cNvPr>
        <xdr:cNvSpPr txBox="1"/>
      </xdr:nvSpPr>
      <xdr:spPr>
        <a:xfrm>
          <a:off x="592728" y="5527765"/>
          <a:ext cx="1406434" cy="323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kern="1200"/>
            <a:t>About</a:t>
          </a:r>
          <a:r>
            <a:rPr lang="en-US" sz="1400" kern="1200" baseline="0"/>
            <a:t> Project</a:t>
          </a:r>
        </a:p>
        <a:p>
          <a:pPr algn="l"/>
          <a:endParaRPr lang="ru-RU" sz="1400" kern="1200"/>
        </a:p>
      </xdr:txBody>
    </xdr:sp>
    <xdr:clientData/>
  </xdr:twoCellAnchor>
  <xdr:twoCellAnchor>
    <xdr:from>
      <xdr:col>0</xdr:col>
      <xdr:colOff>609056</xdr:colOff>
      <xdr:row>29</xdr:row>
      <xdr:rowOff>33201</xdr:rowOff>
    </xdr:from>
    <xdr:to>
      <xdr:col>2</xdr:col>
      <xdr:colOff>654776</xdr:colOff>
      <xdr:row>31</xdr:row>
      <xdr:rowOff>2721</xdr:rowOff>
    </xdr:to>
    <xdr:sp macro="" textlink="Processing!K30">
      <xdr:nvSpPr>
        <xdr:cNvPr id="108" name="TextBox 107">
          <a:hlinkClick xmlns:r="http://schemas.openxmlformats.org/officeDocument/2006/relationships" r:id="rId23"/>
          <a:extLst>
            <a:ext uri="{FF2B5EF4-FFF2-40B4-BE49-F238E27FC236}">
              <a16:creationId xmlns:a16="http://schemas.microsoft.com/office/drawing/2014/main" id="{BF85869C-3E93-4AD5-A79F-7296FF3E3A81}"/>
            </a:ext>
          </a:extLst>
        </xdr:cNvPr>
        <xdr:cNvSpPr txBox="1"/>
      </xdr:nvSpPr>
      <xdr:spPr>
        <a:xfrm>
          <a:off x="609056" y="5345220"/>
          <a:ext cx="1393874" cy="335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kern="1200"/>
            <a:t>Help</a:t>
          </a:r>
        </a:p>
        <a:p>
          <a:pPr algn="l"/>
          <a:endParaRPr lang="ru-RU" sz="1400" kern="1200"/>
        </a:p>
      </xdr:txBody>
    </xdr:sp>
    <xdr:clientData/>
  </xdr:twoCellAnchor>
  <xdr:oneCellAnchor>
    <xdr:from>
      <xdr:col>0</xdr:col>
      <xdr:colOff>441158</xdr:colOff>
      <xdr:row>2</xdr:row>
      <xdr:rowOff>90236</xdr:rowOff>
    </xdr:from>
    <xdr:ext cx="1485903" cy="489857"/>
    <xdr:sp macro="" textlink="">
      <xdr:nvSpPr>
        <xdr:cNvPr id="109" name="TextBox 108">
          <a:extLst>
            <a:ext uri="{FF2B5EF4-FFF2-40B4-BE49-F238E27FC236}">
              <a16:creationId xmlns:a16="http://schemas.microsoft.com/office/drawing/2014/main" id="{93094331-D0DF-437C-8037-120106C49BD5}"/>
            </a:ext>
          </a:extLst>
        </xdr:cNvPr>
        <xdr:cNvSpPr txBox="1"/>
      </xdr:nvSpPr>
      <xdr:spPr>
        <a:xfrm>
          <a:off x="441158" y="431131"/>
          <a:ext cx="1485903" cy="48985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3200">
              <a:gradFill>
                <a:gsLst>
                  <a:gs pos="50000">
                    <a:srgbClr val="974CF2"/>
                  </a:gs>
                  <a:gs pos="8000">
                    <a:srgbClr val="2E11BF"/>
                  </a:gs>
                  <a:gs pos="100000">
                    <a:srgbClr val="C7B4F2"/>
                  </a:gs>
                </a:gsLst>
                <a:lin ang="0" scaled="0"/>
              </a:gradFill>
              <a:latin typeface="Arial Rounded MT Bold" panose="020F0704030504030204" pitchFamily="34" charset="0"/>
            </a:rPr>
            <a:t>I-CRM</a:t>
          </a:r>
        </a:p>
        <a:p>
          <a:endParaRPr lang="en-IN" sz="3200">
            <a:latin typeface="Arial Rounded MT Bold" panose="020F0704030504030204" pitchFamily="34" charset="0"/>
          </a:endParaRPr>
        </a:p>
      </xdr:txBody>
    </xdr:sp>
    <xdr:clientData/>
  </xdr:oneCellAnchor>
  <xdr:twoCellAnchor>
    <xdr:from>
      <xdr:col>0</xdr:col>
      <xdr:colOff>213736</xdr:colOff>
      <xdr:row>7</xdr:row>
      <xdr:rowOff>11499</xdr:rowOff>
    </xdr:from>
    <xdr:to>
      <xdr:col>0</xdr:col>
      <xdr:colOff>647002</xdr:colOff>
      <xdr:row>9</xdr:row>
      <xdr:rowOff>101871</xdr:rowOff>
    </xdr:to>
    <xdr:pic>
      <xdr:nvPicPr>
        <xdr:cNvPr id="102" name="Graphic 101" descr="Bar chart">
          <a:extLst>
            <a:ext uri="{FF2B5EF4-FFF2-40B4-BE49-F238E27FC236}">
              <a16:creationId xmlns:a16="http://schemas.microsoft.com/office/drawing/2014/main" id="{C094B787-7C11-4B72-A0FE-607E24D59A08}"/>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213736" y="1256099"/>
          <a:ext cx="433266" cy="445972"/>
        </a:xfrm>
        <a:prstGeom prst="rect">
          <a:avLst/>
        </a:prstGeom>
      </xdr:spPr>
    </xdr:pic>
    <xdr:clientData/>
  </xdr:twoCellAnchor>
  <xdr:twoCellAnchor>
    <xdr:from>
      <xdr:col>0</xdr:col>
      <xdr:colOff>231595</xdr:colOff>
      <xdr:row>13</xdr:row>
      <xdr:rowOff>48198</xdr:rowOff>
    </xdr:from>
    <xdr:to>
      <xdr:col>0</xdr:col>
      <xdr:colOff>664861</xdr:colOff>
      <xdr:row>15</xdr:row>
      <xdr:rowOff>138570</xdr:rowOff>
    </xdr:to>
    <xdr:pic>
      <xdr:nvPicPr>
        <xdr:cNvPr id="110" name="Graphic 109" descr="User">
          <a:extLst>
            <a:ext uri="{FF2B5EF4-FFF2-40B4-BE49-F238E27FC236}">
              <a16:creationId xmlns:a16="http://schemas.microsoft.com/office/drawing/2014/main" id="{42BCA043-969F-4976-BBC1-457CAFC62C72}"/>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231595" y="2369917"/>
          <a:ext cx="433266" cy="447559"/>
        </a:xfrm>
        <a:prstGeom prst="rect">
          <a:avLst/>
        </a:prstGeom>
      </xdr:spPr>
    </xdr:pic>
    <xdr:clientData/>
  </xdr:twoCellAnchor>
  <xdr:twoCellAnchor>
    <xdr:from>
      <xdr:col>1</xdr:col>
      <xdr:colOff>45019</xdr:colOff>
      <xdr:row>7</xdr:row>
      <xdr:rowOff>72189</xdr:rowOff>
    </xdr:from>
    <xdr:to>
      <xdr:col>3</xdr:col>
      <xdr:colOff>103610</xdr:colOff>
      <xdr:row>9</xdr:row>
      <xdr:rowOff>141371</xdr:rowOff>
    </xdr:to>
    <xdr:sp macro="" textlink="">
      <xdr:nvSpPr>
        <xdr:cNvPr id="112" name="TextBox 111">
          <a:extLst>
            <a:ext uri="{FF2B5EF4-FFF2-40B4-BE49-F238E27FC236}">
              <a16:creationId xmlns:a16="http://schemas.microsoft.com/office/drawing/2014/main" id="{38CC4566-D6D2-4FAA-AB9A-881B232E7402}"/>
            </a:ext>
          </a:extLst>
        </xdr:cNvPr>
        <xdr:cNvSpPr txBox="1"/>
      </xdr:nvSpPr>
      <xdr:spPr>
        <a:xfrm>
          <a:off x="726808" y="1265321"/>
          <a:ext cx="1422170" cy="410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t>Dashboard</a:t>
          </a:r>
        </a:p>
      </xdr:txBody>
    </xdr:sp>
    <xdr:clientData/>
  </xdr:twoCellAnchor>
  <xdr:twoCellAnchor>
    <xdr:from>
      <xdr:col>0</xdr:col>
      <xdr:colOff>231595</xdr:colOff>
      <xdr:row>10</xdr:row>
      <xdr:rowOff>29850</xdr:rowOff>
    </xdr:from>
    <xdr:to>
      <xdr:col>0</xdr:col>
      <xdr:colOff>664861</xdr:colOff>
      <xdr:row>12</xdr:row>
      <xdr:rowOff>120220</xdr:rowOff>
    </xdr:to>
    <xdr:pic>
      <xdr:nvPicPr>
        <xdr:cNvPr id="111" name="Graphic 110" descr="Employee badge">
          <a:extLst>
            <a:ext uri="{FF2B5EF4-FFF2-40B4-BE49-F238E27FC236}">
              <a16:creationId xmlns:a16="http://schemas.microsoft.com/office/drawing/2014/main" id="{5C8B1377-E86D-407F-9D72-5DC9B226037C}"/>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231595" y="1815788"/>
          <a:ext cx="433266" cy="447557"/>
        </a:xfrm>
        <a:prstGeom prst="rect">
          <a:avLst/>
        </a:prstGeom>
      </xdr:spPr>
    </xdr:pic>
    <xdr:clientData/>
  </xdr:twoCellAnchor>
  <xdr:twoCellAnchor>
    <xdr:from>
      <xdr:col>1</xdr:col>
      <xdr:colOff>45019</xdr:colOff>
      <xdr:row>10</xdr:row>
      <xdr:rowOff>85074</xdr:rowOff>
    </xdr:from>
    <xdr:to>
      <xdr:col>3</xdr:col>
      <xdr:colOff>103610</xdr:colOff>
      <xdr:row>12</xdr:row>
      <xdr:rowOff>152464</xdr:rowOff>
    </xdr:to>
    <xdr:sp macro="" textlink="">
      <xdr:nvSpPr>
        <xdr:cNvPr id="113" name="TextBox 112">
          <a:hlinkClick xmlns:r="http://schemas.openxmlformats.org/officeDocument/2006/relationships" r:id="rId30"/>
          <a:extLst>
            <a:ext uri="{FF2B5EF4-FFF2-40B4-BE49-F238E27FC236}">
              <a16:creationId xmlns:a16="http://schemas.microsoft.com/office/drawing/2014/main" id="{41F1E7D8-874A-4970-8E0C-6078B8FE3790}"/>
            </a:ext>
          </a:extLst>
        </xdr:cNvPr>
        <xdr:cNvSpPr txBox="1"/>
      </xdr:nvSpPr>
      <xdr:spPr>
        <a:xfrm>
          <a:off x="723675" y="1871012"/>
          <a:ext cx="1415904" cy="424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t>Employees</a:t>
          </a:r>
        </a:p>
        <a:p>
          <a:endParaRPr lang="en-IN" sz="2000"/>
        </a:p>
      </xdr:txBody>
    </xdr:sp>
    <xdr:clientData/>
  </xdr:twoCellAnchor>
  <xdr:twoCellAnchor>
    <xdr:from>
      <xdr:col>1</xdr:col>
      <xdr:colOff>45019</xdr:colOff>
      <xdr:row>13</xdr:row>
      <xdr:rowOff>96167</xdr:rowOff>
    </xdr:from>
    <xdr:to>
      <xdr:col>3</xdr:col>
      <xdr:colOff>103610</xdr:colOff>
      <xdr:row>15</xdr:row>
      <xdr:rowOff>165733</xdr:rowOff>
    </xdr:to>
    <xdr:sp macro="" textlink="">
      <xdr:nvSpPr>
        <xdr:cNvPr id="114" name="TextBox 113">
          <a:extLst>
            <a:ext uri="{FF2B5EF4-FFF2-40B4-BE49-F238E27FC236}">
              <a16:creationId xmlns:a16="http://schemas.microsoft.com/office/drawing/2014/main" id="{ED2DD008-3CDD-4450-9EBE-AAB6D5F2116C}"/>
            </a:ext>
          </a:extLst>
        </xdr:cNvPr>
        <xdr:cNvSpPr txBox="1"/>
      </xdr:nvSpPr>
      <xdr:spPr>
        <a:xfrm>
          <a:off x="726808" y="2311983"/>
          <a:ext cx="1422170" cy="410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bg1"/>
              </a:solidFill>
            </a:rPr>
            <a:t>Personnel</a:t>
          </a:r>
        </a:p>
        <a:p>
          <a:endParaRPr lang="en-IN" sz="2000">
            <a:solidFill>
              <a:schemeClr val="bg1"/>
            </a:solidFill>
          </a:endParaRPr>
        </a:p>
      </xdr:txBody>
    </xdr:sp>
    <xdr:clientData/>
  </xdr:twoCellAnchor>
  <xdr:twoCellAnchor>
    <xdr:from>
      <xdr:col>1</xdr:col>
      <xdr:colOff>45019</xdr:colOff>
      <xdr:row>19</xdr:row>
      <xdr:rowOff>122321</xdr:rowOff>
    </xdr:from>
    <xdr:to>
      <xdr:col>3</xdr:col>
      <xdr:colOff>103610</xdr:colOff>
      <xdr:row>22</xdr:row>
      <xdr:rowOff>21054</xdr:rowOff>
    </xdr:to>
    <xdr:sp macro="" textlink="">
      <xdr:nvSpPr>
        <xdr:cNvPr id="115" name="TextBox 114">
          <a:extLst>
            <a:ext uri="{FF2B5EF4-FFF2-40B4-BE49-F238E27FC236}">
              <a16:creationId xmlns:a16="http://schemas.microsoft.com/office/drawing/2014/main" id="{A2A64D59-5992-4EC1-AF3B-215F6A3D746E}"/>
            </a:ext>
          </a:extLst>
        </xdr:cNvPr>
        <xdr:cNvSpPr txBox="1"/>
      </xdr:nvSpPr>
      <xdr:spPr>
        <a:xfrm>
          <a:off x="726808" y="3360821"/>
          <a:ext cx="1422170" cy="41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t>Today</a:t>
          </a:r>
        </a:p>
        <a:p>
          <a:endParaRPr lang="en-IN" sz="2000"/>
        </a:p>
      </xdr:txBody>
    </xdr:sp>
    <xdr:clientData/>
  </xdr:twoCellAnchor>
  <xdr:twoCellAnchor>
    <xdr:from>
      <xdr:col>0</xdr:col>
      <xdr:colOff>213736</xdr:colOff>
      <xdr:row>19</xdr:row>
      <xdr:rowOff>114173</xdr:rowOff>
    </xdr:from>
    <xdr:to>
      <xdr:col>0</xdr:col>
      <xdr:colOff>647002</xdr:colOff>
      <xdr:row>22</xdr:row>
      <xdr:rowOff>25949</xdr:rowOff>
    </xdr:to>
    <xdr:pic>
      <xdr:nvPicPr>
        <xdr:cNvPr id="106" name="Graphic 105" descr="Daily calendar">
          <a:extLst>
            <a:ext uri="{FF2B5EF4-FFF2-40B4-BE49-F238E27FC236}">
              <a16:creationId xmlns:a16="http://schemas.microsoft.com/office/drawing/2014/main" id="{B00FF735-64E7-4C96-8D57-FB041DBD2B7C}"/>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213736" y="3507454"/>
          <a:ext cx="433266" cy="447558"/>
        </a:xfrm>
        <a:prstGeom prst="rect">
          <a:avLst/>
        </a:prstGeom>
      </xdr:spPr>
    </xdr:pic>
    <xdr:clientData/>
  </xdr:twoCellAnchor>
  <xdr:twoCellAnchor>
    <xdr:from>
      <xdr:col>0</xdr:col>
      <xdr:colOff>231595</xdr:colOff>
      <xdr:row>16</xdr:row>
      <xdr:rowOff>144428</xdr:rowOff>
    </xdr:from>
    <xdr:to>
      <xdr:col>0</xdr:col>
      <xdr:colOff>664861</xdr:colOff>
      <xdr:row>19</xdr:row>
      <xdr:rowOff>64352</xdr:rowOff>
    </xdr:to>
    <xdr:pic>
      <xdr:nvPicPr>
        <xdr:cNvPr id="105" name="Graphic 104" descr="Database">
          <a:extLst>
            <a:ext uri="{FF2B5EF4-FFF2-40B4-BE49-F238E27FC236}">
              <a16:creationId xmlns:a16="http://schemas.microsoft.com/office/drawing/2014/main" id="{F687FF24-9B7A-44D0-85BC-FED5EAC5DFFA}"/>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 uri="{96DAC541-7B7A-43D3-8B79-37D633B846F1}">
              <asvg:svgBlip xmlns:asvg="http://schemas.microsoft.com/office/drawing/2016/SVG/main" r:embed="rId34"/>
            </a:ext>
          </a:extLst>
        </a:blip>
        <a:stretch>
          <a:fillRect/>
        </a:stretch>
      </xdr:blipFill>
      <xdr:spPr>
        <a:xfrm>
          <a:off x="231595" y="3001928"/>
          <a:ext cx="433266" cy="455705"/>
        </a:xfrm>
        <a:prstGeom prst="rect">
          <a:avLst/>
        </a:prstGeom>
      </xdr:spPr>
    </xdr:pic>
    <xdr:clientData/>
  </xdr:twoCellAnchor>
  <xdr:twoCellAnchor>
    <xdr:from>
      <xdr:col>1</xdr:col>
      <xdr:colOff>45019</xdr:colOff>
      <xdr:row>16</xdr:row>
      <xdr:rowOff>109437</xdr:rowOff>
    </xdr:from>
    <xdr:to>
      <xdr:col>3</xdr:col>
      <xdr:colOff>103610</xdr:colOff>
      <xdr:row>19</xdr:row>
      <xdr:rowOff>8170</xdr:rowOff>
    </xdr:to>
    <xdr:sp macro="" textlink="">
      <xdr:nvSpPr>
        <xdr:cNvPr id="116" name="TextBox 115">
          <a:hlinkClick xmlns:r="http://schemas.openxmlformats.org/officeDocument/2006/relationships" r:id="rId2"/>
          <a:extLst>
            <a:ext uri="{FF2B5EF4-FFF2-40B4-BE49-F238E27FC236}">
              <a16:creationId xmlns:a16="http://schemas.microsoft.com/office/drawing/2014/main" id="{C381F423-143B-4782-B36A-D21BAD30EA5A}"/>
            </a:ext>
          </a:extLst>
        </xdr:cNvPr>
        <xdr:cNvSpPr txBox="1"/>
      </xdr:nvSpPr>
      <xdr:spPr>
        <a:xfrm>
          <a:off x="723675" y="2966937"/>
          <a:ext cx="1415904" cy="434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t>Data</a:t>
          </a:r>
        </a:p>
        <a:p>
          <a:endParaRPr lang="en-IN" sz="2000"/>
        </a:p>
      </xdr:txBody>
    </xdr:sp>
    <xdr:clientData/>
  </xdr:twoCellAnchor>
  <xdr:twoCellAnchor>
    <xdr:from>
      <xdr:col>0</xdr:col>
      <xdr:colOff>231595</xdr:colOff>
      <xdr:row>7</xdr:row>
      <xdr:rowOff>23405</xdr:rowOff>
    </xdr:from>
    <xdr:to>
      <xdr:col>0</xdr:col>
      <xdr:colOff>664861</xdr:colOff>
      <xdr:row>9</xdr:row>
      <xdr:rowOff>113777</xdr:rowOff>
    </xdr:to>
    <xdr:pic>
      <xdr:nvPicPr>
        <xdr:cNvPr id="120" name="Graphic 119" descr="Bar chart">
          <a:extLst>
            <a:ext uri="{FF2B5EF4-FFF2-40B4-BE49-F238E27FC236}">
              <a16:creationId xmlns:a16="http://schemas.microsoft.com/office/drawing/2014/main" id="{2C00C031-B03C-4E43-B5B5-6466F0DFB22E}"/>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231595" y="1273561"/>
          <a:ext cx="433266" cy="447560"/>
        </a:xfrm>
        <a:prstGeom prst="rect">
          <a:avLst/>
        </a:prstGeom>
      </xdr:spPr>
    </xdr:pic>
    <xdr:clientData/>
  </xdr:twoCellAnchor>
  <xdr:twoCellAnchor>
    <xdr:from>
      <xdr:col>0</xdr:col>
      <xdr:colOff>231595</xdr:colOff>
      <xdr:row>19</xdr:row>
      <xdr:rowOff>126079</xdr:rowOff>
    </xdr:from>
    <xdr:to>
      <xdr:col>0</xdr:col>
      <xdr:colOff>664861</xdr:colOff>
      <xdr:row>22</xdr:row>
      <xdr:rowOff>37855</xdr:rowOff>
    </xdr:to>
    <xdr:pic>
      <xdr:nvPicPr>
        <xdr:cNvPr id="121" name="Graphic 120" descr="Daily calendar">
          <a:extLst>
            <a:ext uri="{FF2B5EF4-FFF2-40B4-BE49-F238E27FC236}">
              <a16:creationId xmlns:a16="http://schemas.microsoft.com/office/drawing/2014/main" id="{B19C4F42-E8CE-4640-B28D-0505A43BA33F}"/>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231595" y="3519360"/>
          <a:ext cx="433266" cy="4475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114300</xdr:colOff>
      <xdr:row>1</xdr:row>
      <xdr:rowOff>175260</xdr:rowOff>
    </xdr:to>
    <xdr:sp macro="" textlink="">
      <xdr:nvSpPr>
        <xdr:cNvPr id="2" name="Rectangle 1">
          <a:extLst>
            <a:ext uri="{FF2B5EF4-FFF2-40B4-BE49-F238E27FC236}">
              <a16:creationId xmlns:a16="http://schemas.microsoft.com/office/drawing/2014/main" id="{C09BD114-95EB-4612-A8E4-8EBC6FDF9302}"/>
            </a:ext>
          </a:extLst>
        </xdr:cNvPr>
        <xdr:cNvSpPr/>
      </xdr:nvSpPr>
      <xdr:spPr>
        <a:xfrm>
          <a:off x="0" y="0"/>
          <a:ext cx="723900" cy="358140"/>
        </a:xfrm>
        <a:prstGeom prst="rect">
          <a:avLst/>
        </a:prstGeom>
        <a:solidFill>
          <a:schemeClr val="bg1">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kern="1200"/>
        </a:p>
      </xdr:txBody>
    </xdr:sp>
    <xdr:clientData/>
  </xdr:twoCellAnchor>
  <xdr:twoCellAnchor>
    <xdr:from>
      <xdr:col>3</xdr:col>
      <xdr:colOff>266697</xdr:colOff>
      <xdr:row>21</xdr:row>
      <xdr:rowOff>77096</xdr:rowOff>
    </xdr:from>
    <xdr:to>
      <xdr:col>6</xdr:col>
      <xdr:colOff>165897</xdr:colOff>
      <xdr:row>32</xdr:row>
      <xdr:rowOff>146386</xdr:rowOff>
    </xdr:to>
    <xdr:sp macro="" textlink="Processing!E37">
      <xdr:nvSpPr>
        <xdr:cNvPr id="3" name="Rectangle: Rounded Corners 2">
          <a:extLst>
            <a:ext uri="{FF2B5EF4-FFF2-40B4-BE49-F238E27FC236}">
              <a16:creationId xmlns:a16="http://schemas.microsoft.com/office/drawing/2014/main" id="{88DA4107-8E9D-4555-A5DD-F0425E52F4BE}"/>
            </a:ext>
          </a:extLst>
        </xdr:cNvPr>
        <xdr:cNvSpPr/>
      </xdr:nvSpPr>
      <xdr:spPr>
        <a:xfrm>
          <a:off x="2095497" y="3917576"/>
          <a:ext cx="1728000" cy="2080970"/>
        </a:xfrm>
        <a:prstGeom prst="roundRect">
          <a:avLst>
            <a:gd name="adj" fmla="val 10128"/>
          </a:avLst>
        </a:prstGeom>
        <a:solidFill>
          <a:srgbClr val="091A2C"/>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ctr" defTabSz="914400" rtl="0" eaLnBrk="1" latinLnBrk="0" hangingPunct="1">
            <a:lnSpc>
              <a:spcPct val="150000"/>
            </a:lnSpc>
          </a:pPr>
          <a:fld id="{ABCC20BC-30C0-4236-BCD4-81EF73DFC319}" type="TxLink">
            <a:rPr lang="en-US" sz="1200" b="0" i="0" u="none" strike="noStrike" kern="1200">
              <a:solidFill>
                <a:schemeClr val="bg1"/>
              </a:solidFill>
              <a:latin typeface="Aptos Narrow"/>
              <a:ea typeface="+mn-ea"/>
              <a:cs typeface="Calibri"/>
            </a:rPr>
            <a:pPr marL="0" indent="0" algn="ctr" defTabSz="914400" rtl="0" eaLnBrk="1" latinLnBrk="0" hangingPunct="1">
              <a:lnSpc>
                <a:spcPct val="150000"/>
              </a:lnSpc>
            </a:pPr>
            <a:t>AVERAGE SALARY</a:t>
          </a:fld>
          <a:endParaRPr lang="ru-RU" sz="2000" kern="1200">
            <a:solidFill>
              <a:schemeClr val="bg1"/>
            </a:solidFill>
            <a:latin typeface="+mn-lt"/>
            <a:ea typeface="+mn-ea"/>
            <a:cs typeface="+mn-cs"/>
          </a:endParaRPr>
        </a:p>
      </xdr:txBody>
    </xdr:sp>
    <xdr:clientData/>
  </xdr:twoCellAnchor>
  <xdr:twoCellAnchor>
    <xdr:from>
      <xdr:col>9</xdr:col>
      <xdr:colOff>437605</xdr:colOff>
      <xdr:row>3</xdr:row>
      <xdr:rowOff>114427</xdr:rowOff>
    </xdr:from>
    <xdr:to>
      <xdr:col>19</xdr:col>
      <xdr:colOff>461605</xdr:colOff>
      <xdr:row>20</xdr:row>
      <xdr:rowOff>76507</xdr:rowOff>
    </xdr:to>
    <xdr:sp macro="" textlink="Processing!D4">
      <xdr:nvSpPr>
        <xdr:cNvPr id="4" name="Processing'!AO33">
          <a:extLst>
            <a:ext uri="{FF2B5EF4-FFF2-40B4-BE49-F238E27FC236}">
              <a16:creationId xmlns:a16="http://schemas.microsoft.com/office/drawing/2014/main" id="{B51CF66F-C1F7-42DF-AEB8-54DDDEE0E955}"/>
            </a:ext>
          </a:extLst>
        </xdr:cNvPr>
        <xdr:cNvSpPr/>
      </xdr:nvSpPr>
      <xdr:spPr>
        <a:xfrm>
          <a:off x="5924005" y="663067"/>
          <a:ext cx="6120000" cy="3071040"/>
        </a:xfrm>
        <a:prstGeom prst="roundRect">
          <a:avLst>
            <a:gd name="adj" fmla="val 5846"/>
          </a:avLst>
        </a:prstGeom>
        <a:solidFill>
          <a:srgbClr val="091A2C"/>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ctr" defTabSz="914400" rtl="0" eaLnBrk="1" latinLnBrk="0" hangingPunct="1">
            <a:lnSpc>
              <a:spcPct val="150000"/>
            </a:lnSpc>
          </a:pPr>
          <a:fld id="{9DCE728D-14FB-4E2F-A36A-D715DB80DBB3}" type="TxLink">
            <a:rPr lang="en-US" sz="1400" b="0" i="0" u="none" strike="noStrike" kern="1200">
              <a:solidFill>
                <a:schemeClr val="bg1"/>
              </a:solidFill>
              <a:latin typeface="Aptos Narrow"/>
              <a:ea typeface="+mn-ea"/>
              <a:cs typeface="Calibri"/>
            </a:rPr>
            <a:pPr marL="0" indent="0" algn="ctr" defTabSz="914400" rtl="0" eaLnBrk="1" latinLnBrk="0" hangingPunct="1">
              <a:lnSpc>
                <a:spcPct val="150000"/>
              </a:lnSpc>
            </a:pPr>
            <a:t>SALES VOLUME</a:t>
          </a:fld>
          <a:endParaRPr lang="ru-RU" sz="2400" kern="1200">
            <a:solidFill>
              <a:schemeClr val="bg1"/>
            </a:solidFill>
            <a:latin typeface="+mn-lt"/>
            <a:ea typeface="+mn-ea"/>
            <a:cs typeface="+mn-cs"/>
          </a:endParaRPr>
        </a:p>
      </xdr:txBody>
    </xdr:sp>
    <xdr:clientData/>
  </xdr:twoCellAnchor>
  <xdr:twoCellAnchor>
    <xdr:from>
      <xdr:col>9</xdr:col>
      <xdr:colOff>437605</xdr:colOff>
      <xdr:row>21</xdr:row>
      <xdr:rowOff>77096</xdr:rowOff>
    </xdr:from>
    <xdr:to>
      <xdr:col>19</xdr:col>
      <xdr:colOff>461605</xdr:colOff>
      <xdr:row>32</xdr:row>
      <xdr:rowOff>146386</xdr:rowOff>
    </xdr:to>
    <xdr:sp macro="" textlink="Processing!L4">
      <xdr:nvSpPr>
        <xdr:cNvPr id="5" name="Rectangle: Rounded Corners 4">
          <a:extLst>
            <a:ext uri="{FF2B5EF4-FFF2-40B4-BE49-F238E27FC236}">
              <a16:creationId xmlns:a16="http://schemas.microsoft.com/office/drawing/2014/main" id="{7CD494AC-6F21-428C-9FF9-73D1427DF528}"/>
            </a:ext>
          </a:extLst>
        </xdr:cNvPr>
        <xdr:cNvSpPr/>
      </xdr:nvSpPr>
      <xdr:spPr>
        <a:xfrm>
          <a:off x="5924005" y="3917576"/>
          <a:ext cx="6120000" cy="2080970"/>
        </a:xfrm>
        <a:prstGeom prst="roundRect">
          <a:avLst>
            <a:gd name="adj" fmla="val 6034"/>
          </a:avLst>
        </a:prstGeom>
        <a:solidFill>
          <a:srgbClr val="091A2C"/>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ctr" defTabSz="914400" rtl="0" eaLnBrk="1" latinLnBrk="0" hangingPunct="1">
            <a:lnSpc>
              <a:spcPct val="150000"/>
            </a:lnSpc>
          </a:pPr>
          <a:fld id="{74CB26D9-0D8F-47D1-A59B-AA705FEE36B4}" type="TxLink">
            <a:rPr lang="en-US" sz="1400" b="0" i="0" u="none" strike="noStrike" kern="1200">
              <a:solidFill>
                <a:schemeClr val="bg1"/>
              </a:solidFill>
              <a:latin typeface="Aptos Narrow"/>
              <a:ea typeface="+mn-ea"/>
              <a:cs typeface="Calibri"/>
            </a:rPr>
            <a:pPr marL="0" indent="0" algn="ctr" defTabSz="914400" rtl="0" eaLnBrk="1" latinLnBrk="0" hangingPunct="1">
              <a:lnSpc>
                <a:spcPct val="150000"/>
              </a:lnSpc>
            </a:pPr>
            <a:t>ORDERS</a:t>
          </a:fld>
          <a:endParaRPr lang="ru-RU" sz="2400" kern="1200">
            <a:solidFill>
              <a:schemeClr val="bg1"/>
            </a:solidFill>
            <a:latin typeface="+mn-lt"/>
            <a:ea typeface="+mn-ea"/>
            <a:cs typeface="+mn-cs"/>
          </a:endParaRPr>
        </a:p>
      </xdr:txBody>
    </xdr:sp>
    <xdr:clientData/>
  </xdr:twoCellAnchor>
  <xdr:twoCellAnchor>
    <xdr:from>
      <xdr:col>6</xdr:col>
      <xdr:colOff>345898</xdr:colOff>
      <xdr:row>21</xdr:row>
      <xdr:rowOff>77096</xdr:rowOff>
    </xdr:from>
    <xdr:to>
      <xdr:col>9</xdr:col>
      <xdr:colOff>245098</xdr:colOff>
      <xdr:row>32</xdr:row>
      <xdr:rowOff>146386</xdr:rowOff>
    </xdr:to>
    <xdr:sp macro="" textlink="Processing!G37">
      <xdr:nvSpPr>
        <xdr:cNvPr id="6" name="Rectangle: Rounded Corners 5">
          <a:extLst>
            <a:ext uri="{FF2B5EF4-FFF2-40B4-BE49-F238E27FC236}">
              <a16:creationId xmlns:a16="http://schemas.microsoft.com/office/drawing/2014/main" id="{A782A493-6318-4440-8120-0D4075B5FC6E}"/>
            </a:ext>
          </a:extLst>
        </xdr:cNvPr>
        <xdr:cNvSpPr/>
      </xdr:nvSpPr>
      <xdr:spPr>
        <a:xfrm>
          <a:off x="4025800" y="3980023"/>
          <a:ext cx="1739152" cy="2113680"/>
        </a:xfrm>
        <a:prstGeom prst="roundRect">
          <a:avLst>
            <a:gd name="adj" fmla="val 10128"/>
          </a:avLst>
        </a:prstGeom>
        <a:solidFill>
          <a:srgbClr val="091A2C"/>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ctr" defTabSz="914400" rtl="0" eaLnBrk="1" latinLnBrk="0" hangingPunct="1">
            <a:lnSpc>
              <a:spcPct val="150000"/>
            </a:lnSpc>
          </a:pPr>
          <a:fld id="{0F511A76-D981-4BF0-AAA7-2054C339E4C8}" type="TxLink">
            <a:rPr lang="en-US" sz="1200" b="0" i="0" u="none" strike="noStrike" kern="1200">
              <a:solidFill>
                <a:schemeClr val="bg1"/>
              </a:solidFill>
              <a:latin typeface="Aptos Narrow"/>
              <a:ea typeface="+mn-ea"/>
              <a:cs typeface="Calibri"/>
            </a:rPr>
            <a:pPr marL="0" indent="0" algn="ctr" defTabSz="914400" rtl="0" eaLnBrk="1" latinLnBrk="0" hangingPunct="1">
              <a:lnSpc>
                <a:spcPct val="150000"/>
              </a:lnSpc>
            </a:pPr>
            <a:t>AVERAGE CHECK</a:t>
          </a:fld>
          <a:endParaRPr lang="ru-RU" sz="2000" kern="1200">
            <a:solidFill>
              <a:schemeClr val="bg1"/>
            </a:solidFill>
            <a:latin typeface="+mn-lt"/>
            <a:ea typeface="+mn-ea"/>
            <a:cs typeface="+mn-cs"/>
          </a:endParaRPr>
        </a:p>
      </xdr:txBody>
    </xdr:sp>
    <xdr:clientData/>
  </xdr:twoCellAnchor>
  <xdr:twoCellAnchor>
    <xdr:from>
      <xdr:col>3</xdr:col>
      <xdr:colOff>266698</xdr:colOff>
      <xdr:row>3</xdr:row>
      <xdr:rowOff>114426</xdr:rowOff>
    </xdr:from>
    <xdr:to>
      <xdr:col>9</xdr:col>
      <xdr:colOff>245098</xdr:colOff>
      <xdr:row>20</xdr:row>
      <xdr:rowOff>76506</xdr:rowOff>
    </xdr:to>
    <xdr:sp macro="" textlink="Processing!R3">
      <xdr:nvSpPr>
        <xdr:cNvPr id="7" name="Rectangle: Rounded Corners 6">
          <a:extLst>
            <a:ext uri="{FF2B5EF4-FFF2-40B4-BE49-F238E27FC236}">
              <a16:creationId xmlns:a16="http://schemas.microsoft.com/office/drawing/2014/main" id="{D8E5F58A-EFBB-407E-80C8-69566724769A}"/>
            </a:ext>
          </a:extLst>
        </xdr:cNvPr>
        <xdr:cNvSpPr/>
      </xdr:nvSpPr>
      <xdr:spPr>
        <a:xfrm>
          <a:off x="2095498" y="663066"/>
          <a:ext cx="3636000" cy="3071040"/>
        </a:xfrm>
        <a:prstGeom prst="roundRect">
          <a:avLst>
            <a:gd name="adj" fmla="val 5959"/>
          </a:avLst>
        </a:prstGeom>
        <a:solidFill>
          <a:srgbClr val="091A2C"/>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ctr" defTabSz="914400" rtl="0" eaLnBrk="1" latinLnBrk="0" hangingPunct="1">
            <a:lnSpc>
              <a:spcPct val="150000"/>
            </a:lnSpc>
          </a:pPr>
          <a:fld id="{359736BE-B44B-4D9F-A2FA-7280E2C51C90}" type="TxLink">
            <a:rPr lang="en-US" sz="1400" b="0" i="0" u="none" strike="noStrike" kern="1200">
              <a:solidFill>
                <a:schemeClr val="bg1"/>
              </a:solidFill>
              <a:latin typeface="Aptos Narrow"/>
              <a:ea typeface="+mn-ea"/>
              <a:cs typeface="Calibri"/>
            </a:rPr>
            <a:pPr marL="0" indent="0" algn="ctr" defTabSz="914400" rtl="0" eaLnBrk="1" latinLnBrk="0" hangingPunct="1">
              <a:lnSpc>
                <a:spcPct val="150000"/>
              </a:lnSpc>
            </a:pPr>
            <a:t>KPI EMPLOYEES</a:t>
          </a:fld>
          <a:endParaRPr lang="ru-RU" sz="2400" kern="1200">
            <a:solidFill>
              <a:schemeClr val="bg1"/>
            </a:solidFill>
            <a:latin typeface="+mn-lt"/>
            <a:ea typeface="+mn-ea"/>
            <a:cs typeface="+mn-cs"/>
          </a:endParaRPr>
        </a:p>
      </xdr:txBody>
    </xdr:sp>
    <xdr:clientData/>
  </xdr:twoCellAnchor>
  <xdr:twoCellAnchor>
    <xdr:from>
      <xdr:col>9</xdr:col>
      <xdr:colOff>579120</xdr:colOff>
      <xdr:row>22</xdr:row>
      <xdr:rowOff>106679</xdr:rowOff>
    </xdr:from>
    <xdr:to>
      <xdr:col>19</xdr:col>
      <xdr:colOff>586740</xdr:colOff>
      <xdr:row>32</xdr:row>
      <xdr:rowOff>102646</xdr:rowOff>
    </xdr:to>
    <xdr:graphicFrame macro="">
      <xdr:nvGraphicFramePr>
        <xdr:cNvPr id="8" name="Chart 7">
          <a:extLst>
            <a:ext uri="{FF2B5EF4-FFF2-40B4-BE49-F238E27FC236}">
              <a16:creationId xmlns:a16="http://schemas.microsoft.com/office/drawing/2014/main" id="{A5A81EA9-9A57-4DC7-A652-932C9D28B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83628</xdr:colOff>
      <xdr:row>0</xdr:row>
      <xdr:rowOff>145499</xdr:rowOff>
    </xdr:from>
    <xdr:to>
      <xdr:col>2</xdr:col>
      <xdr:colOff>671454</xdr:colOff>
      <xdr:row>34</xdr:row>
      <xdr:rowOff>66073</xdr:rowOff>
    </xdr:to>
    <xdr:sp macro="" textlink="">
      <xdr:nvSpPr>
        <xdr:cNvPr id="9" name="Rectangle: Rounded Corners 8">
          <a:extLst>
            <a:ext uri="{FF2B5EF4-FFF2-40B4-BE49-F238E27FC236}">
              <a16:creationId xmlns:a16="http://schemas.microsoft.com/office/drawing/2014/main" id="{F0D9832F-2072-45E1-8158-DC1EA23F7911}"/>
            </a:ext>
          </a:extLst>
        </xdr:cNvPr>
        <xdr:cNvSpPr/>
      </xdr:nvSpPr>
      <xdr:spPr>
        <a:xfrm>
          <a:off x="83628" y="145499"/>
          <a:ext cx="1940376" cy="6073724"/>
        </a:xfrm>
        <a:prstGeom prst="roundRect">
          <a:avLst>
            <a:gd name="adj" fmla="val 7781"/>
          </a:avLst>
        </a:prstGeom>
        <a:solidFill>
          <a:srgbClr val="091A2C"/>
        </a:solidFill>
        <a:ln>
          <a:noFill/>
        </a:ln>
        <a:effectLst>
          <a:outerShdw blurRad="152400" dist="330200" dir="3780000" sx="104000" sy="104000" algn="b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ru-RU" sz="1100"/>
        </a:p>
      </xdr:txBody>
    </xdr:sp>
    <xdr:clientData/>
  </xdr:twoCellAnchor>
  <xdr:twoCellAnchor>
    <xdr:from>
      <xdr:col>20</xdr:col>
      <xdr:colOff>53340</xdr:colOff>
      <xdr:row>15</xdr:row>
      <xdr:rowOff>163606</xdr:rowOff>
    </xdr:from>
    <xdr:to>
      <xdr:col>23</xdr:col>
      <xdr:colOff>28126</xdr:colOff>
      <xdr:row>23</xdr:row>
      <xdr:rowOff>134919</xdr:rowOff>
    </xdr:to>
    <xdr:sp macro="" textlink="Processing!K24">
      <xdr:nvSpPr>
        <xdr:cNvPr id="10" name="Rectangle: Rounded Corners 9">
          <a:extLst>
            <a:ext uri="{FF2B5EF4-FFF2-40B4-BE49-F238E27FC236}">
              <a16:creationId xmlns:a16="http://schemas.microsoft.com/office/drawing/2014/main" id="{C9530559-251D-4ACD-8196-30552F4FE122}"/>
            </a:ext>
          </a:extLst>
        </xdr:cNvPr>
        <xdr:cNvSpPr/>
      </xdr:nvSpPr>
      <xdr:spPr>
        <a:xfrm>
          <a:off x="12245340" y="2906806"/>
          <a:ext cx="1803586" cy="1434353"/>
        </a:xfrm>
        <a:prstGeom prst="roundRect">
          <a:avLst>
            <a:gd name="adj" fmla="val 10128"/>
          </a:avLst>
        </a:prstGeom>
        <a:solidFill>
          <a:srgbClr val="091A2C"/>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A0AB8A5F-F199-4C9F-9E3E-C7059BAACAAB}" type="TxLink">
            <a:rPr lang="en-US" sz="2400" b="0" i="0" u="none" strike="noStrike" kern="1200">
              <a:gradFill>
                <a:gsLst>
                  <a:gs pos="100000">
                    <a:srgbClr val="009A96"/>
                  </a:gs>
                  <a:gs pos="0">
                    <a:srgbClr val="35D7C7"/>
                  </a:gs>
                </a:gsLst>
                <a:lin ang="5400000" scaled="0"/>
              </a:gradFill>
              <a:latin typeface="Aptos Narrow"/>
              <a:ea typeface="+mn-ea"/>
              <a:cs typeface="+mn-cs"/>
            </a:rPr>
            <a:pPr marL="0" indent="0" algn="ctr" defTabSz="914400" rtl="0" eaLnBrk="1" latinLnBrk="0" hangingPunct="1"/>
            <a:t> $(17,522)</a:t>
          </a:fld>
          <a:endParaRPr lang="ru-RU" sz="2400" kern="1200">
            <a:gradFill>
              <a:gsLst>
                <a:gs pos="100000">
                  <a:srgbClr val="009A96"/>
                </a:gs>
                <a:gs pos="0">
                  <a:srgbClr val="35D7C7"/>
                </a:gs>
              </a:gsLst>
              <a:lin ang="5400000" scaled="0"/>
            </a:gradFill>
            <a:latin typeface="+mn-lt"/>
            <a:ea typeface="+mn-ea"/>
            <a:cs typeface="+mn-cs"/>
          </a:endParaRPr>
        </a:p>
      </xdr:txBody>
    </xdr:sp>
    <xdr:clientData/>
  </xdr:twoCellAnchor>
  <xdr:twoCellAnchor>
    <xdr:from>
      <xdr:col>20</xdr:col>
      <xdr:colOff>38100</xdr:colOff>
      <xdr:row>24</xdr:row>
      <xdr:rowOff>146573</xdr:rowOff>
    </xdr:from>
    <xdr:to>
      <xdr:col>23</xdr:col>
      <xdr:colOff>12886</xdr:colOff>
      <xdr:row>32</xdr:row>
      <xdr:rowOff>117886</xdr:rowOff>
    </xdr:to>
    <xdr:sp macro="" textlink="Processing!K27">
      <xdr:nvSpPr>
        <xdr:cNvPr id="11" name="Rectangle: Rounded Corners 10">
          <a:extLst>
            <a:ext uri="{FF2B5EF4-FFF2-40B4-BE49-F238E27FC236}">
              <a16:creationId xmlns:a16="http://schemas.microsoft.com/office/drawing/2014/main" id="{8D2E4497-5D3F-44EA-819B-F8B98E471260}"/>
            </a:ext>
          </a:extLst>
        </xdr:cNvPr>
        <xdr:cNvSpPr/>
      </xdr:nvSpPr>
      <xdr:spPr>
        <a:xfrm>
          <a:off x="12230100" y="4535693"/>
          <a:ext cx="1803586" cy="1434353"/>
        </a:xfrm>
        <a:prstGeom prst="roundRect">
          <a:avLst>
            <a:gd name="adj" fmla="val 10128"/>
          </a:avLst>
        </a:prstGeom>
        <a:solidFill>
          <a:srgbClr val="091A2C"/>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FC402E26-5733-4908-8243-3345647A5B13}" type="TxLink">
            <a:rPr lang="en-US" sz="2400" b="0" i="0" u="none" strike="noStrike" kern="1200">
              <a:gradFill>
                <a:gsLst>
                  <a:gs pos="0">
                    <a:srgbClr val="FF0167"/>
                  </a:gs>
                  <a:gs pos="100000">
                    <a:srgbClr val="FF3A89"/>
                  </a:gs>
                </a:gsLst>
                <a:lin ang="5400000" scaled="1"/>
              </a:gradFill>
              <a:latin typeface="Aptos Narrow"/>
              <a:ea typeface="+mn-ea"/>
              <a:cs typeface="+mn-cs"/>
            </a:rPr>
            <a:pPr marL="0" indent="0" algn="ctr" defTabSz="914400" rtl="0" eaLnBrk="1" latinLnBrk="0" hangingPunct="1"/>
            <a:t> $65,822 </a:t>
          </a:fld>
          <a:endParaRPr lang="ru-RU" sz="2400" kern="1200">
            <a:gradFill>
              <a:gsLst>
                <a:gs pos="0">
                  <a:srgbClr val="FF0167"/>
                </a:gs>
                <a:gs pos="100000">
                  <a:srgbClr val="FF3A89"/>
                </a:gs>
              </a:gsLst>
              <a:lin ang="5400000" scaled="1"/>
            </a:gradFill>
            <a:latin typeface="+mn-lt"/>
            <a:ea typeface="+mn-ea"/>
            <a:cs typeface="+mn-cs"/>
          </a:endParaRPr>
        </a:p>
      </xdr:txBody>
    </xdr:sp>
    <xdr:clientData/>
  </xdr:twoCellAnchor>
  <xdr:twoCellAnchor>
    <xdr:from>
      <xdr:col>20</xdr:col>
      <xdr:colOff>45720</xdr:colOff>
      <xdr:row>7</xdr:row>
      <xdr:rowOff>12999</xdr:rowOff>
    </xdr:from>
    <xdr:to>
      <xdr:col>23</xdr:col>
      <xdr:colOff>20506</xdr:colOff>
      <xdr:row>14</xdr:row>
      <xdr:rowOff>167192</xdr:rowOff>
    </xdr:to>
    <xdr:sp macro="" textlink="Processing!K20">
      <xdr:nvSpPr>
        <xdr:cNvPr id="12" name="Rectangle: Rounded Corners 11">
          <a:extLst>
            <a:ext uri="{FF2B5EF4-FFF2-40B4-BE49-F238E27FC236}">
              <a16:creationId xmlns:a16="http://schemas.microsoft.com/office/drawing/2014/main" id="{B159DEB0-9F21-4155-8EDC-F0F927B2E320}"/>
            </a:ext>
          </a:extLst>
        </xdr:cNvPr>
        <xdr:cNvSpPr/>
      </xdr:nvSpPr>
      <xdr:spPr>
        <a:xfrm>
          <a:off x="12237720" y="1293159"/>
          <a:ext cx="1803586" cy="1434353"/>
        </a:xfrm>
        <a:prstGeom prst="roundRect">
          <a:avLst>
            <a:gd name="adj" fmla="val 10128"/>
          </a:avLst>
        </a:prstGeom>
        <a:solidFill>
          <a:srgbClr val="091A2C"/>
        </a:solidFill>
        <a:ln>
          <a:noFill/>
        </a:ln>
        <a:effectLst>
          <a:outerShdw blurRad="50800" dist="38100" dir="8100000" algn="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ctr" defTabSz="914400" rtl="0" eaLnBrk="1" latinLnBrk="0" hangingPunct="1">
            <a:lnSpc>
              <a:spcPct val="150000"/>
            </a:lnSpc>
          </a:pPr>
          <a:fld id="{1021DFAA-39B2-440A-A762-C9C2DF6CBCB7}" type="TxLink">
            <a:rPr lang="en-US" sz="1400" b="0" i="0" u="none" strike="noStrike" kern="1200">
              <a:solidFill>
                <a:schemeClr val="bg1"/>
              </a:solidFill>
              <a:latin typeface="Aptos Narrow"/>
              <a:ea typeface="Roboto Light" panose="02000000000000000000" pitchFamily="2" charset="0"/>
              <a:cs typeface="Roboto Light" panose="02000000000000000000" pitchFamily="2" charset="0"/>
            </a:rPr>
            <a:pPr marL="0" indent="0" algn="ctr" defTabSz="914400" rtl="0" eaLnBrk="1" latinLnBrk="0" hangingPunct="1">
              <a:lnSpc>
                <a:spcPct val="150000"/>
              </a:lnSpc>
            </a:pPr>
            <a:t>COUNT ORDERS</a:t>
          </a:fld>
          <a:endParaRPr lang="ru-RU" sz="2400" kern="1200">
            <a:solidFill>
              <a:schemeClr val="bg1"/>
            </a:solidFill>
            <a:latin typeface="Roboto Light" panose="02000000000000000000" pitchFamily="2" charset="0"/>
            <a:ea typeface="Roboto Light" panose="02000000000000000000" pitchFamily="2" charset="0"/>
            <a:cs typeface="Roboto Light" panose="02000000000000000000" pitchFamily="2" charset="0"/>
          </a:endParaRPr>
        </a:p>
      </xdr:txBody>
    </xdr:sp>
    <xdr:clientData/>
  </xdr:twoCellAnchor>
  <xdr:twoCellAnchor>
    <xdr:from>
      <xdr:col>22</xdr:col>
      <xdr:colOff>529366</xdr:colOff>
      <xdr:row>0</xdr:row>
      <xdr:rowOff>0</xdr:rowOff>
    </xdr:from>
    <xdr:to>
      <xdr:col>25</xdr:col>
      <xdr:colOff>171226</xdr:colOff>
      <xdr:row>34</xdr:row>
      <xdr:rowOff>15240</xdr:rowOff>
    </xdr:to>
    <xdr:grpSp>
      <xdr:nvGrpSpPr>
        <xdr:cNvPr id="30" name="Group 29">
          <a:extLst>
            <a:ext uri="{FF2B5EF4-FFF2-40B4-BE49-F238E27FC236}">
              <a16:creationId xmlns:a16="http://schemas.microsoft.com/office/drawing/2014/main" id="{F2C1EEE6-883F-430A-95FE-0B6BF2BC01CF}"/>
            </a:ext>
          </a:extLst>
        </xdr:cNvPr>
        <xdr:cNvGrpSpPr/>
      </xdr:nvGrpSpPr>
      <xdr:grpSpPr>
        <a:xfrm>
          <a:off x="15337566" y="0"/>
          <a:ext cx="1661160" cy="6060440"/>
          <a:chOff x="14142720" y="0"/>
          <a:chExt cx="1470660" cy="6355080"/>
        </a:xfrm>
        <a:solidFill>
          <a:schemeClr val="bg1">
            <a:lumMod val="75000"/>
          </a:schemeClr>
        </a:solidFill>
      </xdr:grpSpPr>
      <xdr:sp macro="" textlink="">
        <xdr:nvSpPr>
          <xdr:cNvPr id="31" name="Rectangle 30">
            <a:extLst>
              <a:ext uri="{FF2B5EF4-FFF2-40B4-BE49-F238E27FC236}">
                <a16:creationId xmlns:a16="http://schemas.microsoft.com/office/drawing/2014/main" id="{FBE9AC08-566D-EDBA-9A32-9DBE482D49A3}"/>
              </a:ext>
            </a:extLst>
          </xdr:cNvPr>
          <xdr:cNvSpPr/>
        </xdr:nvSpPr>
        <xdr:spPr>
          <a:xfrm>
            <a:off x="14142720" y="342900"/>
            <a:ext cx="1470660" cy="6012180"/>
          </a:xfrm>
          <a:prstGeom prst="rect">
            <a:avLst/>
          </a:prstGeom>
          <a:grpFill/>
          <a:ln>
            <a:noFill/>
          </a:ln>
          <a:effectLst>
            <a:outerShdw blurRad="152400" dist="330200" dir="13200000" sx="93000" sy="93000" algn="br" rotWithShape="0">
              <a:prstClr val="black">
                <a:alpha val="31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sp macro="" textlink="">
        <xdr:nvSpPr>
          <xdr:cNvPr id="32" name="Rectangle 31">
            <a:extLst>
              <a:ext uri="{FF2B5EF4-FFF2-40B4-BE49-F238E27FC236}">
                <a16:creationId xmlns:a16="http://schemas.microsoft.com/office/drawing/2014/main" id="{946D60DB-1B8E-3F9E-C643-F1670321E317}"/>
              </a:ext>
            </a:extLst>
          </xdr:cNvPr>
          <xdr:cNvSpPr/>
        </xdr:nvSpPr>
        <xdr:spPr>
          <a:xfrm>
            <a:off x="14142720" y="0"/>
            <a:ext cx="1470660" cy="533400"/>
          </a:xfrm>
          <a:prstGeom prst="rect">
            <a:avLst/>
          </a:prstGeom>
          <a:grp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grpSp>
    <xdr:clientData/>
  </xdr:twoCellAnchor>
  <xdr:twoCellAnchor>
    <xdr:from>
      <xdr:col>19</xdr:col>
      <xdr:colOff>121920</xdr:colOff>
      <xdr:row>31</xdr:row>
      <xdr:rowOff>10758</xdr:rowOff>
    </xdr:from>
    <xdr:to>
      <xdr:col>23</xdr:col>
      <xdr:colOff>232186</xdr:colOff>
      <xdr:row>34</xdr:row>
      <xdr:rowOff>53700</xdr:rowOff>
    </xdr:to>
    <xdr:grpSp>
      <xdr:nvGrpSpPr>
        <xdr:cNvPr id="42" name="Group 41">
          <a:hlinkClick xmlns:r="http://schemas.openxmlformats.org/officeDocument/2006/relationships" r:id="rId2"/>
          <a:extLst>
            <a:ext uri="{FF2B5EF4-FFF2-40B4-BE49-F238E27FC236}">
              <a16:creationId xmlns:a16="http://schemas.microsoft.com/office/drawing/2014/main" id="{896A0DC0-5889-4313-A586-08A22BA1DC1A}"/>
            </a:ext>
          </a:extLst>
        </xdr:cNvPr>
        <xdr:cNvGrpSpPr/>
      </xdr:nvGrpSpPr>
      <xdr:grpSpPr>
        <a:xfrm>
          <a:off x="12910820" y="5522558"/>
          <a:ext cx="2802666" cy="576342"/>
          <a:chOff x="12001500" y="5798820"/>
          <a:chExt cx="2430780" cy="602340"/>
        </a:xfrm>
        <a:solidFill>
          <a:srgbClr val="091A2C"/>
        </a:solidFill>
      </xdr:grpSpPr>
      <xdr:sp macro="" textlink="">
        <xdr:nvSpPr>
          <xdr:cNvPr id="43" name="Rectangle: Rounded Corners 42">
            <a:extLst>
              <a:ext uri="{FF2B5EF4-FFF2-40B4-BE49-F238E27FC236}">
                <a16:creationId xmlns:a16="http://schemas.microsoft.com/office/drawing/2014/main" id="{D1944FDB-34B1-6B96-9213-5AD4F206093F}"/>
              </a:ext>
            </a:extLst>
          </xdr:cNvPr>
          <xdr:cNvSpPr/>
        </xdr:nvSpPr>
        <xdr:spPr>
          <a:xfrm>
            <a:off x="12001500" y="5798820"/>
            <a:ext cx="2430780" cy="602340"/>
          </a:xfrm>
          <a:prstGeom prst="roundRect">
            <a:avLst>
              <a:gd name="adj" fmla="val 18499"/>
            </a:avLst>
          </a:prstGeom>
          <a:grpFill/>
          <a:ln>
            <a:noFill/>
          </a:ln>
          <a:effectLst>
            <a:outerShdw blurRad="558800" dist="50800" dir="5400000" sx="102000" sy="102000" algn="br" rotWithShape="0">
              <a:prstClr val="black">
                <a:alpha val="3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400">
                <a:solidFill>
                  <a:schemeClr val="bg1"/>
                </a:solidFill>
                <a:effectLst/>
                <a:latin typeface="+mn-lt"/>
                <a:ea typeface="+mn-ea"/>
                <a:cs typeface="+mn-cs"/>
              </a:rPr>
              <a:t>More Details</a:t>
            </a:r>
            <a:endParaRPr lang="ru-RU" sz="1400">
              <a:solidFill>
                <a:schemeClr val="bg1"/>
              </a:solidFill>
              <a:effectLst/>
            </a:endParaRPr>
          </a:p>
        </xdr:txBody>
      </xdr:sp>
      <xdr:sp macro="" textlink="">
        <xdr:nvSpPr>
          <xdr:cNvPr id="44" name="Rectangle: Rounded Corners 43">
            <a:extLst>
              <a:ext uri="{FF2B5EF4-FFF2-40B4-BE49-F238E27FC236}">
                <a16:creationId xmlns:a16="http://schemas.microsoft.com/office/drawing/2014/main" id="{71E324B7-341C-2773-71E1-67410553ADCA}"/>
              </a:ext>
            </a:extLst>
          </xdr:cNvPr>
          <xdr:cNvSpPr/>
        </xdr:nvSpPr>
        <xdr:spPr>
          <a:xfrm>
            <a:off x="12001500" y="5798820"/>
            <a:ext cx="2430780" cy="602340"/>
          </a:xfrm>
          <a:prstGeom prst="roundRect">
            <a:avLst>
              <a:gd name="adj" fmla="val 18499"/>
            </a:avLst>
          </a:prstGeom>
          <a:grpFill/>
          <a:ln>
            <a:noFill/>
          </a:ln>
          <a:effectLst>
            <a:outerShdw blurRad="558800" dist="50800" dir="5400000" sx="101000" sy="101000" algn="b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400">
                <a:solidFill>
                  <a:schemeClr val="bg1"/>
                </a:solidFill>
                <a:effectLst/>
                <a:latin typeface="+mn-lt"/>
                <a:ea typeface="+mn-ea"/>
                <a:cs typeface="+mn-cs"/>
              </a:rPr>
              <a:t>More Details</a:t>
            </a:r>
            <a:endParaRPr lang="ru-RU" sz="1400">
              <a:solidFill>
                <a:schemeClr val="bg1"/>
              </a:solidFill>
              <a:effectLst/>
            </a:endParaRPr>
          </a:p>
        </xdr:txBody>
      </xdr:sp>
    </xdr:grpSp>
    <xdr:clientData/>
  </xdr:twoCellAnchor>
  <xdr:twoCellAnchor>
    <xdr:from>
      <xdr:col>10</xdr:col>
      <xdr:colOff>15240</xdr:colOff>
      <xdr:row>5</xdr:row>
      <xdr:rowOff>96371</xdr:rowOff>
    </xdr:from>
    <xdr:to>
      <xdr:col>19</xdr:col>
      <xdr:colOff>509016</xdr:colOff>
      <xdr:row>19</xdr:row>
      <xdr:rowOff>146262</xdr:rowOff>
    </xdr:to>
    <xdr:graphicFrame macro="">
      <xdr:nvGraphicFramePr>
        <xdr:cNvPr id="45" name="Chart 44">
          <a:extLst>
            <a:ext uri="{FF2B5EF4-FFF2-40B4-BE49-F238E27FC236}">
              <a16:creationId xmlns:a16="http://schemas.microsoft.com/office/drawing/2014/main" id="{9BD8D247-2824-4009-8964-59CEF3F4A3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402378</xdr:colOff>
      <xdr:row>9</xdr:row>
      <xdr:rowOff>100101</xdr:rowOff>
    </xdr:from>
    <xdr:to>
      <xdr:col>23</xdr:col>
      <xdr:colOff>332729</xdr:colOff>
      <xdr:row>13</xdr:row>
      <xdr:rowOff>90544</xdr:rowOff>
    </xdr:to>
    <xdr:sp macro="" textlink="Processing!K21">
      <xdr:nvSpPr>
        <xdr:cNvPr id="46" name="TextBox 45">
          <a:extLst>
            <a:ext uri="{FF2B5EF4-FFF2-40B4-BE49-F238E27FC236}">
              <a16:creationId xmlns:a16="http://schemas.microsoft.com/office/drawing/2014/main" id="{7F32E62E-29BA-4C9F-87FC-9092DC2DD60C}"/>
            </a:ext>
          </a:extLst>
        </xdr:cNvPr>
        <xdr:cNvSpPr txBox="1"/>
      </xdr:nvSpPr>
      <xdr:spPr>
        <a:xfrm>
          <a:off x="11984778" y="1746021"/>
          <a:ext cx="2368751" cy="721963"/>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86D7CB20-01FE-4178-9F7E-0B975D8330A7}" type="TxLink">
            <a:rPr lang="en-US" sz="2400" b="0" i="0" u="none" strike="noStrike" kern="1200">
              <a:gradFill>
                <a:gsLst>
                  <a:gs pos="100000">
                    <a:srgbClr val="2B76DD"/>
                  </a:gs>
                  <a:gs pos="0">
                    <a:srgbClr val="02CDFA"/>
                  </a:gs>
                </a:gsLst>
                <a:lin ang="5400000" scaled="0"/>
              </a:gradFill>
              <a:latin typeface="Aptos Narrow"/>
              <a:ea typeface="+mn-ea"/>
              <a:cs typeface="Calibri"/>
            </a:rPr>
            <a:pPr marL="0" indent="0" algn="ctr" defTabSz="914400" rtl="0" eaLnBrk="1" latinLnBrk="0" hangingPunct="1"/>
            <a:t>28</a:t>
          </a:fld>
          <a:endParaRPr lang="ru-RU" sz="4800" kern="1200">
            <a:gradFill>
              <a:gsLst>
                <a:gs pos="100000">
                  <a:srgbClr val="2B76DD"/>
                </a:gs>
                <a:gs pos="0">
                  <a:srgbClr val="02CDFA"/>
                </a:gs>
              </a:gsLst>
              <a:lin ang="5400000" scaled="0"/>
            </a:gradFill>
            <a:latin typeface="+mn-lt"/>
            <a:ea typeface="+mn-ea"/>
            <a:cs typeface="+mn-cs"/>
          </a:endParaRPr>
        </a:p>
      </xdr:txBody>
    </xdr:sp>
    <xdr:clientData/>
  </xdr:twoCellAnchor>
  <xdr:twoCellAnchor>
    <xdr:from>
      <xdr:col>20</xdr:col>
      <xdr:colOff>457200</xdr:colOff>
      <xdr:row>16</xdr:row>
      <xdr:rowOff>113101</xdr:rowOff>
    </xdr:from>
    <xdr:to>
      <xdr:col>22</xdr:col>
      <xdr:colOff>323626</xdr:colOff>
      <xdr:row>18</xdr:row>
      <xdr:rowOff>29729</xdr:rowOff>
    </xdr:to>
    <xdr:sp macro="" textlink="Processing!K23">
      <xdr:nvSpPr>
        <xdr:cNvPr id="47" name="TextBox 46">
          <a:extLst>
            <a:ext uri="{FF2B5EF4-FFF2-40B4-BE49-F238E27FC236}">
              <a16:creationId xmlns:a16="http://schemas.microsoft.com/office/drawing/2014/main" id="{81433598-EA05-424D-AA0A-1B4ABF4E68C7}"/>
            </a:ext>
          </a:extLst>
        </xdr:cNvPr>
        <xdr:cNvSpPr txBox="1"/>
      </xdr:nvSpPr>
      <xdr:spPr>
        <a:xfrm>
          <a:off x="12649200" y="3039181"/>
          <a:ext cx="1085626" cy="2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BB37D9B-19DC-477D-B499-0220C0A381BC}" type="TxLink">
            <a:rPr lang="en-US" sz="1400" b="0" i="0" u="none" strike="noStrike">
              <a:solidFill>
                <a:schemeClr val="bg1"/>
              </a:solidFill>
              <a:latin typeface="Aptos Narrow"/>
            </a:rPr>
            <a:pPr algn="ctr"/>
            <a:t>PROFIT</a:t>
          </a:fld>
          <a:endParaRPr lang="ru-RU" sz="1600">
            <a:solidFill>
              <a:schemeClr val="bg1"/>
            </a:solidFill>
            <a:latin typeface="+mn-lt"/>
          </a:endParaRPr>
        </a:p>
      </xdr:txBody>
    </xdr:sp>
    <xdr:clientData/>
  </xdr:twoCellAnchor>
  <xdr:twoCellAnchor>
    <xdr:from>
      <xdr:col>20</xdr:col>
      <xdr:colOff>487680</xdr:colOff>
      <xdr:row>25</xdr:row>
      <xdr:rowOff>73208</xdr:rowOff>
    </xdr:from>
    <xdr:to>
      <xdr:col>22</xdr:col>
      <xdr:colOff>460786</xdr:colOff>
      <xdr:row>26</xdr:row>
      <xdr:rowOff>172716</xdr:rowOff>
    </xdr:to>
    <xdr:sp macro="" textlink="">
      <xdr:nvSpPr>
        <xdr:cNvPr id="48" name="TextBox 47">
          <a:extLst>
            <a:ext uri="{FF2B5EF4-FFF2-40B4-BE49-F238E27FC236}">
              <a16:creationId xmlns:a16="http://schemas.microsoft.com/office/drawing/2014/main" id="{3FB611FC-209B-4130-8BD0-75A9A2977400}"/>
            </a:ext>
          </a:extLst>
        </xdr:cNvPr>
        <xdr:cNvSpPr txBox="1"/>
      </xdr:nvSpPr>
      <xdr:spPr>
        <a:xfrm>
          <a:off x="12679680" y="4645208"/>
          <a:ext cx="1192306" cy="28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1"/>
              </a:solidFill>
            </a:rPr>
            <a:t>TOTAL COSTS</a:t>
          </a:r>
          <a:endParaRPr lang="ru-RU" sz="1200">
            <a:solidFill>
              <a:schemeClr val="bg1"/>
            </a:solidFill>
            <a:latin typeface="+mn-lt"/>
          </a:endParaRPr>
        </a:p>
      </xdr:txBody>
    </xdr:sp>
    <xdr:clientData/>
  </xdr:twoCellAnchor>
  <xdr:twoCellAnchor>
    <xdr:from>
      <xdr:col>5</xdr:col>
      <xdr:colOff>73152</xdr:colOff>
      <xdr:row>0</xdr:row>
      <xdr:rowOff>60960</xdr:rowOff>
    </xdr:from>
    <xdr:to>
      <xdr:col>7</xdr:col>
      <xdr:colOff>518160</xdr:colOff>
      <xdr:row>2</xdr:row>
      <xdr:rowOff>120028</xdr:rowOff>
    </xdr:to>
    <xdr:sp macro="" textlink="">
      <xdr:nvSpPr>
        <xdr:cNvPr id="49" name="Rectangle: Rounded Corners 48">
          <a:extLst>
            <a:ext uri="{FF2B5EF4-FFF2-40B4-BE49-F238E27FC236}">
              <a16:creationId xmlns:a16="http://schemas.microsoft.com/office/drawing/2014/main" id="{9BED9D51-88FD-4F01-A62B-26E62B3C25B4}"/>
            </a:ext>
          </a:extLst>
        </xdr:cNvPr>
        <xdr:cNvSpPr/>
      </xdr:nvSpPr>
      <xdr:spPr>
        <a:xfrm>
          <a:off x="3121152" y="60960"/>
          <a:ext cx="1664208" cy="424828"/>
        </a:xfrm>
        <a:prstGeom prst="roundRect">
          <a:avLst>
            <a:gd name="adj" fmla="val 28713"/>
          </a:avLst>
        </a:prstGeom>
        <a:solidFill>
          <a:schemeClr val="tx1">
            <a:lumMod val="75000"/>
            <a:lumOff val="25000"/>
          </a:schemeClr>
        </a:solidFill>
        <a:ln>
          <a:noFill/>
        </a:ln>
        <a:effectLst>
          <a:innerShdw blurRad="889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243840</xdr:colOff>
      <xdr:row>0</xdr:row>
      <xdr:rowOff>175260</xdr:rowOff>
    </xdr:from>
    <xdr:to>
      <xdr:col>7</xdr:col>
      <xdr:colOff>345360</xdr:colOff>
      <xdr:row>2</xdr:row>
      <xdr:rowOff>18328</xdr:rowOff>
    </xdr:to>
    <xdr:sp macro="" textlink="">
      <xdr:nvSpPr>
        <xdr:cNvPr id="50" name="Rectangle 49">
          <a:extLst>
            <a:ext uri="{FF2B5EF4-FFF2-40B4-BE49-F238E27FC236}">
              <a16:creationId xmlns:a16="http://schemas.microsoft.com/office/drawing/2014/main" id="{5E7526A2-70F0-4B7C-A4EB-09AB4E9283E3}"/>
            </a:ext>
          </a:extLst>
        </xdr:cNvPr>
        <xdr:cNvSpPr/>
      </xdr:nvSpPr>
      <xdr:spPr>
        <a:xfrm>
          <a:off x="3291840" y="175260"/>
          <a:ext cx="1320720" cy="208828"/>
        </a:xfrm>
        <a:prstGeom prst="rect">
          <a:avLst/>
        </a:prstGeom>
        <a:solidFill>
          <a:srgbClr val="091A2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5</xdr:col>
      <xdr:colOff>152400</xdr:colOff>
      <xdr:row>0</xdr:row>
      <xdr:rowOff>15240</xdr:rowOff>
    </xdr:from>
    <xdr:to>
      <xdr:col>7</xdr:col>
      <xdr:colOff>367564</xdr:colOff>
      <xdr:row>3</xdr:row>
      <xdr:rowOff>13842</xdr:rowOff>
    </xdr:to>
    <xdr:grpSp>
      <xdr:nvGrpSpPr>
        <xdr:cNvPr id="51" name="Group 50">
          <a:extLst>
            <a:ext uri="{FF2B5EF4-FFF2-40B4-BE49-F238E27FC236}">
              <a16:creationId xmlns:a16="http://schemas.microsoft.com/office/drawing/2014/main" id="{D0F3AAA5-0D68-49F6-809B-2195E71250D8}"/>
            </a:ext>
          </a:extLst>
        </xdr:cNvPr>
        <xdr:cNvGrpSpPr/>
      </xdr:nvGrpSpPr>
      <xdr:grpSpPr>
        <a:xfrm>
          <a:off x="3517900" y="15240"/>
          <a:ext cx="1561364" cy="532002"/>
          <a:chOff x="2704902" y="994064"/>
          <a:chExt cx="1321200" cy="601010"/>
        </a:xfrm>
      </xdr:grpSpPr>
      <xdr:graphicFrame macro="">
        <xdr:nvGraphicFramePr>
          <xdr:cNvPr id="52" name="Chart 51">
            <a:extLst>
              <a:ext uri="{FF2B5EF4-FFF2-40B4-BE49-F238E27FC236}">
                <a16:creationId xmlns:a16="http://schemas.microsoft.com/office/drawing/2014/main" id="{80011D33-669C-D1D5-43EF-246E07A4A1BA}"/>
              </a:ext>
            </a:extLst>
          </xdr:cNvPr>
          <xdr:cNvGraphicFramePr>
            <a:graphicFrameLocks/>
          </xdr:cNvGraphicFramePr>
        </xdr:nvGraphicFramePr>
        <xdr:xfrm>
          <a:off x="2704902" y="994064"/>
          <a:ext cx="1321200" cy="601010"/>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53" name="Group 52">
            <a:extLst>
              <a:ext uri="{FF2B5EF4-FFF2-40B4-BE49-F238E27FC236}">
                <a16:creationId xmlns:a16="http://schemas.microsoft.com/office/drawing/2014/main" id="{FAE86044-53F9-E997-D97F-765430F0A5E6}"/>
              </a:ext>
            </a:extLst>
          </xdr:cNvPr>
          <xdr:cNvGrpSpPr/>
        </xdr:nvGrpSpPr>
        <xdr:grpSpPr>
          <a:xfrm>
            <a:off x="2778136" y="1127562"/>
            <a:ext cx="1242000" cy="319649"/>
            <a:chOff x="2778137" y="1127562"/>
            <a:chExt cx="1264291" cy="319649"/>
          </a:xfrm>
        </xdr:grpSpPr>
        <xdr:sp macro="" textlink="">
          <xdr:nvSpPr>
            <xdr:cNvPr id="54" name="Freeform: Shape 53">
              <a:extLst>
                <a:ext uri="{FF2B5EF4-FFF2-40B4-BE49-F238E27FC236}">
                  <a16:creationId xmlns:a16="http://schemas.microsoft.com/office/drawing/2014/main" id="{D97D68E4-028C-E401-61B3-B4B3B02F5C13}"/>
                </a:ext>
              </a:extLst>
            </xdr:cNvPr>
            <xdr:cNvSpPr/>
          </xdr:nvSpPr>
          <xdr:spPr>
            <a:xfrm>
              <a:off x="2778137" y="1127562"/>
              <a:ext cx="254194" cy="319649"/>
            </a:xfrm>
            <a:custGeom>
              <a:avLst/>
              <a:gdLst>
                <a:gd name="connsiteX0" fmla="*/ 692459 w 1393795"/>
                <a:gd name="connsiteY0" fmla="*/ 213802 h 1748900"/>
                <a:gd name="connsiteX1" fmla="*/ 506224 w 1393795"/>
                <a:gd name="connsiteY1" fmla="*/ 630504 h 1748900"/>
                <a:gd name="connsiteX2" fmla="*/ 71763 w 1393795"/>
                <a:gd name="connsiteY2" fmla="*/ 687971 h 1748900"/>
                <a:gd name="connsiteX3" fmla="*/ 391124 w 1393795"/>
                <a:gd name="connsiteY3" fmla="*/ 1002974 h 1748900"/>
                <a:gd name="connsiteX4" fmla="*/ 308848 w 1393795"/>
                <a:gd name="connsiteY4" fmla="*/ 1455193 h 1748900"/>
                <a:gd name="connsiteX5" fmla="*/ 692459 w 1393795"/>
                <a:gd name="connsiteY5" fmla="*/ 1233174 h 1748900"/>
                <a:gd name="connsiteX6" fmla="*/ 1076070 w 1393795"/>
                <a:gd name="connsiteY6" fmla="*/ 1455193 h 1748900"/>
                <a:gd name="connsiteX7" fmla="*/ 993794 w 1393795"/>
                <a:gd name="connsiteY7" fmla="*/ 1002974 h 1748900"/>
                <a:gd name="connsiteX8" fmla="*/ 1313155 w 1393795"/>
                <a:gd name="connsiteY8" fmla="*/ 687971 h 1748900"/>
                <a:gd name="connsiteX9" fmla="*/ 878694 w 1393795"/>
                <a:gd name="connsiteY9" fmla="*/ 630504 h 1748900"/>
                <a:gd name="connsiteX10" fmla="*/ 0 w 1393795"/>
                <a:gd name="connsiteY10" fmla="*/ 0 h 1748900"/>
                <a:gd name="connsiteX11" fmla="*/ 1393795 w 1393795"/>
                <a:gd name="connsiteY11" fmla="*/ 0 h 1748900"/>
                <a:gd name="connsiteX12" fmla="*/ 1393795 w 1393795"/>
                <a:gd name="connsiteY12" fmla="*/ 1748900 h 1748900"/>
                <a:gd name="connsiteX13" fmla="*/ 0 w 1393795"/>
                <a:gd name="connsiteY13" fmla="*/ 1748900 h 1748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1393795" h="1748900">
                  <a:moveTo>
                    <a:pt x="692459" y="213802"/>
                  </a:moveTo>
                  <a:lnTo>
                    <a:pt x="506224" y="630504"/>
                  </a:lnTo>
                  <a:lnTo>
                    <a:pt x="71763" y="687971"/>
                  </a:lnTo>
                  <a:lnTo>
                    <a:pt x="391124" y="1002974"/>
                  </a:lnTo>
                  <a:lnTo>
                    <a:pt x="308848" y="1455193"/>
                  </a:lnTo>
                  <a:lnTo>
                    <a:pt x="692459" y="1233174"/>
                  </a:lnTo>
                  <a:lnTo>
                    <a:pt x="1076070" y="1455193"/>
                  </a:lnTo>
                  <a:lnTo>
                    <a:pt x="993794" y="1002974"/>
                  </a:lnTo>
                  <a:lnTo>
                    <a:pt x="1313155" y="687971"/>
                  </a:lnTo>
                  <a:lnTo>
                    <a:pt x="878694" y="630504"/>
                  </a:lnTo>
                  <a:close/>
                  <a:moveTo>
                    <a:pt x="0" y="0"/>
                  </a:moveTo>
                  <a:lnTo>
                    <a:pt x="1393795" y="0"/>
                  </a:lnTo>
                  <a:lnTo>
                    <a:pt x="1393795" y="1748900"/>
                  </a:lnTo>
                  <a:lnTo>
                    <a:pt x="0" y="1748900"/>
                  </a:lnTo>
                  <a:close/>
                </a:path>
              </a:pathLst>
            </a:cu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55" name="Freeform: Shape 54">
              <a:extLst>
                <a:ext uri="{FF2B5EF4-FFF2-40B4-BE49-F238E27FC236}">
                  <a16:creationId xmlns:a16="http://schemas.microsoft.com/office/drawing/2014/main" id="{4D6FA21E-90F1-6B6B-A3EC-E9B45A0909EA}"/>
                </a:ext>
              </a:extLst>
            </xdr:cNvPr>
            <xdr:cNvSpPr/>
          </xdr:nvSpPr>
          <xdr:spPr>
            <a:xfrm>
              <a:off x="3029793" y="1127562"/>
              <a:ext cx="254194" cy="319649"/>
            </a:xfrm>
            <a:custGeom>
              <a:avLst/>
              <a:gdLst>
                <a:gd name="connsiteX0" fmla="*/ 692459 w 1393795"/>
                <a:gd name="connsiteY0" fmla="*/ 213802 h 1748900"/>
                <a:gd name="connsiteX1" fmla="*/ 506224 w 1393795"/>
                <a:gd name="connsiteY1" fmla="*/ 630504 h 1748900"/>
                <a:gd name="connsiteX2" fmla="*/ 71763 w 1393795"/>
                <a:gd name="connsiteY2" fmla="*/ 687971 h 1748900"/>
                <a:gd name="connsiteX3" fmla="*/ 391124 w 1393795"/>
                <a:gd name="connsiteY3" fmla="*/ 1002974 h 1748900"/>
                <a:gd name="connsiteX4" fmla="*/ 308848 w 1393795"/>
                <a:gd name="connsiteY4" fmla="*/ 1455193 h 1748900"/>
                <a:gd name="connsiteX5" fmla="*/ 692459 w 1393795"/>
                <a:gd name="connsiteY5" fmla="*/ 1233174 h 1748900"/>
                <a:gd name="connsiteX6" fmla="*/ 1076070 w 1393795"/>
                <a:gd name="connsiteY6" fmla="*/ 1455193 h 1748900"/>
                <a:gd name="connsiteX7" fmla="*/ 993794 w 1393795"/>
                <a:gd name="connsiteY7" fmla="*/ 1002974 h 1748900"/>
                <a:gd name="connsiteX8" fmla="*/ 1313155 w 1393795"/>
                <a:gd name="connsiteY8" fmla="*/ 687971 h 1748900"/>
                <a:gd name="connsiteX9" fmla="*/ 878694 w 1393795"/>
                <a:gd name="connsiteY9" fmla="*/ 630504 h 1748900"/>
                <a:gd name="connsiteX10" fmla="*/ 0 w 1393795"/>
                <a:gd name="connsiteY10" fmla="*/ 0 h 1748900"/>
                <a:gd name="connsiteX11" fmla="*/ 1393795 w 1393795"/>
                <a:gd name="connsiteY11" fmla="*/ 0 h 1748900"/>
                <a:gd name="connsiteX12" fmla="*/ 1393795 w 1393795"/>
                <a:gd name="connsiteY12" fmla="*/ 1748900 h 1748900"/>
                <a:gd name="connsiteX13" fmla="*/ 0 w 1393795"/>
                <a:gd name="connsiteY13" fmla="*/ 1748900 h 1748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1393795" h="1748900">
                  <a:moveTo>
                    <a:pt x="692459" y="213802"/>
                  </a:moveTo>
                  <a:lnTo>
                    <a:pt x="506224" y="630504"/>
                  </a:lnTo>
                  <a:lnTo>
                    <a:pt x="71763" y="687971"/>
                  </a:lnTo>
                  <a:lnTo>
                    <a:pt x="391124" y="1002974"/>
                  </a:lnTo>
                  <a:lnTo>
                    <a:pt x="308848" y="1455193"/>
                  </a:lnTo>
                  <a:lnTo>
                    <a:pt x="692459" y="1233174"/>
                  </a:lnTo>
                  <a:lnTo>
                    <a:pt x="1076070" y="1455193"/>
                  </a:lnTo>
                  <a:lnTo>
                    <a:pt x="993794" y="1002974"/>
                  </a:lnTo>
                  <a:lnTo>
                    <a:pt x="1313155" y="687971"/>
                  </a:lnTo>
                  <a:lnTo>
                    <a:pt x="878694" y="630504"/>
                  </a:lnTo>
                  <a:close/>
                  <a:moveTo>
                    <a:pt x="0" y="0"/>
                  </a:moveTo>
                  <a:lnTo>
                    <a:pt x="1393795" y="0"/>
                  </a:lnTo>
                  <a:lnTo>
                    <a:pt x="1393795" y="1748900"/>
                  </a:lnTo>
                  <a:lnTo>
                    <a:pt x="0" y="1748900"/>
                  </a:lnTo>
                  <a:close/>
                </a:path>
              </a:pathLst>
            </a:cu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56" name="Freeform: Shape 55">
              <a:extLst>
                <a:ext uri="{FF2B5EF4-FFF2-40B4-BE49-F238E27FC236}">
                  <a16:creationId xmlns:a16="http://schemas.microsoft.com/office/drawing/2014/main" id="{9D4C8A78-3B12-7FA8-2B21-928D0DAAC350}"/>
                </a:ext>
              </a:extLst>
            </xdr:cNvPr>
            <xdr:cNvSpPr/>
          </xdr:nvSpPr>
          <xdr:spPr>
            <a:xfrm>
              <a:off x="3281453" y="1127562"/>
              <a:ext cx="254194" cy="319649"/>
            </a:xfrm>
            <a:custGeom>
              <a:avLst/>
              <a:gdLst>
                <a:gd name="connsiteX0" fmla="*/ 692459 w 1393795"/>
                <a:gd name="connsiteY0" fmla="*/ 213802 h 1748900"/>
                <a:gd name="connsiteX1" fmla="*/ 506224 w 1393795"/>
                <a:gd name="connsiteY1" fmla="*/ 630504 h 1748900"/>
                <a:gd name="connsiteX2" fmla="*/ 71763 w 1393795"/>
                <a:gd name="connsiteY2" fmla="*/ 687971 h 1748900"/>
                <a:gd name="connsiteX3" fmla="*/ 391124 w 1393795"/>
                <a:gd name="connsiteY3" fmla="*/ 1002974 h 1748900"/>
                <a:gd name="connsiteX4" fmla="*/ 308848 w 1393795"/>
                <a:gd name="connsiteY4" fmla="*/ 1455193 h 1748900"/>
                <a:gd name="connsiteX5" fmla="*/ 692459 w 1393795"/>
                <a:gd name="connsiteY5" fmla="*/ 1233174 h 1748900"/>
                <a:gd name="connsiteX6" fmla="*/ 1076070 w 1393795"/>
                <a:gd name="connsiteY6" fmla="*/ 1455193 h 1748900"/>
                <a:gd name="connsiteX7" fmla="*/ 993794 w 1393795"/>
                <a:gd name="connsiteY7" fmla="*/ 1002974 h 1748900"/>
                <a:gd name="connsiteX8" fmla="*/ 1313155 w 1393795"/>
                <a:gd name="connsiteY8" fmla="*/ 687971 h 1748900"/>
                <a:gd name="connsiteX9" fmla="*/ 878694 w 1393795"/>
                <a:gd name="connsiteY9" fmla="*/ 630504 h 1748900"/>
                <a:gd name="connsiteX10" fmla="*/ 0 w 1393795"/>
                <a:gd name="connsiteY10" fmla="*/ 0 h 1748900"/>
                <a:gd name="connsiteX11" fmla="*/ 1393795 w 1393795"/>
                <a:gd name="connsiteY11" fmla="*/ 0 h 1748900"/>
                <a:gd name="connsiteX12" fmla="*/ 1393795 w 1393795"/>
                <a:gd name="connsiteY12" fmla="*/ 1748900 h 1748900"/>
                <a:gd name="connsiteX13" fmla="*/ 0 w 1393795"/>
                <a:gd name="connsiteY13" fmla="*/ 1748900 h 1748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1393795" h="1748900">
                  <a:moveTo>
                    <a:pt x="692459" y="213802"/>
                  </a:moveTo>
                  <a:lnTo>
                    <a:pt x="506224" y="630504"/>
                  </a:lnTo>
                  <a:lnTo>
                    <a:pt x="71763" y="687971"/>
                  </a:lnTo>
                  <a:lnTo>
                    <a:pt x="391124" y="1002974"/>
                  </a:lnTo>
                  <a:lnTo>
                    <a:pt x="308848" y="1455193"/>
                  </a:lnTo>
                  <a:lnTo>
                    <a:pt x="692459" y="1233174"/>
                  </a:lnTo>
                  <a:lnTo>
                    <a:pt x="1076070" y="1455193"/>
                  </a:lnTo>
                  <a:lnTo>
                    <a:pt x="993794" y="1002974"/>
                  </a:lnTo>
                  <a:lnTo>
                    <a:pt x="1313155" y="687971"/>
                  </a:lnTo>
                  <a:lnTo>
                    <a:pt x="878694" y="630504"/>
                  </a:lnTo>
                  <a:close/>
                  <a:moveTo>
                    <a:pt x="0" y="0"/>
                  </a:moveTo>
                  <a:lnTo>
                    <a:pt x="1393795" y="0"/>
                  </a:lnTo>
                  <a:lnTo>
                    <a:pt x="1393795" y="1748900"/>
                  </a:lnTo>
                  <a:lnTo>
                    <a:pt x="0" y="1748900"/>
                  </a:lnTo>
                  <a:close/>
                </a:path>
              </a:pathLst>
            </a:cu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57" name="Freeform: Shape 56">
              <a:extLst>
                <a:ext uri="{FF2B5EF4-FFF2-40B4-BE49-F238E27FC236}">
                  <a16:creationId xmlns:a16="http://schemas.microsoft.com/office/drawing/2014/main" id="{21CB1F96-6719-B9E3-C69E-4C1A05009E0A}"/>
                </a:ext>
              </a:extLst>
            </xdr:cNvPr>
            <xdr:cNvSpPr/>
          </xdr:nvSpPr>
          <xdr:spPr>
            <a:xfrm>
              <a:off x="3534795" y="1127562"/>
              <a:ext cx="254194" cy="319649"/>
            </a:xfrm>
            <a:custGeom>
              <a:avLst/>
              <a:gdLst>
                <a:gd name="connsiteX0" fmla="*/ 692459 w 1393795"/>
                <a:gd name="connsiteY0" fmla="*/ 213802 h 1748900"/>
                <a:gd name="connsiteX1" fmla="*/ 506224 w 1393795"/>
                <a:gd name="connsiteY1" fmla="*/ 630504 h 1748900"/>
                <a:gd name="connsiteX2" fmla="*/ 71763 w 1393795"/>
                <a:gd name="connsiteY2" fmla="*/ 687971 h 1748900"/>
                <a:gd name="connsiteX3" fmla="*/ 391124 w 1393795"/>
                <a:gd name="connsiteY3" fmla="*/ 1002974 h 1748900"/>
                <a:gd name="connsiteX4" fmla="*/ 308848 w 1393795"/>
                <a:gd name="connsiteY4" fmla="*/ 1455193 h 1748900"/>
                <a:gd name="connsiteX5" fmla="*/ 692459 w 1393795"/>
                <a:gd name="connsiteY5" fmla="*/ 1233174 h 1748900"/>
                <a:gd name="connsiteX6" fmla="*/ 1076070 w 1393795"/>
                <a:gd name="connsiteY6" fmla="*/ 1455193 h 1748900"/>
                <a:gd name="connsiteX7" fmla="*/ 993794 w 1393795"/>
                <a:gd name="connsiteY7" fmla="*/ 1002974 h 1748900"/>
                <a:gd name="connsiteX8" fmla="*/ 1313155 w 1393795"/>
                <a:gd name="connsiteY8" fmla="*/ 687971 h 1748900"/>
                <a:gd name="connsiteX9" fmla="*/ 878694 w 1393795"/>
                <a:gd name="connsiteY9" fmla="*/ 630504 h 1748900"/>
                <a:gd name="connsiteX10" fmla="*/ 0 w 1393795"/>
                <a:gd name="connsiteY10" fmla="*/ 0 h 1748900"/>
                <a:gd name="connsiteX11" fmla="*/ 1393795 w 1393795"/>
                <a:gd name="connsiteY11" fmla="*/ 0 h 1748900"/>
                <a:gd name="connsiteX12" fmla="*/ 1393795 w 1393795"/>
                <a:gd name="connsiteY12" fmla="*/ 1748900 h 1748900"/>
                <a:gd name="connsiteX13" fmla="*/ 0 w 1393795"/>
                <a:gd name="connsiteY13" fmla="*/ 1748900 h 1748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1393795" h="1748900">
                  <a:moveTo>
                    <a:pt x="692459" y="213802"/>
                  </a:moveTo>
                  <a:lnTo>
                    <a:pt x="506224" y="630504"/>
                  </a:lnTo>
                  <a:lnTo>
                    <a:pt x="71763" y="687971"/>
                  </a:lnTo>
                  <a:lnTo>
                    <a:pt x="391124" y="1002974"/>
                  </a:lnTo>
                  <a:lnTo>
                    <a:pt x="308848" y="1455193"/>
                  </a:lnTo>
                  <a:lnTo>
                    <a:pt x="692459" y="1233174"/>
                  </a:lnTo>
                  <a:lnTo>
                    <a:pt x="1076070" y="1455193"/>
                  </a:lnTo>
                  <a:lnTo>
                    <a:pt x="993794" y="1002974"/>
                  </a:lnTo>
                  <a:lnTo>
                    <a:pt x="1313155" y="687971"/>
                  </a:lnTo>
                  <a:lnTo>
                    <a:pt x="878694" y="630504"/>
                  </a:lnTo>
                  <a:close/>
                  <a:moveTo>
                    <a:pt x="0" y="0"/>
                  </a:moveTo>
                  <a:lnTo>
                    <a:pt x="1393795" y="0"/>
                  </a:lnTo>
                  <a:lnTo>
                    <a:pt x="1393795" y="1748900"/>
                  </a:lnTo>
                  <a:lnTo>
                    <a:pt x="0" y="1748900"/>
                  </a:lnTo>
                  <a:close/>
                </a:path>
              </a:pathLst>
            </a:cu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sp macro="" textlink="">
          <xdr:nvSpPr>
            <xdr:cNvPr id="58" name="Freeform: Shape 57">
              <a:extLst>
                <a:ext uri="{FF2B5EF4-FFF2-40B4-BE49-F238E27FC236}">
                  <a16:creationId xmlns:a16="http://schemas.microsoft.com/office/drawing/2014/main" id="{910EB5B5-83CA-9DC1-B57D-996AB426B661}"/>
                </a:ext>
              </a:extLst>
            </xdr:cNvPr>
            <xdr:cNvSpPr/>
          </xdr:nvSpPr>
          <xdr:spPr>
            <a:xfrm>
              <a:off x="3788234" y="1127562"/>
              <a:ext cx="254194" cy="319649"/>
            </a:xfrm>
            <a:custGeom>
              <a:avLst/>
              <a:gdLst>
                <a:gd name="connsiteX0" fmla="*/ 692459 w 1393795"/>
                <a:gd name="connsiteY0" fmla="*/ 213802 h 1748900"/>
                <a:gd name="connsiteX1" fmla="*/ 506224 w 1393795"/>
                <a:gd name="connsiteY1" fmla="*/ 630504 h 1748900"/>
                <a:gd name="connsiteX2" fmla="*/ 71763 w 1393795"/>
                <a:gd name="connsiteY2" fmla="*/ 687971 h 1748900"/>
                <a:gd name="connsiteX3" fmla="*/ 391124 w 1393795"/>
                <a:gd name="connsiteY3" fmla="*/ 1002974 h 1748900"/>
                <a:gd name="connsiteX4" fmla="*/ 308848 w 1393795"/>
                <a:gd name="connsiteY4" fmla="*/ 1455193 h 1748900"/>
                <a:gd name="connsiteX5" fmla="*/ 692459 w 1393795"/>
                <a:gd name="connsiteY5" fmla="*/ 1233174 h 1748900"/>
                <a:gd name="connsiteX6" fmla="*/ 1076070 w 1393795"/>
                <a:gd name="connsiteY6" fmla="*/ 1455193 h 1748900"/>
                <a:gd name="connsiteX7" fmla="*/ 993794 w 1393795"/>
                <a:gd name="connsiteY7" fmla="*/ 1002974 h 1748900"/>
                <a:gd name="connsiteX8" fmla="*/ 1313155 w 1393795"/>
                <a:gd name="connsiteY8" fmla="*/ 687971 h 1748900"/>
                <a:gd name="connsiteX9" fmla="*/ 878694 w 1393795"/>
                <a:gd name="connsiteY9" fmla="*/ 630504 h 1748900"/>
                <a:gd name="connsiteX10" fmla="*/ 0 w 1393795"/>
                <a:gd name="connsiteY10" fmla="*/ 0 h 1748900"/>
                <a:gd name="connsiteX11" fmla="*/ 1393795 w 1393795"/>
                <a:gd name="connsiteY11" fmla="*/ 0 h 1748900"/>
                <a:gd name="connsiteX12" fmla="*/ 1393795 w 1393795"/>
                <a:gd name="connsiteY12" fmla="*/ 1748900 h 1748900"/>
                <a:gd name="connsiteX13" fmla="*/ 0 w 1393795"/>
                <a:gd name="connsiteY13" fmla="*/ 1748900 h 1748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1393795" h="1748900">
                  <a:moveTo>
                    <a:pt x="692459" y="213802"/>
                  </a:moveTo>
                  <a:lnTo>
                    <a:pt x="506224" y="630504"/>
                  </a:lnTo>
                  <a:lnTo>
                    <a:pt x="71763" y="687971"/>
                  </a:lnTo>
                  <a:lnTo>
                    <a:pt x="391124" y="1002974"/>
                  </a:lnTo>
                  <a:lnTo>
                    <a:pt x="308848" y="1455193"/>
                  </a:lnTo>
                  <a:lnTo>
                    <a:pt x="692459" y="1233174"/>
                  </a:lnTo>
                  <a:lnTo>
                    <a:pt x="1076070" y="1455193"/>
                  </a:lnTo>
                  <a:lnTo>
                    <a:pt x="993794" y="1002974"/>
                  </a:lnTo>
                  <a:lnTo>
                    <a:pt x="1313155" y="687971"/>
                  </a:lnTo>
                  <a:lnTo>
                    <a:pt x="878694" y="630504"/>
                  </a:lnTo>
                  <a:close/>
                  <a:moveTo>
                    <a:pt x="0" y="0"/>
                  </a:moveTo>
                  <a:lnTo>
                    <a:pt x="1393795" y="0"/>
                  </a:lnTo>
                  <a:lnTo>
                    <a:pt x="1393795" y="1748900"/>
                  </a:lnTo>
                  <a:lnTo>
                    <a:pt x="0" y="1748900"/>
                  </a:lnTo>
                  <a:close/>
                </a:path>
              </a:pathLst>
            </a:custGeom>
            <a:solidFill>
              <a:schemeClr val="tx1">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ru-RU"/>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ru-RU"/>
            </a:p>
          </xdr:txBody>
        </xdr:sp>
      </xdr:grpSp>
    </xdr:grpSp>
    <xdr:clientData/>
  </xdr:twoCellAnchor>
  <xdr:twoCellAnchor>
    <xdr:from>
      <xdr:col>3</xdr:col>
      <xdr:colOff>375668</xdr:colOff>
      <xdr:row>24</xdr:row>
      <xdr:rowOff>79192</xdr:rowOff>
    </xdr:from>
    <xdr:to>
      <xdr:col>5</xdr:col>
      <xdr:colOff>605832</xdr:colOff>
      <xdr:row>26</xdr:row>
      <xdr:rowOff>159862</xdr:rowOff>
    </xdr:to>
    <xdr:sp macro="" textlink="Processing!E42">
      <xdr:nvSpPr>
        <xdr:cNvPr id="59" name="TextBox 58">
          <a:extLst>
            <a:ext uri="{FF2B5EF4-FFF2-40B4-BE49-F238E27FC236}">
              <a16:creationId xmlns:a16="http://schemas.microsoft.com/office/drawing/2014/main" id="{C8FA16B3-8AE9-47C9-B208-904248E2A2DB}"/>
            </a:ext>
          </a:extLst>
        </xdr:cNvPr>
        <xdr:cNvSpPr txBox="1"/>
      </xdr:nvSpPr>
      <xdr:spPr>
        <a:xfrm>
          <a:off x="2204468" y="4468312"/>
          <a:ext cx="1449364" cy="446430"/>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0EBB226E-21FA-4E07-A9F9-34D9726BE07D}" type="TxLink">
            <a:rPr lang="en-US" sz="2800" b="0" i="0" u="none" strike="noStrike" kern="1200">
              <a:gradFill>
                <a:gsLst>
                  <a:gs pos="100000">
                    <a:srgbClr val="2B76DD"/>
                  </a:gs>
                  <a:gs pos="0">
                    <a:srgbClr val="02CDFA"/>
                  </a:gs>
                </a:gsLst>
                <a:lin ang="5400000" scaled="0"/>
              </a:gradFill>
              <a:latin typeface="Aptos Narrow"/>
              <a:ea typeface="Roboto Light" panose="02000000000000000000" pitchFamily="2" charset="0"/>
              <a:cs typeface="Calibri"/>
            </a:rPr>
            <a:pPr marL="0" indent="0" algn="ctr" defTabSz="914400" rtl="0" eaLnBrk="1" latinLnBrk="0" hangingPunct="1"/>
            <a:t> $2,033 </a:t>
          </a:fld>
          <a:endParaRPr lang="ru-RU" sz="2800" kern="1200">
            <a:gradFill>
              <a:gsLst>
                <a:gs pos="100000">
                  <a:srgbClr val="2B76DD"/>
                </a:gs>
                <a:gs pos="0">
                  <a:srgbClr val="02CDFA"/>
                </a:gs>
              </a:gsLst>
              <a:lin ang="5400000" scaled="0"/>
            </a:gradFill>
            <a:latin typeface="Roboto Light" panose="02000000000000000000" pitchFamily="2" charset="0"/>
            <a:ea typeface="Roboto Light" panose="02000000000000000000" pitchFamily="2" charset="0"/>
            <a:cs typeface="Roboto Light" panose="02000000000000000000" pitchFamily="2" charset="0"/>
          </a:endParaRPr>
        </a:p>
      </xdr:txBody>
    </xdr:sp>
    <xdr:clientData/>
  </xdr:twoCellAnchor>
  <xdr:twoCellAnchor>
    <xdr:from>
      <xdr:col>6</xdr:col>
      <xdr:colOff>444248</xdr:colOff>
      <xdr:row>24</xdr:row>
      <xdr:rowOff>79192</xdr:rowOff>
    </xdr:from>
    <xdr:to>
      <xdr:col>9</xdr:col>
      <xdr:colOff>64812</xdr:colOff>
      <xdr:row>26</xdr:row>
      <xdr:rowOff>159862</xdr:rowOff>
    </xdr:to>
    <xdr:sp macro="" textlink="Processing!G39">
      <xdr:nvSpPr>
        <xdr:cNvPr id="60" name="TextBox 59">
          <a:extLst>
            <a:ext uri="{FF2B5EF4-FFF2-40B4-BE49-F238E27FC236}">
              <a16:creationId xmlns:a16="http://schemas.microsoft.com/office/drawing/2014/main" id="{74F2D1CE-EA7E-4A24-BE8B-91F91CDEE54F}"/>
            </a:ext>
          </a:extLst>
        </xdr:cNvPr>
        <xdr:cNvSpPr txBox="1"/>
      </xdr:nvSpPr>
      <xdr:spPr>
        <a:xfrm>
          <a:off x="4101848" y="4468312"/>
          <a:ext cx="1449364" cy="446430"/>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D713DB1E-776F-4B91-BD7E-0035320216A1}" type="TxLink">
            <a:rPr lang="en-US" sz="2800" b="0" i="0" u="none" strike="noStrike" kern="1200">
              <a:gradFill>
                <a:gsLst>
                  <a:gs pos="100000">
                    <a:srgbClr val="2B76DD"/>
                  </a:gs>
                  <a:gs pos="0">
                    <a:srgbClr val="02CDFA"/>
                  </a:gs>
                </a:gsLst>
                <a:lin ang="5400000" scaled="0"/>
              </a:gradFill>
              <a:latin typeface="Aptos Narrow"/>
              <a:ea typeface="Roboto Light" panose="02000000000000000000" pitchFamily="2" charset="0"/>
              <a:cs typeface="Calibri"/>
            </a:rPr>
            <a:pPr marL="0" indent="0" algn="ctr" defTabSz="914400" rtl="0" eaLnBrk="1" latinLnBrk="0" hangingPunct="1"/>
            <a:t> $1,725 </a:t>
          </a:fld>
          <a:endParaRPr lang="ru-RU" sz="2800" b="0" i="0" u="none" strike="noStrike" kern="1200">
            <a:gradFill>
              <a:gsLst>
                <a:gs pos="100000">
                  <a:srgbClr val="2B76DD"/>
                </a:gs>
                <a:gs pos="0">
                  <a:srgbClr val="02CDFA"/>
                </a:gs>
              </a:gsLst>
              <a:lin ang="5400000" scaled="0"/>
            </a:gradFill>
            <a:latin typeface="Calibri"/>
            <a:ea typeface="Roboto Light" panose="02000000000000000000" pitchFamily="2" charset="0"/>
            <a:cs typeface="Calibri"/>
          </a:endParaRPr>
        </a:p>
      </xdr:txBody>
    </xdr:sp>
    <xdr:clientData/>
  </xdr:twoCellAnchor>
  <xdr:twoCellAnchor>
    <xdr:from>
      <xdr:col>3</xdr:col>
      <xdr:colOff>375668</xdr:colOff>
      <xdr:row>27</xdr:row>
      <xdr:rowOff>163908</xdr:rowOff>
    </xdr:from>
    <xdr:to>
      <xdr:col>5</xdr:col>
      <xdr:colOff>605832</xdr:colOff>
      <xdr:row>30</xdr:row>
      <xdr:rowOff>65285</xdr:rowOff>
    </xdr:to>
    <xdr:sp macro="" textlink="Processing!F37">
      <xdr:nvSpPr>
        <xdr:cNvPr id="61" name="TextBox 60">
          <a:extLst>
            <a:ext uri="{FF2B5EF4-FFF2-40B4-BE49-F238E27FC236}">
              <a16:creationId xmlns:a16="http://schemas.microsoft.com/office/drawing/2014/main" id="{8C20123B-E3FC-4B3C-9AFF-76B266383A3D}"/>
            </a:ext>
          </a:extLst>
        </xdr:cNvPr>
        <xdr:cNvSpPr txBox="1"/>
      </xdr:nvSpPr>
      <xdr:spPr>
        <a:xfrm>
          <a:off x="2204468" y="5101668"/>
          <a:ext cx="1449364" cy="450017"/>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C8B4ACBB-897D-4631-AC5C-FC65AA31C66B}" type="TxLink">
            <a:rPr lang="en-US" sz="1200" b="0" i="0" u="none" strike="noStrike" kern="1200">
              <a:solidFill>
                <a:schemeClr val="bg1"/>
              </a:solidFill>
              <a:latin typeface="Aptos Narrow"/>
              <a:ea typeface="Roboto Light" panose="02000000000000000000" pitchFamily="2" charset="0"/>
              <a:cs typeface="Calibri"/>
            </a:rPr>
            <a:pPr marL="0" indent="0" algn="ctr" defTabSz="914400" rtl="0" eaLnBrk="1" latinLnBrk="0" hangingPunct="1"/>
            <a:t>SALARY  FUND</a:t>
          </a:fld>
          <a:endParaRPr lang="ru-RU" sz="5400" kern="1200">
            <a:solidFill>
              <a:schemeClr val="bg1"/>
            </a:solidFill>
            <a:latin typeface="Roboto Light" panose="02000000000000000000" pitchFamily="2" charset="0"/>
            <a:ea typeface="Roboto Light" panose="02000000000000000000" pitchFamily="2" charset="0"/>
            <a:cs typeface="Roboto Light" panose="02000000000000000000" pitchFamily="2" charset="0"/>
          </a:endParaRPr>
        </a:p>
      </xdr:txBody>
    </xdr:sp>
    <xdr:clientData/>
  </xdr:twoCellAnchor>
  <xdr:twoCellAnchor>
    <xdr:from>
      <xdr:col>6</xdr:col>
      <xdr:colOff>409880</xdr:colOff>
      <xdr:row>27</xdr:row>
      <xdr:rowOff>163908</xdr:rowOff>
    </xdr:from>
    <xdr:to>
      <xdr:col>9</xdr:col>
      <xdr:colOff>175380</xdr:colOff>
      <xdr:row>30</xdr:row>
      <xdr:rowOff>65285</xdr:rowOff>
    </xdr:to>
    <xdr:sp macro="" textlink="Processing!H37">
      <xdr:nvSpPr>
        <xdr:cNvPr id="62" name="TextBox 61">
          <a:extLst>
            <a:ext uri="{FF2B5EF4-FFF2-40B4-BE49-F238E27FC236}">
              <a16:creationId xmlns:a16="http://schemas.microsoft.com/office/drawing/2014/main" id="{8728091D-26F7-4D2B-BD6A-20229A2B6D17}"/>
            </a:ext>
          </a:extLst>
        </xdr:cNvPr>
        <xdr:cNvSpPr txBox="1"/>
      </xdr:nvSpPr>
      <xdr:spPr>
        <a:xfrm>
          <a:off x="4067480" y="5101668"/>
          <a:ext cx="1594300" cy="450017"/>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2A82A0C6-9CF1-49F9-8143-6F11B2E49F78}" type="TxLink">
            <a:rPr lang="en-US" sz="1200" b="0" i="0" u="none" strike="noStrike" kern="1200">
              <a:solidFill>
                <a:schemeClr val="bg1"/>
              </a:solidFill>
              <a:latin typeface="Aptos Narrow"/>
              <a:ea typeface="Roboto Light" panose="02000000000000000000" pitchFamily="2" charset="0"/>
              <a:cs typeface="Calibri"/>
            </a:rPr>
            <a:pPr marL="0" indent="0" algn="ctr" defTabSz="914400" rtl="0" eaLnBrk="1" latinLnBrk="0" hangingPunct="1"/>
            <a:t>TOTAL CACH FLOW</a:t>
          </a:fld>
          <a:endParaRPr lang="ru-RU" sz="2800" b="0" i="0" u="none" strike="noStrike" kern="1200">
            <a:solidFill>
              <a:schemeClr val="bg1"/>
            </a:solidFill>
            <a:latin typeface="Calibri"/>
            <a:ea typeface="Roboto Light" panose="02000000000000000000" pitchFamily="2" charset="0"/>
            <a:cs typeface="Calibri"/>
          </a:endParaRPr>
        </a:p>
      </xdr:txBody>
    </xdr:sp>
    <xdr:clientData/>
  </xdr:twoCellAnchor>
  <xdr:twoCellAnchor>
    <xdr:from>
      <xdr:col>3</xdr:col>
      <xdr:colOff>375668</xdr:colOff>
      <xdr:row>29</xdr:row>
      <xdr:rowOff>126257</xdr:rowOff>
    </xdr:from>
    <xdr:to>
      <xdr:col>5</xdr:col>
      <xdr:colOff>605832</xdr:colOff>
      <xdr:row>32</xdr:row>
      <xdr:rowOff>27633</xdr:rowOff>
    </xdr:to>
    <xdr:sp macro="" textlink="Processing!F42">
      <xdr:nvSpPr>
        <xdr:cNvPr id="63" name="TextBox 62">
          <a:extLst>
            <a:ext uri="{FF2B5EF4-FFF2-40B4-BE49-F238E27FC236}">
              <a16:creationId xmlns:a16="http://schemas.microsoft.com/office/drawing/2014/main" id="{FE3C5306-C2FF-4D16-86B1-5A66365FA92A}"/>
            </a:ext>
          </a:extLst>
        </xdr:cNvPr>
        <xdr:cNvSpPr txBox="1"/>
      </xdr:nvSpPr>
      <xdr:spPr>
        <a:xfrm>
          <a:off x="2204468" y="5429777"/>
          <a:ext cx="1449364" cy="450016"/>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39F2B7ED-E0CE-4EAA-A592-78B533AE7039}" type="TxLink">
            <a:rPr lang="en-US" sz="1800" b="0" i="0" u="none" strike="noStrike" kern="1200">
              <a:gradFill>
                <a:gsLst>
                  <a:gs pos="100000">
                    <a:srgbClr val="009A96"/>
                  </a:gs>
                  <a:gs pos="0">
                    <a:srgbClr val="35D7C7"/>
                  </a:gs>
                </a:gsLst>
                <a:lin ang="5400000" scaled="0"/>
              </a:gradFill>
              <a:latin typeface="Aptos Narrow"/>
              <a:ea typeface="Roboto Light" panose="02000000000000000000" pitchFamily="2" charset="0"/>
              <a:cs typeface="Calibri"/>
            </a:rPr>
            <a:pPr marL="0" indent="0" algn="ctr" defTabSz="914400" rtl="0" eaLnBrk="1" latinLnBrk="0" hangingPunct="1"/>
            <a:t> $12,200 </a:t>
          </a:fld>
          <a:endParaRPr lang="ru-RU" sz="1800" kern="1200">
            <a:gradFill>
              <a:gsLst>
                <a:gs pos="100000">
                  <a:srgbClr val="009A96"/>
                </a:gs>
                <a:gs pos="0">
                  <a:srgbClr val="35D7C7"/>
                </a:gs>
              </a:gsLst>
              <a:lin ang="5400000" scaled="0"/>
            </a:gradFill>
            <a:latin typeface="Roboto Light" panose="02000000000000000000" pitchFamily="2" charset="0"/>
            <a:ea typeface="Roboto Light" panose="02000000000000000000" pitchFamily="2" charset="0"/>
            <a:cs typeface="Roboto Light" panose="02000000000000000000" pitchFamily="2" charset="0"/>
          </a:endParaRPr>
        </a:p>
      </xdr:txBody>
    </xdr:sp>
    <xdr:clientData/>
  </xdr:twoCellAnchor>
  <xdr:twoCellAnchor>
    <xdr:from>
      <xdr:col>6</xdr:col>
      <xdr:colOff>444248</xdr:colOff>
      <xdr:row>29</xdr:row>
      <xdr:rowOff>126257</xdr:rowOff>
    </xdr:from>
    <xdr:to>
      <xdr:col>9</xdr:col>
      <xdr:colOff>64812</xdr:colOff>
      <xdr:row>32</xdr:row>
      <xdr:rowOff>27633</xdr:rowOff>
    </xdr:to>
    <xdr:sp macro="" textlink="Processing!H39">
      <xdr:nvSpPr>
        <xdr:cNvPr id="64" name="TextBox 63">
          <a:extLst>
            <a:ext uri="{FF2B5EF4-FFF2-40B4-BE49-F238E27FC236}">
              <a16:creationId xmlns:a16="http://schemas.microsoft.com/office/drawing/2014/main" id="{86B8B4D1-05AB-4E61-8C8F-7295C6179863}"/>
            </a:ext>
          </a:extLst>
        </xdr:cNvPr>
        <xdr:cNvSpPr txBox="1"/>
      </xdr:nvSpPr>
      <xdr:spPr>
        <a:xfrm>
          <a:off x="4101848" y="5429777"/>
          <a:ext cx="1449364" cy="450016"/>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5FCD561E-920B-4E8C-8CAF-C3E479445E50}" type="TxLink">
            <a:rPr lang="en-US" sz="1800" b="0" i="0" u="none" strike="noStrike" kern="1200">
              <a:gradFill>
                <a:gsLst>
                  <a:gs pos="100000">
                    <a:srgbClr val="009A96"/>
                  </a:gs>
                  <a:gs pos="0">
                    <a:srgbClr val="35D7C7"/>
                  </a:gs>
                </a:gsLst>
                <a:lin ang="5400000" scaled="0"/>
              </a:gradFill>
              <a:latin typeface="Aptos Narrow"/>
              <a:ea typeface="Roboto Light" panose="02000000000000000000" pitchFamily="2" charset="0"/>
              <a:cs typeface="Calibri"/>
            </a:rPr>
            <a:pPr marL="0" indent="0" algn="ctr" defTabSz="914400" rtl="0" eaLnBrk="1" latinLnBrk="0" hangingPunct="1"/>
            <a:t> $48,300 </a:t>
          </a:fld>
          <a:endParaRPr lang="ru-RU" sz="1800" b="0" i="0" u="none" strike="noStrike" kern="1200">
            <a:gradFill>
              <a:gsLst>
                <a:gs pos="100000">
                  <a:srgbClr val="009A96"/>
                </a:gs>
                <a:gs pos="0">
                  <a:srgbClr val="35D7C7"/>
                </a:gs>
              </a:gsLst>
              <a:lin ang="5400000" scaled="0"/>
            </a:gradFill>
            <a:latin typeface="Calibri"/>
            <a:ea typeface="Roboto Light" panose="02000000000000000000" pitchFamily="2" charset="0"/>
            <a:cs typeface="Calibri"/>
          </a:endParaRPr>
        </a:p>
      </xdr:txBody>
    </xdr:sp>
    <xdr:clientData/>
  </xdr:twoCellAnchor>
  <xdr:twoCellAnchor>
    <xdr:from>
      <xdr:col>3</xdr:col>
      <xdr:colOff>480807</xdr:colOff>
      <xdr:row>27</xdr:row>
      <xdr:rowOff>126336</xdr:rowOff>
    </xdr:from>
    <xdr:to>
      <xdr:col>5</xdr:col>
      <xdr:colOff>557007</xdr:colOff>
      <xdr:row>27</xdr:row>
      <xdr:rowOff>137488</xdr:rowOff>
    </xdr:to>
    <xdr:grpSp>
      <xdr:nvGrpSpPr>
        <xdr:cNvPr id="65" name="Group 64">
          <a:extLst>
            <a:ext uri="{FF2B5EF4-FFF2-40B4-BE49-F238E27FC236}">
              <a16:creationId xmlns:a16="http://schemas.microsoft.com/office/drawing/2014/main" id="{63534075-48DF-45B8-93AF-D5E9CC5BAE01}"/>
            </a:ext>
          </a:extLst>
        </xdr:cNvPr>
        <xdr:cNvGrpSpPr/>
      </xdr:nvGrpSpPr>
      <xdr:grpSpPr>
        <a:xfrm>
          <a:off x="2500107" y="4926936"/>
          <a:ext cx="1422400" cy="11152"/>
          <a:chOff x="2515347" y="5164501"/>
          <a:chExt cx="1295400" cy="11152"/>
        </a:xfrm>
      </xdr:grpSpPr>
      <xdr:cxnSp macro="">
        <xdr:nvCxnSpPr>
          <xdr:cNvPr id="66" name="Straight Connector 65">
            <a:extLst>
              <a:ext uri="{FF2B5EF4-FFF2-40B4-BE49-F238E27FC236}">
                <a16:creationId xmlns:a16="http://schemas.microsoft.com/office/drawing/2014/main" id="{BCFBCD9D-191A-23FA-ACDB-1CB9331A04F1}"/>
              </a:ext>
            </a:extLst>
          </xdr:cNvPr>
          <xdr:cNvCxnSpPr/>
        </xdr:nvCxnSpPr>
        <xdr:spPr>
          <a:xfrm>
            <a:off x="2515347" y="5164501"/>
            <a:ext cx="1295400" cy="0"/>
          </a:xfrm>
          <a:prstGeom prst="line">
            <a:avLst/>
          </a:prstGeom>
          <a:ln w="635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7" name="Straight Connector 66">
            <a:extLst>
              <a:ext uri="{FF2B5EF4-FFF2-40B4-BE49-F238E27FC236}">
                <a16:creationId xmlns:a16="http://schemas.microsoft.com/office/drawing/2014/main" id="{766DE1D5-1F1B-868B-E446-F64A9855D0BD}"/>
              </a:ext>
            </a:extLst>
          </xdr:cNvPr>
          <xdr:cNvCxnSpPr/>
        </xdr:nvCxnSpPr>
        <xdr:spPr>
          <a:xfrm>
            <a:off x="2515347" y="5175653"/>
            <a:ext cx="1295400" cy="0"/>
          </a:xfrm>
          <a:prstGeom prst="line">
            <a:avLst/>
          </a:prstGeom>
          <a:ln w="635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564627</xdr:colOff>
      <xdr:row>27</xdr:row>
      <xdr:rowOff>126336</xdr:rowOff>
    </xdr:from>
    <xdr:to>
      <xdr:col>9</xdr:col>
      <xdr:colOff>31227</xdr:colOff>
      <xdr:row>27</xdr:row>
      <xdr:rowOff>137488</xdr:rowOff>
    </xdr:to>
    <xdr:grpSp>
      <xdr:nvGrpSpPr>
        <xdr:cNvPr id="68" name="Group 67">
          <a:extLst>
            <a:ext uri="{FF2B5EF4-FFF2-40B4-BE49-F238E27FC236}">
              <a16:creationId xmlns:a16="http://schemas.microsoft.com/office/drawing/2014/main" id="{9F2C4CCE-427A-4A23-96C8-B8505ED96271}"/>
            </a:ext>
          </a:extLst>
        </xdr:cNvPr>
        <xdr:cNvGrpSpPr/>
      </xdr:nvGrpSpPr>
      <xdr:grpSpPr>
        <a:xfrm>
          <a:off x="4603227" y="4926936"/>
          <a:ext cx="1485900" cy="11152"/>
          <a:chOff x="2515347" y="5164501"/>
          <a:chExt cx="1295400" cy="11152"/>
        </a:xfrm>
      </xdr:grpSpPr>
      <xdr:cxnSp macro="">
        <xdr:nvCxnSpPr>
          <xdr:cNvPr id="69" name="Straight Connector 68">
            <a:extLst>
              <a:ext uri="{FF2B5EF4-FFF2-40B4-BE49-F238E27FC236}">
                <a16:creationId xmlns:a16="http://schemas.microsoft.com/office/drawing/2014/main" id="{0218412A-D7DA-C929-2646-F4032541FAFD}"/>
              </a:ext>
            </a:extLst>
          </xdr:cNvPr>
          <xdr:cNvCxnSpPr/>
        </xdr:nvCxnSpPr>
        <xdr:spPr>
          <a:xfrm>
            <a:off x="2515347" y="5164501"/>
            <a:ext cx="1295400" cy="0"/>
          </a:xfrm>
          <a:prstGeom prst="line">
            <a:avLst/>
          </a:prstGeom>
          <a:ln w="635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0" name="Straight Connector 69">
            <a:extLst>
              <a:ext uri="{FF2B5EF4-FFF2-40B4-BE49-F238E27FC236}">
                <a16:creationId xmlns:a16="http://schemas.microsoft.com/office/drawing/2014/main" id="{A84DB187-9587-1417-8C77-616C5534E0AA}"/>
              </a:ext>
            </a:extLst>
          </xdr:cNvPr>
          <xdr:cNvCxnSpPr/>
        </xdr:nvCxnSpPr>
        <xdr:spPr>
          <a:xfrm>
            <a:off x="2515347" y="5175653"/>
            <a:ext cx="1295400" cy="0"/>
          </a:xfrm>
          <a:prstGeom prst="line">
            <a:avLst/>
          </a:prstGeom>
          <a:ln w="635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397206</xdr:colOff>
      <xdr:row>7</xdr:row>
      <xdr:rowOff>28238</xdr:rowOff>
    </xdr:from>
    <xdr:to>
      <xdr:col>7</xdr:col>
      <xdr:colOff>10806</xdr:colOff>
      <xdr:row>18</xdr:row>
      <xdr:rowOff>29113</xdr:rowOff>
    </xdr:to>
    <xdr:graphicFrame macro="">
      <xdr:nvGraphicFramePr>
        <xdr:cNvPr id="71" name="Chart 70">
          <a:extLst>
            <a:ext uri="{FF2B5EF4-FFF2-40B4-BE49-F238E27FC236}">
              <a16:creationId xmlns:a16="http://schemas.microsoft.com/office/drawing/2014/main" id="{7018EC79-70ED-4E45-A46B-1A038F725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596849</xdr:colOff>
      <xdr:row>8</xdr:row>
      <xdr:rowOff>173311</xdr:rowOff>
    </xdr:from>
    <xdr:to>
      <xdr:col>6</xdr:col>
      <xdr:colOff>423189</xdr:colOff>
      <xdr:row>11</xdr:row>
      <xdr:rowOff>72342</xdr:rowOff>
    </xdr:to>
    <xdr:sp macro="" textlink="">
      <xdr:nvSpPr>
        <xdr:cNvPr id="72" name="TextBox 71">
          <a:extLst>
            <a:ext uri="{FF2B5EF4-FFF2-40B4-BE49-F238E27FC236}">
              <a16:creationId xmlns:a16="http://schemas.microsoft.com/office/drawing/2014/main" id="{5C6FC8E0-C687-460F-8F77-B7EF348EAAA0}"/>
            </a:ext>
          </a:extLst>
        </xdr:cNvPr>
        <xdr:cNvSpPr txBox="1"/>
      </xdr:nvSpPr>
      <xdr:spPr>
        <a:xfrm>
          <a:off x="2425649" y="1636351"/>
          <a:ext cx="1655140" cy="447671"/>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21FF6CD0-1FC7-494E-86EA-FC01E907044B}" type="TxLink">
            <a:rPr lang="en-US" sz="1400" b="0" i="0" u="none" strike="noStrike" kern="1200">
              <a:solidFill>
                <a:schemeClr val="bg1"/>
              </a:solidFill>
              <a:latin typeface="Calibri"/>
              <a:ea typeface="Roboto Light" panose="02000000000000000000" pitchFamily="2" charset="0"/>
              <a:cs typeface="Calibri"/>
            </a:rPr>
            <a:pPr marL="0" indent="0" algn="ctr" defTabSz="914400" rtl="0" eaLnBrk="1" latinLnBrk="0" hangingPunct="1"/>
            <a:t>DONE</a:t>
          </a:fld>
          <a:endParaRPr lang="ru-RU" sz="4000" b="0" i="0" u="none" strike="noStrike" kern="1200">
            <a:solidFill>
              <a:schemeClr val="bg1"/>
            </a:solidFill>
            <a:latin typeface="Calibri"/>
            <a:ea typeface="Roboto Light" panose="02000000000000000000" pitchFamily="2" charset="0"/>
            <a:cs typeface="Calibri"/>
          </a:endParaRPr>
        </a:p>
      </xdr:txBody>
    </xdr:sp>
    <xdr:clientData/>
  </xdr:twoCellAnchor>
  <xdr:twoCellAnchor>
    <xdr:from>
      <xdr:col>4</xdr:col>
      <xdr:colOff>67771</xdr:colOff>
      <xdr:row>10</xdr:row>
      <xdr:rowOff>165368</xdr:rowOff>
    </xdr:from>
    <xdr:to>
      <xdr:col>6</xdr:col>
      <xdr:colOff>342668</xdr:colOff>
      <xdr:row>14</xdr:row>
      <xdr:rowOff>149598</xdr:rowOff>
    </xdr:to>
    <xdr:grpSp>
      <xdr:nvGrpSpPr>
        <xdr:cNvPr id="73" name="Group 72">
          <a:extLst>
            <a:ext uri="{FF2B5EF4-FFF2-40B4-BE49-F238E27FC236}">
              <a16:creationId xmlns:a16="http://schemas.microsoft.com/office/drawing/2014/main" id="{6B52DF07-C686-4DA2-BDDA-581F68B5BCD4}"/>
            </a:ext>
          </a:extLst>
        </xdr:cNvPr>
        <xdr:cNvGrpSpPr/>
      </xdr:nvGrpSpPr>
      <xdr:grpSpPr>
        <a:xfrm>
          <a:off x="2760171" y="1943368"/>
          <a:ext cx="1621097" cy="695430"/>
          <a:chOff x="2725891" y="2064462"/>
          <a:chExt cx="1494097" cy="729778"/>
        </a:xfrm>
      </xdr:grpSpPr>
      <xdr:sp macro="" textlink="Processing!V7">
        <xdr:nvSpPr>
          <xdr:cNvPr id="74" name="TextBox 73">
            <a:extLst>
              <a:ext uri="{FF2B5EF4-FFF2-40B4-BE49-F238E27FC236}">
                <a16:creationId xmlns:a16="http://schemas.microsoft.com/office/drawing/2014/main" id="{25848598-8C76-097F-9007-141D7FAA077F}"/>
              </a:ext>
            </a:extLst>
          </xdr:cNvPr>
          <xdr:cNvSpPr txBox="1"/>
        </xdr:nvSpPr>
        <xdr:spPr>
          <a:xfrm>
            <a:off x="2725891" y="2076723"/>
            <a:ext cx="1008000" cy="378455"/>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AE565EF5-2F00-4394-ACE5-F2FEB740E755}" type="TxLink">
              <a:rPr lang="en-US" sz="2000" b="0" i="0" u="none" strike="noStrike" kern="1200">
                <a:solidFill>
                  <a:schemeClr val="bg1"/>
                </a:solidFill>
                <a:latin typeface="Aptos Narrow"/>
                <a:ea typeface="Roboto Light" panose="02000000000000000000" pitchFamily="2" charset="0"/>
                <a:cs typeface="Calibri"/>
              </a:rPr>
              <a:pPr marL="0" indent="0" algn="ctr" defTabSz="914400" rtl="0" eaLnBrk="1" latinLnBrk="0" hangingPunct="1"/>
              <a:t>57%</a:t>
            </a:fld>
            <a:endParaRPr lang="ru-RU" sz="2000" b="0" i="0" u="none" strike="noStrike" kern="1200">
              <a:solidFill>
                <a:schemeClr val="bg1"/>
              </a:solidFill>
              <a:latin typeface="Calibri"/>
              <a:ea typeface="Roboto Light" panose="02000000000000000000" pitchFamily="2" charset="0"/>
              <a:cs typeface="Calibri"/>
            </a:endParaRPr>
          </a:p>
        </xdr:txBody>
      </xdr:sp>
      <xdr:sp macro="" textlink="Processing!V8">
        <xdr:nvSpPr>
          <xdr:cNvPr id="75" name="TextBox 74">
            <a:extLst>
              <a:ext uri="{FF2B5EF4-FFF2-40B4-BE49-F238E27FC236}">
                <a16:creationId xmlns:a16="http://schemas.microsoft.com/office/drawing/2014/main" id="{9E142A54-4CFC-C8AD-96E7-BA637833355E}"/>
              </a:ext>
            </a:extLst>
          </xdr:cNvPr>
          <xdr:cNvSpPr txBox="1"/>
        </xdr:nvSpPr>
        <xdr:spPr>
          <a:xfrm>
            <a:off x="3211988" y="2416399"/>
            <a:ext cx="1008000" cy="377841"/>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52E833C1-8EC0-40D6-B828-BE43F1CA39AF}" type="TxLink">
              <a:rPr lang="en-US" sz="1800" b="0" i="0" u="none" strike="noStrike" kern="1200">
                <a:solidFill>
                  <a:schemeClr val="bg1"/>
                </a:solidFill>
                <a:latin typeface="Aptos Narrow"/>
                <a:ea typeface="Roboto Light" panose="02000000000000000000" pitchFamily="2" charset="0"/>
                <a:cs typeface="Calibri"/>
              </a:rPr>
              <a:pPr marL="0" indent="0" algn="ctr" defTabSz="914400" rtl="0" eaLnBrk="1" latinLnBrk="0" hangingPunct="1"/>
              <a:t>43%</a:t>
            </a:fld>
            <a:endParaRPr lang="ru-RU" sz="1800" b="0" i="0" u="none" strike="noStrike" kern="1200">
              <a:solidFill>
                <a:schemeClr val="bg1"/>
              </a:solidFill>
              <a:latin typeface="Calibri"/>
              <a:ea typeface="Roboto Light" panose="02000000000000000000" pitchFamily="2" charset="0"/>
              <a:cs typeface="Calibri"/>
            </a:endParaRPr>
          </a:p>
        </xdr:txBody>
      </xdr:sp>
      <xdr:cxnSp macro="">
        <xdr:nvCxnSpPr>
          <xdr:cNvPr id="76" name="Straight Connector 75">
            <a:extLst>
              <a:ext uri="{FF2B5EF4-FFF2-40B4-BE49-F238E27FC236}">
                <a16:creationId xmlns:a16="http://schemas.microsoft.com/office/drawing/2014/main" id="{C003733C-541E-3AA4-6761-FA10915CC192}"/>
              </a:ext>
            </a:extLst>
          </xdr:cNvPr>
          <xdr:cNvCxnSpPr/>
        </xdr:nvCxnSpPr>
        <xdr:spPr>
          <a:xfrm flipH="1">
            <a:off x="3229765" y="2064462"/>
            <a:ext cx="520390" cy="727211"/>
          </a:xfrm>
          <a:prstGeom prst="line">
            <a:avLst/>
          </a:prstGeom>
          <a:ln w="9525">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219380</xdr:colOff>
      <xdr:row>7</xdr:row>
      <xdr:rowOff>57819</xdr:rowOff>
    </xdr:from>
    <xdr:to>
      <xdr:col>9</xdr:col>
      <xdr:colOff>202209</xdr:colOff>
      <xdr:row>16</xdr:row>
      <xdr:rowOff>20627</xdr:rowOff>
    </xdr:to>
    <xdr:grpSp>
      <xdr:nvGrpSpPr>
        <xdr:cNvPr id="77" name="Group 76">
          <a:extLst>
            <a:ext uri="{FF2B5EF4-FFF2-40B4-BE49-F238E27FC236}">
              <a16:creationId xmlns:a16="http://schemas.microsoft.com/office/drawing/2014/main" id="{52646B2B-4055-41D1-952E-B34383929FB6}"/>
            </a:ext>
          </a:extLst>
        </xdr:cNvPr>
        <xdr:cNvGrpSpPr/>
      </xdr:nvGrpSpPr>
      <xdr:grpSpPr>
        <a:xfrm>
          <a:off x="4257980" y="1302419"/>
          <a:ext cx="2002129" cy="1563008"/>
          <a:chOff x="4067480" y="1286880"/>
          <a:chExt cx="1811629" cy="1641037"/>
        </a:xfrm>
      </xdr:grpSpPr>
      <xdr:sp macro="" textlink="">
        <xdr:nvSpPr>
          <xdr:cNvPr id="78" name="Oval 77">
            <a:extLst>
              <a:ext uri="{FF2B5EF4-FFF2-40B4-BE49-F238E27FC236}">
                <a16:creationId xmlns:a16="http://schemas.microsoft.com/office/drawing/2014/main" id="{4CB17488-E2E5-1362-FF14-495058CFB5B6}"/>
              </a:ext>
            </a:extLst>
          </xdr:cNvPr>
          <xdr:cNvSpPr/>
        </xdr:nvSpPr>
        <xdr:spPr>
          <a:xfrm>
            <a:off x="5433060" y="1790700"/>
            <a:ext cx="252000" cy="252000"/>
          </a:xfrm>
          <a:prstGeom prst="ellipse">
            <a:avLst/>
          </a:prstGeom>
          <a:solidFill>
            <a:srgbClr val="0096FB">
              <a:alpha val="25000"/>
            </a:srgb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79" name="Oval 78">
            <a:extLst>
              <a:ext uri="{FF2B5EF4-FFF2-40B4-BE49-F238E27FC236}">
                <a16:creationId xmlns:a16="http://schemas.microsoft.com/office/drawing/2014/main" id="{FAD5F85A-2FB6-CC14-056C-7450F2450397}"/>
              </a:ext>
            </a:extLst>
          </xdr:cNvPr>
          <xdr:cNvSpPr/>
        </xdr:nvSpPr>
        <xdr:spPr>
          <a:xfrm>
            <a:off x="5433060" y="2217420"/>
            <a:ext cx="252000" cy="252000"/>
          </a:xfrm>
          <a:prstGeom prst="ellipse">
            <a:avLst/>
          </a:prstGeom>
          <a:solidFill>
            <a:srgbClr val="0096FB"/>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80" name="Oval 79">
            <a:extLst>
              <a:ext uri="{FF2B5EF4-FFF2-40B4-BE49-F238E27FC236}">
                <a16:creationId xmlns:a16="http://schemas.microsoft.com/office/drawing/2014/main" id="{A1E46DD0-8C33-5C47-F28E-34AB5DB19E3C}"/>
              </a:ext>
            </a:extLst>
          </xdr:cNvPr>
          <xdr:cNvSpPr/>
        </xdr:nvSpPr>
        <xdr:spPr>
          <a:xfrm>
            <a:off x="5433060" y="2644140"/>
            <a:ext cx="252000" cy="252000"/>
          </a:xfrm>
          <a:prstGeom prst="ellipse">
            <a:avLst/>
          </a:prstGeom>
          <a:solidFill>
            <a:srgbClr val="66EBBA"/>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
        <xdr:nvSpPr>
          <xdr:cNvPr id="81" name="TextBox 80">
            <a:extLst>
              <a:ext uri="{FF2B5EF4-FFF2-40B4-BE49-F238E27FC236}">
                <a16:creationId xmlns:a16="http://schemas.microsoft.com/office/drawing/2014/main" id="{121FCF03-0388-C016-53CB-A507CC45B5C5}"/>
              </a:ext>
            </a:extLst>
          </xdr:cNvPr>
          <xdr:cNvSpPr txBox="1"/>
        </xdr:nvSpPr>
        <xdr:spPr>
          <a:xfrm>
            <a:off x="4067480" y="1734972"/>
            <a:ext cx="1655140" cy="1191107"/>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001086AC-1F44-49DB-880A-CEFDE99F3FB1}" type="TxLink">
              <a:rPr lang="en-US" sz="1400" b="0" i="0" u="none" strike="noStrike" kern="1200">
                <a:solidFill>
                  <a:schemeClr val="bg1"/>
                </a:solidFill>
                <a:latin typeface="Calibri"/>
                <a:ea typeface="Roboto Light" panose="02000000000000000000" pitchFamily="2" charset="0"/>
                <a:cs typeface="Calibri"/>
              </a:rPr>
              <a:pPr marL="0" indent="0" algn="ctr" defTabSz="914400" rtl="0" eaLnBrk="1" latinLnBrk="0" hangingPunct="1"/>
              <a:t>KPI &lt; 100%
KPI &gt; 100%
KPI &gt; 130%</a:t>
            </a:fld>
            <a:endParaRPr lang="ru-RU" sz="4000" b="0" i="0" u="none" strike="noStrike" kern="1200">
              <a:solidFill>
                <a:schemeClr val="bg1"/>
              </a:solidFill>
              <a:latin typeface="Calibri"/>
              <a:ea typeface="Roboto Light" panose="02000000000000000000" pitchFamily="2" charset="0"/>
              <a:cs typeface="Calibri"/>
            </a:endParaRPr>
          </a:p>
        </xdr:txBody>
      </xdr:sp>
      <xdr:sp macro="" textlink="Processing!U4">
        <xdr:nvSpPr>
          <xdr:cNvPr id="82" name="TextBox 81">
            <a:extLst>
              <a:ext uri="{FF2B5EF4-FFF2-40B4-BE49-F238E27FC236}">
                <a16:creationId xmlns:a16="http://schemas.microsoft.com/office/drawing/2014/main" id="{191D3F5C-A319-E23F-0093-CB141B966C2E}"/>
              </a:ext>
            </a:extLst>
          </xdr:cNvPr>
          <xdr:cNvSpPr txBox="1"/>
        </xdr:nvSpPr>
        <xdr:spPr>
          <a:xfrm>
            <a:off x="5294301" y="1764073"/>
            <a:ext cx="527379" cy="294705"/>
          </a:xfrm>
          <a:prstGeom prst="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1A6A94CB-6BB2-42D6-8D67-E0775E2BACC5}" type="TxLink">
              <a:rPr lang="en-US" sz="1400" b="0" i="0" u="none" strike="noStrike" kern="1200">
                <a:solidFill>
                  <a:schemeClr val="bg1"/>
                </a:solidFill>
                <a:latin typeface="Aptos Narrow"/>
                <a:ea typeface="Roboto Light" panose="02000000000000000000" pitchFamily="2" charset="0"/>
                <a:cs typeface="Calibri"/>
              </a:rPr>
              <a:pPr marL="0" indent="0" algn="ctr" defTabSz="914400" rtl="0" eaLnBrk="1" latinLnBrk="0" hangingPunct="1"/>
              <a:t>3</a:t>
            </a:fld>
            <a:endParaRPr lang="ru-RU" sz="4800" b="0" i="0" u="none" strike="noStrike" kern="1200">
              <a:solidFill>
                <a:schemeClr val="bg1"/>
              </a:solidFill>
              <a:latin typeface="Calibri"/>
              <a:ea typeface="Roboto Light" panose="02000000000000000000" pitchFamily="2" charset="0"/>
              <a:cs typeface="Calibri"/>
            </a:endParaRPr>
          </a:p>
        </xdr:txBody>
      </xdr:sp>
      <xdr:sp macro="" textlink="Processing!U5">
        <xdr:nvSpPr>
          <xdr:cNvPr id="83" name="TextBox 82">
            <a:extLst>
              <a:ext uri="{FF2B5EF4-FFF2-40B4-BE49-F238E27FC236}">
                <a16:creationId xmlns:a16="http://schemas.microsoft.com/office/drawing/2014/main" id="{6BD96716-B969-7849-EBD9-8CB25F1F5CA3}"/>
              </a:ext>
            </a:extLst>
          </xdr:cNvPr>
          <xdr:cNvSpPr txBox="1"/>
        </xdr:nvSpPr>
        <xdr:spPr>
          <a:xfrm>
            <a:off x="5294301" y="2198720"/>
            <a:ext cx="527379" cy="294705"/>
          </a:xfrm>
          <a:prstGeom prst="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34201FEE-CA32-40F5-97C5-0C638EEBE8A5}" type="TxLink">
              <a:rPr lang="en-US" sz="1400" b="0" i="0" u="none" strike="noStrike" kern="1200">
                <a:solidFill>
                  <a:schemeClr val="bg1"/>
                </a:solidFill>
                <a:latin typeface="Aptos Narrow"/>
                <a:ea typeface="Roboto Light" panose="02000000000000000000" pitchFamily="2" charset="0"/>
                <a:cs typeface="Calibri"/>
              </a:rPr>
              <a:pPr marL="0" indent="0" algn="ctr" defTabSz="914400" rtl="0" eaLnBrk="1" latinLnBrk="0" hangingPunct="1"/>
              <a:t>2</a:t>
            </a:fld>
            <a:endParaRPr lang="ru-RU" sz="6000" b="0" i="0" u="none" strike="noStrike" kern="1200">
              <a:solidFill>
                <a:schemeClr val="bg1"/>
              </a:solidFill>
              <a:latin typeface="Calibri"/>
              <a:ea typeface="Roboto Light" panose="02000000000000000000" pitchFamily="2" charset="0"/>
              <a:cs typeface="Calibri"/>
            </a:endParaRPr>
          </a:p>
        </xdr:txBody>
      </xdr:sp>
      <xdr:sp macro="" textlink="Processing!U6">
        <xdr:nvSpPr>
          <xdr:cNvPr id="84" name="TextBox 83">
            <a:extLst>
              <a:ext uri="{FF2B5EF4-FFF2-40B4-BE49-F238E27FC236}">
                <a16:creationId xmlns:a16="http://schemas.microsoft.com/office/drawing/2014/main" id="{FE568C6B-936B-2919-7424-528262950849}"/>
              </a:ext>
            </a:extLst>
          </xdr:cNvPr>
          <xdr:cNvSpPr txBox="1"/>
        </xdr:nvSpPr>
        <xdr:spPr>
          <a:xfrm>
            <a:off x="5294301" y="2633212"/>
            <a:ext cx="527379" cy="294705"/>
          </a:xfrm>
          <a:prstGeom prst="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5E4EA4E4-DF85-45AC-853E-679DF7727D73}" type="TxLink">
              <a:rPr lang="en-US" sz="1400" b="0" i="0" u="none" strike="noStrike" kern="1200">
                <a:solidFill>
                  <a:schemeClr val="bg1"/>
                </a:solidFill>
                <a:latin typeface="Aptos Narrow"/>
                <a:ea typeface="Roboto Light" panose="02000000000000000000" pitchFamily="2" charset="0"/>
                <a:cs typeface="Calibri"/>
              </a:rPr>
              <a:pPr marL="0" indent="0" algn="ctr" defTabSz="914400" rtl="0" eaLnBrk="1" latinLnBrk="0" hangingPunct="1"/>
              <a:t>2</a:t>
            </a:fld>
            <a:endParaRPr lang="ru-RU" sz="6000" b="0" i="0" u="none" strike="noStrike" kern="1200">
              <a:solidFill>
                <a:schemeClr val="bg1"/>
              </a:solidFill>
              <a:latin typeface="Calibri"/>
              <a:ea typeface="Roboto Light" panose="02000000000000000000" pitchFamily="2" charset="0"/>
              <a:cs typeface="Calibri"/>
            </a:endParaRPr>
          </a:p>
        </xdr:txBody>
      </xdr:sp>
      <xdr:sp macro="" textlink="">
        <xdr:nvSpPr>
          <xdr:cNvPr id="85" name="TextBox 84">
            <a:extLst>
              <a:ext uri="{FF2B5EF4-FFF2-40B4-BE49-F238E27FC236}">
                <a16:creationId xmlns:a16="http://schemas.microsoft.com/office/drawing/2014/main" id="{6F643630-7705-9547-5C0C-0533EA3E8831}"/>
              </a:ext>
            </a:extLst>
          </xdr:cNvPr>
          <xdr:cNvSpPr txBox="1"/>
        </xdr:nvSpPr>
        <xdr:spPr>
          <a:xfrm>
            <a:off x="4223969" y="1286880"/>
            <a:ext cx="1655140" cy="456445"/>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8A73498C-D0AA-4AD3-B290-CA34092AB606}" type="TxLink">
              <a:rPr lang="en-US" sz="1100" b="1" i="0" u="none" strike="noStrike" kern="1200">
                <a:solidFill>
                  <a:schemeClr val="bg1"/>
                </a:solidFill>
                <a:latin typeface="Calibri"/>
                <a:ea typeface="Roboto Light" panose="02000000000000000000" pitchFamily="2" charset="0"/>
                <a:cs typeface="Calibri"/>
              </a:rPr>
              <a:pPr marL="0" indent="0" algn="ctr" defTabSz="914400" rtl="0" eaLnBrk="1" latinLnBrk="0" hangingPunct="1"/>
              <a:t> COUNT EMPLOYEES</a:t>
            </a:fld>
            <a:endParaRPr lang="ru-RU" sz="4000" b="1" i="0" u="none" strike="noStrike" kern="1200">
              <a:solidFill>
                <a:schemeClr val="bg1"/>
              </a:solidFill>
              <a:latin typeface="Calibri"/>
              <a:ea typeface="Roboto Light" panose="02000000000000000000" pitchFamily="2" charset="0"/>
              <a:cs typeface="Calibri"/>
            </a:endParaRPr>
          </a:p>
        </xdr:txBody>
      </xdr:sp>
    </xdr:grpSp>
    <xdr:clientData/>
  </xdr:twoCellAnchor>
  <xdr:twoCellAnchor editAs="oneCell">
    <xdr:from>
      <xdr:col>10</xdr:col>
      <xdr:colOff>489204</xdr:colOff>
      <xdr:row>17</xdr:row>
      <xdr:rowOff>118203</xdr:rowOff>
    </xdr:from>
    <xdr:to>
      <xdr:col>19</xdr:col>
      <xdr:colOff>160020</xdr:colOff>
      <xdr:row>19</xdr:row>
      <xdr:rowOff>167766</xdr:rowOff>
    </xdr:to>
    <mc:AlternateContent xmlns:mc="http://schemas.openxmlformats.org/markup-compatibility/2006" xmlns:a14="http://schemas.microsoft.com/office/drawing/2010/main">
      <mc:Choice Requires="a14">
        <xdr:graphicFrame macro="">
          <xdr:nvGraphicFramePr>
            <xdr:cNvPr id="87" name="Month 2">
              <a:extLst>
                <a:ext uri="{FF2B5EF4-FFF2-40B4-BE49-F238E27FC236}">
                  <a16:creationId xmlns:a16="http://schemas.microsoft.com/office/drawing/2014/main" id="{545874B5-752F-4DF6-A08D-24C0A194D8E4}"/>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6585204" y="3227163"/>
              <a:ext cx="5157216" cy="415323"/>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13716</xdr:colOff>
      <xdr:row>0</xdr:row>
      <xdr:rowOff>76200</xdr:rowOff>
    </xdr:from>
    <xdr:to>
      <xdr:col>12</xdr:col>
      <xdr:colOff>297180</xdr:colOff>
      <xdr:row>2</xdr:row>
      <xdr:rowOff>149352</xdr:rowOff>
    </xdr:to>
    <mc:AlternateContent xmlns:mc="http://schemas.openxmlformats.org/markup-compatibility/2006" xmlns:a14="http://schemas.microsoft.com/office/drawing/2010/main">
      <mc:Choice Requires="a14">
        <xdr:graphicFrame macro="">
          <xdr:nvGraphicFramePr>
            <xdr:cNvPr id="88" name="Year 2">
              <a:extLst>
                <a:ext uri="{FF2B5EF4-FFF2-40B4-BE49-F238E27FC236}">
                  <a16:creationId xmlns:a16="http://schemas.microsoft.com/office/drawing/2014/main" id="{4003D400-6A3A-4BB7-A75D-149619700344}"/>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5500116" y="76200"/>
              <a:ext cx="2112264" cy="43891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266494</xdr:colOff>
      <xdr:row>0</xdr:row>
      <xdr:rowOff>76200</xdr:rowOff>
    </xdr:from>
    <xdr:to>
      <xdr:col>16</xdr:col>
      <xdr:colOff>293926</xdr:colOff>
      <xdr:row>2</xdr:row>
      <xdr:rowOff>140208</xdr:rowOff>
    </xdr:to>
    <mc:AlternateContent xmlns:mc="http://schemas.openxmlformats.org/markup-compatibility/2006" xmlns:a14="http://schemas.microsoft.com/office/drawing/2010/main">
      <mc:Choice Requires="a14">
        <xdr:graphicFrame macro="">
          <xdr:nvGraphicFramePr>
            <xdr:cNvPr id="89" name="Position 2">
              <a:extLst>
                <a:ext uri="{FF2B5EF4-FFF2-40B4-BE49-F238E27FC236}">
                  <a16:creationId xmlns:a16="http://schemas.microsoft.com/office/drawing/2014/main" id="{7A8F021B-4B0B-452A-8A12-840B1D6D0D5C}"/>
                </a:ext>
              </a:extLst>
            </xdr:cNvPr>
            <xdr:cNvGraphicFramePr/>
          </xdr:nvGraphicFramePr>
          <xdr:xfrm>
            <a:off x="0" y="0"/>
            <a:ext cx="0" cy="0"/>
          </xdr:xfrm>
          <a:graphic>
            <a:graphicData uri="http://schemas.microsoft.com/office/drawing/2010/slicer">
              <sle:slicer xmlns:sle="http://schemas.microsoft.com/office/drawing/2010/slicer" name="Position 2"/>
            </a:graphicData>
          </a:graphic>
        </xdr:graphicFrame>
      </mc:Choice>
      <mc:Fallback xmlns="">
        <xdr:sp macro="" textlink="">
          <xdr:nvSpPr>
            <xdr:cNvPr id="0" name=""/>
            <xdr:cNvSpPr>
              <a:spLocks noTextEdit="1"/>
            </xdr:cNvSpPr>
          </xdr:nvSpPr>
          <xdr:spPr>
            <a:xfrm>
              <a:off x="8191294" y="76200"/>
              <a:ext cx="1856232" cy="429768"/>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426720</xdr:colOff>
      <xdr:row>4</xdr:row>
      <xdr:rowOff>68580</xdr:rowOff>
    </xdr:from>
    <xdr:to>
      <xdr:col>17</xdr:col>
      <xdr:colOff>472440</xdr:colOff>
      <xdr:row>6</xdr:row>
      <xdr:rowOff>38100</xdr:rowOff>
    </xdr:to>
    <xdr:sp macro="" textlink="Processing!K30">
      <xdr:nvSpPr>
        <xdr:cNvPr id="90" name="TextBox 89">
          <a:extLst>
            <a:ext uri="{FF2B5EF4-FFF2-40B4-BE49-F238E27FC236}">
              <a16:creationId xmlns:a16="http://schemas.microsoft.com/office/drawing/2014/main" id="{92E92836-E28F-4093-8229-9DC4525B2A38}"/>
            </a:ext>
          </a:extLst>
        </xdr:cNvPr>
        <xdr:cNvSpPr txBox="1"/>
      </xdr:nvSpPr>
      <xdr:spPr>
        <a:xfrm>
          <a:off x="9570720" y="800100"/>
          <a:ext cx="126492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494D7FE0-3EC7-402D-9DB2-5730C9967334}" type="TxLink">
            <a:rPr lang="en-US" sz="1400" b="0" i="0" u="none" strike="noStrike" kern="1200">
              <a:solidFill>
                <a:schemeClr val="bg1"/>
              </a:solidFill>
              <a:latin typeface="Aptos Narrow"/>
            </a:rPr>
            <a:pPr algn="l"/>
            <a:t> $48,300 </a:t>
          </a:fld>
          <a:endParaRPr lang="ru-RU" sz="1400" kern="1200">
            <a:solidFill>
              <a:schemeClr val="bg1"/>
            </a:solidFill>
          </a:endParaRPr>
        </a:p>
      </xdr:txBody>
    </xdr:sp>
    <xdr:clientData/>
  </xdr:twoCellAnchor>
  <xdr:twoCellAnchor>
    <xdr:from>
      <xdr:col>18</xdr:col>
      <xdr:colOff>220980</xdr:colOff>
      <xdr:row>0</xdr:row>
      <xdr:rowOff>121920</xdr:rowOff>
    </xdr:from>
    <xdr:to>
      <xdr:col>23</xdr:col>
      <xdr:colOff>285526</xdr:colOff>
      <xdr:row>8</xdr:row>
      <xdr:rowOff>1793</xdr:rowOff>
    </xdr:to>
    <xdr:grpSp>
      <xdr:nvGrpSpPr>
        <xdr:cNvPr id="91" name="Group 90">
          <a:hlinkClick xmlns:r="http://schemas.openxmlformats.org/officeDocument/2006/relationships" r:id="rId6"/>
          <a:extLst>
            <a:ext uri="{FF2B5EF4-FFF2-40B4-BE49-F238E27FC236}">
              <a16:creationId xmlns:a16="http://schemas.microsoft.com/office/drawing/2014/main" id="{E7D191EF-0EEF-4965-915B-9171FD747D89}"/>
            </a:ext>
          </a:extLst>
        </xdr:cNvPr>
        <xdr:cNvGrpSpPr/>
      </xdr:nvGrpSpPr>
      <xdr:grpSpPr>
        <a:xfrm>
          <a:off x="12336780" y="121920"/>
          <a:ext cx="3430046" cy="1302273"/>
          <a:chOff x="11193780" y="121920"/>
          <a:chExt cx="3112546" cy="1342913"/>
        </a:xfrm>
      </xdr:grpSpPr>
      <xdr:sp macro="" textlink="">
        <xdr:nvSpPr>
          <xdr:cNvPr id="92" name="Rectangle: Rounded Corners 91">
            <a:extLst>
              <a:ext uri="{FF2B5EF4-FFF2-40B4-BE49-F238E27FC236}">
                <a16:creationId xmlns:a16="http://schemas.microsoft.com/office/drawing/2014/main" id="{074330A9-51C1-C3A4-A7A3-48F3F25F073D}"/>
              </a:ext>
            </a:extLst>
          </xdr:cNvPr>
          <xdr:cNvSpPr/>
        </xdr:nvSpPr>
        <xdr:spPr>
          <a:xfrm>
            <a:off x="11300478" y="121920"/>
            <a:ext cx="2853267" cy="1282198"/>
          </a:xfrm>
          <a:prstGeom prst="roundRect">
            <a:avLst>
              <a:gd name="adj" fmla="val 9413"/>
            </a:avLst>
          </a:prstGeom>
          <a:solidFill>
            <a:srgbClr val="091A2C"/>
          </a:solidFill>
          <a:ln>
            <a:noFill/>
          </a:ln>
          <a:effectLst>
            <a:outerShdw blurRad="152400" dist="330200" dir="6300000" sx="104000" sy="104000" algn="br" rotWithShape="0">
              <a:schemeClr val="tx1">
                <a:alpha val="4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p>
            <a:pPr marL="0" indent="0" algn="l" defTabSz="914400" rtl="0" eaLnBrk="1" latinLnBrk="0" hangingPunct="1"/>
            <a:endParaRPr lang="ru-RU" sz="1100" kern="1200">
              <a:solidFill>
                <a:schemeClr val="lt1"/>
              </a:solidFill>
              <a:latin typeface="+mn-lt"/>
              <a:ea typeface="+mn-ea"/>
              <a:cs typeface="+mn-cs"/>
            </a:endParaRPr>
          </a:p>
        </xdr:txBody>
      </xdr:sp>
      <xdr:sp macro="" textlink="">
        <xdr:nvSpPr>
          <xdr:cNvPr id="93" name="Rectangle: Rounded Corners 92">
            <a:extLst>
              <a:ext uri="{FF2B5EF4-FFF2-40B4-BE49-F238E27FC236}">
                <a16:creationId xmlns:a16="http://schemas.microsoft.com/office/drawing/2014/main" id="{8B8E0ED0-3D1B-9506-87F1-4C2458497C27}"/>
              </a:ext>
            </a:extLst>
          </xdr:cNvPr>
          <xdr:cNvSpPr/>
        </xdr:nvSpPr>
        <xdr:spPr>
          <a:xfrm>
            <a:off x="11285220" y="121920"/>
            <a:ext cx="2868525" cy="1282198"/>
          </a:xfrm>
          <a:prstGeom prst="roundRect">
            <a:avLst>
              <a:gd name="adj" fmla="val 9413"/>
            </a:avLst>
          </a:prstGeom>
          <a:gradFill flip="none" rotWithShape="1">
            <a:gsLst>
              <a:gs pos="11000">
                <a:srgbClr val="FF5F00"/>
              </a:gs>
              <a:gs pos="100000">
                <a:srgbClr val="FF9A20"/>
              </a:gs>
            </a:gsLst>
            <a:path path="circle">
              <a:fillToRect l="100000" t="100000"/>
            </a:path>
            <a:tileRect r="-100000" b="-100000"/>
          </a:gradFill>
          <a:ln>
            <a:noFill/>
          </a:ln>
          <a:effectLst>
            <a:outerShdw blurRad="152400" dist="330200" dir="6300000" sx="104000" sy="104000" algn="br" rotWithShape="0">
              <a:schemeClr val="tx1">
                <a:lumMod val="85000"/>
                <a:lumOff val="15000"/>
                <a:alpha val="56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l" defTabSz="914400" rtl="0" eaLnBrk="1" latinLnBrk="0" hangingPunct="1"/>
            <a:endParaRPr lang="ru-RU" sz="1600" b="0" kern="1200">
              <a:solidFill>
                <a:schemeClr val="lt1"/>
              </a:solidFill>
              <a:latin typeface="+mn-lt"/>
              <a:ea typeface="+mn-ea"/>
              <a:cs typeface="+mn-cs"/>
            </a:endParaRPr>
          </a:p>
        </xdr:txBody>
      </xdr:sp>
      <xdr:pic>
        <xdr:nvPicPr>
          <xdr:cNvPr id="94" name="Graphic 93" descr="Bar graph with upward trend with solid fill">
            <a:extLst>
              <a:ext uri="{FF2B5EF4-FFF2-40B4-BE49-F238E27FC236}">
                <a16:creationId xmlns:a16="http://schemas.microsoft.com/office/drawing/2014/main" id="{96ED23E4-81B8-735A-DA00-BC299ECA50D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3627340" y="853062"/>
            <a:ext cx="396471" cy="387718"/>
          </a:xfrm>
          <a:prstGeom prst="rect">
            <a:avLst/>
          </a:prstGeom>
        </xdr:spPr>
      </xdr:pic>
      <xdr:sp macro="" textlink="">
        <xdr:nvSpPr>
          <xdr:cNvPr id="95" name="TextBox 94">
            <a:extLst>
              <a:ext uri="{FF2B5EF4-FFF2-40B4-BE49-F238E27FC236}">
                <a16:creationId xmlns:a16="http://schemas.microsoft.com/office/drawing/2014/main" id="{BA3E7AC4-8690-FA67-6334-7E7EBE026EA5}"/>
              </a:ext>
            </a:extLst>
          </xdr:cNvPr>
          <xdr:cNvSpPr txBox="1"/>
        </xdr:nvSpPr>
        <xdr:spPr>
          <a:xfrm>
            <a:off x="11422543" y="196526"/>
            <a:ext cx="2456556" cy="12683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lnSpc>
                <a:spcPts val="2000"/>
              </a:lnSpc>
            </a:pPr>
            <a:r>
              <a:rPr lang="en-US" sz="1400" b="1">
                <a:solidFill>
                  <a:schemeClr val="bg1"/>
                </a:solidFill>
                <a:latin typeface="Roboto Light" panose="02000000000000000000" pitchFamily="2" charset="0"/>
                <a:ea typeface="Roboto Light" panose="02000000000000000000" pitchFamily="2" charset="0"/>
                <a:cs typeface="Roboto Light" panose="02000000000000000000" pitchFamily="2" charset="0"/>
              </a:rPr>
              <a:t>   PLANNING</a:t>
            </a:r>
            <a:r>
              <a:rPr lang="en-US" sz="1400" b="1" baseline="0">
                <a:solidFill>
                  <a:schemeClr val="bg1"/>
                </a:solidFill>
                <a:latin typeface="Roboto Light" panose="02000000000000000000" pitchFamily="2" charset="0"/>
                <a:ea typeface="Roboto Light" panose="02000000000000000000" pitchFamily="2" charset="0"/>
                <a:cs typeface="Roboto Light" panose="02000000000000000000" pitchFamily="2" charset="0"/>
              </a:rPr>
              <a:t> KPIs</a:t>
            </a:r>
          </a:p>
        </xdr:txBody>
      </xdr:sp>
      <xdr:graphicFrame macro="">
        <xdr:nvGraphicFramePr>
          <xdr:cNvPr id="96" name="Chart 95">
            <a:extLst>
              <a:ext uri="{FF2B5EF4-FFF2-40B4-BE49-F238E27FC236}">
                <a16:creationId xmlns:a16="http://schemas.microsoft.com/office/drawing/2014/main" id="{143807B5-4916-D465-DF3F-3C162BDB50A6}"/>
              </a:ext>
            </a:extLst>
          </xdr:cNvPr>
          <xdr:cNvGraphicFramePr>
            <a:graphicFrameLocks/>
          </xdr:cNvGraphicFramePr>
        </xdr:nvGraphicFramePr>
        <xdr:xfrm>
          <a:off x="12360917" y="397963"/>
          <a:ext cx="1563956" cy="1044001"/>
        </xdr:xfrm>
        <a:graphic>
          <a:graphicData uri="http://schemas.openxmlformats.org/drawingml/2006/chart">
            <c:chart xmlns:c="http://schemas.openxmlformats.org/drawingml/2006/chart" xmlns:r="http://schemas.openxmlformats.org/officeDocument/2006/relationships" r:id="rId9"/>
          </a:graphicData>
        </a:graphic>
      </xdr:graphicFrame>
      <xdr:sp macro="" textlink="Processing!S11">
        <xdr:nvSpPr>
          <xdr:cNvPr id="97" name="TextBox 96">
            <a:extLst>
              <a:ext uri="{FF2B5EF4-FFF2-40B4-BE49-F238E27FC236}">
                <a16:creationId xmlns:a16="http://schemas.microsoft.com/office/drawing/2014/main" id="{F40D3484-4A95-7659-CF6A-B2A1C7FF83A0}"/>
              </a:ext>
            </a:extLst>
          </xdr:cNvPr>
          <xdr:cNvSpPr txBox="1"/>
        </xdr:nvSpPr>
        <xdr:spPr>
          <a:xfrm>
            <a:off x="12740233" y="772458"/>
            <a:ext cx="819100" cy="305734"/>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fld id="{86A70E92-AAC0-485A-89D5-C4AA92C16C32}" type="TxLink">
              <a:rPr lang="en-US" sz="1100" b="0" i="0" u="none" strike="noStrike" kern="1200">
                <a:solidFill>
                  <a:schemeClr val="bg1"/>
                </a:solidFill>
                <a:latin typeface="Aptos Narrow"/>
                <a:ea typeface="Roboto Light" panose="02000000000000000000" pitchFamily="2" charset="0"/>
                <a:cs typeface="Roboto Light" panose="02000000000000000000" pitchFamily="2" charset="0"/>
              </a:rPr>
              <a:pPr marL="0" indent="0" algn="ctr" defTabSz="914400" rtl="0" eaLnBrk="1" latinLnBrk="0" hangingPunct="1"/>
              <a:t>140%</a:t>
            </a:fld>
            <a:endParaRPr lang="ru-RU" sz="1600" kern="1200">
              <a:solidFill>
                <a:schemeClr val="bg1"/>
              </a:solidFill>
              <a:latin typeface="Roboto Light" panose="02000000000000000000" pitchFamily="2" charset="0"/>
              <a:ea typeface="Roboto Light" panose="02000000000000000000" pitchFamily="2" charset="0"/>
              <a:cs typeface="Roboto Light" panose="02000000000000000000" pitchFamily="2" charset="0"/>
            </a:endParaRPr>
          </a:p>
        </xdr:txBody>
      </xdr:sp>
      <xdr:cxnSp macro="">
        <xdr:nvCxnSpPr>
          <xdr:cNvPr id="98" name="Straight Connector 97">
            <a:extLst>
              <a:ext uri="{FF2B5EF4-FFF2-40B4-BE49-F238E27FC236}">
                <a16:creationId xmlns:a16="http://schemas.microsoft.com/office/drawing/2014/main" id="{BE169EB5-3E70-C24A-D71A-019B025E4697}"/>
              </a:ext>
            </a:extLst>
          </xdr:cNvPr>
          <xdr:cNvCxnSpPr/>
        </xdr:nvCxnSpPr>
        <xdr:spPr>
          <a:xfrm flipH="1">
            <a:off x="13583854" y="614321"/>
            <a:ext cx="432513"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xnSp macro="">
        <xdr:nvCxnSpPr>
          <xdr:cNvPr id="99" name="Straight Connector 98">
            <a:extLst>
              <a:ext uri="{FF2B5EF4-FFF2-40B4-BE49-F238E27FC236}">
                <a16:creationId xmlns:a16="http://schemas.microsoft.com/office/drawing/2014/main" id="{DE39E8AC-9FA9-5430-7E8E-571227543BC9}"/>
              </a:ext>
            </a:extLst>
          </xdr:cNvPr>
          <xdr:cNvCxnSpPr/>
        </xdr:nvCxnSpPr>
        <xdr:spPr>
          <a:xfrm flipH="1">
            <a:off x="13460591" y="614321"/>
            <a:ext cx="120975" cy="91659"/>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sp macro="" textlink="">
        <xdr:nvSpPr>
          <xdr:cNvPr id="100" name="TextBox 99">
            <a:extLst>
              <a:ext uri="{FF2B5EF4-FFF2-40B4-BE49-F238E27FC236}">
                <a16:creationId xmlns:a16="http://schemas.microsoft.com/office/drawing/2014/main" id="{657A338A-B3F2-03FB-8D77-E746874B974F}"/>
              </a:ext>
            </a:extLst>
          </xdr:cNvPr>
          <xdr:cNvSpPr txBox="1"/>
        </xdr:nvSpPr>
        <xdr:spPr>
          <a:xfrm>
            <a:off x="13322178" y="350862"/>
            <a:ext cx="984148" cy="330605"/>
          </a:xfrm>
          <a:prstGeom prst="rect">
            <a:avLst/>
          </a:prstGeom>
          <a:no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indent="0" algn="ctr" defTabSz="914400" rtl="0" eaLnBrk="1" latinLnBrk="0" hangingPunct="1"/>
            <a:r>
              <a:rPr lang="en-US" sz="1100" b="0" i="0" u="none" strike="noStrike" kern="1200">
                <a:solidFill>
                  <a:schemeClr val="bg1"/>
                </a:solidFill>
                <a:latin typeface="Calibri"/>
                <a:ea typeface="Roboto Light" panose="02000000000000000000" pitchFamily="2" charset="0"/>
                <a:cs typeface="Calibri"/>
              </a:rPr>
              <a:t>TOTAL</a:t>
            </a:r>
          </a:p>
        </xdr:txBody>
      </xdr:sp>
      <xdr:graphicFrame macro="">
        <xdr:nvGraphicFramePr>
          <xdr:cNvPr id="101" name="Chart 100">
            <a:extLst>
              <a:ext uri="{FF2B5EF4-FFF2-40B4-BE49-F238E27FC236}">
                <a16:creationId xmlns:a16="http://schemas.microsoft.com/office/drawing/2014/main" id="{773F2EB8-1787-448C-3225-9C5039DF93EF}"/>
              </a:ext>
            </a:extLst>
          </xdr:cNvPr>
          <xdr:cNvGraphicFramePr>
            <a:graphicFrameLocks/>
          </xdr:cNvGraphicFramePr>
        </xdr:nvGraphicFramePr>
        <xdr:xfrm>
          <a:off x="11193780" y="403860"/>
          <a:ext cx="1737360" cy="1021080"/>
        </xdr:xfrm>
        <a:graphic>
          <a:graphicData uri="http://schemas.openxmlformats.org/drawingml/2006/chart">
            <c:chart xmlns:c="http://schemas.openxmlformats.org/drawingml/2006/chart" xmlns:r="http://schemas.openxmlformats.org/officeDocument/2006/relationships" r:id="rId10"/>
          </a:graphicData>
        </a:graphic>
      </xdr:graphicFrame>
      <xdr:sp macro="" textlink="">
        <xdr:nvSpPr>
          <xdr:cNvPr id="102" name="Oval 101">
            <a:extLst>
              <a:ext uri="{FF2B5EF4-FFF2-40B4-BE49-F238E27FC236}">
                <a16:creationId xmlns:a16="http://schemas.microsoft.com/office/drawing/2014/main" id="{E11527EE-C0F7-B7DD-F087-0DB56AAAD897}"/>
              </a:ext>
            </a:extLst>
          </xdr:cNvPr>
          <xdr:cNvSpPr/>
        </xdr:nvSpPr>
        <xdr:spPr>
          <a:xfrm>
            <a:off x="12934857" y="712377"/>
            <a:ext cx="411480" cy="411480"/>
          </a:xfrm>
          <a:prstGeom prst="ellipse">
            <a:avLst/>
          </a:prstGeom>
          <a:noFill/>
          <a:ln w="635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kern="1200"/>
          </a:p>
        </xdr:txBody>
      </xdr:sp>
    </xdr:grpSp>
    <xdr:clientData/>
  </xdr:twoCellAnchor>
  <xdr:twoCellAnchor>
    <xdr:from>
      <xdr:col>0</xdr:col>
      <xdr:colOff>205639</xdr:colOff>
      <xdr:row>14</xdr:row>
      <xdr:rowOff>18541</xdr:rowOff>
    </xdr:from>
    <xdr:to>
      <xdr:col>2</xdr:col>
      <xdr:colOff>647631</xdr:colOff>
      <xdr:row>16</xdr:row>
      <xdr:rowOff>136379</xdr:rowOff>
    </xdr:to>
    <xdr:grpSp>
      <xdr:nvGrpSpPr>
        <xdr:cNvPr id="128" name="Group 127">
          <a:extLst>
            <a:ext uri="{FF2B5EF4-FFF2-40B4-BE49-F238E27FC236}">
              <a16:creationId xmlns:a16="http://schemas.microsoft.com/office/drawing/2014/main" id="{DE73383F-C204-4C87-A9B3-05AB1FC616C0}"/>
            </a:ext>
          </a:extLst>
        </xdr:cNvPr>
        <xdr:cNvGrpSpPr/>
      </xdr:nvGrpSpPr>
      <xdr:grpSpPr>
        <a:xfrm>
          <a:off x="205639" y="2507741"/>
          <a:ext cx="1788192" cy="473438"/>
          <a:chOff x="1654629" y="1451329"/>
          <a:chExt cx="1800718" cy="486328"/>
        </a:xfrm>
        <a:gradFill>
          <a:gsLst>
            <a:gs pos="100000">
              <a:srgbClr val="2E11BF"/>
            </a:gs>
            <a:gs pos="0">
              <a:srgbClr val="C7B4F2"/>
            </a:gs>
          </a:gsLst>
          <a:lin ang="0" scaled="0"/>
        </a:gradFill>
        <a:effectLst/>
      </xdr:grpSpPr>
      <xdr:sp macro="" textlink="">
        <xdr:nvSpPr>
          <xdr:cNvPr id="129" name="Rectangle: Rounded Corners 128">
            <a:extLst>
              <a:ext uri="{FF2B5EF4-FFF2-40B4-BE49-F238E27FC236}">
                <a16:creationId xmlns:a16="http://schemas.microsoft.com/office/drawing/2014/main" id="{AA18F0E4-9064-40AC-99A2-E050B13681EC}"/>
              </a:ext>
            </a:extLst>
          </xdr:cNvPr>
          <xdr:cNvSpPr/>
        </xdr:nvSpPr>
        <xdr:spPr>
          <a:xfrm>
            <a:off x="1654629" y="1451329"/>
            <a:ext cx="1800718" cy="486328"/>
          </a:xfrm>
          <a:prstGeom prst="roundRect">
            <a:avLst>
              <a:gd name="adj" fmla="val 23487"/>
            </a:avLst>
          </a:prstGeom>
          <a:grp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0" name="Rectangle: Rounded Corners 129">
            <a:extLst>
              <a:ext uri="{FF2B5EF4-FFF2-40B4-BE49-F238E27FC236}">
                <a16:creationId xmlns:a16="http://schemas.microsoft.com/office/drawing/2014/main" id="{D0E552B9-0B01-4E60-B954-8CADA5F81555}"/>
              </a:ext>
            </a:extLst>
          </xdr:cNvPr>
          <xdr:cNvSpPr/>
        </xdr:nvSpPr>
        <xdr:spPr>
          <a:xfrm>
            <a:off x="1654629" y="1451329"/>
            <a:ext cx="97971" cy="486000"/>
          </a:xfrm>
          <a:prstGeom prst="roundRect">
            <a:avLst/>
          </a:prstGeom>
          <a:solidFill>
            <a:srgbClr val="C7B4F2"/>
          </a:solid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grpSp>
    <xdr:clientData/>
  </xdr:twoCellAnchor>
  <xdr:twoCellAnchor editAs="oneCell">
    <xdr:from>
      <xdr:col>16</xdr:col>
      <xdr:colOff>464820</xdr:colOff>
      <xdr:row>0</xdr:row>
      <xdr:rowOff>160020</xdr:rowOff>
    </xdr:from>
    <xdr:to>
      <xdr:col>17</xdr:col>
      <xdr:colOff>129540</xdr:colOff>
      <xdr:row>2</xdr:row>
      <xdr:rowOff>68580</xdr:rowOff>
    </xdr:to>
    <xdr:pic>
      <xdr:nvPicPr>
        <xdr:cNvPr id="104" name="Graphic 103" descr="Sun with solid fill">
          <a:hlinkClick xmlns:r="http://schemas.openxmlformats.org/officeDocument/2006/relationships" r:id="rId11"/>
          <a:extLst>
            <a:ext uri="{FF2B5EF4-FFF2-40B4-BE49-F238E27FC236}">
              <a16:creationId xmlns:a16="http://schemas.microsoft.com/office/drawing/2014/main" id="{1FD70D25-D4D1-7358-B174-DE4541A23BFC}"/>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218420" y="160020"/>
          <a:ext cx="274320" cy="274320"/>
        </a:xfrm>
        <a:prstGeom prst="rect">
          <a:avLst/>
        </a:prstGeom>
      </xdr:spPr>
    </xdr:pic>
    <xdr:clientData/>
  </xdr:twoCellAnchor>
  <xdr:twoCellAnchor editAs="oneCell">
    <xdr:from>
      <xdr:col>17</xdr:col>
      <xdr:colOff>342900</xdr:colOff>
      <xdr:row>0</xdr:row>
      <xdr:rowOff>160020</xdr:rowOff>
    </xdr:from>
    <xdr:to>
      <xdr:col>18</xdr:col>
      <xdr:colOff>7620</xdr:colOff>
      <xdr:row>2</xdr:row>
      <xdr:rowOff>68580</xdr:rowOff>
    </xdr:to>
    <xdr:pic>
      <xdr:nvPicPr>
        <xdr:cNvPr id="106" name="Graphic 105" descr="Moon and stars with solid fill">
          <a:hlinkClick xmlns:r="http://schemas.openxmlformats.org/officeDocument/2006/relationships" r:id="rId14"/>
          <a:extLst>
            <a:ext uri="{FF2B5EF4-FFF2-40B4-BE49-F238E27FC236}">
              <a16:creationId xmlns:a16="http://schemas.microsoft.com/office/drawing/2014/main" id="{C1505364-C7B7-A6DE-5A51-A71D14126346}"/>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0706100" y="160020"/>
          <a:ext cx="274320" cy="274320"/>
        </a:xfrm>
        <a:prstGeom prst="rect">
          <a:avLst/>
        </a:prstGeom>
      </xdr:spPr>
    </xdr:pic>
    <xdr:clientData/>
  </xdr:twoCellAnchor>
  <xdr:twoCellAnchor>
    <xdr:from>
      <xdr:col>15</xdr:col>
      <xdr:colOff>220980</xdr:colOff>
      <xdr:row>22</xdr:row>
      <xdr:rowOff>7620</xdr:rowOff>
    </xdr:from>
    <xdr:to>
      <xdr:col>17</xdr:col>
      <xdr:colOff>266700</xdr:colOff>
      <xdr:row>23</xdr:row>
      <xdr:rowOff>160020</xdr:rowOff>
    </xdr:to>
    <xdr:sp macro="" textlink="Processing!L18">
      <xdr:nvSpPr>
        <xdr:cNvPr id="107" name="TextBox 106">
          <a:extLst>
            <a:ext uri="{FF2B5EF4-FFF2-40B4-BE49-F238E27FC236}">
              <a16:creationId xmlns:a16="http://schemas.microsoft.com/office/drawing/2014/main" id="{E19935C0-D673-120D-1DF2-3E9380F8D32A}"/>
            </a:ext>
          </a:extLst>
        </xdr:cNvPr>
        <xdr:cNvSpPr txBox="1"/>
      </xdr:nvSpPr>
      <xdr:spPr>
        <a:xfrm>
          <a:off x="9364980" y="4030980"/>
          <a:ext cx="1264920" cy="335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10562637-82F8-46DC-8F9C-8047BB1F23CE}" type="TxLink">
            <a:rPr lang="en-US" sz="1400" b="0" i="0" u="none" strike="noStrike" kern="1200">
              <a:solidFill>
                <a:schemeClr val="bg1"/>
              </a:solidFill>
              <a:latin typeface="Aptos Narrow"/>
            </a:rPr>
            <a:pPr algn="l"/>
            <a:t>386</a:t>
          </a:fld>
          <a:endParaRPr lang="ru-RU" sz="1800" b="0" kern="1200">
            <a:solidFill>
              <a:schemeClr val="bg1"/>
            </a:solidFill>
          </a:endParaRPr>
        </a:p>
      </xdr:txBody>
    </xdr:sp>
    <xdr:clientData/>
  </xdr:twoCellAnchor>
  <xdr:oneCellAnchor>
    <xdr:from>
      <xdr:col>0</xdr:col>
      <xdr:colOff>421005</xdr:colOff>
      <xdr:row>3</xdr:row>
      <xdr:rowOff>47625</xdr:rowOff>
    </xdr:from>
    <xdr:ext cx="1485903" cy="489857"/>
    <xdr:sp macro="" textlink="">
      <xdr:nvSpPr>
        <xdr:cNvPr id="105" name="TextBox 104">
          <a:extLst>
            <a:ext uri="{FF2B5EF4-FFF2-40B4-BE49-F238E27FC236}">
              <a16:creationId xmlns:a16="http://schemas.microsoft.com/office/drawing/2014/main" id="{31A06707-BB19-41AB-A3E9-CCD0C9074EE1}"/>
            </a:ext>
          </a:extLst>
        </xdr:cNvPr>
        <xdr:cNvSpPr txBox="1"/>
      </xdr:nvSpPr>
      <xdr:spPr>
        <a:xfrm>
          <a:off x="421005" y="561975"/>
          <a:ext cx="1485903" cy="489857"/>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3200">
              <a:gradFill>
                <a:gsLst>
                  <a:gs pos="50000">
                    <a:srgbClr val="974CF2"/>
                  </a:gs>
                  <a:gs pos="8000">
                    <a:srgbClr val="2E11BF"/>
                  </a:gs>
                  <a:gs pos="100000">
                    <a:srgbClr val="C7B4F2"/>
                  </a:gs>
                </a:gsLst>
                <a:lin ang="0" scaled="0"/>
              </a:gradFill>
              <a:latin typeface="Arial Rounded MT Bold" panose="020F0704030504030204" pitchFamily="34" charset="0"/>
            </a:rPr>
            <a:t>I-CRM</a:t>
          </a:r>
        </a:p>
        <a:p>
          <a:endParaRPr lang="en-IN" sz="3200">
            <a:latin typeface="Arial Rounded MT Bold" panose="020F0704030504030204" pitchFamily="34" charset="0"/>
          </a:endParaRPr>
        </a:p>
      </xdr:txBody>
    </xdr:sp>
    <xdr:clientData/>
  </xdr:oneCellAnchor>
  <xdr:twoCellAnchor>
    <xdr:from>
      <xdr:col>0</xdr:col>
      <xdr:colOff>259080</xdr:colOff>
      <xdr:row>7</xdr:row>
      <xdr:rowOff>152400</xdr:rowOff>
    </xdr:from>
    <xdr:to>
      <xdr:col>1</xdr:col>
      <xdr:colOff>16071</xdr:colOff>
      <xdr:row>10</xdr:row>
      <xdr:rowOff>71322</xdr:rowOff>
    </xdr:to>
    <xdr:pic>
      <xdr:nvPicPr>
        <xdr:cNvPr id="118" name="Graphic 117" descr="Bar chart">
          <a:extLst>
            <a:ext uri="{FF2B5EF4-FFF2-40B4-BE49-F238E27FC236}">
              <a16:creationId xmlns:a16="http://schemas.microsoft.com/office/drawing/2014/main" id="{D422328C-0DEB-44DD-B057-A4D2256B5198}"/>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259080" y="1352550"/>
          <a:ext cx="433266" cy="433272"/>
        </a:xfrm>
        <a:prstGeom prst="rect">
          <a:avLst/>
        </a:prstGeom>
      </xdr:spPr>
    </xdr:pic>
    <xdr:clientData/>
  </xdr:twoCellAnchor>
  <xdr:twoCellAnchor>
    <xdr:from>
      <xdr:col>0</xdr:col>
      <xdr:colOff>259080</xdr:colOff>
      <xdr:row>20</xdr:row>
      <xdr:rowOff>54348</xdr:rowOff>
    </xdr:from>
    <xdr:to>
      <xdr:col>1</xdr:col>
      <xdr:colOff>16071</xdr:colOff>
      <xdr:row>22</xdr:row>
      <xdr:rowOff>145721</xdr:rowOff>
    </xdr:to>
    <xdr:pic>
      <xdr:nvPicPr>
        <xdr:cNvPr id="119" name="Graphic 118" descr="Database">
          <a:extLst>
            <a:ext uri="{FF2B5EF4-FFF2-40B4-BE49-F238E27FC236}">
              <a16:creationId xmlns:a16="http://schemas.microsoft.com/office/drawing/2014/main" id="{269ADD15-C7CE-484B-8C23-AA215EA879C7}"/>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59080" y="3483348"/>
          <a:ext cx="433266" cy="434273"/>
        </a:xfrm>
        <a:prstGeom prst="rect">
          <a:avLst/>
        </a:prstGeom>
      </xdr:spPr>
    </xdr:pic>
    <xdr:clientData/>
  </xdr:twoCellAnchor>
  <xdr:twoCellAnchor>
    <xdr:from>
      <xdr:col>0</xdr:col>
      <xdr:colOff>259080</xdr:colOff>
      <xdr:row>17</xdr:row>
      <xdr:rowOff>35999</xdr:rowOff>
    </xdr:from>
    <xdr:to>
      <xdr:col>1</xdr:col>
      <xdr:colOff>16071</xdr:colOff>
      <xdr:row>19</xdr:row>
      <xdr:rowOff>126369</xdr:rowOff>
    </xdr:to>
    <xdr:pic>
      <xdr:nvPicPr>
        <xdr:cNvPr id="120" name="Graphic 119" descr="Daily calendar">
          <a:extLst>
            <a:ext uri="{FF2B5EF4-FFF2-40B4-BE49-F238E27FC236}">
              <a16:creationId xmlns:a16="http://schemas.microsoft.com/office/drawing/2014/main" id="{23DEE8FD-BCA1-41A4-9F60-1C3A7CC09B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259080" y="2950649"/>
          <a:ext cx="433266" cy="433270"/>
        </a:xfrm>
        <a:prstGeom prst="rect">
          <a:avLst/>
        </a:prstGeom>
      </xdr:spPr>
    </xdr:pic>
    <xdr:clientData/>
  </xdr:twoCellAnchor>
  <xdr:twoCellAnchor>
    <xdr:from>
      <xdr:col>0</xdr:col>
      <xdr:colOff>259080</xdr:colOff>
      <xdr:row>14</xdr:row>
      <xdr:rowOff>17649</xdr:rowOff>
    </xdr:from>
    <xdr:to>
      <xdr:col>1</xdr:col>
      <xdr:colOff>16071</xdr:colOff>
      <xdr:row>16</xdr:row>
      <xdr:rowOff>108021</xdr:rowOff>
    </xdr:to>
    <xdr:pic>
      <xdr:nvPicPr>
        <xdr:cNvPr id="121" name="Graphic 120" descr="User">
          <a:extLst>
            <a:ext uri="{FF2B5EF4-FFF2-40B4-BE49-F238E27FC236}">
              <a16:creationId xmlns:a16="http://schemas.microsoft.com/office/drawing/2014/main" id="{047DAEDB-398E-414E-8A6A-DAD2312B6DEA}"/>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259080" y="2417949"/>
          <a:ext cx="433266" cy="433272"/>
        </a:xfrm>
        <a:prstGeom prst="rect">
          <a:avLst/>
        </a:prstGeom>
      </xdr:spPr>
    </xdr:pic>
    <xdr:clientData/>
  </xdr:twoCellAnchor>
  <xdr:twoCellAnchor>
    <xdr:from>
      <xdr:col>0</xdr:col>
      <xdr:colOff>259080</xdr:colOff>
      <xdr:row>10</xdr:row>
      <xdr:rowOff>170751</xdr:rowOff>
    </xdr:from>
    <xdr:to>
      <xdr:col>1</xdr:col>
      <xdr:colOff>16071</xdr:colOff>
      <xdr:row>13</xdr:row>
      <xdr:rowOff>89671</xdr:rowOff>
    </xdr:to>
    <xdr:pic>
      <xdr:nvPicPr>
        <xdr:cNvPr id="122" name="Graphic 121" descr="Employee badge">
          <a:extLst>
            <a:ext uri="{FF2B5EF4-FFF2-40B4-BE49-F238E27FC236}">
              <a16:creationId xmlns:a16="http://schemas.microsoft.com/office/drawing/2014/main" id="{0941AFE1-560B-4A5B-8EB2-401A07311CAC}"/>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259080" y="1885251"/>
          <a:ext cx="433266" cy="433270"/>
        </a:xfrm>
        <a:prstGeom prst="rect">
          <a:avLst/>
        </a:prstGeom>
      </xdr:spPr>
    </xdr:pic>
    <xdr:clientData/>
  </xdr:twoCellAnchor>
  <xdr:twoCellAnchor>
    <xdr:from>
      <xdr:col>1</xdr:col>
      <xdr:colOff>90363</xdr:colOff>
      <xdr:row>8</xdr:row>
      <xdr:rowOff>41640</xdr:rowOff>
    </xdr:from>
    <xdr:to>
      <xdr:col>3</xdr:col>
      <xdr:colOff>148954</xdr:colOff>
      <xdr:row>10</xdr:row>
      <xdr:rowOff>110822</xdr:rowOff>
    </xdr:to>
    <xdr:sp macro="" textlink="">
      <xdr:nvSpPr>
        <xdr:cNvPr id="123" name="TextBox 122">
          <a:extLst>
            <a:ext uri="{FF2B5EF4-FFF2-40B4-BE49-F238E27FC236}">
              <a16:creationId xmlns:a16="http://schemas.microsoft.com/office/drawing/2014/main" id="{9E600A86-426A-42A0-8A0D-B714E6E5A985}"/>
            </a:ext>
          </a:extLst>
        </xdr:cNvPr>
        <xdr:cNvSpPr txBox="1"/>
      </xdr:nvSpPr>
      <xdr:spPr>
        <a:xfrm>
          <a:off x="766638" y="1413240"/>
          <a:ext cx="1411141" cy="412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bg1"/>
              </a:solidFill>
            </a:rPr>
            <a:t>Dashboard</a:t>
          </a:r>
        </a:p>
      </xdr:txBody>
    </xdr:sp>
    <xdr:clientData/>
  </xdr:twoCellAnchor>
  <xdr:twoCellAnchor>
    <xdr:from>
      <xdr:col>1</xdr:col>
      <xdr:colOff>90363</xdr:colOff>
      <xdr:row>11</xdr:row>
      <xdr:rowOff>54525</xdr:rowOff>
    </xdr:from>
    <xdr:to>
      <xdr:col>3</xdr:col>
      <xdr:colOff>148954</xdr:colOff>
      <xdr:row>13</xdr:row>
      <xdr:rowOff>121915</xdr:rowOff>
    </xdr:to>
    <xdr:sp macro="" textlink="">
      <xdr:nvSpPr>
        <xdr:cNvPr id="124" name="TextBox 123">
          <a:hlinkClick xmlns:r="http://schemas.openxmlformats.org/officeDocument/2006/relationships" r:id="rId27"/>
          <a:extLst>
            <a:ext uri="{FF2B5EF4-FFF2-40B4-BE49-F238E27FC236}">
              <a16:creationId xmlns:a16="http://schemas.microsoft.com/office/drawing/2014/main" id="{311F7728-91D3-4915-92B8-8FE0E3697013}"/>
            </a:ext>
          </a:extLst>
        </xdr:cNvPr>
        <xdr:cNvSpPr txBox="1"/>
      </xdr:nvSpPr>
      <xdr:spPr>
        <a:xfrm>
          <a:off x="766638" y="1940475"/>
          <a:ext cx="1411141" cy="410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bg1"/>
              </a:solidFill>
            </a:rPr>
            <a:t>Employees</a:t>
          </a:r>
        </a:p>
        <a:p>
          <a:endParaRPr lang="en-IN" sz="2000">
            <a:solidFill>
              <a:schemeClr val="bg1"/>
            </a:solidFill>
          </a:endParaRPr>
        </a:p>
      </xdr:txBody>
    </xdr:sp>
    <xdr:clientData/>
  </xdr:twoCellAnchor>
  <xdr:twoCellAnchor>
    <xdr:from>
      <xdr:col>1</xdr:col>
      <xdr:colOff>90363</xdr:colOff>
      <xdr:row>14</xdr:row>
      <xdr:rowOff>65618</xdr:rowOff>
    </xdr:from>
    <xdr:to>
      <xdr:col>3</xdr:col>
      <xdr:colOff>148954</xdr:colOff>
      <xdr:row>16</xdr:row>
      <xdr:rowOff>135184</xdr:rowOff>
    </xdr:to>
    <xdr:sp macro="" textlink="">
      <xdr:nvSpPr>
        <xdr:cNvPr id="125" name="TextBox 124">
          <a:extLst>
            <a:ext uri="{FF2B5EF4-FFF2-40B4-BE49-F238E27FC236}">
              <a16:creationId xmlns:a16="http://schemas.microsoft.com/office/drawing/2014/main" id="{4FCA87DE-6800-479B-9C5A-5E6F2518A634}"/>
            </a:ext>
          </a:extLst>
        </xdr:cNvPr>
        <xdr:cNvSpPr txBox="1"/>
      </xdr:nvSpPr>
      <xdr:spPr>
        <a:xfrm>
          <a:off x="766638" y="2465918"/>
          <a:ext cx="1411141" cy="4124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tx1"/>
              </a:solidFill>
            </a:rPr>
            <a:t>Personnel</a:t>
          </a:r>
        </a:p>
        <a:p>
          <a:endParaRPr lang="en-IN" sz="2000">
            <a:solidFill>
              <a:schemeClr val="bg1"/>
            </a:solidFill>
          </a:endParaRPr>
        </a:p>
      </xdr:txBody>
    </xdr:sp>
    <xdr:clientData/>
  </xdr:twoCellAnchor>
  <xdr:twoCellAnchor>
    <xdr:from>
      <xdr:col>1</xdr:col>
      <xdr:colOff>90363</xdr:colOff>
      <xdr:row>20</xdr:row>
      <xdr:rowOff>91772</xdr:rowOff>
    </xdr:from>
    <xdr:to>
      <xdr:col>3</xdr:col>
      <xdr:colOff>148954</xdr:colOff>
      <xdr:row>22</xdr:row>
      <xdr:rowOff>161955</xdr:rowOff>
    </xdr:to>
    <xdr:sp macro="" textlink="">
      <xdr:nvSpPr>
        <xdr:cNvPr id="126" name="TextBox 125">
          <a:extLst>
            <a:ext uri="{FF2B5EF4-FFF2-40B4-BE49-F238E27FC236}">
              <a16:creationId xmlns:a16="http://schemas.microsoft.com/office/drawing/2014/main" id="{9CCD6683-9842-4100-90CA-833B0783AE18}"/>
            </a:ext>
          </a:extLst>
        </xdr:cNvPr>
        <xdr:cNvSpPr txBox="1"/>
      </xdr:nvSpPr>
      <xdr:spPr>
        <a:xfrm>
          <a:off x="766638" y="3520772"/>
          <a:ext cx="1411141" cy="413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bg1"/>
              </a:solidFill>
            </a:rPr>
            <a:t>Today</a:t>
          </a:r>
        </a:p>
        <a:p>
          <a:endParaRPr lang="en-IN" sz="2000">
            <a:solidFill>
              <a:schemeClr val="bg1"/>
            </a:solidFill>
          </a:endParaRPr>
        </a:p>
      </xdr:txBody>
    </xdr:sp>
    <xdr:clientData/>
  </xdr:twoCellAnchor>
  <xdr:twoCellAnchor>
    <xdr:from>
      <xdr:col>1</xdr:col>
      <xdr:colOff>90363</xdr:colOff>
      <xdr:row>17</xdr:row>
      <xdr:rowOff>78888</xdr:rowOff>
    </xdr:from>
    <xdr:to>
      <xdr:col>3</xdr:col>
      <xdr:colOff>148954</xdr:colOff>
      <xdr:row>19</xdr:row>
      <xdr:rowOff>149071</xdr:rowOff>
    </xdr:to>
    <xdr:sp macro="" textlink="">
      <xdr:nvSpPr>
        <xdr:cNvPr id="127" name="TextBox 126">
          <a:hlinkClick xmlns:r="http://schemas.openxmlformats.org/officeDocument/2006/relationships" r:id="rId28"/>
          <a:extLst>
            <a:ext uri="{FF2B5EF4-FFF2-40B4-BE49-F238E27FC236}">
              <a16:creationId xmlns:a16="http://schemas.microsoft.com/office/drawing/2014/main" id="{F894614F-B348-48F6-96BA-0ED864279357}"/>
            </a:ext>
          </a:extLst>
        </xdr:cNvPr>
        <xdr:cNvSpPr txBox="1"/>
      </xdr:nvSpPr>
      <xdr:spPr>
        <a:xfrm>
          <a:off x="766638" y="2993538"/>
          <a:ext cx="1411141" cy="413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bg1"/>
              </a:solidFill>
            </a:rPr>
            <a:t>Data</a:t>
          </a:r>
        </a:p>
        <a:p>
          <a:endParaRPr lang="en-IN" sz="2000">
            <a:solidFill>
              <a:schemeClr val="bg1"/>
            </a:solidFill>
          </a:endParaRPr>
        </a:p>
      </xdr:txBody>
    </xdr:sp>
    <xdr:clientData/>
  </xdr:twoCellAnchor>
  <xdr:twoCellAnchor>
    <xdr:from>
      <xdr:col>0</xdr:col>
      <xdr:colOff>169353</xdr:colOff>
      <xdr:row>29</xdr:row>
      <xdr:rowOff>132799</xdr:rowOff>
    </xdr:from>
    <xdr:to>
      <xdr:col>0</xdr:col>
      <xdr:colOff>407600</xdr:colOff>
      <xdr:row>30</xdr:row>
      <xdr:rowOff>164057</xdr:rowOff>
    </xdr:to>
    <xdr:pic>
      <xdr:nvPicPr>
        <xdr:cNvPr id="103" name="Graphic 102" descr="Help outline">
          <a:extLst>
            <a:ext uri="{FF2B5EF4-FFF2-40B4-BE49-F238E27FC236}">
              <a16:creationId xmlns:a16="http://schemas.microsoft.com/office/drawing/2014/main" id="{FCF10C62-015D-4831-9F82-5310B86210AA}"/>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69353" y="5288999"/>
          <a:ext cx="238247" cy="209058"/>
        </a:xfrm>
        <a:prstGeom prst="rect">
          <a:avLst/>
        </a:prstGeom>
      </xdr:spPr>
    </xdr:pic>
    <xdr:clientData/>
  </xdr:twoCellAnchor>
  <xdr:twoCellAnchor>
    <xdr:from>
      <xdr:col>0</xdr:col>
      <xdr:colOff>169353</xdr:colOff>
      <xdr:row>31</xdr:row>
      <xdr:rowOff>135974</xdr:rowOff>
    </xdr:from>
    <xdr:to>
      <xdr:col>0</xdr:col>
      <xdr:colOff>407600</xdr:colOff>
      <xdr:row>32</xdr:row>
      <xdr:rowOff>167231</xdr:rowOff>
    </xdr:to>
    <xdr:pic>
      <xdr:nvPicPr>
        <xdr:cNvPr id="108" name="Graphic 107" descr="Information outline">
          <a:extLst>
            <a:ext uri="{FF2B5EF4-FFF2-40B4-BE49-F238E27FC236}">
              <a16:creationId xmlns:a16="http://schemas.microsoft.com/office/drawing/2014/main" id="{26E16526-6F71-46B4-94C5-B874267CFC0E}"/>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69353" y="5647774"/>
          <a:ext cx="238247" cy="209057"/>
        </a:xfrm>
        <a:prstGeom prst="rect">
          <a:avLst/>
        </a:prstGeom>
      </xdr:spPr>
    </xdr:pic>
    <xdr:clientData/>
  </xdr:twoCellAnchor>
  <xdr:twoCellAnchor>
    <xdr:from>
      <xdr:col>0</xdr:col>
      <xdr:colOff>390077</xdr:colOff>
      <xdr:row>31</xdr:row>
      <xdr:rowOff>107399</xdr:rowOff>
    </xdr:from>
    <xdr:to>
      <xdr:col>2</xdr:col>
      <xdr:colOff>427219</xdr:colOff>
      <xdr:row>33</xdr:row>
      <xdr:rowOff>80852</xdr:rowOff>
    </xdr:to>
    <xdr:sp macro="" textlink="Processing!K30">
      <xdr:nvSpPr>
        <xdr:cNvPr id="109" name="TextBox 108">
          <a:hlinkClick xmlns:r="http://schemas.openxmlformats.org/officeDocument/2006/relationships" r:id="rId33"/>
          <a:extLst>
            <a:ext uri="{FF2B5EF4-FFF2-40B4-BE49-F238E27FC236}">
              <a16:creationId xmlns:a16="http://schemas.microsoft.com/office/drawing/2014/main" id="{CF4E12F5-EFD8-432B-98FB-4613DFE5019B}"/>
            </a:ext>
          </a:extLst>
        </xdr:cNvPr>
        <xdr:cNvSpPr txBox="1"/>
      </xdr:nvSpPr>
      <xdr:spPr>
        <a:xfrm>
          <a:off x="390077" y="5785764"/>
          <a:ext cx="1385296" cy="339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kern="1200">
              <a:solidFill>
                <a:schemeClr val="bg1"/>
              </a:solidFill>
            </a:rPr>
            <a:t>About</a:t>
          </a:r>
          <a:r>
            <a:rPr lang="en-US" sz="1400" kern="1200" baseline="0">
              <a:solidFill>
                <a:schemeClr val="bg1"/>
              </a:solidFill>
            </a:rPr>
            <a:t> Project</a:t>
          </a:r>
        </a:p>
        <a:p>
          <a:pPr algn="l"/>
          <a:endParaRPr lang="ru-RU" sz="1400" kern="1200">
            <a:solidFill>
              <a:schemeClr val="bg1"/>
            </a:solidFill>
          </a:endParaRPr>
        </a:p>
      </xdr:txBody>
    </xdr:sp>
    <xdr:clientData/>
  </xdr:twoCellAnchor>
  <xdr:twoCellAnchor>
    <xdr:from>
      <xdr:col>0</xdr:col>
      <xdr:colOff>400686</xdr:colOff>
      <xdr:row>29</xdr:row>
      <xdr:rowOff>78824</xdr:rowOff>
    </xdr:from>
    <xdr:to>
      <xdr:col>2</xdr:col>
      <xdr:colOff>442010</xdr:colOff>
      <xdr:row>31</xdr:row>
      <xdr:rowOff>52740</xdr:rowOff>
    </xdr:to>
    <xdr:sp macro="" textlink="Processing!K30">
      <xdr:nvSpPr>
        <xdr:cNvPr id="111" name="TextBox 110">
          <a:hlinkClick xmlns:r="http://schemas.openxmlformats.org/officeDocument/2006/relationships" r:id="rId34"/>
          <a:extLst>
            <a:ext uri="{FF2B5EF4-FFF2-40B4-BE49-F238E27FC236}">
              <a16:creationId xmlns:a16="http://schemas.microsoft.com/office/drawing/2014/main" id="{B8AE72EF-7469-4243-8B9D-668C208B10A0}"/>
            </a:ext>
          </a:extLst>
        </xdr:cNvPr>
        <xdr:cNvSpPr txBox="1"/>
      </xdr:nvSpPr>
      <xdr:spPr>
        <a:xfrm>
          <a:off x="400686" y="5235024"/>
          <a:ext cx="1387524" cy="329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kern="1200">
              <a:solidFill>
                <a:schemeClr val="bg1"/>
              </a:solidFill>
            </a:rPr>
            <a:t>Help</a:t>
          </a:r>
        </a:p>
        <a:p>
          <a:pPr algn="l"/>
          <a:endParaRPr lang="ru-RU" sz="1400" kern="1200">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390525</xdr:colOff>
      <xdr:row>1</xdr:row>
      <xdr:rowOff>0</xdr:rowOff>
    </xdr:from>
    <xdr:to>
      <xdr:col>9</xdr:col>
      <xdr:colOff>1152525</xdr:colOff>
      <xdr:row>3</xdr:row>
      <xdr:rowOff>66675</xdr:rowOff>
    </xdr:to>
    <xdr:grpSp>
      <xdr:nvGrpSpPr>
        <xdr:cNvPr id="2" name="Group 1">
          <a:hlinkClick xmlns:r="http://schemas.openxmlformats.org/officeDocument/2006/relationships" r:id="rId1"/>
          <a:extLst>
            <a:ext uri="{FF2B5EF4-FFF2-40B4-BE49-F238E27FC236}">
              <a16:creationId xmlns:a16="http://schemas.microsoft.com/office/drawing/2014/main" id="{94657581-9FD0-4B83-A57E-6C085144FEB1}"/>
            </a:ext>
          </a:extLst>
        </xdr:cNvPr>
        <xdr:cNvGrpSpPr/>
      </xdr:nvGrpSpPr>
      <xdr:grpSpPr>
        <a:xfrm>
          <a:off x="7305675" y="190500"/>
          <a:ext cx="762000" cy="428625"/>
          <a:chOff x="12862560" y="563880"/>
          <a:chExt cx="853440" cy="701040"/>
        </a:xfrm>
        <a:noFill/>
      </xdr:grpSpPr>
      <xdr:sp macro="" textlink="">
        <xdr:nvSpPr>
          <xdr:cNvPr id="3" name="Rectangle 2">
            <a:extLst>
              <a:ext uri="{FF2B5EF4-FFF2-40B4-BE49-F238E27FC236}">
                <a16:creationId xmlns:a16="http://schemas.microsoft.com/office/drawing/2014/main" id="{F24D4E90-6E46-416D-8E34-FC8CEBF34496}"/>
              </a:ext>
            </a:extLst>
          </xdr:cNvPr>
          <xdr:cNvSpPr/>
        </xdr:nvSpPr>
        <xdr:spPr>
          <a:xfrm>
            <a:off x="12862560" y="563880"/>
            <a:ext cx="853440" cy="701040"/>
          </a:xfrm>
          <a:prstGeom prst="rect">
            <a:avLst/>
          </a:prstGeom>
          <a:grp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solidFill>
                <a:schemeClr val="bg1"/>
              </a:solidFill>
            </a:endParaRPr>
          </a:p>
        </xdr:txBody>
      </xdr:sp>
      <xdr:grpSp>
        <xdr:nvGrpSpPr>
          <xdr:cNvPr id="4" name="Graphic 4">
            <a:extLst>
              <a:ext uri="{FF2B5EF4-FFF2-40B4-BE49-F238E27FC236}">
                <a16:creationId xmlns:a16="http://schemas.microsoft.com/office/drawing/2014/main" id="{BB9E6BB3-3194-4AB9-BF50-7BB4513B75CA}"/>
              </a:ext>
            </a:extLst>
          </xdr:cNvPr>
          <xdr:cNvGrpSpPr/>
        </xdr:nvGrpSpPr>
        <xdr:grpSpPr>
          <a:xfrm>
            <a:off x="12889592" y="598233"/>
            <a:ext cx="758543" cy="613199"/>
            <a:chOff x="12988652" y="613473"/>
            <a:chExt cx="758543" cy="613199"/>
          </a:xfrm>
          <a:grpFill/>
        </xdr:grpSpPr>
        <xdr:sp macro="" textlink="">
          <xdr:nvSpPr>
            <xdr:cNvPr id="5" name="Freeform: Shape 4">
              <a:extLst>
                <a:ext uri="{FF2B5EF4-FFF2-40B4-BE49-F238E27FC236}">
                  <a16:creationId xmlns:a16="http://schemas.microsoft.com/office/drawing/2014/main" id="{BBEB9704-9182-41B0-A997-5048D6CDA691}"/>
                </a:ext>
              </a:extLst>
            </xdr:cNvPr>
            <xdr:cNvSpPr/>
          </xdr:nvSpPr>
          <xdr:spPr>
            <a:xfrm>
              <a:off x="13078748" y="710706"/>
              <a:ext cx="668447" cy="515967"/>
            </a:xfrm>
            <a:custGeom>
              <a:avLst/>
              <a:gdLst>
                <a:gd name="connsiteX0" fmla="*/ 675 w 668447"/>
                <a:gd name="connsiteY0" fmla="*/ 260893 h 515967"/>
                <a:gd name="connsiteX1" fmla="*/ 675 w 668447"/>
                <a:gd name="connsiteY1" fmla="*/ 439258 h 515967"/>
                <a:gd name="connsiteX2" fmla="*/ 77767 w 668447"/>
                <a:gd name="connsiteY2" fmla="*/ 515789 h 515967"/>
                <a:gd name="connsiteX3" fmla="*/ 597360 w 668447"/>
                <a:gd name="connsiteY3" fmla="*/ 515789 h 515967"/>
                <a:gd name="connsiteX4" fmla="*/ 668462 w 668447"/>
                <a:gd name="connsiteY4" fmla="*/ 437761 h 515967"/>
                <a:gd name="connsiteX5" fmla="*/ 668462 w 668447"/>
                <a:gd name="connsiteY5" fmla="*/ 76731 h 515967"/>
                <a:gd name="connsiteX6" fmla="*/ 609478 w 668447"/>
                <a:gd name="connsiteY6" fmla="*/ 6 h 515967"/>
                <a:gd name="connsiteX7" fmla="*/ 356687 w 668447"/>
                <a:gd name="connsiteY7" fmla="*/ 6 h 515967"/>
                <a:gd name="connsiteX8" fmla="*/ 442004 w 668447"/>
                <a:gd name="connsiteY8" fmla="*/ 82327 h 515967"/>
                <a:gd name="connsiteX9" fmla="*/ 582651 w 668447"/>
                <a:gd name="connsiteY9" fmla="*/ 82327 h 515967"/>
                <a:gd name="connsiteX10" fmla="*/ 582651 w 668447"/>
                <a:gd name="connsiteY10" fmla="*/ 431196 h 515967"/>
                <a:gd name="connsiteX11" fmla="*/ 84049 w 668447"/>
                <a:gd name="connsiteY11" fmla="*/ 431196 h 515967"/>
                <a:gd name="connsiteX12" fmla="*/ 84049 w 668447"/>
                <a:gd name="connsiteY12" fmla="*/ 328303 h 5159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68447" h="515967">
                  <a:moveTo>
                    <a:pt x="675" y="260893"/>
                  </a:moveTo>
                  <a:lnTo>
                    <a:pt x="675" y="439258"/>
                  </a:lnTo>
                  <a:cubicBezTo>
                    <a:pt x="-5296" y="502439"/>
                    <a:pt x="44978" y="517896"/>
                    <a:pt x="77767" y="515789"/>
                  </a:cubicBezTo>
                  <a:lnTo>
                    <a:pt x="597360" y="515789"/>
                  </a:lnTo>
                  <a:cubicBezTo>
                    <a:pt x="658001" y="511838"/>
                    <a:pt x="668462" y="475781"/>
                    <a:pt x="668462" y="437761"/>
                  </a:cubicBezTo>
                  <a:lnTo>
                    <a:pt x="668462" y="76731"/>
                  </a:lnTo>
                  <a:cubicBezTo>
                    <a:pt x="671308" y="26516"/>
                    <a:pt x="638485" y="2112"/>
                    <a:pt x="609478" y="6"/>
                  </a:cubicBezTo>
                  <a:lnTo>
                    <a:pt x="356687" y="6"/>
                  </a:lnTo>
                  <a:lnTo>
                    <a:pt x="442004" y="82327"/>
                  </a:lnTo>
                  <a:lnTo>
                    <a:pt x="582651" y="82327"/>
                  </a:lnTo>
                  <a:lnTo>
                    <a:pt x="582651" y="431196"/>
                  </a:lnTo>
                  <a:lnTo>
                    <a:pt x="84049" y="431196"/>
                  </a:lnTo>
                  <a:lnTo>
                    <a:pt x="84049" y="328303"/>
                  </a:lnTo>
                  <a:close/>
                </a:path>
              </a:pathLst>
            </a:custGeom>
            <a:grpFill/>
            <a:ln w="14865" cap="flat">
              <a:solidFill>
                <a:schemeClr val="tx1"/>
              </a:solidFill>
              <a:prstDash val="solid"/>
              <a:miter/>
            </a:ln>
          </xdr:spPr>
          <xdr:txBody>
            <a:bodyPr rtlCol="0" anchor="ctr"/>
            <a:lstStyle/>
            <a:p>
              <a:endParaRPr lang="ru-RU">
                <a:solidFill>
                  <a:schemeClr val="bg1"/>
                </a:solidFill>
              </a:endParaRPr>
            </a:p>
          </xdr:txBody>
        </xdr:sp>
        <xdr:sp macro="" textlink="">
          <xdr:nvSpPr>
            <xdr:cNvPr id="6" name="Freeform: Shape 5">
              <a:extLst>
                <a:ext uri="{FF2B5EF4-FFF2-40B4-BE49-F238E27FC236}">
                  <a16:creationId xmlns:a16="http://schemas.microsoft.com/office/drawing/2014/main" id="{733368D9-D861-46BC-BB70-0E52C8C4B36F}"/>
                </a:ext>
              </a:extLst>
            </xdr:cNvPr>
            <xdr:cNvSpPr/>
          </xdr:nvSpPr>
          <xdr:spPr>
            <a:xfrm>
              <a:off x="12988652" y="613473"/>
              <a:ext cx="570884" cy="421316"/>
            </a:xfrm>
            <a:custGeom>
              <a:avLst/>
              <a:gdLst>
                <a:gd name="connsiteX0" fmla="*/ 229737 w 570884"/>
                <a:gd name="connsiteY0" fmla="*/ -65 h 421316"/>
                <a:gd name="connsiteX1" fmla="*/ 119 w 570884"/>
                <a:gd name="connsiteY1" fmla="*/ 187421 h 421316"/>
                <a:gd name="connsiteX2" fmla="*/ 231844 w 570884"/>
                <a:gd name="connsiteY2" fmla="*/ 379120 h 421316"/>
                <a:gd name="connsiteX3" fmla="*/ 231844 w 570884"/>
                <a:gd name="connsiteY3" fmla="*/ 284324 h 421316"/>
                <a:gd name="connsiteX4" fmla="*/ 571004 w 570884"/>
                <a:gd name="connsiteY4" fmla="*/ 421252 h 421316"/>
                <a:gd name="connsiteX5" fmla="*/ 231844 w 570884"/>
                <a:gd name="connsiteY5" fmla="*/ 94731 h 4213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570884" h="421316">
                  <a:moveTo>
                    <a:pt x="229737" y="-65"/>
                  </a:moveTo>
                  <a:lnTo>
                    <a:pt x="119" y="187421"/>
                  </a:lnTo>
                  <a:lnTo>
                    <a:pt x="231844" y="379120"/>
                  </a:lnTo>
                  <a:lnTo>
                    <a:pt x="231844" y="284324"/>
                  </a:lnTo>
                  <a:cubicBezTo>
                    <a:pt x="348285" y="257264"/>
                    <a:pt x="485223" y="337279"/>
                    <a:pt x="571004" y="421252"/>
                  </a:cubicBezTo>
                  <a:cubicBezTo>
                    <a:pt x="527699" y="285344"/>
                    <a:pt x="496117" y="132256"/>
                    <a:pt x="231844" y="94731"/>
                  </a:cubicBezTo>
                  <a:close/>
                </a:path>
              </a:pathLst>
            </a:custGeom>
            <a:grpFill/>
            <a:ln w="14865" cap="flat">
              <a:solidFill>
                <a:schemeClr val="tx1"/>
              </a:solidFill>
              <a:prstDash val="solid"/>
              <a:miter/>
            </a:ln>
          </xdr:spPr>
          <xdr:txBody>
            <a:bodyPr rtlCol="0" anchor="ctr"/>
            <a:lstStyle/>
            <a:p>
              <a:endParaRPr lang="ru-RU">
                <a:solidFill>
                  <a:schemeClr val="bg1"/>
                </a:solidFill>
              </a:endParaRPr>
            </a:p>
          </xdr:txBody>
        </xdr:sp>
      </xdr:grpSp>
    </xdr:grpSp>
    <xdr:clientData/>
  </xdr:twoCellAnchor>
</xdr:wsDr>
</file>

<file path=xl/drawings/drawing4.xml><?xml version="1.0" encoding="utf-8"?>
<xdr:wsDr xmlns:xdr="http://schemas.openxmlformats.org/drawingml/2006/spreadsheetDrawing" xmlns:a="http://schemas.openxmlformats.org/drawingml/2006/main">
  <xdr:twoCellAnchor>
    <xdr:from>
      <xdr:col>15</xdr:col>
      <xdr:colOff>53340</xdr:colOff>
      <xdr:row>1</xdr:row>
      <xdr:rowOff>7620</xdr:rowOff>
    </xdr:from>
    <xdr:to>
      <xdr:col>16</xdr:col>
      <xdr:colOff>175260</xdr:colOff>
      <xdr:row>3</xdr:row>
      <xdr:rowOff>83820</xdr:rowOff>
    </xdr:to>
    <xdr:grpSp>
      <xdr:nvGrpSpPr>
        <xdr:cNvPr id="2" name="Group 1">
          <a:hlinkClick xmlns:r="http://schemas.openxmlformats.org/officeDocument/2006/relationships" r:id="rId1"/>
          <a:extLst>
            <a:ext uri="{FF2B5EF4-FFF2-40B4-BE49-F238E27FC236}">
              <a16:creationId xmlns:a16="http://schemas.microsoft.com/office/drawing/2014/main" id="{2A729A08-2172-479F-9574-BFD3F1569B24}"/>
            </a:ext>
          </a:extLst>
        </xdr:cNvPr>
        <xdr:cNvGrpSpPr/>
      </xdr:nvGrpSpPr>
      <xdr:grpSpPr>
        <a:xfrm>
          <a:off x="14016990" y="198120"/>
          <a:ext cx="798195" cy="657225"/>
          <a:chOff x="12862560" y="563880"/>
          <a:chExt cx="853440" cy="701040"/>
        </a:xfrm>
      </xdr:grpSpPr>
      <xdr:sp macro="" textlink="">
        <xdr:nvSpPr>
          <xdr:cNvPr id="3" name="Rectangle 2">
            <a:extLst>
              <a:ext uri="{FF2B5EF4-FFF2-40B4-BE49-F238E27FC236}">
                <a16:creationId xmlns:a16="http://schemas.microsoft.com/office/drawing/2014/main" id="{DFD3D642-5DE4-D0D2-3EEB-89C1160629B8}"/>
              </a:ext>
            </a:extLst>
          </xdr:cNvPr>
          <xdr:cNvSpPr/>
        </xdr:nvSpPr>
        <xdr:spPr>
          <a:xfrm>
            <a:off x="12862560" y="563880"/>
            <a:ext cx="853440" cy="701040"/>
          </a:xfrm>
          <a:prstGeom prst="rect">
            <a:avLst/>
          </a:prstGeom>
          <a:solidFill>
            <a:srgbClr val="091A2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grpSp>
        <xdr:nvGrpSpPr>
          <xdr:cNvPr id="4" name="Graphic 4">
            <a:extLst>
              <a:ext uri="{FF2B5EF4-FFF2-40B4-BE49-F238E27FC236}">
                <a16:creationId xmlns:a16="http://schemas.microsoft.com/office/drawing/2014/main" id="{E83CDF85-3329-39FD-B809-368F257DFF10}"/>
              </a:ext>
            </a:extLst>
          </xdr:cNvPr>
          <xdr:cNvGrpSpPr/>
        </xdr:nvGrpSpPr>
        <xdr:grpSpPr>
          <a:xfrm>
            <a:off x="12889592" y="598233"/>
            <a:ext cx="758543" cy="613199"/>
            <a:chOff x="12988652" y="613473"/>
            <a:chExt cx="758543" cy="613199"/>
          </a:xfrm>
          <a:noFill/>
        </xdr:grpSpPr>
        <xdr:sp macro="" textlink="">
          <xdr:nvSpPr>
            <xdr:cNvPr id="5" name="Freeform: Shape 4">
              <a:extLst>
                <a:ext uri="{FF2B5EF4-FFF2-40B4-BE49-F238E27FC236}">
                  <a16:creationId xmlns:a16="http://schemas.microsoft.com/office/drawing/2014/main" id="{930C7877-73A8-BFFD-4B38-69A1B018C0F2}"/>
                </a:ext>
              </a:extLst>
            </xdr:cNvPr>
            <xdr:cNvSpPr/>
          </xdr:nvSpPr>
          <xdr:spPr>
            <a:xfrm>
              <a:off x="13078748" y="710706"/>
              <a:ext cx="668447" cy="515967"/>
            </a:xfrm>
            <a:custGeom>
              <a:avLst/>
              <a:gdLst>
                <a:gd name="connsiteX0" fmla="*/ 675 w 668447"/>
                <a:gd name="connsiteY0" fmla="*/ 260893 h 515967"/>
                <a:gd name="connsiteX1" fmla="*/ 675 w 668447"/>
                <a:gd name="connsiteY1" fmla="*/ 439258 h 515967"/>
                <a:gd name="connsiteX2" fmla="*/ 77767 w 668447"/>
                <a:gd name="connsiteY2" fmla="*/ 515789 h 515967"/>
                <a:gd name="connsiteX3" fmla="*/ 597360 w 668447"/>
                <a:gd name="connsiteY3" fmla="*/ 515789 h 515967"/>
                <a:gd name="connsiteX4" fmla="*/ 668462 w 668447"/>
                <a:gd name="connsiteY4" fmla="*/ 437761 h 515967"/>
                <a:gd name="connsiteX5" fmla="*/ 668462 w 668447"/>
                <a:gd name="connsiteY5" fmla="*/ 76731 h 515967"/>
                <a:gd name="connsiteX6" fmla="*/ 609478 w 668447"/>
                <a:gd name="connsiteY6" fmla="*/ 6 h 515967"/>
                <a:gd name="connsiteX7" fmla="*/ 356687 w 668447"/>
                <a:gd name="connsiteY7" fmla="*/ 6 h 515967"/>
                <a:gd name="connsiteX8" fmla="*/ 442004 w 668447"/>
                <a:gd name="connsiteY8" fmla="*/ 82327 h 515967"/>
                <a:gd name="connsiteX9" fmla="*/ 582651 w 668447"/>
                <a:gd name="connsiteY9" fmla="*/ 82327 h 515967"/>
                <a:gd name="connsiteX10" fmla="*/ 582651 w 668447"/>
                <a:gd name="connsiteY10" fmla="*/ 431196 h 515967"/>
                <a:gd name="connsiteX11" fmla="*/ 84049 w 668447"/>
                <a:gd name="connsiteY11" fmla="*/ 431196 h 515967"/>
                <a:gd name="connsiteX12" fmla="*/ 84049 w 668447"/>
                <a:gd name="connsiteY12" fmla="*/ 328303 h 5159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68447" h="515967">
                  <a:moveTo>
                    <a:pt x="675" y="260893"/>
                  </a:moveTo>
                  <a:lnTo>
                    <a:pt x="675" y="439258"/>
                  </a:lnTo>
                  <a:cubicBezTo>
                    <a:pt x="-5296" y="502439"/>
                    <a:pt x="44978" y="517896"/>
                    <a:pt x="77767" y="515789"/>
                  </a:cubicBezTo>
                  <a:lnTo>
                    <a:pt x="597360" y="515789"/>
                  </a:lnTo>
                  <a:cubicBezTo>
                    <a:pt x="658001" y="511838"/>
                    <a:pt x="668462" y="475781"/>
                    <a:pt x="668462" y="437761"/>
                  </a:cubicBezTo>
                  <a:lnTo>
                    <a:pt x="668462" y="76731"/>
                  </a:lnTo>
                  <a:cubicBezTo>
                    <a:pt x="671308" y="26516"/>
                    <a:pt x="638485" y="2112"/>
                    <a:pt x="609478" y="6"/>
                  </a:cubicBezTo>
                  <a:lnTo>
                    <a:pt x="356687" y="6"/>
                  </a:lnTo>
                  <a:lnTo>
                    <a:pt x="442004" y="82327"/>
                  </a:lnTo>
                  <a:lnTo>
                    <a:pt x="582651" y="82327"/>
                  </a:lnTo>
                  <a:lnTo>
                    <a:pt x="582651" y="431196"/>
                  </a:lnTo>
                  <a:lnTo>
                    <a:pt x="84049" y="431196"/>
                  </a:lnTo>
                  <a:lnTo>
                    <a:pt x="84049" y="328303"/>
                  </a:lnTo>
                  <a:close/>
                </a:path>
              </a:pathLst>
            </a:custGeom>
            <a:noFill/>
            <a:ln w="14865" cap="flat">
              <a:solidFill>
                <a:srgbClr val="236CAF"/>
              </a:solidFill>
              <a:prstDash val="solid"/>
              <a:miter/>
            </a:ln>
          </xdr:spPr>
          <xdr:txBody>
            <a:bodyPr rtlCol="0" anchor="ctr"/>
            <a:lstStyle/>
            <a:p>
              <a:endParaRPr lang="ru-RU"/>
            </a:p>
          </xdr:txBody>
        </xdr:sp>
        <xdr:sp macro="" textlink="">
          <xdr:nvSpPr>
            <xdr:cNvPr id="6" name="Freeform: Shape 5">
              <a:extLst>
                <a:ext uri="{FF2B5EF4-FFF2-40B4-BE49-F238E27FC236}">
                  <a16:creationId xmlns:a16="http://schemas.microsoft.com/office/drawing/2014/main" id="{1A3AD70C-B4F2-9462-81E6-5AE2A5A69269}"/>
                </a:ext>
              </a:extLst>
            </xdr:cNvPr>
            <xdr:cNvSpPr/>
          </xdr:nvSpPr>
          <xdr:spPr>
            <a:xfrm>
              <a:off x="12988652" y="613473"/>
              <a:ext cx="570884" cy="421316"/>
            </a:xfrm>
            <a:custGeom>
              <a:avLst/>
              <a:gdLst>
                <a:gd name="connsiteX0" fmla="*/ 229737 w 570884"/>
                <a:gd name="connsiteY0" fmla="*/ -65 h 421316"/>
                <a:gd name="connsiteX1" fmla="*/ 119 w 570884"/>
                <a:gd name="connsiteY1" fmla="*/ 187421 h 421316"/>
                <a:gd name="connsiteX2" fmla="*/ 231844 w 570884"/>
                <a:gd name="connsiteY2" fmla="*/ 379120 h 421316"/>
                <a:gd name="connsiteX3" fmla="*/ 231844 w 570884"/>
                <a:gd name="connsiteY3" fmla="*/ 284324 h 421316"/>
                <a:gd name="connsiteX4" fmla="*/ 571004 w 570884"/>
                <a:gd name="connsiteY4" fmla="*/ 421252 h 421316"/>
                <a:gd name="connsiteX5" fmla="*/ 231844 w 570884"/>
                <a:gd name="connsiteY5" fmla="*/ 94731 h 4213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570884" h="421316">
                  <a:moveTo>
                    <a:pt x="229737" y="-65"/>
                  </a:moveTo>
                  <a:lnTo>
                    <a:pt x="119" y="187421"/>
                  </a:lnTo>
                  <a:lnTo>
                    <a:pt x="231844" y="379120"/>
                  </a:lnTo>
                  <a:lnTo>
                    <a:pt x="231844" y="284324"/>
                  </a:lnTo>
                  <a:cubicBezTo>
                    <a:pt x="348285" y="257264"/>
                    <a:pt x="485223" y="337279"/>
                    <a:pt x="571004" y="421252"/>
                  </a:cubicBezTo>
                  <a:cubicBezTo>
                    <a:pt x="527699" y="285344"/>
                    <a:pt x="496117" y="132256"/>
                    <a:pt x="231844" y="94731"/>
                  </a:cubicBezTo>
                  <a:close/>
                </a:path>
              </a:pathLst>
            </a:custGeom>
            <a:noFill/>
            <a:ln w="14865" cap="flat">
              <a:solidFill>
                <a:srgbClr val="236CAF"/>
              </a:solidFill>
              <a:prstDash val="solid"/>
              <a:miter/>
            </a:ln>
          </xdr:spPr>
          <xdr:txBody>
            <a:bodyPr rtlCol="0" anchor="ctr"/>
            <a:lstStyle/>
            <a:p>
              <a:endParaRPr lang="ru-RU"/>
            </a:p>
          </xdr:txBody>
        </xdr:sp>
      </xdr:grpSp>
    </xdr:grpSp>
    <xdr:clientData/>
  </xdr:twoCellAnchor>
  <xdr:twoCellAnchor>
    <xdr:from>
      <xdr:col>7</xdr:col>
      <xdr:colOff>419100</xdr:colOff>
      <xdr:row>1</xdr:row>
      <xdr:rowOff>47625</xdr:rowOff>
    </xdr:from>
    <xdr:to>
      <xdr:col>7</xdr:col>
      <xdr:colOff>1181100</xdr:colOff>
      <xdr:row>2</xdr:row>
      <xdr:rowOff>276225</xdr:rowOff>
    </xdr:to>
    <xdr:grpSp>
      <xdr:nvGrpSpPr>
        <xdr:cNvPr id="8" name="Group 7">
          <a:hlinkClick xmlns:r="http://schemas.openxmlformats.org/officeDocument/2006/relationships" r:id="rId1"/>
          <a:extLst>
            <a:ext uri="{FF2B5EF4-FFF2-40B4-BE49-F238E27FC236}">
              <a16:creationId xmlns:a16="http://schemas.microsoft.com/office/drawing/2014/main" id="{655A60D3-A894-4967-9180-0356F4661889}"/>
            </a:ext>
          </a:extLst>
        </xdr:cNvPr>
        <xdr:cNvGrpSpPr/>
      </xdr:nvGrpSpPr>
      <xdr:grpSpPr>
        <a:xfrm>
          <a:off x="7820025" y="238125"/>
          <a:ext cx="762000" cy="428625"/>
          <a:chOff x="12862560" y="563880"/>
          <a:chExt cx="853440" cy="701040"/>
        </a:xfrm>
        <a:noFill/>
      </xdr:grpSpPr>
      <xdr:sp macro="" textlink="">
        <xdr:nvSpPr>
          <xdr:cNvPr id="9" name="Rectangle 8">
            <a:extLst>
              <a:ext uri="{FF2B5EF4-FFF2-40B4-BE49-F238E27FC236}">
                <a16:creationId xmlns:a16="http://schemas.microsoft.com/office/drawing/2014/main" id="{2AF6156B-745A-46D3-8C0C-C1490BB3899F}"/>
              </a:ext>
            </a:extLst>
          </xdr:cNvPr>
          <xdr:cNvSpPr/>
        </xdr:nvSpPr>
        <xdr:spPr>
          <a:xfrm>
            <a:off x="12862560" y="563880"/>
            <a:ext cx="853440" cy="701040"/>
          </a:xfrm>
          <a:prstGeom prst="rect">
            <a:avLst/>
          </a:prstGeom>
          <a:grp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solidFill>
                <a:schemeClr val="bg1"/>
              </a:solidFill>
            </a:endParaRPr>
          </a:p>
        </xdr:txBody>
      </xdr:sp>
      <xdr:grpSp>
        <xdr:nvGrpSpPr>
          <xdr:cNvPr id="10" name="Graphic 4">
            <a:extLst>
              <a:ext uri="{FF2B5EF4-FFF2-40B4-BE49-F238E27FC236}">
                <a16:creationId xmlns:a16="http://schemas.microsoft.com/office/drawing/2014/main" id="{06310181-7057-4863-907C-A6B91FC3EE03}"/>
              </a:ext>
            </a:extLst>
          </xdr:cNvPr>
          <xdr:cNvGrpSpPr/>
        </xdr:nvGrpSpPr>
        <xdr:grpSpPr>
          <a:xfrm>
            <a:off x="12889592" y="598233"/>
            <a:ext cx="758543" cy="613199"/>
            <a:chOff x="12988652" y="613473"/>
            <a:chExt cx="758543" cy="613199"/>
          </a:xfrm>
          <a:grpFill/>
        </xdr:grpSpPr>
        <xdr:sp macro="" textlink="">
          <xdr:nvSpPr>
            <xdr:cNvPr id="11" name="Freeform: Shape 10">
              <a:extLst>
                <a:ext uri="{FF2B5EF4-FFF2-40B4-BE49-F238E27FC236}">
                  <a16:creationId xmlns:a16="http://schemas.microsoft.com/office/drawing/2014/main" id="{115DE3FC-7755-4AE4-91A8-FC9459F4A0C9}"/>
                </a:ext>
              </a:extLst>
            </xdr:cNvPr>
            <xdr:cNvSpPr/>
          </xdr:nvSpPr>
          <xdr:spPr>
            <a:xfrm>
              <a:off x="13078748" y="710706"/>
              <a:ext cx="668447" cy="515967"/>
            </a:xfrm>
            <a:custGeom>
              <a:avLst/>
              <a:gdLst>
                <a:gd name="connsiteX0" fmla="*/ 675 w 668447"/>
                <a:gd name="connsiteY0" fmla="*/ 260893 h 515967"/>
                <a:gd name="connsiteX1" fmla="*/ 675 w 668447"/>
                <a:gd name="connsiteY1" fmla="*/ 439258 h 515967"/>
                <a:gd name="connsiteX2" fmla="*/ 77767 w 668447"/>
                <a:gd name="connsiteY2" fmla="*/ 515789 h 515967"/>
                <a:gd name="connsiteX3" fmla="*/ 597360 w 668447"/>
                <a:gd name="connsiteY3" fmla="*/ 515789 h 515967"/>
                <a:gd name="connsiteX4" fmla="*/ 668462 w 668447"/>
                <a:gd name="connsiteY4" fmla="*/ 437761 h 515967"/>
                <a:gd name="connsiteX5" fmla="*/ 668462 w 668447"/>
                <a:gd name="connsiteY5" fmla="*/ 76731 h 515967"/>
                <a:gd name="connsiteX6" fmla="*/ 609478 w 668447"/>
                <a:gd name="connsiteY6" fmla="*/ 6 h 515967"/>
                <a:gd name="connsiteX7" fmla="*/ 356687 w 668447"/>
                <a:gd name="connsiteY7" fmla="*/ 6 h 515967"/>
                <a:gd name="connsiteX8" fmla="*/ 442004 w 668447"/>
                <a:gd name="connsiteY8" fmla="*/ 82327 h 515967"/>
                <a:gd name="connsiteX9" fmla="*/ 582651 w 668447"/>
                <a:gd name="connsiteY9" fmla="*/ 82327 h 515967"/>
                <a:gd name="connsiteX10" fmla="*/ 582651 w 668447"/>
                <a:gd name="connsiteY10" fmla="*/ 431196 h 515967"/>
                <a:gd name="connsiteX11" fmla="*/ 84049 w 668447"/>
                <a:gd name="connsiteY11" fmla="*/ 431196 h 515967"/>
                <a:gd name="connsiteX12" fmla="*/ 84049 w 668447"/>
                <a:gd name="connsiteY12" fmla="*/ 328303 h 5159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68447" h="515967">
                  <a:moveTo>
                    <a:pt x="675" y="260893"/>
                  </a:moveTo>
                  <a:lnTo>
                    <a:pt x="675" y="439258"/>
                  </a:lnTo>
                  <a:cubicBezTo>
                    <a:pt x="-5296" y="502439"/>
                    <a:pt x="44978" y="517896"/>
                    <a:pt x="77767" y="515789"/>
                  </a:cubicBezTo>
                  <a:lnTo>
                    <a:pt x="597360" y="515789"/>
                  </a:lnTo>
                  <a:cubicBezTo>
                    <a:pt x="658001" y="511838"/>
                    <a:pt x="668462" y="475781"/>
                    <a:pt x="668462" y="437761"/>
                  </a:cubicBezTo>
                  <a:lnTo>
                    <a:pt x="668462" y="76731"/>
                  </a:lnTo>
                  <a:cubicBezTo>
                    <a:pt x="671308" y="26516"/>
                    <a:pt x="638485" y="2112"/>
                    <a:pt x="609478" y="6"/>
                  </a:cubicBezTo>
                  <a:lnTo>
                    <a:pt x="356687" y="6"/>
                  </a:lnTo>
                  <a:lnTo>
                    <a:pt x="442004" y="82327"/>
                  </a:lnTo>
                  <a:lnTo>
                    <a:pt x="582651" y="82327"/>
                  </a:lnTo>
                  <a:lnTo>
                    <a:pt x="582651" y="431196"/>
                  </a:lnTo>
                  <a:lnTo>
                    <a:pt x="84049" y="431196"/>
                  </a:lnTo>
                  <a:lnTo>
                    <a:pt x="84049" y="328303"/>
                  </a:lnTo>
                  <a:close/>
                </a:path>
              </a:pathLst>
            </a:custGeom>
            <a:grpFill/>
            <a:ln w="14865" cap="flat">
              <a:solidFill>
                <a:schemeClr val="tx1"/>
              </a:solidFill>
              <a:prstDash val="solid"/>
              <a:miter/>
            </a:ln>
          </xdr:spPr>
          <xdr:txBody>
            <a:bodyPr rtlCol="0" anchor="ctr"/>
            <a:lstStyle/>
            <a:p>
              <a:endParaRPr lang="ru-RU">
                <a:solidFill>
                  <a:schemeClr val="bg1"/>
                </a:solidFill>
              </a:endParaRPr>
            </a:p>
          </xdr:txBody>
        </xdr:sp>
        <xdr:sp macro="" textlink="">
          <xdr:nvSpPr>
            <xdr:cNvPr id="12" name="Freeform: Shape 11">
              <a:extLst>
                <a:ext uri="{FF2B5EF4-FFF2-40B4-BE49-F238E27FC236}">
                  <a16:creationId xmlns:a16="http://schemas.microsoft.com/office/drawing/2014/main" id="{30D2A1EE-55A7-48C3-A4AA-ED98DC8F2038}"/>
                </a:ext>
              </a:extLst>
            </xdr:cNvPr>
            <xdr:cNvSpPr/>
          </xdr:nvSpPr>
          <xdr:spPr>
            <a:xfrm>
              <a:off x="12988652" y="613473"/>
              <a:ext cx="570884" cy="421316"/>
            </a:xfrm>
            <a:custGeom>
              <a:avLst/>
              <a:gdLst>
                <a:gd name="connsiteX0" fmla="*/ 229737 w 570884"/>
                <a:gd name="connsiteY0" fmla="*/ -65 h 421316"/>
                <a:gd name="connsiteX1" fmla="*/ 119 w 570884"/>
                <a:gd name="connsiteY1" fmla="*/ 187421 h 421316"/>
                <a:gd name="connsiteX2" fmla="*/ 231844 w 570884"/>
                <a:gd name="connsiteY2" fmla="*/ 379120 h 421316"/>
                <a:gd name="connsiteX3" fmla="*/ 231844 w 570884"/>
                <a:gd name="connsiteY3" fmla="*/ 284324 h 421316"/>
                <a:gd name="connsiteX4" fmla="*/ 571004 w 570884"/>
                <a:gd name="connsiteY4" fmla="*/ 421252 h 421316"/>
                <a:gd name="connsiteX5" fmla="*/ 231844 w 570884"/>
                <a:gd name="connsiteY5" fmla="*/ 94731 h 4213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570884" h="421316">
                  <a:moveTo>
                    <a:pt x="229737" y="-65"/>
                  </a:moveTo>
                  <a:lnTo>
                    <a:pt x="119" y="187421"/>
                  </a:lnTo>
                  <a:lnTo>
                    <a:pt x="231844" y="379120"/>
                  </a:lnTo>
                  <a:lnTo>
                    <a:pt x="231844" y="284324"/>
                  </a:lnTo>
                  <a:cubicBezTo>
                    <a:pt x="348285" y="257264"/>
                    <a:pt x="485223" y="337279"/>
                    <a:pt x="571004" y="421252"/>
                  </a:cubicBezTo>
                  <a:cubicBezTo>
                    <a:pt x="527699" y="285344"/>
                    <a:pt x="496117" y="132256"/>
                    <a:pt x="231844" y="94731"/>
                  </a:cubicBezTo>
                  <a:close/>
                </a:path>
              </a:pathLst>
            </a:custGeom>
            <a:grpFill/>
            <a:ln w="14865" cap="flat">
              <a:solidFill>
                <a:schemeClr val="tx1"/>
              </a:solidFill>
              <a:prstDash val="solid"/>
              <a:miter/>
            </a:ln>
          </xdr:spPr>
          <xdr:txBody>
            <a:bodyPr rtlCol="0" anchor="ctr"/>
            <a:lstStyle/>
            <a:p>
              <a:endParaRPr lang="ru-RU">
                <a:solidFill>
                  <a:schemeClr val="bg1"/>
                </a:solidFill>
              </a:endParaRPr>
            </a:p>
          </xdr:txBody>
        </xdr:sp>
      </xdr:grpSp>
    </xdr:grpSp>
    <xdr:clientData/>
  </xdr:twoCellAnchor>
</xdr:wsDr>
</file>

<file path=xl/drawings/drawing5.xml><?xml version="1.0" encoding="utf-8"?>
<xdr:wsDr xmlns:xdr="http://schemas.openxmlformats.org/drawingml/2006/spreadsheetDrawing" xmlns:a="http://schemas.openxmlformats.org/drawingml/2006/main">
  <xdr:twoCellAnchor>
    <xdr:from>
      <xdr:col>18</xdr:col>
      <xdr:colOff>0</xdr:colOff>
      <xdr:row>0</xdr:row>
      <xdr:rowOff>160020</xdr:rowOff>
    </xdr:from>
    <xdr:to>
      <xdr:col>19</xdr:col>
      <xdr:colOff>121920</xdr:colOff>
      <xdr:row>4</xdr:row>
      <xdr:rowOff>68580</xdr:rowOff>
    </xdr:to>
    <xdr:sp macro="" textlink="">
      <xdr:nvSpPr>
        <xdr:cNvPr id="2" name="Rectangle 1">
          <a:extLst>
            <a:ext uri="{FF2B5EF4-FFF2-40B4-BE49-F238E27FC236}">
              <a16:creationId xmlns:a16="http://schemas.microsoft.com/office/drawing/2014/main" id="{51D3DDFF-58BD-4BA8-9965-5B7D12014985}"/>
            </a:ext>
          </a:extLst>
        </xdr:cNvPr>
        <xdr:cNvSpPr/>
      </xdr:nvSpPr>
      <xdr:spPr>
        <a:xfrm>
          <a:off x="13121640" y="160020"/>
          <a:ext cx="731520" cy="64008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18</xdr:col>
      <xdr:colOff>23170</xdr:colOff>
      <xdr:row>1</xdr:row>
      <xdr:rowOff>8506</xdr:rowOff>
    </xdr:from>
    <xdr:to>
      <xdr:col>19</xdr:col>
      <xdr:colOff>63750</xdr:colOff>
      <xdr:row>4</xdr:row>
      <xdr:rowOff>19743</xdr:rowOff>
    </xdr:to>
    <xdr:grpSp>
      <xdr:nvGrpSpPr>
        <xdr:cNvPr id="3" name="Graphic 4">
          <a:hlinkClick xmlns:r="http://schemas.openxmlformats.org/officeDocument/2006/relationships" r:id="rId1"/>
          <a:extLst>
            <a:ext uri="{FF2B5EF4-FFF2-40B4-BE49-F238E27FC236}">
              <a16:creationId xmlns:a16="http://schemas.microsoft.com/office/drawing/2014/main" id="{90C654BD-BAA9-477D-ABF5-97D3E9C99437}"/>
            </a:ext>
          </a:extLst>
        </xdr:cNvPr>
        <xdr:cNvGrpSpPr/>
      </xdr:nvGrpSpPr>
      <xdr:grpSpPr>
        <a:xfrm>
          <a:off x="14415445" y="322831"/>
          <a:ext cx="726380" cy="554162"/>
          <a:chOff x="12988652" y="613473"/>
          <a:chExt cx="758543" cy="613199"/>
        </a:xfrm>
        <a:noFill/>
      </xdr:grpSpPr>
      <xdr:sp macro="" textlink="">
        <xdr:nvSpPr>
          <xdr:cNvPr id="4" name="Freeform: Shape 3">
            <a:extLst>
              <a:ext uri="{FF2B5EF4-FFF2-40B4-BE49-F238E27FC236}">
                <a16:creationId xmlns:a16="http://schemas.microsoft.com/office/drawing/2014/main" id="{59617B08-3DB9-66AE-53C5-A7BA45CC1F5C}"/>
              </a:ext>
            </a:extLst>
          </xdr:cNvPr>
          <xdr:cNvSpPr/>
        </xdr:nvSpPr>
        <xdr:spPr>
          <a:xfrm>
            <a:off x="13078748" y="710706"/>
            <a:ext cx="668447" cy="515967"/>
          </a:xfrm>
          <a:custGeom>
            <a:avLst/>
            <a:gdLst>
              <a:gd name="connsiteX0" fmla="*/ 675 w 668447"/>
              <a:gd name="connsiteY0" fmla="*/ 260893 h 515967"/>
              <a:gd name="connsiteX1" fmla="*/ 675 w 668447"/>
              <a:gd name="connsiteY1" fmla="*/ 439258 h 515967"/>
              <a:gd name="connsiteX2" fmla="*/ 77767 w 668447"/>
              <a:gd name="connsiteY2" fmla="*/ 515789 h 515967"/>
              <a:gd name="connsiteX3" fmla="*/ 597360 w 668447"/>
              <a:gd name="connsiteY3" fmla="*/ 515789 h 515967"/>
              <a:gd name="connsiteX4" fmla="*/ 668462 w 668447"/>
              <a:gd name="connsiteY4" fmla="*/ 437761 h 515967"/>
              <a:gd name="connsiteX5" fmla="*/ 668462 w 668447"/>
              <a:gd name="connsiteY5" fmla="*/ 76731 h 515967"/>
              <a:gd name="connsiteX6" fmla="*/ 609478 w 668447"/>
              <a:gd name="connsiteY6" fmla="*/ 6 h 515967"/>
              <a:gd name="connsiteX7" fmla="*/ 356687 w 668447"/>
              <a:gd name="connsiteY7" fmla="*/ 6 h 515967"/>
              <a:gd name="connsiteX8" fmla="*/ 442004 w 668447"/>
              <a:gd name="connsiteY8" fmla="*/ 82327 h 515967"/>
              <a:gd name="connsiteX9" fmla="*/ 582651 w 668447"/>
              <a:gd name="connsiteY9" fmla="*/ 82327 h 515967"/>
              <a:gd name="connsiteX10" fmla="*/ 582651 w 668447"/>
              <a:gd name="connsiteY10" fmla="*/ 431196 h 515967"/>
              <a:gd name="connsiteX11" fmla="*/ 84049 w 668447"/>
              <a:gd name="connsiteY11" fmla="*/ 431196 h 515967"/>
              <a:gd name="connsiteX12" fmla="*/ 84049 w 668447"/>
              <a:gd name="connsiteY12" fmla="*/ 328303 h 5159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68447" h="515967">
                <a:moveTo>
                  <a:pt x="675" y="260893"/>
                </a:moveTo>
                <a:lnTo>
                  <a:pt x="675" y="439258"/>
                </a:lnTo>
                <a:cubicBezTo>
                  <a:pt x="-5296" y="502439"/>
                  <a:pt x="44978" y="517896"/>
                  <a:pt x="77767" y="515789"/>
                </a:cubicBezTo>
                <a:lnTo>
                  <a:pt x="597360" y="515789"/>
                </a:lnTo>
                <a:cubicBezTo>
                  <a:pt x="658001" y="511838"/>
                  <a:pt x="668462" y="475781"/>
                  <a:pt x="668462" y="437761"/>
                </a:cubicBezTo>
                <a:lnTo>
                  <a:pt x="668462" y="76731"/>
                </a:lnTo>
                <a:cubicBezTo>
                  <a:pt x="671308" y="26516"/>
                  <a:pt x="638485" y="2112"/>
                  <a:pt x="609478" y="6"/>
                </a:cubicBezTo>
                <a:lnTo>
                  <a:pt x="356687" y="6"/>
                </a:lnTo>
                <a:lnTo>
                  <a:pt x="442004" y="82327"/>
                </a:lnTo>
                <a:lnTo>
                  <a:pt x="582651" y="82327"/>
                </a:lnTo>
                <a:lnTo>
                  <a:pt x="582651" y="431196"/>
                </a:lnTo>
                <a:lnTo>
                  <a:pt x="84049" y="431196"/>
                </a:lnTo>
                <a:lnTo>
                  <a:pt x="84049" y="328303"/>
                </a:lnTo>
                <a:close/>
              </a:path>
            </a:pathLst>
          </a:custGeom>
          <a:noFill/>
          <a:ln w="14865" cap="flat">
            <a:solidFill>
              <a:srgbClr val="236CAF"/>
            </a:solidFill>
            <a:prstDash val="solid"/>
            <a:miter/>
          </a:ln>
        </xdr:spPr>
        <xdr:txBody>
          <a:bodyPr rtlCol="0" anchor="ctr"/>
          <a:lstStyle/>
          <a:p>
            <a:endParaRPr lang="ru-RU"/>
          </a:p>
        </xdr:txBody>
      </xdr:sp>
      <xdr:sp macro="" textlink="">
        <xdr:nvSpPr>
          <xdr:cNvPr id="5" name="Freeform: Shape 4">
            <a:extLst>
              <a:ext uri="{FF2B5EF4-FFF2-40B4-BE49-F238E27FC236}">
                <a16:creationId xmlns:a16="http://schemas.microsoft.com/office/drawing/2014/main" id="{366FECB1-9208-C461-1AAB-C604BBB144C9}"/>
              </a:ext>
            </a:extLst>
          </xdr:cNvPr>
          <xdr:cNvSpPr/>
        </xdr:nvSpPr>
        <xdr:spPr>
          <a:xfrm>
            <a:off x="12988652" y="613473"/>
            <a:ext cx="570884" cy="421316"/>
          </a:xfrm>
          <a:custGeom>
            <a:avLst/>
            <a:gdLst>
              <a:gd name="connsiteX0" fmla="*/ 229737 w 570884"/>
              <a:gd name="connsiteY0" fmla="*/ -65 h 421316"/>
              <a:gd name="connsiteX1" fmla="*/ 119 w 570884"/>
              <a:gd name="connsiteY1" fmla="*/ 187421 h 421316"/>
              <a:gd name="connsiteX2" fmla="*/ 231844 w 570884"/>
              <a:gd name="connsiteY2" fmla="*/ 379120 h 421316"/>
              <a:gd name="connsiteX3" fmla="*/ 231844 w 570884"/>
              <a:gd name="connsiteY3" fmla="*/ 284324 h 421316"/>
              <a:gd name="connsiteX4" fmla="*/ 571004 w 570884"/>
              <a:gd name="connsiteY4" fmla="*/ 421252 h 421316"/>
              <a:gd name="connsiteX5" fmla="*/ 231844 w 570884"/>
              <a:gd name="connsiteY5" fmla="*/ 94731 h 4213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570884" h="421316">
                <a:moveTo>
                  <a:pt x="229737" y="-65"/>
                </a:moveTo>
                <a:lnTo>
                  <a:pt x="119" y="187421"/>
                </a:lnTo>
                <a:lnTo>
                  <a:pt x="231844" y="379120"/>
                </a:lnTo>
                <a:lnTo>
                  <a:pt x="231844" y="284324"/>
                </a:lnTo>
                <a:cubicBezTo>
                  <a:pt x="348285" y="257264"/>
                  <a:pt x="485223" y="337279"/>
                  <a:pt x="571004" y="421252"/>
                </a:cubicBezTo>
                <a:cubicBezTo>
                  <a:pt x="527699" y="285344"/>
                  <a:pt x="496117" y="132256"/>
                  <a:pt x="231844" y="94731"/>
                </a:cubicBezTo>
                <a:close/>
              </a:path>
            </a:pathLst>
          </a:custGeom>
          <a:noFill/>
          <a:ln w="14865" cap="flat">
            <a:solidFill>
              <a:srgbClr val="236CAF"/>
            </a:solidFill>
            <a:prstDash val="solid"/>
            <a:miter/>
          </a:ln>
        </xdr:spPr>
        <xdr:txBody>
          <a:bodyPr rtlCol="0" anchor="ctr"/>
          <a:lstStyle/>
          <a:p>
            <a:endParaRPr lang="ru-RU"/>
          </a:p>
        </xdr:txBody>
      </xdr:sp>
    </xdr:grpSp>
    <xdr:clientData/>
  </xdr:twoCellAnchor>
  <xdr:twoCellAnchor>
    <xdr:from>
      <xdr:col>10</xdr:col>
      <xdr:colOff>542926</xdr:colOff>
      <xdr:row>1</xdr:row>
      <xdr:rowOff>76200</xdr:rowOff>
    </xdr:from>
    <xdr:to>
      <xdr:col>11</xdr:col>
      <xdr:colOff>619126</xdr:colOff>
      <xdr:row>3</xdr:row>
      <xdr:rowOff>142875</xdr:rowOff>
    </xdr:to>
    <xdr:grpSp>
      <xdr:nvGrpSpPr>
        <xdr:cNvPr id="6" name="Group 5">
          <a:hlinkClick xmlns:r="http://schemas.openxmlformats.org/officeDocument/2006/relationships" r:id="rId1"/>
          <a:extLst>
            <a:ext uri="{FF2B5EF4-FFF2-40B4-BE49-F238E27FC236}">
              <a16:creationId xmlns:a16="http://schemas.microsoft.com/office/drawing/2014/main" id="{3D101072-10FD-4A5B-A46E-E9166386D2D9}"/>
            </a:ext>
          </a:extLst>
        </xdr:cNvPr>
        <xdr:cNvGrpSpPr/>
      </xdr:nvGrpSpPr>
      <xdr:grpSpPr>
        <a:xfrm>
          <a:off x="8601076" y="390525"/>
          <a:ext cx="762000" cy="428625"/>
          <a:chOff x="12862560" y="563880"/>
          <a:chExt cx="853440" cy="701040"/>
        </a:xfrm>
        <a:noFill/>
      </xdr:grpSpPr>
      <xdr:sp macro="" textlink="">
        <xdr:nvSpPr>
          <xdr:cNvPr id="7" name="Rectangle 6">
            <a:extLst>
              <a:ext uri="{FF2B5EF4-FFF2-40B4-BE49-F238E27FC236}">
                <a16:creationId xmlns:a16="http://schemas.microsoft.com/office/drawing/2014/main" id="{2E3E9BF1-68DE-4787-B608-DDBE60727CCC}"/>
              </a:ext>
            </a:extLst>
          </xdr:cNvPr>
          <xdr:cNvSpPr/>
        </xdr:nvSpPr>
        <xdr:spPr>
          <a:xfrm>
            <a:off x="12862560" y="563880"/>
            <a:ext cx="853440" cy="701040"/>
          </a:xfrm>
          <a:prstGeom prst="rect">
            <a:avLst/>
          </a:prstGeom>
          <a:grp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solidFill>
                <a:schemeClr val="bg1"/>
              </a:solidFill>
            </a:endParaRPr>
          </a:p>
        </xdr:txBody>
      </xdr:sp>
      <xdr:grpSp>
        <xdr:nvGrpSpPr>
          <xdr:cNvPr id="8" name="Graphic 4">
            <a:extLst>
              <a:ext uri="{FF2B5EF4-FFF2-40B4-BE49-F238E27FC236}">
                <a16:creationId xmlns:a16="http://schemas.microsoft.com/office/drawing/2014/main" id="{E0EF9599-8F2D-48D8-AC35-FE5A34A57C23}"/>
              </a:ext>
            </a:extLst>
          </xdr:cNvPr>
          <xdr:cNvGrpSpPr/>
        </xdr:nvGrpSpPr>
        <xdr:grpSpPr>
          <a:xfrm>
            <a:off x="12889592" y="598233"/>
            <a:ext cx="758543" cy="613199"/>
            <a:chOff x="12988652" y="613473"/>
            <a:chExt cx="758543" cy="613199"/>
          </a:xfrm>
          <a:grpFill/>
        </xdr:grpSpPr>
        <xdr:sp macro="" textlink="">
          <xdr:nvSpPr>
            <xdr:cNvPr id="9" name="Freeform: Shape 8">
              <a:extLst>
                <a:ext uri="{FF2B5EF4-FFF2-40B4-BE49-F238E27FC236}">
                  <a16:creationId xmlns:a16="http://schemas.microsoft.com/office/drawing/2014/main" id="{717E50A9-3551-46DF-8AF0-C567700647B4}"/>
                </a:ext>
              </a:extLst>
            </xdr:cNvPr>
            <xdr:cNvSpPr/>
          </xdr:nvSpPr>
          <xdr:spPr>
            <a:xfrm>
              <a:off x="13078748" y="710706"/>
              <a:ext cx="668447" cy="515967"/>
            </a:xfrm>
            <a:custGeom>
              <a:avLst/>
              <a:gdLst>
                <a:gd name="connsiteX0" fmla="*/ 675 w 668447"/>
                <a:gd name="connsiteY0" fmla="*/ 260893 h 515967"/>
                <a:gd name="connsiteX1" fmla="*/ 675 w 668447"/>
                <a:gd name="connsiteY1" fmla="*/ 439258 h 515967"/>
                <a:gd name="connsiteX2" fmla="*/ 77767 w 668447"/>
                <a:gd name="connsiteY2" fmla="*/ 515789 h 515967"/>
                <a:gd name="connsiteX3" fmla="*/ 597360 w 668447"/>
                <a:gd name="connsiteY3" fmla="*/ 515789 h 515967"/>
                <a:gd name="connsiteX4" fmla="*/ 668462 w 668447"/>
                <a:gd name="connsiteY4" fmla="*/ 437761 h 515967"/>
                <a:gd name="connsiteX5" fmla="*/ 668462 w 668447"/>
                <a:gd name="connsiteY5" fmla="*/ 76731 h 515967"/>
                <a:gd name="connsiteX6" fmla="*/ 609478 w 668447"/>
                <a:gd name="connsiteY6" fmla="*/ 6 h 515967"/>
                <a:gd name="connsiteX7" fmla="*/ 356687 w 668447"/>
                <a:gd name="connsiteY7" fmla="*/ 6 h 515967"/>
                <a:gd name="connsiteX8" fmla="*/ 442004 w 668447"/>
                <a:gd name="connsiteY8" fmla="*/ 82327 h 515967"/>
                <a:gd name="connsiteX9" fmla="*/ 582651 w 668447"/>
                <a:gd name="connsiteY9" fmla="*/ 82327 h 515967"/>
                <a:gd name="connsiteX10" fmla="*/ 582651 w 668447"/>
                <a:gd name="connsiteY10" fmla="*/ 431196 h 515967"/>
                <a:gd name="connsiteX11" fmla="*/ 84049 w 668447"/>
                <a:gd name="connsiteY11" fmla="*/ 431196 h 515967"/>
                <a:gd name="connsiteX12" fmla="*/ 84049 w 668447"/>
                <a:gd name="connsiteY12" fmla="*/ 328303 h 5159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68447" h="515967">
                  <a:moveTo>
                    <a:pt x="675" y="260893"/>
                  </a:moveTo>
                  <a:lnTo>
                    <a:pt x="675" y="439258"/>
                  </a:lnTo>
                  <a:cubicBezTo>
                    <a:pt x="-5296" y="502439"/>
                    <a:pt x="44978" y="517896"/>
                    <a:pt x="77767" y="515789"/>
                  </a:cubicBezTo>
                  <a:lnTo>
                    <a:pt x="597360" y="515789"/>
                  </a:lnTo>
                  <a:cubicBezTo>
                    <a:pt x="658001" y="511838"/>
                    <a:pt x="668462" y="475781"/>
                    <a:pt x="668462" y="437761"/>
                  </a:cubicBezTo>
                  <a:lnTo>
                    <a:pt x="668462" y="76731"/>
                  </a:lnTo>
                  <a:cubicBezTo>
                    <a:pt x="671308" y="26516"/>
                    <a:pt x="638485" y="2112"/>
                    <a:pt x="609478" y="6"/>
                  </a:cubicBezTo>
                  <a:lnTo>
                    <a:pt x="356687" y="6"/>
                  </a:lnTo>
                  <a:lnTo>
                    <a:pt x="442004" y="82327"/>
                  </a:lnTo>
                  <a:lnTo>
                    <a:pt x="582651" y="82327"/>
                  </a:lnTo>
                  <a:lnTo>
                    <a:pt x="582651" y="431196"/>
                  </a:lnTo>
                  <a:lnTo>
                    <a:pt x="84049" y="431196"/>
                  </a:lnTo>
                  <a:lnTo>
                    <a:pt x="84049" y="328303"/>
                  </a:lnTo>
                  <a:close/>
                </a:path>
              </a:pathLst>
            </a:custGeom>
            <a:grpFill/>
            <a:ln w="14865" cap="flat">
              <a:solidFill>
                <a:schemeClr val="tx1"/>
              </a:solidFill>
              <a:prstDash val="solid"/>
              <a:miter/>
            </a:ln>
          </xdr:spPr>
          <xdr:txBody>
            <a:bodyPr rtlCol="0" anchor="ctr"/>
            <a:lstStyle/>
            <a:p>
              <a:endParaRPr lang="ru-RU">
                <a:solidFill>
                  <a:schemeClr val="bg1"/>
                </a:solidFill>
              </a:endParaRPr>
            </a:p>
          </xdr:txBody>
        </xdr:sp>
        <xdr:sp macro="" textlink="">
          <xdr:nvSpPr>
            <xdr:cNvPr id="10" name="Freeform: Shape 9">
              <a:extLst>
                <a:ext uri="{FF2B5EF4-FFF2-40B4-BE49-F238E27FC236}">
                  <a16:creationId xmlns:a16="http://schemas.microsoft.com/office/drawing/2014/main" id="{BE09F4E1-107C-47EE-8D15-DD8316521760}"/>
                </a:ext>
              </a:extLst>
            </xdr:cNvPr>
            <xdr:cNvSpPr/>
          </xdr:nvSpPr>
          <xdr:spPr>
            <a:xfrm>
              <a:off x="12988652" y="613473"/>
              <a:ext cx="570884" cy="421316"/>
            </a:xfrm>
            <a:custGeom>
              <a:avLst/>
              <a:gdLst>
                <a:gd name="connsiteX0" fmla="*/ 229737 w 570884"/>
                <a:gd name="connsiteY0" fmla="*/ -65 h 421316"/>
                <a:gd name="connsiteX1" fmla="*/ 119 w 570884"/>
                <a:gd name="connsiteY1" fmla="*/ 187421 h 421316"/>
                <a:gd name="connsiteX2" fmla="*/ 231844 w 570884"/>
                <a:gd name="connsiteY2" fmla="*/ 379120 h 421316"/>
                <a:gd name="connsiteX3" fmla="*/ 231844 w 570884"/>
                <a:gd name="connsiteY3" fmla="*/ 284324 h 421316"/>
                <a:gd name="connsiteX4" fmla="*/ 571004 w 570884"/>
                <a:gd name="connsiteY4" fmla="*/ 421252 h 421316"/>
                <a:gd name="connsiteX5" fmla="*/ 231844 w 570884"/>
                <a:gd name="connsiteY5" fmla="*/ 94731 h 4213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570884" h="421316">
                  <a:moveTo>
                    <a:pt x="229737" y="-65"/>
                  </a:moveTo>
                  <a:lnTo>
                    <a:pt x="119" y="187421"/>
                  </a:lnTo>
                  <a:lnTo>
                    <a:pt x="231844" y="379120"/>
                  </a:lnTo>
                  <a:lnTo>
                    <a:pt x="231844" y="284324"/>
                  </a:lnTo>
                  <a:cubicBezTo>
                    <a:pt x="348285" y="257264"/>
                    <a:pt x="485223" y="337279"/>
                    <a:pt x="571004" y="421252"/>
                  </a:cubicBezTo>
                  <a:cubicBezTo>
                    <a:pt x="527699" y="285344"/>
                    <a:pt x="496117" y="132256"/>
                    <a:pt x="231844" y="94731"/>
                  </a:cubicBezTo>
                  <a:close/>
                </a:path>
              </a:pathLst>
            </a:custGeom>
            <a:grpFill/>
            <a:ln w="14865" cap="flat">
              <a:solidFill>
                <a:schemeClr val="tx1"/>
              </a:solidFill>
              <a:prstDash val="solid"/>
              <a:miter/>
            </a:ln>
          </xdr:spPr>
          <xdr:txBody>
            <a:bodyPr rtlCol="0" anchor="ctr"/>
            <a:lstStyle/>
            <a:p>
              <a:endParaRPr lang="ru-RU">
                <a:solidFill>
                  <a:schemeClr val="bg1"/>
                </a:solidFill>
              </a:endParaRPr>
            </a:p>
          </xdr:txBody>
        </xdr:sp>
      </xdr:grp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205740</xdr:colOff>
      <xdr:row>1</xdr:row>
      <xdr:rowOff>251461</xdr:rowOff>
    </xdr:from>
    <xdr:to>
      <xdr:col>13</xdr:col>
      <xdr:colOff>205740</xdr:colOff>
      <xdr:row>4</xdr:row>
      <xdr:rowOff>27433</xdr:rowOff>
    </xdr:to>
    <mc:AlternateContent xmlns:mc="http://schemas.openxmlformats.org/markup-compatibility/2006" xmlns:a14="http://schemas.microsoft.com/office/drawing/2010/main">
      <mc:Choice Requires="a14">
        <xdr:graphicFrame macro="">
          <xdr:nvGraphicFramePr>
            <xdr:cNvPr id="15" name="Year 1">
              <a:extLst>
                <a:ext uri="{FF2B5EF4-FFF2-40B4-BE49-F238E27FC236}">
                  <a16:creationId xmlns:a16="http://schemas.microsoft.com/office/drawing/2014/main" id="{17AFD082-9ABA-4161-8BEF-D1A410D94FFB}"/>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6301740" y="434341"/>
              <a:ext cx="1828800" cy="438912"/>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19812</xdr:colOff>
      <xdr:row>3</xdr:row>
      <xdr:rowOff>53341</xdr:rowOff>
    </xdr:from>
    <xdr:to>
      <xdr:col>16</xdr:col>
      <xdr:colOff>541020</xdr:colOff>
      <xdr:row>5</xdr:row>
      <xdr:rowOff>108205</xdr:rowOff>
    </xdr:to>
    <mc:AlternateContent xmlns:mc="http://schemas.openxmlformats.org/markup-compatibility/2006" xmlns:a14="http://schemas.microsoft.com/office/drawing/2010/main">
      <mc:Choice Requires="a14">
        <xdr:graphicFrame macro="">
          <xdr:nvGraphicFramePr>
            <xdr:cNvPr id="14" name="Month 1">
              <a:extLst>
                <a:ext uri="{FF2B5EF4-FFF2-40B4-BE49-F238E27FC236}">
                  <a16:creationId xmlns:a16="http://schemas.microsoft.com/office/drawing/2014/main" id="{382E1AFD-E241-4E22-8BCB-763F9147434F}"/>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287012" y="716281"/>
              <a:ext cx="6007608" cy="420624"/>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144780</xdr:colOff>
      <xdr:row>4</xdr:row>
      <xdr:rowOff>129540</xdr:rowOff>
    </xdr:from>
    <xdr:to>
      <xdr:col>21</xdr:col>
      <xdr:colOff>144780</xdr:colOff>
      <xdr:row>7</xdr:row>
      <xdr:rowOff>10668</xdr:rowOff>
    </xdr:to>
    <mc:AlternateContent xmlns:mc="http://schemas.openxmlformats.org/markup-compatibility/2006" xmlns:a14="http://schemas.microsoft.com/office/drawing/2010/main">
      <mc:Choice Requires="a14">
        <xdr:graphicFrame macro="">
          <xdr:nvGraphicFramePr>
            <xdr:cNvPr id="16" name="Position 1">
              <a:extLst>
                <a:ext uri="{FF2B5EF4-FFF2-40B4-BE49-F238E27FC236}">
                  <a16:creationId xmlns:a16="http://schemas.microsoft.com/office/drawing/2014/main" id="{EDE80D3F-78C7-4612-956E-24803D8DCB88}"/>
                </a:ext>
              </a:extLst>
            </xdr:cNvPr>
            <xdr:cNvGraphicFramePr/>
          </xdr:nvGraphicFramePr>
          <xdr:xfrm>
            <a:off x="0" y="0"/>
            <a:ext cx="0" cy="0"/>
          </xdr:xfrm>
          <a:graphic>
            <a:graphicData uri="http://schemas.microsoft.com/office/drawing/2010/slicer">
              <sle:slicer xmlns:sle="http://schemas.microsoft.com/office/drawing/2010/slicer" name="Position 1"/>
            </a:graphicData>
          </a:graphic>
        </xdr:graphicFrame>
      </mc:Choice>
      <mc:Fallback xmlns="">
        <xdr:sp macro="" textlink="">
          <xdr:nvSpPr>
            <xdr:cNvPr id="0" name=""/>
            <xdr:cNvSpPr>
              <a:spLocks noTextEdit="1"/>
            </xdr:cNvSpPr>
          </xdr:nvSpPr>
          <xdr:spPr>
            <a:xfrm>
              <a:off x="11117580" y="975360"/>
              <a:ext cx="1828800" cy="429768"/>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xdr:col>
      <xdr:colOff>498764</xdr:colOff>
      <xdr:row>3</xdr:row>
      <xdr:rowOff>94606</xdr:rowOff>
    </xdr:to>
    <xdr:sp macro="" textlink="">
      <xdr:nvSpPr>
        <xdr:cNvPr id="5" name="Rectangle 4">
          <a:extLst>
            <a:ext uri="{FF2B5EF4-FFF2-40B4-BE49-F238E27FC236}">
              <a16:creationId xmlns:a16="http://schemas.microsoft.com/office/drawing/2014/main" id="{661BD0C6-CB57-4D23-93A2-6E8932F98D8C}"/>
            </a:ext>
          </a:extLst>
        </xdr:cNvPr>
        <xdr:cNvSpPr/>
      </xdr:nvSpPr>
      <xdr:spPr>
        <a:xfrm>
          <a:off x="0" y="0"/>
          <a:ext cx="1108364" cy="757546"/>
        </a:xfrm>
        <a:prstGeom prst="rect">
          <a:avLst/>
        </a:prstGeom>
        <a:solidFill>
          <a:srgbClr val="091B2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173969</xdr:colOff>
      <xdr:row>5</xdr:row>
      <xdr:rowOff>0</xdr:rowOff>
    </xdr:from>
    <xdr:to>
      <xdr:col>17</xdr:col>
      <xdr:colOff>277788</xdr:colOff>
      <xdr:row>31</xdr:row>
      <xdr:rowOff>68580</xdr:rowOff>
    </xdr:to>
    <xdr:sp macro="" textlink="">
      <xdr:nvSpPr>
        <xdr:cNvPr id="6" name="Rectangle: Rounded Corners 5">
          <a:extLst>
            <a:ext uri="{FF2B5EF4-FFF2-40B4-BE49-F238E27FC236}">
              <a16:creationId xmlns:a16="http://schemas.microsoft.com/office/drawing/2014/main" id="{8D5D598C-CE78-4032-9420-CD34B10C02C5}"/>
            </a:ext>
          </a:extLst>
        </xdr:cNvPr>
        <xdr:cNvSpPr/>
      </xdr:nvSpPr>
      <xdr:spPr>
        <a:xfrm>
          <a:off x="3831569" y="1028700"/>
          <a:ext cx="6809419" cy="4823460"/>
        </a:xfrm>
        <a:prstGeom prst="roundRect">
          <a:avLst>
            <a:gd name="adj" fmla="val 3673"/>
          </a:avLst>
        </a:prstGeom>
        <a:gradFill>
          <a:gsLst>
            <a:gs pos="0">
              <a:srgbClr val="04476A"/>
            </a:gs>
            <a:gs pos="97000">
              <a:srgbClr val="091A2C"/>
            </a:gs>
          </a:gsLst>
          <a:lin ang="5400000" scaled="1"/>
        </a:gradFill>
        <a:ln w="9525">
          <a:solidFill>
            <a:srgbClr val="0096FB"/>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19</xdr:col>
      <xdr:colOff>0</xdr:colOff>
      <xdr:row>1</xdr:row>
      <xdr:rowOff>0</xdr:rowOff>
    </xdr:from>
    <xdr:to>
      <xdr:col>20</xdr:col>
      <xdr:colOff>247799</xdr:colOff>
      <xdr:row>4</xdr:row>
      <xdr:rowOff>38397</xdr:rowOff>
    </xdr:to>
    <xdr:grpSp>
      <xdr:nvGrpSpPr>
        <xdr:cNvPr id="7" name="Group 6">
          <a:hlinkClick xmlns:r="http://schemas.openxmlformats.org/officeDocument/2006/relationships" r:id="rId1"/>
          <a:extLst>
            <a:ext uri="{FF2B5EF4-FFF2-40B4-BE49-F238E27FC236}">
              <a16:creationId xmlns:a16="http://schemas.microsoft.com/office/drawing/2014/main" id="{497F7B66-8823-4EA5-BD81-9E6784C5F0ED}"/>
            </a:ext>
          </a:extLst>
        </xdr:cNvPr>
        <xdr:cNvGrpSpPr/>
      </xdr:nvGrpSpPr>
      <xdr:grpSpPr>
        <a:xfrm>
          <a:off x="12849225" y="180975"/>
          <a:ext cx="924074" cy="695622"/>
          <a:chOff x="12862560" y="563880"/>
          <a:chExt cx="853440" cy="701040"/>
        </a:xfrm>
      </xdr:grpSpPr>
      <xdr:sp macro="" textlink="">
        <xdr:nvSpPr>
          <xdr:cNvPr id="8" name="Rectangle 7">
            <a:extLst>
              <a:ext uri="{FF2B5EF4-FFF2-40B4-BE49-F238E27FC236}">
                <a16:creationId xmlns:a16="http://schemas.microsoft.com/office/drawing/2014/main" id="{F47D1479-999D-A88A-640E-E48B3D9B53AB}"/>
              </a:ext>
            </a:extLst>
          </xdr:cNvPr>
          <xdr:cNvSpPr/>
        </xdr:nvSpPr>
        <xdr:spPr>
          <a:xfrm>
            <a:off x="12862560" y="563880"/>
            <a:ext cx="853440" cy="701040"/>
          </a:xfrm>
          <a:prstGeom prst="rect">
            <a:avLst/>
          </a:prstGeom>
          <a:solidFill>
            <a:srgbClr val="091A2C"/>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solidFill>
                <a:schemeClr val="bg1"/>
              </a:solidFill>
            </a:endParaRPr>
          </a:p>
        </xdr:txBody>
      </xdr:sp>
      <xdr:grpSp>
        <xdr:nvGrpSpPr>
          <xdr:cNvPr id="9" name="Graphic 4">
            <a:extLst>
              <a:ext uri="{FF2B5EF4-FFF2-40B4-BE49-F238E27FC236}">
                <a16:creationId xmlns:a16="http://schemas.microsoft.com/office/drawing/2014/main" id="{087D9989-1C94-3CA0-CDDE-F68A4365FD7A}"/>
              </a:ext>
            </a:extLst>
          </xdr:cNvPr>
          <xdr:cNvGrpSpPr/>
        </xdr:nvGrpSpPr>
        <xdr:grpSpPr>
          <a:xfrm>
            <a:off x="12889592" y="598233"/>
            <a:ext cx="758543" cy="613199"/>
            <a:chOff x="12988652" y="613473"/>
            <a:chExt cx="758543" cy="613199"/>
          </a:xfrm>
          <a:noFill/>
        </xdr:grpSpPr>
        <xdr:sp macro="" textlink="">
          <xdr:nvSpPr>
            <xdr:cNvPr id="10" name="Freeform: Shape 9">
              <a:extLst>
                <a:ext uri="{FF2B5EF4-FFF2-40B4-BE49-F238E27FC236}">
                  <a16:creationId xmlns:a16="http://schemas.microsoft.com/office/drawing/2014/main" id="{C3444910-31B2-34B6-43C0-AF53B6027B06}"/>
                </a:ext>
              </a:extLst>
            </xdr:cNvPr>
            <xdr:cNvSpPr/>
          </xdr:nvSpPr>
          <xdr:spPr>
            <a:xfrm>
              <a:off x="13078748" y="710706"/>
              <a:ext cx="668447" cy="515967"/>
            </a:xfrm>
            <a:custGeom>
              <a:avLst/>
              <a:gdLst>
                <a:gd name="connsiteX0" fmla="*/ 675 w 668447"/>
                <a:gd name="connsiteY0" fmla="*/ 260893 h 515967"/>
                <a:gd name="connsiteX1" fmla="*/ 675 w 668447"/>
                <a:gd name="connsiteY1" fmla="*/ 439258 h 515967"/>
                <a:gd name="connsiteX2" fmla="*/ 77767 w 668447"/>
                <a:gd name="connsiteY2" fmla="*/ 515789 h 515967"/>
                <a:gd name="connsiteX3" fmla="*/ 597360 w 668447"/>
                <a:gd name="connsiteY3" fmla="*/ 515789 h 515967"/>
                <a:gd name="connsiteX4" fmla="*/ 668462 w 668447"/>
                <a:gd name="connsiteY4" fmla="*/ 437761 h 515967"/>
                <a:gd name="connsiteX5" fmla="*/ 668462 w 668447"/>
                <a:gd name="connsiteY5" fmla="*/ 76731 h 515967"/>
                <a:gd name="connsiteX6" fmla="*/ 609478 w 668447"/>
                <a:gd name="connsiteY6" fmla="*/ 6 h 515967"/>
                <a:gd name="connsiteX7" fmla="*/ 356687 w 668447"/>
                <a:gd name="connsiteY7" fmla="*/ 6 h 515967"/>
                <a:gd name="connsiteX8" fmla="*/ 442004 w 668447"/>
                <a:gd name="connsiteY8" fmla="*/ 82327 h 515967"/>
                <a:gd name="connsiteX9" fmla="*/ 582651 w 668447"/>
                <a:gd name="connsiteY9" fmla="*/ 82327 h 515967"/>
                <a:gd name="connsiteX10" fmla="*/ 582651 w 668447"/>
                <a:gd name="connsiteY10" fmla="*/ 431196 h 515967"/>
                <a:gd name="connsiteX11" fmla="*/ 84049 w 668447"/>
                <a:gd name="connsiteY11" fmla="*/ 431196 h 515967"/>
                <a:gd name="connsiteX12" fmla="*/ 84049 w 668447"/>
                <a:gd name="connsiteY12" fmla="*/ 328303 h 5159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68447" h="515967">
                  <a:moveTo>
                    <a:pt x="675" y="260893"/>
                  </a:moveTo>
                  <a:lnTo>
                    <a:pt x="675" y="439258"/>
                  </a:lnTo>
                  <a:cubicBezTo>
                    <a:pt x="-5296" y="502439"/>
                    <a:pt x="44978" y="517896"/>
                    <a:pt x="77767" y="515789"/>
                  </a:cubicBezTo>
                  <a:lnTo>
                    <a:pt x="597360" y="515789"/>
                  </a:lnTo>
                  <a:cubicBezTo>
                    <a:pt x="658001" y="511838"/>
                    <a:pt x="668462" y="475781"/>
                    <a:pt x="668462" y="437761"/>
                  </a:cubicBezTo>
                  <a:lnTo>
                    <a:pt x="668462" y="76731"/>
                  </a:lnTo>
                  <a:cubicBezTo>
                    <a:pt x="671308" y="26516"/>
                    <a:pt x="638485" y="2112"/>
                    <a:pt x="609478" y="6"/>
                  </a:cubicBezTo>
                  <a:lnTo>
                    <a:pt x="356687" y="6"/>
                  </a:lnTo>
                  <a:lnTo>
                    <a:pt x="442004" y="82327"/>
                  </a:lnTo>
                  <a:lnTo>
                    <a:pt x="582651" y="82327"/>
                  </a:lnTo>
                  <a:lnTo>
                    <a:pt x="582651" y="431196"/>
                  </a:lnTo>
                  <a:lnTo>
                    <a:pt x="84049" y="431196"/>
                  </a:lnTo>
                  <a:lnTo>
                    <a:pt x="84049" y="328303"/>
                  </a:lnTo>
                  <a:close/>
                </a:path>
              </a:pathLst>
            </a:custGeom>
            <a:noFill/>
            <a:ln w="14865" cap="flat">
              <a:solidFill>
                <a:schemeClr val="bg1"/>
              </a:solidFill>
              <a:prstDash val="solid"/>
              <a:miter/>
            </a:ln>
          </xdr:spPr>
          <xdr:txBody>
            <a:bodyPr rtlCol="0" anchor="ctr"/>
            <a:lstStyle/>
            <a:p>
              <a:endParaRPr lang="ru-RU">
                <a:solidFill>
                  <a:schemeClr val="bg1"/>
                </a:solidFill>
              </a:endParaRPr>
            </a:p>
          </xdr:txBody>
        </xdr:sp>
        <xdr:sp macro="" textlink="">
          <xdr:nvSpPr>
            <xdr:cNvPr id="11" name="Freeform: Shape 10">
              <a:extLst>
                <a:ext uri="{FF2B5EF4-FFF2-40B4-BE49-F238E27FC236}">
                  <a16:creationId xmlns:a16="http://schemas.microsoft.com/office/drawing/2014/main" id="{AF363213-41E0-AB89-AABE-85BBE800AEFC}"/>
                </a:ext>
              </a:extLst>
            </xdr:cNvPr>
            <xdr:cNvSpPr/>
          </xdr:nvSpPr>
          <xdr:spPr>
            <a:xfrm>
              <a:off x="12988652" y="613473"/>
              <a:ext cx="570884" cy="421316"/>
            </a:xfrm>
            <a:custGeom>
              <a:avLst/>
              <a:gdLst>
                <a:gd name="connsiteX0" fmla="*/ 229737 w 570884"/>
                <a:gd name="connsiteY0" fmla="*/ -65 h 421316"/>
                <a:gd name="connsiteX1" fmla="*/ 119 w 570884"/>
                <a:gd name="connsiteY1" fmla="*/ 187421 h 421316"/>
                <a:gd name="connsiteX2" fmla="*/ 231844 w 570884"/>
                <a:gd name="connsiteY2" fmla="*/ 379120 h 421316"/>
                <a:gd name="connsiteX3" fmla="*/ 231844 w 570884"/>
                <a:gd name="connsiteY3" fmla="*/ 284324 h 421316"/>
                <a:gd name="connsiteX4" fmla="*/ 571004 w 570884"/>
                <a:gd name="connsiteY4" fmla="*/ 421252 h 421316"/>
                <a:gd name="connsiteX5" fmla="*/ 231844 w 570884"/>
                <a:gd name="connsiteY5" fmla="*/ 94731 h 4213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570884" h="421316">
                  <a:moveTo>
                    <a:pt x="229737" y="-65"/>
                  </a:moveTo>
                  <a:lnTo>
                    <a:pt x="119" y="187421"/>
                  </a:lnTo>
                  <a:lnTo>
                    <a:pt x="231844" y="379120"/>
                  </a:lnTo>
                  <a:lnTo>
                    <a:pt x="231844" y="284324"/>
                  </a:lnTo>
                  <a:cubicBezTo>
                    <a:pt x="348285" y="257264"/>
                    <a:pt x="485223" y="337279"/>
                    <a:pt x="571004" y="421252"/>
                  </a:cubicBezTo>
                  <a:cubicBezTo>
                    <a:pt x="527699" y="285344"/>
                    <a:pt x="496117" y="132256"/>
                    <a:pt x="231844" y="94731"/>
                  </a:cubicBezTo>
                  <a:close/>
                </a:path>
              </a:pathLst>
            </a:custGeom>
            <a:noFill/>
            <a:ln w="14865" cap="flat">
              <a:solidFill>
                <a:schemeClr val="bg1"/>
              </a:solidFill>
              <a:prstDash val="solid"/>
              <a:miter/>
            </a:ln>
          </xdr:spPr>
          <xdr:txBody>
            <a:bodyPr rtlCol="0" anchor="ctr"/>
            <a:lstStyle/>
            <a:p>
              <a:endParaRPr lang="ru-RU">
                <a:solidFill>
                  <a:schemeClr val="bg1"/>
                </a:solidFill>
              </a:endParaRPr>
            </a:p>
          </xdr:txBody>
        </xdr:sp>
      </xdr:grpSp>
    </xdr:grpSp>
    <xdr:clientData/>
  </xdr:twoCellAnchor>
  <xdr:twoCellAnchor>
    <xdr:from>
      <xdr:col>6</xdr:col>
      <xdr:colOff>350520</xdr:colOff>
      <xdr:row>5</xdr:row>
      <xdr:rowOff>137160</xdr:rowOff>
    </xdr:from>
    <xdr:to>
      <xdr:col>17</xdr:col>
      <xdr:colOff>45720</xdr:colOff>
      <xdr:row>33</xdr:row>
      <xdr:rowOff>45720</xdr:rowOff>
    </xdr:to>
    <xdr:graphicFrame macro="">
      <xdr:nvGraphicFramePr>
        <xdr:cNvPr id="12" name="Chart 11">
          <a:extLst>
            <a:ext uri="{FF2B5EF4-FFF2-40B4-BE49-F238E27FC236}">
              <a16:creationId xmlns:a16="http://schemas.microsoft.com/office/drawing/2014/main" id="{E03DEEE2-CF92-4210-8146-416C943EA0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476250</xdr:colOff>
      <xdr:row>0</xdr:row>
      <xdr:rowOff>152400</xdr:rowOff>
    </xdr:from>
    <xdr:to>
      <xdr:col>5</xdr:col>
      <xdr:colOff>676275</xdr:colOff>
      <xdr:row>3</xdr:row>
      <xdr:rowOff>85725</xdr:rowOff>
    </xdr:to>
    <xdr:grpSp>
      <xdr:nvGrpSpPr>
        <xdr:cNvPr id="2" name="Group 1">
          <a:hlinkClick xmlns:r="http://schemas.openxmlformats.org/officeDocument/2006/relationships" r:id="rId1"/>
          <a:extLst>
            <a:ext uri="{FF2B5EF4-FFF2-40B4-BE49-F238E27FC236}">
              <a16:creationId xmlns:a16="http://schemas.microsoft.com/office/drawing/2014/main" id="{64696159-5FF0-4B73-8C8B-000FA1558576}"/>
            </a:ext>
          </a:extLst>
        </xdr:cNvPr>
        <xdr:cNvGrpSpPr/>
      </xdr:nvGrpSpPr>
      <xdr:grpSpPr>
        <a:xfrm>
          <a:off x="9305925" y="152400"/>
          <a:ext cx="885825" cy="504825"/>
          <a:chOff x="12862560" y="563880"/>
          <a:chExt cx="853440" cy="701040"/>
        </a:xfrm>
        <a:noFill/>
      </xdr:grpSpPr>
      <xdr:sp macro="" textlink="">
        <xdr:nvSpPr>
          <xdr:cNvPr id="3" name="Rectangle 2">
            <a:extLst>
              <a:ext uri="{FF2B5EF4-FFF2-40B4-BE49-F238E27FC236}">
                <a16:creationId xmlns:a16="http://schemas.microsoft.com/office/drawing/2014/main" id="{A9E095E0-D175-40EE-A045-18338CA62402}"/>
              </a:ext>
            </a:extLst>
          </xdr:cNvPr>
          <xdr:cNvSpPr/>
        </xdr:nvSpPr>
        <xdr:spPr>
          <a:xfrm>
            <a:off x="12862560" y="563880"/>
            <a:ext cx="853440" cy="701040"/>
          </a:xfrm>
          <a:prstGeom prst="rect">
            <a:avLst/>
          </a:prstGeom>
          <a:grp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solidFill>
                <a:schemeClr val="bg1"/>
              </a:solidFill>
            </a:endParaRPr>
          </a:p>
        </xdr:txBody>
      </xdr:sp>
      <xdr:grpSp>
        <xdr:nvGrpSpPr>
          <xdr:cNvPr id="4" name="Graphic 4">
            <a:extLst>
              <a:ext uri="{FF2B5EF4-FFF2-40B4-BE49-F238E27FC236}">
                <a16:creationId xmlns:a16="http://schemas.microsoft.com/office/drawing/2014/main" id="{DEA24213-A0DD-4E2B-AA1F-5C60C32A5C71}"/>
              </a:ext>
            </a:extLst>
          </xdr:cNvPr>
          <xdr:cNvGrpSpPr/>
        </xdr:nvGrpSpPr>
        <xdr:grpSpPr>
          <a:xfrm>
            <a:off x="12889592" y="598233"/>
            <a:ext cx="758543" cy="613199"/>
            <a:chOff x="12988652" y="613473"/>
            <a:chExt cx="758543" cy="613199"/>
          </a:xfrm>
          <a:grpFill/>
        </xdr:grpSpPr>
        <xdr:sp macro="" textlink="">
          <xdr:nvSpPr>
            <xdr:cNvPr id="5" name="Freeform: Shape 4">
              <a:extLst>
                <a:ext uri="{FF2B5EF4-FFF2-40B4-BE49-F238E27FC236}">
                  <a16:creationId xmlns:a16="http://schemas.microsoft.com/office/drawing/2014/main" id="{4404092C-5F6E-4243-B209-978BFB246086}"/>
                </a:ext>
              </a:extLst>
            </xdr:cNvPr>
            <xdr:cNvSpPr/>
          </xdr:nvSpPr>
          <xdr:spPr>
            <a:xfrm>
              <a:off x="13078748" y="710706"/>
              <a:ext cx="668447" cy="515967"/>
            </a:xfrm>
            <a:custGeom>
              <a:avLst/>
              <a:gdLst>
                <a:gd name="connsiteX0" fmla="*/ 675 w 668447"/>
                <a:gd name="connsiteY0" fmla="*/ 260893 h 515967"/>
                <a:gd name="connsiteX1" fmla="*/ 675 w 668447"/>
                <a:gd name="connsiteY1" fmla="*/ 439258 h 515967"/>
                <a:gd name="connsiteX2" fmla="*/ 77767 w 668447"/>
                <a:gd name="connsiteY2" fmla="*/ 515789 h 515967"/>
                <a:gd name="connsiteX3" fmla="*/ 597360 w 668447"/>
                <a:gd name="connsiteY3" fmla="*/ 515789 h 515967"/>
                <a:gd name="connsiteX4" fmla="*/ 668462 w 668447"/>
                <a:gd name="connsiteY4" fmla="*/ 437761 h 515967"/>
                <a:gd name="connsiteX5" fmla="*/ 668462 w 668447"/>
                <a:gd name="connsiteY5" fmla="*/ 76731 h 515967"/>
                <a:gd name="connsiteX6" fmla="*/ 609478 w 668447"/>
                <a:gd name="connsiteY6" fmla="*/ 6 h 515967"/>
                <a:gd name="connsiteX7" fmla="*/ 356687 w 668447"/>
                <a:gd name="connsiteY7" fmla="*/ 6 h 515967"/>
                <a:gd name="connsiteX8" fmla="*/ 442004 w 668447"/>
                <a:gd name="connsiteY8" fmla="*/ 82327 h 515967"/>
                <a:gd name="connsiteX9" fmla="*/ 582651 w 668447"/>
                <a:gd name="connsiteY9" fmla="*/ 82327 h 515967"/>
                <a:gd name="connsiteX10" fmla="*/ 582651 w 668447"/>
                <a:gd name="connsiteY10" fmla="*/ 431196 h 515967"/>
                <a:gd name="connsiteX11" fmla="*/ 84049 w 668447"/>
                <a:gd name="connsiteY11" fmla="*/ 431196 h 515967"/>
                <a:gd name="connsiteX12" fmla="*/ 84049 w 668447"/>
                <a:gd name="connsiteY12" fmla="*/ 328303 h 51596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Lst>
              <a:rect l="l" t="t" r="r" b="b"/>
              <a:pathLst>
                <a:path w="668447" h="515967">
                  <a:moveTo>
                    <a:pt x="675" y="260893"/>
                  </a:moveTo>
                  <a:lnTo>
                    <a:pt x="675" y="439258"/>
                  </a:lnTo>
                  <a:cubicBezTo>
                    <a:pt x="-5296" y="502439"/>
                    <a:pt x="44978" y="517896"/>
                    <a:pt x="77767" y="515789"/>
                  </a:cubicBezTo>
                  <a:lnTo>
                    <a:pt x="597360" y="515789"/>
                  </a:lnTo>
                  <a:cubicBezTo>
                    <a:pt x="658001" y="511838"/>
                    <a:pt x="668462" y="475781"/>
                    <a:pt x="668462" y="437761"/>
                  </a:cubicBezTo>
                  <a:lnTo>
                    <a:pt x="668462" y="76731"/>
                  </a:lnTo>
                  <a:cubicBezTo>
                    <a:pt x="671308" y="26516"/>
                    <a:pt x="638485" y="2112"/>
                    <a:pt x="609478" y="6"/>
                  </a:cubicBezTo>
                  <a:lnTo>
                    <a:pt x="356687" y="6"/>
                  </a:lnTo>
                  <a:lnTo>
                    <a:pt x="442004" y="82327"/>
                  </a:lnTo>
                  <a:lnTo>
                    <a:pt x="582651" y="82327"/>
                  </a:lnTo>
                  <a:lnTo>
                    <a:pt x="582651" y="431196"/>
                  </a:lnTo>
                  <a:lnTo>
                    <a:pt x="84049" y="431196"/>
                  </a:lnTo>
                  <a:lnTo>
                    <a:pt x="84049" y="328303"/>
                  </a:lnTo>
                  <a:close/>
                </a:path>
              </a:pathLst>
            </a:custGeom>
            <a:grpFill/>
            <a:ln w="14865" cap="flat">
              <a:solidFill>
                <a:schemeClr val="tx1"/>
              </a:solidFill>
              <a:prstDash val="solid"/>
              <a:miter/>
            </a:ln>
          </xdr:spPr>
          <xdr:txBody>
            <a:bodyPr rtlCol="0" anchor="ctr"/>
            <a:lstStyle/>
            <a:p>
              <a:endParaRPr lang="ru-RU">
                <a:solidFill>
                  <a:schemeClr val="bg1"/>
                </a:solidFill>
              </a:endParaRPr>
            </a:p>
          </xdr:txBody>
        </xdr:sp>
        <xdr:sp macro="" textlink="">
          <xdr:nvSpPr>
            <xdr:cNvPr id="6" name="Freeform: Shape 5">
              <a:extLst>
                <a:ext uri="{FF2B5EF4-FFF2-40B4-BE49-F238E27FC236}">
                  <a16:creationId xmlns:a16="http://schemas.microsoft.com/office/drawing/2014/main" id="{9922420D-F55B-49E5-8806-F6301E81C824}"/>
                </a:ext>
              </a:extLst>
            </xdr:cNvPr>
            <xdr:cNvSpPr/>
          </xdr:nvSpPr>
          <xdr:spPr>
            <a:xfrm>
              <a:off x="12988652" y="613473"/>
              <a:ext cx="570884" cy="421316"/>
            </a:xfrm>
            <a:custGeom>
              <a:avLst/>
              <a:gdLst>
                <a:gd name="connsiteX0" fmla="*/ 229737 w 570884"/>
                <a:gd name="connsiteY0" fmla="*/ -65 h 421316"/>
                <a:gd name="connsiteX1" fmla="*/ 119 w 570884"/>
                <a:gd name="connsiteY1" fmla="*/ 187421 h 421316"/>
                <a:gd name="connsiteX2" fmla="*/ 231844 w 570884"/>
                <a:gd name="connsiteY2" fmla="*/ 379120 h 421316"/>
                <a:gd name="connsiteX3" fmla="*/ 231844 w 570884"/>
                <a:gd name="connsiteY3" fmla="*/ 284324 h 421316"/>
                <a:gd name="connsiteX4" fmla="*/ 571004 w 570884"/>
                <a:gd name="connsiteY4" fmla="*/ 421252 h 421316"/>
                <a:gd name="connsiteX5" fmla="*/ 231844 w 570884"/>
                <a:gd name="connsiteY5" fmla="*/ 94731 h 4213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570884" h="421316">
                  <a:moveTo>
                    <a:pt x="229737" y="-65"/>
                  </a:moveTo>
                  <a:lnTo>
                    <a:pt x="119" y="187421"/>
                  </a:lnTo>
                  <a:lnTo>
                    <a:pt x="231844" y="379120"/>
                  </a:lnTo>
                  <a:lnTo>
                    <a:pt x="231844" y="284324"/>
                  </a:lnTo>
                  <a:cubicBezTo>
                    <a:pt x="348285" y="257264"/>
                    <a:pt x="485223" y="337279"/>
                    <a:pt x="571004" y="421252"/>
                  </a:cubicBezTo>
                  <a:cubicBezTo>
                    <a:pt x="527699" y="285344"/>
                    <a:pt x="496117" y="132256"/>
                    <a:pt x="231844" y="94731"/>
                  </a:cubicBezTo>
                  <a:close/>
                </a:path>
              </a:pathLst>
            </a:custGeom>
            <a:grpFill/>
            <a:ln w="14865" cap="flat">
              <a:solidFill>
                <a:schemeClr val="tx1"/>
              </a:solidFill>
              <a:prstDash val="solid"/>
              <a:miter/>
            </a:ln>
          </xdr:spPr>
          <xdr:txBody>
            <a:bodyPr rtlCol="0" anchor="ctr"/>
            <a:lstStyle/>
            <a:p>
              <a:endParaRPr lang="ru-RU">
                <a:solidFill>
                  <a:schemeClr val="bg1"/>
                </a:solidFill>
              </a:endParaRPr>
            </a:p>
          </xdr:txBody>
        </xdr:sp>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25.870518981479" createdVersion="8" refreshedVersion="8" minRefreshableVersion="3" recordCount="11" xr:uid="{7C76B3F2-A474-406F-8ABF-480D929DB75D}">
  <cacheSource type="worksheet">
    <worksheetSource name="myemp"/>
  </cacheSource>
  <cacheFields count="10">
    <cacheField name="ID" numFmtId="0">
      <sharedItems/>
    </cacheField>
    <cacheField name="Hiring Date" numFmtId="165">
      <sharedItems containsSemiMixedTypes="0" containsNonDate="0" containsDate="1" containsString="0" minDate="2022-12-01T00:00:00" maxDate="2022-12-31T00:00:00"/>
    </cacheField>
    <cacheField name="Name" numFmtId="0">
      <sharedItems/>
    </cacheField>
    <cacheField name="Date of Birth" numFmtId="165">
      <sharedItems containsSemiMixedTypes="0" containsNonDate="0" containsDate="1" containsString="0" minDate="1977-12-12T00:00:00" maxDate="1994-12-27T00:00:00"/>
    </cacheField>
    <cacheField name="Age" numFmtId="0">
      <sharedItems containsSemiMixedTypes="0" containsString="0" containsNumber="1" containsInteger="1" minValue="29" maxValue="46"/>
    </cacheField>
    <cacheField name="Position" numFmtId="0">
      <sharedItems count="2">
        <s v="Master"/>
        <s v="Manager"/>
      </sharedItems>
    </cacheField>
    <cacheField name="Contact" numFmtId="0">
      <sharedItems/>
    </cacheField>
    <cacheField name="2023" numFmtId="166">
      <sharedItems containsSemiMixedTypes="0" containsString="0" containsNumber="1" containsInteger="1" minValue="1550" maxValue="2500"/>
    </cacheField>
    <cacheField name="2024" numFmtId="166">
      <sharedItems containsSemiMixedTypes="0" containsString="0" containsNumber="1" containsInteger="1" minValue="1900" maxValue="2700"/>
    </cacheField>
    <cacheField name="2025" numFmtId="166">
      <sharedItems containsSemiMixedTypes="0" containsString="0" containsNumber="1" containsInteger="1" minValue="2200" maxValue="3900"/>
    </cacheField>
  </cacheFields>
  <extLst>
    <ext xmlns:x14="http://schemas.microsoft.com/office/spreadsheetml/2009/9/main" uri="{725AE2AE-9491-48be-B2B4-4EB974FC3084}">
      <x14:pivotCacheDefinition pivotCacheId="20470069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625.870520717595" createdVersion="8" refreshedVersion="8" minRefreshableVersion="3" recordCount="807" xr:uid="{CED6809F-054A-4B3F-A820-5B8FF2F32CF5}">
  <cacheSource type="worksheet">
    <worksheetSource name="mydata"/>
  </cacheSource>
  <cacheFields count="9">
    <cacheField name="Registration Date" numFmtId="165">
      <sharedItems containsSemiMixedTypes="0" containsNonDate="0" containsDate="1" containsString="0" minDate="2023-01-01T00:00:00" maxDate="2025-12-13T00:00:00"/>
    </cacheField>
    <cacheField name="Year" numFmtId="0">
      <sharedItems containsSemiMixedTypes="0" containsString="0" containsNumber="1" containsInteger="1" minValue="2023" maxValue="2025" count="3">
        <n v="2023"/>
        <n v="2024"/>
        <n v="2025"/>
      </sharedItems>
    </cacheField>
    <cacheField name="Month" numFmtId="165">
      <sharedItems containsNonDate="0" count="12">
        <s v="JAN"/>
        <s v="FEB"/>
        <s v="MAR"/>
        <s v="APR"/>
        <s v="MAY"/>
        <s v="JUN"/>
        <s v="JUL"/>
        <s v="AUG"/>
        <s v="SEP"/>
        <s v="OCT"/>
        <s v="NOV"/>
        <s v="DEC"/>
      </sharedItems>
    </cacheField>
    <cacheField name="Total" numFmtId="166">
      <sharedItems containsSemiMixedTypes="0" containsString="0" containsNumber="1" containsInteger="1" minValue="100" maxValue="35070"/>
    </cacheField>
    <cacheField name="Manager" numFmtId="0">
      <sharedItems count="5">
        <s v="Jacob"/>
        <s v="Joseph"/>
        <s v="Liam"/>
        <s v="Isabella"/>
        <s v="Charlotte"/>
      </sharedItems>
    </cacheField>
    <cacheField name="Cash" numFmtId="166">
      <sharedItems containsSemiMixedTypes="0" containsString="0" containsNumber="1" containsInteger="1" minValue="0" maxValue="30000"/>
    </cacheField>
    <cacheField name="Card" numFmtId="166">
      <sharedItems containsSemiMixedTypes="0" containsString="0" containsNumber="1" containsInteger="1" minValue="0" maxValue="35070"/>
    </cacheField>
    <cacheField name="Master" numFmtId="0">
      <sharedItems count="6">
        <s v="Jack"/>
        <s v="William"/>
        <s v="James"/>
        <s v="Oliver"/>
        <s v="Lucas"/>
        <s v="Sofia"/>
      </sharedItems>
    </cacheField>
    <cacheField name="Cost" numFmtId="166">
      <sharedItems containsSemiMixedTypes="0" containsString="0" containsNumber="1" containsInteger="1" minValue="57" maxValue="13669"/>
    </cacheField>
  </cacheFields>
  <extLst>
    <ext xmlns:x14="http://schemas.microsoft.com/office/spreadsheetml/2009/9/main" uri="{725AE2AE-9491-48be-B2B4-4EB974FC3084}">
      <x14:pivotCacheDefinition pivotCacheId="21414350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EMP-001"/>
    <d v="2022-12-01T00:00:00"/>
    <s v="Jack"/>
    <d v="1982-12-11T00:00:00"/>
    <n v="41"/>
    <x v="0"/>
    <s v="(917) 555-4321"/>
    <n v="1800"/>
    <n v="1900"/>
    <n v="2200"/>
  </r>
  <r>
    <s v="EMP-002"/>
    <d v="2022-12-01T00:00:00"/>
    <s v="William"/>
    <d v="1977-12-12T00:00:00"/>
    <n v="46"/>
    <x v="0"/>
    <s v="(718) 555-3456"/>
    <n v="1550"/>
    <n v="2100"/>
    <n v="2400"/>
  </r>
  <r>
    <s v="EMP-003"/>
    <d v="2022-12-17T00:00:00"/>
    <s v="James"/>
    <d v="1987-12-26T00:00:00"/>
    <n v="36"/>
    <x v="0"/>
    <s v="(646) 555-6789"/>
    <n v="1700"/>
    <n v="2200"/>
    <n v="2250"/>
  </r>
  <r>
    <s v="EMP-004"/>
    <d v="2022-12-18T00:00:00"/>
    <s v="Isabella"/>
    <d v="1983-12-28T00:00:00"/>
    <n v="40"/>
    <x v="1"/>
    <s v="(212) 555-1234"/>
    <n v="2500"/>
    <n v="2700"/>
    <n v="2900"/>
  </r>
  <r>
    <s v="EMP-005"/>
    <d v="2022-12-19T00:00:00"/>
    <s v="Joseph"/>
    <d v="1994-12-26T00:00:00"/>
    <n v="29"/>
    <x v="1"/>
    <s v="(917) 555-5678"/>
    <n v="2500"/>
    <n v="2700"/>
    <n v="3300"/>
  </r>
  <r>
    <s v="EMP-006"/>
    <d v="2022-12-16T00:00:00"/>
    <s v="Liam"/>
    <d v="1991-12-24T00:00:00"/>
    <n v="32"/>
    <x v="1"/>
    <s v="(718) 555-8765"/>
    <n v="2000"/>
    <n v="2500"/>
    <n v="2900"/>
  </r>
  <r>
    <s v="EMP-007"/>
    <d v="2022-12-20T00:00:00"/>
    <s v="Oliver"/>
    <d v="1987-12-29T00:00:00"/>
    <n v="36"/>
    <x v="0"/>
    <s v="(212) 555-9876"/>
    <n v="1800"/>
    <n v="2000"/>
    <n v="2500"/>
  </r>
  <r>
    <s v="EMP-008"/>
    <d v="2022-12-22T00:00:00"/>
    <s v="Lucas"/>
    <d v="1985-12-31T00:00:00"/>
    <n v="38"/>
    <x v="0"/>
    <s v="(917) 555-7890"/>
    <n v="1800"/>
    <n v="2000"/>
    <n v="2200"/>
  </r>
  <r>
    <s v="EMP-009"/>
    <d v="2022-12-23T00:00:00"/>
    <s v="Sofia"/>
    <d v="1989-12-31T00:00:00"/>
    <n v="34"/>
    <x v="0"/>
    <s v="(718) 555-2345"/>
    <n v="1800"/>
    <n v="2000"/>
    <n v="2400"/>
  </r>
  <r>
    <s v="EMP-010"/>
    <d v="2022-12-30T00:00:00"/>
    <s v="Charlotte"/>
    <d v="1988-01-08T00:00:00"/>
    <n v="35"/>
    <x v="1"/>
    <s v="(646) 555-2345"/>
    <n v="2500"/>
    <n v="2700"/>
    <n v="3900"/>
  </r>
  <r>
    <s v="EMP-011"/>
    <d v="2022-12-30T00:00:00"/>
    <s v="Jacob"/>
    <d v="1981-01-09T00:00:00"/>
    <n v="42"/>
    <x v="1"/>
    <s v="(212) 555-7890"/>
    <n v="1900"/>
    <n v="2200"/>
    <n v="32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7">
  <r>
    <d v="2023-01-01T00:00:00"/>
    <x v="0"/>
    <x v="0"/>
    <n v="4500"/>
    <x v="0"/>
    <n v="4500"/>
    <n v="0"/>
    <x v="0"/>
    <n v="5618"/>
  </r>
  <r>
    <d v="2023-01-02T00:00:00"/>
    <x v="0"/>
    <x v="0"/>
    <n v="10000"/>
    <x v="1"/>
    <n v="10000"/>
    <n v="0"/>
    <x v="1"/>
    <n v="10619"/>
  </r>
  <r>
    <d v="2023-01-03T00:00:00"/>
    <x v="0"/>
    <x v="0"/>
    <n v="5450"/>
    <x v="2"/>
    <n v="5450"/>
    <n v="0"/>
    <x v="2"/>
    <n v="8931"/>
  </r>
  <r>
    <d v="2023-01-04T00:00:00"/>
    <x v="0"/>
    <x v="0"/>
    <n v="6200"/>
    <x v="3"/>
    <n v="6200"/>
    <n v="0"/>
    <x v="3"/>
    <n v="11848"/>
  </r>
  <r>
    <d v="2023-01-31T00:00:00"/>
    <x v="0"/>
    <x v="0"/>
    <n v="11250"/>
    <x v="1"/>
    <n v="5000"/>
    <n v="6250"/>
    <x v="4"/>
    <n v="2176"/>
  </r>
  <r>
    <d v="2023-01-05T00:00:00"/>
    <x v="0"/>
    <x v="0"/>
    <n v="4000"/>
    <x v="4"/>
    <n v="4000"/>
    <n v="0"/>
    <x v="5"/>
    <n v="10588"/>
  </r>
  <r>
    <d v="2023-02-01T00:00:00"/>
    <x v="0"/>
    <x v="1"/>
    <n v="8600"/>
    <x v="1"/>
    <n v="8600"/>
    <n v="0"/>
    <x v="0"/>
    <n v="10812"/>
  </r>
  <r>
    <d v="2023-02-02T00:00:00"/>
    <x v="0"/>
    <x v="1"/>
    <n v="10000"/>
    <x v="0"/>
    <n v="10000"/>
    <n v="0"/>
    <x v="1"/>
    <n v="4615"/>
  </r>
  <r>
    <d v="2023-02-28T00:00:00"/>
    <x v="0"/>
    <x v="1"/>
    <n v="14900"/>
    <x v="4"/>
    <n v="0"/>
    <n v="14900"/>
    <x v="2"/>
    <n v="5454"/>
  </r>
  <r>
    <d v="2023-02-03T00:00:00"/>
    <x v="0"/>
    <x v="1"/>
    <n v="10300"/>
    <x v="2"/>
    <n v="10300"/>
    <n v="0"/>
    <x v="3"/>
    <n v="11688"/>
  </r>
  <r>
    <d v="2023-02-04T00:00:00"/>
    <x v="0"/>
    <x v="1"/>
    <n v="10300"/>
    <x v="3"/>
    <n v="10300"/>
    <n v="0"/>
    <x v="4"/>
    <n v="6749"/>
  </r>
  <r>
    <d v="2023-03-01T00:00:00"/>
    <x v="0"/>
    <x v="2"/>
    <n v="13000"/>
    <x v="3"/>
    <n v="13000"/>
    <n v="0"/>
    <x v="5"/>
    <n v="9627"/>
  </r>
  <r>
    <d v="2023-03-02T00:00:00"/>
    <x v="0"/>
    <x v="2"/>
    <n v="10000"/>
    <x v="4"/>
    <n v="10000"/>
    <n v="0"/>
    <x v="3"/>
    <n v="5190"/>
  </r>
  <r>
    <d v="2023-03-03T00:00:00"/>
    <x v="0"/>
    <x v="2"/>
    <n v="12500"/>
    <x v="1"/>
    <n v="2500"/>
    <n v="10000"/>
    <x v="4"/>
    <n v="9051"/>
  </r>
  <r>
    <d v="2023-03-04T00:00:00"/>
    <x v="0"/>
    <x v="2"/>
    <n v="6500"/>
    <x v="0"/>
    <n v="0"/>
    <n v="6500"/>
    <x v="5"/>
    <n v="12438"/>
  </r>
  <r>
    <d v="2023-03-05T00:00:00"/>
    <x v="0"/>
    <x v="2"/>
    <n v="2000"/>
    <x v="3"/>
    <n v="2000"/>
    <n v="0"/>
    <x v="0"/>
    <n v="8956"/>
  </r>
  <r>
    <d v="2023-03-31T00:00:00"/>
    <x v="0"/>
    <x v="2"/>
    <n v="12200"/>
    <x v="2"/>
    <n v="12200"/>
    <n v="0"/>
    <x v="1"/>
    <n v="3530"/>
  </r>
  <r>
    <d v="2023-04-01T00:00:00"/>
    <x v="0"/>
    <x v="3"/>
    <n v="6540"/>
    <x v="4"/>
    <n v="0"/>
    <n v="6540"/>
    <x v="2"/>
    <n v="8029"/>
  </r>
  <r>
    <d v="2023-04-02T00:00:00"/>
    <x v="0"/>
    <x v="3"/>
    <n v="4550"/>
    <x v="1"/>
    <n v="0"/>
    <n v="4550"/>
    <x v="3"/>
    <n v="6134"/>
  </r>
  <r>
    <d v="2023-04-22T00:00:00"/>
    <x v="0"/>
    <x v="3"/>
    <n v="17710"/>
    <x v="0"/>
    <n v="0"/>
    <n v="17710"/>
    <x v="4"/>
    <n v="4243"/>
  </r>
  <r>
    <d v="2023-04-23T00:00:00"/>
    <x v="0"/>
    <x v="3"/>
    <n v="10000"/>
    <x v="3"/>
    <n v="10000"/>
    <n v="0"/>
    <x v="5"/>
    <n v="10772"/>
  </r>
  <r>
    <d v="2023-04-24T00:00:00"/>
    <x v="0"/>
    <x v="3"/>
    <n v="10000"/>
    <x v="2"/>
    <n v="0"/>
    <n v="10000"/>
    <x v="0"/>
    <n v="10784"/>
  </r>
  <r>
    <d v="2023-05-01T00:00:00"/>
    <x v="0"/>
    <x v="4"/>
    <n v="8060"/>
    <x v="4"/>
    <n v="0"/>
    <n v="8060"/>
    <x v="1"/>
    <n v="9985"/>
  </r>
  <r>
    <d v="2023-05-02T00:00:00"/>
    <x v="0"/>
    <x v="4"/>
    <n v="2450"/>
    <x v="1"/>
    <n v="0"/>
    <n v="2450"/>
    <x v="2"/>
    <n v="7141"/>
  </r>
  <r>
    <d v="2023-05-03T00:00:00"/>
    <x v="0"/>
    <x v="4"/>
    <n v="5890"/>
    <x v="0"/>
    <n v="5000"/>
    <n v="890"/>
    <x v="3"/>
    <n v="9079"/>
  </r>
  <r>
    <d v="2023-05-04T00:00:00"/>
    <x v="0"/>
    <x v="4"/>
    <n v="5000"/>
    <x v="3"/>
    <n v="5000"/>
    <n v="0"/>
    <x v="4"/>
    <n v="7195"/>
  </r>
  <r>
    <d v="2023-05-05T00:00:00"/>
    <x v="0"/>
    <x v="4"/>
    <n v="10000"/>
    <x v="2"/>
    <n v="10000"/>
    <n v="0"/>
    <x v="5"/>
    <n v="1645"/>
  </r>
  <r>
    <d v="2023-06-01T00:00:00"/>
    <x v="0"/>
    <x v="5"/>
    <n v="3200"/>
    <x v="4"/>
    <n v="3200"/>
    <n v="0"/>
    <x v="0"/>
    <n v="5595"/>
  </r>
  <r>
    <d v="2023-06-02T00:00:00"/>
    <x v="0"/>
    <x v="5"/>
    <n v="5000"/>
    <x v="1"/>
    <n v="5000"/>
    <n v="0"/>
    <x v="1"/>
    <n v="9709"/>
  </r>
  <r>
    <d v="2023-06-03T00:00:00"/>
    <x v="0"/>
    <x v="5"/>
    <n v="5000"/>
    <x v="0"/>
    <n v="0"/>
    <n v="5000"/>
    <x v="2"/>
    <n v="10307"/>
  </r>
  <r>
    <d v="2023-06-04T00:00:00"/>
    <x v="0"/>
    <x v="5"/>
    <n v="5000"/>
    <x v="3"/>
    <n v="0"/>
    <n v="5000"/>
    <x v="3"/>
    <n v="6557"/>
  </r>
  <r>
    <d v="2023-06-05T00:00:00"/>
    <x v="0"/>
    <x v="5"/>
    <n v="5000"/>
    <x v="2"/>
    <n v="5000"/>
    <n v="0"/>
    <x v="4"/>
    <n v="12381"/>
  </r>
  <r>
    <d v="2023-07-01T00:00:00"/>
    <x v="0"/>
    <x v="6"/>
    <n v="8800"/>
    <x v="4"/>
    <n v="8800"/>
    <n v="0"/>
    <x v="5"/>
    <n v="9211"/>
  </r>
  <r>
    <d v="2023-07-02T00:00:00"/>
    <x v="0"/>
    <x v="6"/>
    <n v="4500"/>
    <x v="1"/>
    <n v="4500"/>
    <n v="0"/>
    <x v="0"/>
    <n v="8933"/>
  </r>
  <r>
    <d v="2023-07-03T00:00:00"/>
    <x v="0"/>
    <x v="6"/>
    <n v="6100"/>
    <x v="0"/>
    <n v="6100"/>
    <n v="0"/>
    <x v="1"/>
    <n v="5412"/>
  </r>
  <r>
    <d v="2023-07-04T00:00:00"/>
    <x v="0"/>
    <x v="6"/>
    <n v="10600"/>
    <x v="3"/>
    <n v="600"/>
    <n v="10000"/>
    <x v="2"/>
    <n v="8575"/>
  </r>
  <r>
    <d v="2023-07-31T00:00:00"/>
    <x v="0"/>
    <x v="6"/>
    <n v="4800"/>
    <x v="2"/>
    <n v="800"/>
    <n v="4000"/>
    <x v="3"/>
    <n v="2526"/>
  </r>
  <r>
    <d v="2023-08-01T00:00:00"/>
    <x v="0"/>
    <x v="7"/>
    <n v="5000"/>
    <x v="4"/>
    <n v="5000"/>
    <n v="0"/>
    <x v="4"/>
    <n v="7602"/>
  </r>
  <r>
    <d v="2023-08-08T00:00:00"/>
    <x v="0"/>
    <x v="7"/>
    <n v="17500"/>
    <x v="1"/>
    <n v="17500"/>
    <n v="0"/>
    <x v="5"/>
    <n v="8515"/>
  </r>
  <r>
    <d v="2023-08-09T00:00:00"/>
    <x v="0"/>
    <x v="7"/>
    <n v="15000"/>
    <x v="0"/>
    <n v="15000"/>
    <n v="0"/>
    <x v="0"/>
    <n v="7694"/>
  </r>
  <r>
    <d v="2023-08-10T00:00:00"/>
    <x v="0"/>
    <x v="7"/>
    <n v="14000"/>
    <x v="3"/>
    <n v="0"/>
    <n v="14000"/>
    <x v="1"/>
    <n v="10465"/>
  </r>
  <r>
    <d v="2023-08-11T00:00:00"/>
    <x v="0"/>
    <x v="7"/>
    <n v="16000"/>
    <x v="2"/>
    <n v="16000"/>
    <n v="0"/>
    <x v="2"/>
    <n v="8589"/>
  </r>
  <r>
    <d v="2023-09-01T00:00:00"/>
    <x v="0"/>
    <x v="8"/>
    <n v="25000"/>
    <x v="4"/>
    <n v="25000"/>
    <n v="0"/>
    <x v="3"/>
    <n v="2780"/>
  </r>
  <r>
    <d v="2023-09-20T00:00:00"/>
    <x v="0"/>
    <x v="8"/>
    <n v="20600"/>
    <x v="1"/>
    <n v="20000"/>
    <n v="600"/>
    <x v="4"/>
    <n v="10134"/>
  </r>
  <r>
    <d v="2023-09-21T00:00:00"/>
    <x v="0"/>
    <x v="8"/>
    <n v="16400"/>
    <x v="0"/>
    <n v="16400"/>
    <n v="0"/>
    <x v="5"/>
    <n v="6743"/>
  </r>
  <r>
    <d v="2023-09-22T00:00:00"/>
    <x v="0"/>
    <x v="8"/>
    <n v="10000"/>
    <x v="3"/>
    <n v="0"/>
    <n v="10000"/>
    <x v="0"/>
    <n v="8349"/>
  </r>
  <r>
    <d v="2023-09-23T00:00:00"/>
    <x v="0"/>
    <x v="8"/>
    <n v="10000"/>
    <x v="2"/>
    <n v="0"/>
    <n v="10000"/>
    <x v="1"/>
    <n v="5970"/>
  </r>
  <r>
    <d v="2023-10-05T00:00:00"/>
    <x v="0"/>
    <x v="9"/>
    <n v="15600"/>
    <x v="4"/>
    <n v="15600"/>
    <n v="0"/>
    <x v="2"/>
    <n v="13669"/>
  </r>
  <r>
    <d v="2023-10-06T00:00:00"/>
    <x v="0"/>
    <x v="9"/>
    <n v="24800"/>
    <x v="1"/>
    <n v="24800"/>
    <n v="0"/>
    <x v="3"/>
    <n v="7635"/>
  </r>
  <r>
    <d v="2023-10-07T00:00:00"/>
    <x v="0"/>
    <x v="9"/>
    <n v="10000"/>
    <x v="0"/>
    <n v="0"/>
    <n v="10000"/>
    <x v="4"/>
    <n v="6022"/>
  </r>
  <r>
    <d v="2023-10-08T00:00:00"/>
    <x v="0"/>
    <x v="9"/>
    <n v="10000"/>
    <x v="3"/>
    <n v="10000"/>
    <n v="0"/>
    <x v="5"/>
    <n v="7460"/>
  </r>
  <r>
    <d v="2023-10-09T00:00:00"/>
    <x v="0"/>
    <x v="9"/>
    <n v="10000"/>
    <x v="2"/>
    <n v="0"/>
    <n v="10000"/>
    <x v="0"/>
    <n v="7311"/>
  </r>
  <r>
    <d v="2023-11-01T00:00:00"/>
    <x v="0"/>
    <x v="10"/>
    <n v="5800"/>
    <x v="4"/>
    <n v="5800"/>
    <n v="0"/>
    <x v="1"/>
    <n v="9475"/>
  </r>
  <r>
    <d v="2023-11-02T00:00:00"/>
    <x v="0"/>
    <x v="10"/>
    <n v="9000"/>
    <x v="1"/>
    <n v="9000"/>
    <n v="0"/>
    <x v="2"/>
    <n v="12793"/>
  </r>
  <r>
    <d v="2023-11-03T00:00:00"/>
    <x v="0"/>
    <x v="10"/>
    <n v="10890"/>
    <x v="0"/>
    <n v="10000"/>
    <n v="890"/>
    <x v="3"/>
    <n v="7526"/>
  </r>
  <r>
    <d v="2023-11-04T00:00:00"/>
    <x v="0"/>
    <x v="10"/>
    <n v="7100"/>
    <x v="3"/>
    <n v="7000"/>
    <n v="100"/>
    <x v="4"/>
    <n v="8890"/>
  </r>
  <r>
    <d v="2023-11-30T00:00:00"/>
    <x v="0"/>
    <x v="10"/>
    <n v="21910"/>
    <x v="2"/>
    <n v="0"/>
    <n v="21910"/>
    <x v="5"/>
    <n v="6470"/>
  </r>
  <r>
    <d v="2023-12-01T00:00:00"/>
    <x v="0"/>
    <x v="11"/>
    <n v="900"/>
    <x v="3"/>
    <n v="0"/>
    <n v="900"/>
    <x v="0"/>
    <n v="1420"/>
  </r>
  <r>
    <d v="2023-12-01T00:00:00"/>
    <x v="0"/>
    <x v="11"/>
    <n v="2000"/>
    <x v="0"/>
    <n v="2000"/>
    <n v="0"/>
    <x v="1"/>
    <n v="435"/>
  </r>
  <r>
    <d v="2023-12-01T00:00:00"/>
    <x v="0"/>
    <x v="11"/>
    <n v="2130"/>
    <x v="3"/>
    <n v="0"/>
    <n v="2130"/>
    <x v="2"/>
    <n v="4649"/>
  </r>
  <r>
    <d v="2023-12-01T00:00:00"/>
    <x v="0"/>
    <x v="11"/>
    <n v="160"/>
    <x v="4"/>
    <n v="160"/>
    <n v="0"/>
    <x v="3"/>
    <n v="445"/>
  </r>
  <r>
    <d v="2023-12-08T00:00:00"/>
    <x v="0"/>
    <x v="11"/>
    <n v="3510"/>
    <x v="3"/>
    <n v="3510"/>
    <n v="0"/>
    <x v="4"/>
    <n v="1176"/>
  </r>
  <r>
    <d v="2023-12-09T00:00:00"/>
    <x v="0"/>
    <x v="11"/>
    <n v="3510"/>
    <x v="1"/>
    <n v="3510"/>
    <n v="0"/>
    <x v="5"/>
    <n v="5422"/>
  </r>
  <r>
    <d v="2023-12-10T00:00:00"/>
    <x v="0"/>
    <x v="11"/>
    <n v="2540"/>
    <x v="2"/>
    <n v="2540"/>
    <n v="0"/>
    <x v="0"/>
    <n v="8920"/>
  </r>
  <r>
    <d v="2023-12-11T00:00:00"/>
    <x v="0"/>
    <x v="11"/>
    <n v="1420"/>
    <x v="3"/>
    <n v="0"/>
    <n v="1420"/>
    <x v="1"/>
    <n v="3759"/>
  </r>
  <r>
    <d v="2023-12-12T00:00:00"/>
    <x v="0"/>
    <x v="11"/>
    <n v="2090"/>
    <x v="3"/>
    <n v="2090"/>
    <n v="0"/>
    <x v="2"/>
    <n v="2059"/>
  </r>
  <r>
    <d v="2023-12-13T00:00:00"/>
    <x v="0"/>
    <x v="11"/>
    <n v="3190"/>
    <x v="4"/>
    <n v="3190"/>
    <n v="0"/>
    <x v="3"/>
    <n v="3898"/>
  </r>
  <r>
    <d v="2023-12-13T00:00:00"/>
    <x v="0"/>
    <x v="11"/>
    <n v="1280"/>
    <x v="3"/>
    <n v="1280"/>
    <n v="0"/>
    <x v="4"/>
    <n v="1552"/>
  </r>
  <r>
    <d v="2023-12-13T00:00:00"/>
    <x v="0"/>
    <x v="11"/>
    <n v="3610"/>
    <x v="0"/>
    <n v="0"/>
    <n v="3610"/>
    <x v="5"/>
    <n v="790"/>
  </r>
  <r>
    <d v="2023-12-13T00:00:00"/>
    <x v="0"/>
    <x v="11"/>
    <n v="3320"/>
    <x v="2"/>
    <n v="3320"/>
    <n v="0"/>
    <x v="0"/>
    <n v="937"/>
  </r>
  <r>
    <d v="2023-12-14T00:00:00"/>
    <x v="0"/>
    <x v="11"/>
    <n v="2960"/>
    <x v="3"/>
    <n v="2960"/>
    <n v="0"/>
    <x v="1"/>
    <n v="5669"/>
  </r>
  <r>
    <d v="2023-12-15T00:00:00"/>
    <x v="0"/>
    <x v="11"/>
    <n v="2130"/>
    <x v="3"/>
    <n v="2130"/>
    <n v="0"/>
    <x v="2"/>
    <n v="4619"/>
  </r>
  <r>
    <d v="2023-12-16T00:00:00"/>
    <x v="0"/>
    <x v="11"/>
    <n v="1420"/>
    <x v="4"/>
    <n v="1420"/>
    <n v="0"/>
    <x v="3"/>
    <n v="2614"/>
  </r>
  <r>
    <d v="2023-12-11T00:00:00"/>
    <x v="0"/>
    <x v="11"/>
    <n v="890"/>
    <x v="3"/>
    <n v="890"/>
    <n v="0"/>
    <x v="4"/>
    <n v="7108"/>
  </r>
  <r>
    <d v="2023-12-18T00:00:00"/>
    <x v="0"/>
    <x v="11"/>
    <n v="190"/>
    <x v="1"/>
    <n v="190"/>
    <n v="0"/>
    <x v="5"/>
    <n v="1773"/>
  </r>
  <r>
    <d v="2023-12-19T00:00:00"/>
    <x v="0"/>
    <x v="11"/>
    <n v="1310"/>
    <x v="2"/>
    <n v="1310"/>
    <n v="0"/>
    <x v="0"/>
    <n v="308"/>
  </r>
  <r>
    <d v="2023-12-19T00:00:00"/>
    <x v="0"/>
    <x v="11"/>
    <n v="1610"/>
    <x v="3"/>
    <n v="1610"/>
    <n v="0"/>
    <x v="1"/>
    <n v="1589"/>
  </r>
  <r>
    <d v="2023-12-20T00:00:00"/>
    <x v="0"/>
    <x v="11"/>
    <n v="1960"/>
    <x v="4"/>
    <n v="0"/>
    <n v="1960"/>
    <x v="2"/>
    <n v="4908"/>
  </r>
  <r>
    <d v="2023-12-21T00:00:00"/>
    <x v="0"/>
    <x v="11"/>
    <n v="1560"/>
    <x v="0"/>
    <n v="0"/>
    <n v="1560"/>
    <x v="3"/>
    <n v="2409"/>
  </r>
  <r>
    <d v="2023-12-22T00:00:00"/>
    <x v="0"/>
    <x v="11"/>
    <n v="2960"/>
    <x v="1"/>
    <n v="2960"/>
    <n v="0"/>
    <x v="4"/>
    <n v="3730"/>
  </r>
  <r>
    <d v="2023-12-23T00:00:00"/>
    <x v="0"/>
    <x v="11"/>
    <n v="1520"/>
    <x v="3"/>
    <n v="1520"/>
    <n v="0"/>
    <x v="5"/>
    <n v="842"/>
  </r>
  <r>
    <d v="2023-12-23T00:00:00"/>
    <x v="0"/>
    <x v="11"/>
    <n v="1290"/>
    <x v="4"/>
    <n v="1290"/>
    <n v="0"/>
    <x v="0"/>
    <n v="4817"/>
  </r>
  <r>
    <d v="2023-12-23T00:00:00"/>
    <x v="0"/>
    <x v="11"/>
    <n v="1410"/>
    <x v="3"/>
    <n v="1410"/>
    <n v="0"/>
    <x v="1"/>
    <n v="5484"/>
  </r>
  <r>
    <d v="2023-12-24T00:00:00"/>
    <x v="0"/>
    <x v="11"/>
    <n v="1250"/>
    <x v="0"/>
    <n v="1250"/>
    <n v="0"/>
    <x v="2"/>
    <n v="614"/>
  </r>
  <r>
    <d v="2023-12-25T00:00:00"/>
    <x v="0"/>
    <x v="11"/>
    <n v="1100"/>
    <x v="2"/>
    <n v="1100"/>
    <n v="0"/>
    <x v="3"/>
    <n v="57"/>
  </r>
  <r>
    <d v="2023-12-26T00:00:00"/>
    <x v="0"/>
    <x v="11"/>
    <n v="1140"/>
    <x v="3"/>
    <n v="0"/>
    <n v="1140"/>
    <x v="4"/>
    <n v="8060"/>
  </r>
  <r>
    <d v="2023-12-21T00:00:00"/>
    <x v="0"/>
    <x v="11"/>
    <n v="2810"/>
    <x v="4"/>
    <n v="0"/>
    <n v="2810"/>
    <x v="5"/>
    <n v="349"/>
  </r>
  <r>
    <d v="2023-12-28T00:00:00"/>
    <x v="0"/>
    <x v="11"/>
    <n v="2680"/>
    <x v="1"/>
    <n v="0"/>
    <n v="2680"/>
    <x v="0"/>
    <n v="1619"/>
  </r>
  <r>
    <d v="2023-12-28T00:00:00"/>
    <x v="0"/>
    <x v="11"/>
    <n v="220"/>
    <x v="3"/>
    <n v="0"/>
    <n v="220"/>
    <x v="1"/>
    <n v="769"/>
  </r>
  <r>
    <d v="2023-12-28T00:00:00"/>
    <x v="0"/>
    <x v="11"/>
    <n v="430"/>
    <x v="4"/>
    <n v="0"/>
    <n v="430"/>
    <x v="2"/>
    <n v="5163"/>
  </r>
  <r>
    <d v="2024-01-10T00:00:00"/>
    <x v="1"/>
    <x v="0"/>
    <n v="3340"/>
    <x v="3"/>
    <n v="0"/>
    <n v="3340"/>
    <x v="3"/>
    <n v="3164"/>
  </r>
  <r>
    <d v="2024-01-11T00:00:00"/>
    <x v="1"/>
    <x v="0"/>
    <n v="1150"/>
    <x v="0"/>
    <n v="0"/>
    <n v="1150"/>
    <x v="4"/>
    <n v="666"/>
  </r>
  <r>
    <d v="2024-01-12T00:00:00"/>
    <x v="1"/>
    <x v="0"/>
    <n v="1650"/>
    <x v="2"/>
    <n v="1650"/>
    <n v="0"/>
    <x v="5"/>
    <n v="3961"/>
  </r>
  <r>
    <d v="2024-01-13T00:00:00"/>
    <x v="1"/>
    <x v="0"/>
    <n v="3980"/>
    <x v="3"/>
    <n v="3980"/>
    <n v="0"/>
    <x v="0"/>
    <n v="2948"/>
  </r>
  <r>
    <d v="2024-01-13T00:00:00"/>
    <x v="1"/>
    <x v="0"/>
    <n v="1530"/>
    <x v="4"/>
    <n v="1530"/>
    <n v="0"/>
    <x v="1"/>
    <n v="2171"/>
  </r>
  <r>
    <d v="2024-01-13T00:00:00"/>
    <x v="1"/>
    <x v="0"/>
    <n v="2150"/>
    <x v="1"/>
    <n v="2150"/>
    <n v="0"/>
    <x v="3"/>
    <n v="3270"/>
  </r>
  <r>
    <d v="2024-01-16T00:00:00"/>
    <x v="1"/>
    <x v="0"/>
    <n v="810"/>
    <x v="0"/>
    <n v="810"/>
    <n v="0"/>
    <x v="0"/>
    <n v="952"/>
  </r>
  <r>
    <d v="2024-01-16T00:00:00"/>
    <x v="1"/>
    <x v="0"/>
    <n v="2340"/>
    <x v="2"/>
    <n v="0"/>
    <n v="2340"/>
    <x v="2"/>
    <n v="889"/>
  </r>
  <r>
    <d v="2024-01-18T00:00:00"/>
    <x v="1"/>
    <x v="0"/>
    <n v="3110"/>
    <x v="3"/>
    <n v="0"/>
    <n v="3110"/>
    <x v="4"/>
    <n v="1213"/>
  </r>
  <r>
    <d v="2024-01-19T00:00:00"/>
    <x v="1"/>
    <x v="0"/>
    <n v="1190"/>
    <x v="4"/>
    <n v="0"/>
    <n v="1190"/>
    <x v="3"/>
    <n v="2048"/>
  </r>
  <r>
    <d v="2024-01-20T00:00:00"/>
    <x v="1"/>
    <x v="0"/>
    <n v="840"/>
    <x v="3"/>
    <n v="0"/>
    <n v="840"/>
    <x v="0"/>
    <n v="3012"/>
  </r>
  <r>
    <d v="2024-01-20T00:00:00"/>
    <x v="1"/>
    <x v="0"/>
    <n v="2290"/>
    <x v="1"/>
    <n v="0"/>
    <n v="2290"/>
    <x v="0"/>
    <n v="1658"/>
  </r>
  <r>
    <d v="2024-01-20T00:00:00"/>
    <x v="1"/>
    <x v="0"/>
    <n v="810"/>
    <x v="2"/>
    <n v="0"/>
    <n v="810"/>
    <x v="1"/>
    <n v="2105"/>
  </r>
  <r>
    <d v="2024-01-23T00:00:00"/>
    <x v="1"/>
    <x v="0"/>
    <n v="940"/>
    <x v="3"/>
    <n v="0"/>
    <n v="940"/>
    <x v="2"/>
    <n v="3101"/>
  </r>
  <r>
    <d v="2024-01-23T00:00:00"/>
    <x v="1"/>
    <x v="0"/>
    <n v="3090"/>
    <x v="4"/>
    <n v="0"/>
    <n v="3090"/>
    <x v="4"/>
    <n v="1894"/>
  </r>
  <r>
    <d v="2024-01-25T00:00:00"/>
    <x v="1"/>
    <x v="0"/>
    <n v="2250"/>
    <x v="0"/>
    <n v="0"/>
    <n v="2250"/>
    <x v="1"/>
    <n v="582"/>
  </r>
  <r>
    <d v="2024-01-26T00:00:00"/>
    <x v="1"/>
    <x v="0"/>
    <n v="1130"/>
    <x v="1"/>
    <n v="0"/>
    <n v="1130"/>
    <x v="0"/>
    <n v="2253"/>
  </r>
  <r>
    <d v="2024-01-21T00:00:00"/>
    <x v="1"/>
    <x v="0"/>
    <n v="3830"/>
    <x v="2"/>
    <n v="0"/>
    <n v="3830"/>
    <x v="1"/>
    <n v="2772"/>
  </r>
  <r>
    <d v="2024-01-21T00:00:00"/>
    <x v="1"/>
    <x v="0"/>
    <n v="2910"/>
    <x v="3"/>
    <n v="0"/>
    <n v="2910"/>
    <x v="1"/>
    <n v="1714"/>
  </r>
  <r>
    <d v="2024-01-21T00:00:00"/>
    <x v="1"/>
    <x v="0"/>
    <n v="2950"/>
    <x v="4"/>
    <n v="0"/>
    <n v="2950"/>
    <x v="0"/>
    <n v="2173"/>
  </r>
  <r>
    <d v="2024-01-22T00:00:00"/>
    <x v="1"/>
    <x v="0"/>
    <n v="1150"/>
    <x v="4"/>
    <n v="0"/>
    <n v="1150"/>
    <x v="0"/>
    <n v="909"/>
  </r>
  <r>
    <d v="2024-01-30T00:00:00"/>
    <x v="1"/>
    <x v="0"/>
    <n v="3860"/>
    <x v="3"/>
    <n v="0"/>
    <n v="3860"/>
    <x v="2"/>
    <n v="3379"/>
  </r>
  <r>
    <d v="2024-01-31T00:00:00"/>
    <x v="1"/>
    <x v="0"/>
    <n v="2100"/>
    <x v="0"/>
    <n v="0"/>
    <n v="2100"/>
    <x v="4"/>
    <n v="1976"/>
  </r>
  <r>
    <d v="2024-02-01T00:00:00"/>
    <x v="1"/>
    <x v="1"/>
    <n v="1480"/>
    <x v="2"/>
    <n v="0"/>
    <n v="1480"/>
    <x v="3"/>
    <n v="608"/>
  </r>
  <r>
    <d v="2024-02-01T00:00:00"/>
    <x v="1"/>
    <x v="1"/>
    <n v="1920"/>
    <x v="3"/>
    <n v="0"/>
    <n v="1920"/>
    <x v="5"/>
    <n v="2274"/>
  </r>
  <r>
    <d v="2024-02-03T00:00:00"/>
    <x v="1"/>
    <x v="1"/>
    <n v="1190"/>
    <x v="4"/>
    <n v="0"/>
    <n v="1190"/>
    <x v="0"/>
    <n v="1968"/>
  </r>
  <r>
    <d v="2024-02-04T00:00:00"/>
    <x v="1"/>
    <x v="1"/>
    <n v="2190"/>
    <x v="1"/>
    <n v="0"/>
    <n v="2190"/>
    <x v="5"/>
    <n v="2520"/>
  </r>
  <r>
    <d v="2024-02-05T00:00:00"/>
    <x v="1"/>
    <x v="1"/>
    <n v="2990"/>
    <x v="3"/>
    <n v="0"/>
    <n v="2990"/>
    <x v="0"/>
    <n v="1265"/>
  </r>
  <r>
    <d v="2024-02-06T00:00:00"/>
    <x v="1"/>
    <x v="1"/>
    <n v="1420"/>
    <x v="4"/>
    <n v="0"/>
    <n v="1420"/>
    <x v="5"/>
    <n v="2258"/>
  </r>
  <r>
    <d v="2024-02-01T00:00:00"/>
    <x v="1"/>
    <x v="1"/>
    <n v="1610"/>
    <x v="3"/>
    <n v="0"/>
    <n v="1610"/>
    <x v="5"/>
    <n v="4072"/>
  </r>
  <r>
    <d v="2024-02-01T00:00:00"/>
    <x v="1"/>
    <x v="1"/>
    <n v="2040"/>
    <x v="0"/>
    <n v="0"/>
    <n v="2040"/>
    <x v="0"/>
    <n v="2751"/>
  </r>
  <r>
    <d v="2024-02-09T00:00:00"/>
    <x v="1"/>
    <x v="1"/>
    <n v="2420"/>
    <x v="2"/>
    <n v="0"/>
    <n v="2420"/>
    <x v="2"/>
    <n v="3267"/>
  </r>
  <r>
    <d v="2024-02-09T00:00:00"/>
    <x v="1"/>
    <x v="1"/>
    <n v="1180"/>
    <x v="3"/>
    <n v="0"/>
    <n v="1180"/>
    <x v="4"/>
    <n v="2923"/>
  </r>
  <r>
    <d v="2024-02-11T00:00:00"/>
    <x v="1"/>
    <x v="1"/>
    <n v="1440"/>
    <x v="4"/>
    <n v="0"/>
    <n v="1440"/>
    <x v="3"/>
    <n v="1721"/>
  </r>
  <r>
    <d v="2024-02-12T00:00:00"/>
    <x v="1"/>
    <x v="1"/>
    <n v="2680"/>
    <x v="1"/>
    <n v="0"/>
    <n v="2680"/>
    <x v="0"/>
    <n v="2806"/>
  </r>
  <r>
    <d v="2024-02-13T00:00:00"/>
    <x v="1"/>
    <x v="1"/>
    <n v="2930"/>
    <x v="0"/>
    <n v="0"/>
    <n v="2930"/>
    <x v="0"/>
    <n v="3563"/>
  </r>
  <r>
    <d v="2024-02-14T00:00:00"/>
    <x v="1"/>
    <x v="1"/>
    <n v="1350"/>
    <x v="2"/>
    <n v="0"/>
    <n v="1350"/>
    <x v="5"/>
    <n v="2864"/>
  </r>
  <r>
    <d v="2024-02-15T00:00:00"/>
    <x v="1"/>
    <x v="1"/>
    <n v="1160"/>
    <x v="3"/>
    <n v="0"/>
    <n v="1160"/>
    <x v="2"/>
    <n v="2056"/>
  </r>
  <r>
    <d v="2024-02-16T00:00:00"/>
    <x v="1"/>
    <x v="1"/>
    <n v="1850"/>
    <x v="4"/>
    <n v="0"/>
    <n v="1850"/>
    <x v="4"/>
    <n v="3481"/>
  </r>
  <r>
    <d v="2024-02-11T00:00:00"/>
    <x v="1"/>
    <x v="1"/>
    <n v="1860"/>
    <x v="3"/>
    <n v="0"/>
    <n v="1860"/>
    <x v="5"/>
    <n v="3844"/>
  </r>
  <r>
    <d v="2024-02-18T00:00:00"/>
    <x v="1"/>
    <x v="1"/>
    <n v="1910"/>
    <x v="1"/>
    <n v="0"/>
    <n v="1910"/>
    <x v="0"/>
    <n v="1720"/>
  </r>
  <r>
    <d v="2024-02-18T00:00:00"/>
    <x v="1"/>
    <x v="1"/>
    <n v="1190"/>
    <x v="2"/>
    <n v="0"/>
    <n v="1190"/>
    <x v="5"/>
    <n v="1319"/>
  </r>
  <r>
    <d v="2024-02-18T00:00:00"/>
    <x v="1"/>
    <x v="1"/>
    <n v="1390"/>
    <x v="3"/>
    <n v="0"/>
    <n v="1390"/>
    <x v="5"/>
    <n v="2487"/>
  </r>
  <r>
    <d v="2024-02-18T00:00:00"/>
    <x v="1"/>
    <x v="1"/>
    <n v="2120"/>
    <x v="4"/>
    <n v="2120"/>
    <n v="0"/>
    <x v="0"/>
    <n v="3675"/>
  </r>
  <r>
    <d v="2024-02-22T00:00:00"/>
    <x v="1"/>
    <x v="1"/>
    <n v="1120"/>
    <x v="0"/>
    <n v="1120"/>
    <n v="0"/>
    <x v="2"/>
    <n v="2105"/>
  </r>
  <r>
    <d v="2024-02-22T00:00:00"/>
    <x v="1"/>
    <x v="1"/>
    <n v="1050"/>
    <x v="1"/>
    <n v="1050"/>
    <n v="0"/>
    <x v="4"/>
    <n v="1512"/>
  </r>
  <r>
    <d v="2024-02-24T00:00:00"/>
    <x v="1"/>
    <x v="1"/>
    <n v="1490"/>
    <x v="2"/>
    <n v="1490"/>
    <n v="0"/>
    <x v="3"/>
    <n v="1752"/>
  </r>
  <r>
    <d v="2024-02-25T00:00:00"/>
    <x v="1"/>
    <x v="1"/>
    <n v="1180"/>
    <x v="3"/>
    <n v="1180"/>
    <n v="0"/>
    <x v="5"/>
    <n v="2974"/>
  </r>
  <r>
    <d v="2024-02-26T00:00:00"/>
    <x v="1"/>
    <x v="1"/>
    <n v="2590"/>
    <x v="4"/>
    <n v="2590"/>
    <n v="0"/>
    <x v="0"/>
    <n v="1639"/>
  </r>
  <r>
    <d v="2024-02-28T00:00:00"/>
    <x v="1"/>
    <x v="1"/>
    <n v="1000"/>
    <x v="3"/>
    <n v="0"/>
    <n v="1000"/>
    <x v="5"/>
    <n v="633"/>
  </r>
  <r>
    <d v="2024-02-28T00:00:00"/>
    <x v="1"/>
    <x v="1"/>
    <n v="1550"/>
    <x v="0"/>
    <n v="0"/>
    <n v="1550"/>
    <x v="2"/>
    <n v="1765"/>
  </r>
  <r>
    <d v="2024-03-01T00:00:00"/>
    <x v="1"/>
    <x v="2"/>
    <n v="1240"/>
    <x v="2"/>
    <n v="0"/>
    <n v="1240"/>
    <x v="4"/>
    <n v="1977"/>
  </r>
  <r>
    <d v="2024-03-02T00:00:00"/>
    <x v="1"/>
    <x v="2"/>
    <n v="840"/>
    <x v="3"/>
    <n v="0"/>
    <n v="840"/>
    <x v="0"/>
    <n v="1473"/>
  </r>
  <r>
    <d v="2024-03-03T00:00:00"/>
    <x v="1"/>
    <x v="2"/>
    <n v="1110"/>
    <x v="4"/>
    <n v="0"/>
    <n v="1110"/>
    <x v="5"/>
    <n v="2456"/>
  </r>
  <r>
    <d v="2024-03-04T00:00:00"/>
    <x v="1"/>
    <x v="2"/>
    <n v="1190"/>
    <x v="1"/>
    <n v="0"/>
    <n v="1190"/>
    <x v="5"/>
    <n v="1855"/>
  </r>
  <r>
    <d v="2024-03-05T00:00:00"/>
    <x v="1"/>
    <x v="2"/>
    <n v="1020"/>
    <x v="0"/>
    <n v="0"/>
    <n v="1020"/>
    <x v="0"/>
    <n v="2034"/>
  </r>
  <r>
    <d v="2024-03-06T00:00:00"/>
    <x v="1"/>
    <x v="2"/>
    <n v="1340"/>
    <x v="3"/>
    <n v="0"/>
    <n v="1340"/>
    <x v="2"/>
    <n v="3150"/>
  </r>
  <r>
    <d v="2024-03-06T00:00:00"/>
    <x v="1"/>
    <x v="2"/>
    <n v="1410"/>
    <x v="4"/>
    <n v="0"/>
    <n v="1410"/>
    <x v="4"/>
    <n v="914"/>
  </r>
  <r>
    <d v="2024-03-08T00:00:00"/>
    <x v="1"/>
    <x v="2"/>
    <n v="1150"/>
    <x v="3"/>
    <n v="0"/>
    <n v="1150"/>
    <x v="3"/>
    <n v="1391"/>
  </r>
  <r>
    <d v="2024-03-09T00:00:00"/>
    <x v="1"/>
    <x v="2"/>
    <n v="1850"/>
    <x v="1"/>
    <n v="0"/>
    <n v="1850"/>
    <x v="0"/>
    <n v="1303"/>
  </r>
  <r>
    <d v="2024-03-09T00:00:00"/>
    <x v="1"/>
    <x v="2"/>
    <n v="1860"/>
    <x v="2"/>
    <n v="1860"/>
    <n v="0"/>
    <x v="0"/>
    <n v="1847"/>
  </r>
  <r>
    <d v="2024-03-11T00:00:00"/>
    <x v="1"/>
    <x v="2"/>
    <n v="810"/>
    <x v="3"/>
    <n v="0"/>
    <n v="810"/>
    <x v="5"/>
    <n v="3190"/>
  </r>
  <r>
    <d v="2024-03-12T00:00:00"/>
    <x v="1"/>
    <x v="2"/>
    <n v="1810"/>
    <x v="4"/>
    <n v="1810"/>
    <n v="0"/>
    <x v="2"/>
    <n v="2207"/>
  </r>
  <r>
    <d v="2024-03-13T00:00:00"/>
    <x v="1"/>
    <x v="2"/>
    <n v="3180"/>
    <x v="0"/>
    <n v="3000"/>
    <n v="180"/>
    <x v="4"/>
    <n v="1596"/>
  </r>
  <r>
    <d v="2024-03-14T00:00:00"/>
    <x v="1"/>
    <x v="2"/>
    <n v="1330"/>
    <x v="3"/>
    <n v="0"/>
    <n v="1330"/>
    <x v="5"/>
    <n v="1455"/>
  </r>
  <r>
    <d v="2024-03-15T00:00:00"/>
    <x v="1"/>
    <x v="2"/>
    <n v="1030"/>
    <x v="4"/>
    <n v="0"/>
    <n v="1030"/>
    <x v="0"/>
    <n v="889"/>
  </r>
  <r>
    <d v="2024-03-16T00:00:00"/>
    <x v="1"/>
    <x v="2"/>
    <n v="1960"/>
    <x v="3"/>
    <n v="1960"/>
    <n v="0"/>
    <x v="5"/>
    <n v="3853"/>
  </r>
  <r>
    <d v="2024-03-11T00:00:00"/>
    <x v="1"/>
    <x v="2"/>
    <n v="2690"/>
    <x v="1"/>
    <n v="2690"/>
    <n v="0"/>
    <x v="5"/>
    <n v="1835"/>
  </r>
  <r>
    <d v="2024-03-18T00:00:00"/>
    <x v="1"/>
    <x v="2"/>
    <n v="1840"/>
    <x v="2"/>
    <n v="1840"/>
    <n v="0"/>
    <x v="0"/>
    <n v="1967"/>
  </r>
  <r>
    <d v="2024-03-19T00:00:00"/>
    <x v="1"/>
    <x v="2"/>
    <n v="3320"/>
    <x v="3"/>
    <n v="0"/>
    <n v="3320"/>
    <x v="2"/>
    <n v="3286"/>
  </r>
  <r>
    <d v="2024-03-20T00:00:00"/>
    <x v="1"/>
    <x v="2"/>
    <n v="2350"/>
    <x v="4"/>
    <n v="0"/>
    <n v="2350"/>
    <x v="4"/>
    <n v="2001"/>
  </r>
  <r>
    <d v="2024-03-21T00:00:00"/>
    <x v="1"/>
    <x v="2"/>
    <n v="1110"/>
    <x v="0"/>
    <n v="1110"/>
    <n v="0"/>
    <x v="3"/>
    <n v="3043"/>
  </r>
  <r>
    <d v="2024-03-21T00:00:00"/>
    <x v="1"/>
    <x v="2"/>
    <n v="3930"/>
    <x v="1"/>
    <n v="3930"/>
    <n v="0"/>
    <x v="1"/>
    <n v="2694"/>
  </r>
  <r>
    <d v="2024-03-21T00:00:00"/>
    <x v="1"/>
    <x v="2"/>
    <n v="2260"/>
    <x v="2"/>
    <n v="2260"/>
    <n v="0"/>
    <x v="0"/>
    <n v="3797"/>
  </r>
  <r>
    <d v="2024-03-24T00:00:00"/>
    <x v="1"/>
    <x v="2"/>
    <n v="1430"/>
    <x v="3"/>
    <n v="1430"/>
    <n v="0"/>
    <x v="1"/>
    <n v="3014"/>
  </r>
  <r>
    <d v="2024-03-25T00:00:00"/>
    <x v="1"/>
    <x v="2"/>
    <n v="1390"/>
    <x v="4"/>
    <n v="0"/>
    <n v="1390"/>
    <x v="2"/>
    <n v="2478"/>
  </r>
  <r>
    <d v="2024-03-26T00:00:00"/>
    <x v="1"/>
    <x v="2"/>
    <n v="1280"/>
    <x v="3"/>
    <n v="1280"/>
    <n v="0"/>
    <x v="4"/>
    <n v="2894"/>
  </r>
  <r>
    <d v="2024-03-21T00:00:00"/>
    <x v="1"/>
    <x v="2"/>
    <n v="900"/>
    <x v="1"/>
    <n v="0"/>
    <n v="900"/>
    <x v="1"/>
    <n v="1826"/>
  </r>
  <r>
    <d v="2024-03-28T00:00:00"/>
    <x v="1"/>
    <x v="2"/>
    <n v="940"/>
    <x v="2"/>
    <n v="0"/>
    <n v="940"/>
    <x v="0"/>
    <n v="1662"/>
  </r>
  <r>
    <d v="2024-03-29T00:00:00"/>
    <x v="1"/>
    <x v="2"/>
    <n v="3600"/>
    <x v="3"/>
    <n v="0"/>
    <n v="3600"/>
    <x v="1"/>
    <n v="3963"/>
  </r>
  <r>
    <d v="2024-03-29T00:00:00"/>
    <x v="1"/>
    <x v="2"/>
    <n v="1310"/>
    <x v="4"/>
    <n v="0"/>
    <n v="1310"/>
    <x v="1"/>
    <n v="1503"/>
  </r>
  <r>
    <d v="2024-03-29T00:00:00"/>
    <x v="1"/>
    <x v="2"/>
    <n v="910"/>
    <x v="0"/>
    <n v="910"/>
    <n v="0"/>
    <x v="0"/>
    <n v="2044"/>
  </r>
  <r>
    <d v="2024-03-29T00:00:00"/>
    <x v="1"/>
    <x v="2"/>
    <n v="3610"/>
    <x v="1"/>
    <n v="0"/>
    <n v="3610"/>
    <x v="2"/>
    <n v="2254"/>
  </r>
  <r>
    <d v="2024-04-02T00:00:00"/>
    <x v="1"/>
    <x v="3"/>
    <n v="2210"/>
    <x v="2"/>
    <n v="0"/>
    <n v="2210"/>
    <x v="4"/>
    <n v="3880"/>
  </r>
  <r>
    <d v="2024-04-03T00:00:00"/>
    <x v="1"/>
    <x v="3"/>
    <n v="1400"/>
    <x v="3"/>
    <n v="0"/>
    <n v="1400"/>
    <x v="3"/>
    <n v="3376"/>
  </r>
  <r>
    <d v="2024-04-04T00:00:00"/>
    <x v="1"/>
    <x v="3"/>
    <n v="2130"/>
    <x v="4"/>
    <n v="0"/>
    <n v="2130"/>
    <x v="0"/>
    <n v="1445"/>
  </r>
  <r>
    <d v="2024-04-05T00:00:00"/>
    <x v="1"/>
    <x v="3"/>
    <n v="2090"/>
    <x v="3"/>
    <n v="0"/>
    <n v="2090"/>
    <x v="0"/>
    <n v="3501"/>
  </r>
  <r>
    <d v="2024-04-06T00:00:00"/>
    <x v="1"/>
    <x v="3"/>
    <n v="1160"/>
    <x v="1"/>
    <n v="0"/>
    <n v="1160"/>
    <x v="1"/>
    <n v="664"/>
  </r>
  <r>
    <d v="2024-04-01T00:00:00"/>
    <x v="1"/>
    <x v="3"/>
    <n v="100"/>
    <x v="2"/>
    <n v="0"/>
    <n v="100"/>
    <x v="2"/>
    <n v="2118"/>
  </r>
  <r>
    <d v="2024-04-08T00:00:00"/>
    <x v="1"/>
    <x v="3"/>
    <n v="2680"/>
    <x v="3"/>
    <n v="0"/>
    <n v="2680"/>
    <x v="4"/>
    <n v="1740"/>
  </r>
  <r>
    <d v="2024-04-09T00:00:00"/>
    <x v="1"/>
    <x v="3"/>
    <n v="3650"/>
    <x v="4"/>
    <n v="0"/>
    <n v="3650"/>
    <x v="1"/>
    <n v="987"/>
  </r>
  <r>
    <d v="2024-04-10T00:00:00"/>
    <x v="1"/>
    <x v="3"/>
    <n v="3590"/>
    <x v="0"/>
    <n v="0"/>
    <n v="3590"/>
    <x v="0"/>
    <n v="656"/>
  </r>
  <r>
    <d v="2024-04-11T00:00:00"/>
    <x v="1"/>
    <x v="3"/>
    <n v="3310"/>
    <x v="3"/>
    <n v="0"/>
    <n v="3310"/>
    <x v="1"/>
    <n v="3451"/>
  </r>
  <r>
    <d v="2024-04-12T00:00:00"/>
    <x v="1"/>
    <x v="3"/>
    <n v="1940"/>
    <x v="4"/>
    <n v="0"/>
    <n v="1940"/>
    <x v="1"/>
    <n v="676"/>
  </r>
  <r>
    <d v="2024-04-12T00:00:00"/>
    <x v="1"/>
    <x v="3"/>
    <n v="2150"/>
    <x v="3"/>
    <n v="0"/>
    <n v="2150"/>
    <x v="0"/>
    <n v="2450"/>
  </r>
  <r>
    <d v="2024-04-12T00:00:00"/>
    <x v="1"/>
    <x v="3"/>
    <n v="3230"/>
    <x v="1"/>
    <n v="0"/>
    <n v="3230"/>
    <x v="2"/>
    <n v="2854"/>
  </r>
  <r>
    <d v="2024-04-12T00:00:00"/>
    <x v="1"/>
    <x v="3"/>
    <n v="2190"/>
    <x v="2"/>
    <n v="0"/>
    <n v="2190"/>
    <x v="4"/>
    <n v="2597"/>
  </r>
  <r>
    <d v="2024-04-16T00:00:00"/>
    <x v="1"/>
    <x v="3"/>
    <n v="1120"/>
    <x v="3"/>
    <n v="0"/>
    <n v="1120"/>
    <x v="3"/>
    <n v="1889"/>
  </r>
  <r>
    <d v="2024-04-11T00:00:00"/>
    <x v="1"/>
    <x v="3"/>
    <n v="2330"/>
    <x v="4"/>
    <n v="0"/>
    <n v="2330"/>
    <x v="1"/>
    <n v="1536"/>
  </r>
  <r>
    <d v="2024-04-18T00:00:00"/>
    <x v="1"/>
    <x v="3"/>
    <n v="120"/>
    <x v="1"/>
    <n v="0"/>
    <n v="120"/>
    <x v="0"/>
    <n v="1691"/>
  </r>
  <r>
    <d v="2024-04-19T00:00:00"/>
    <x v="1"/>
    <x v="3"/>
    <n v="3020"/>
    <x v="0"/>
    <n v="0"/>
    <n v="3020"/>
    <x v="1"/>
    <n v="3498"/>
  </r>
  <r>
    <d v="2024-04-20T00:00:00"/>
    <x v="1"/>
    <x v="3"/>
    <n v="3020"/>
    <x v="2"/>
    <n v="0"/>
    <n v="3020"/>
    <x v="2"/>
    <n v="2369"/>
  </r>
  <r>
    <d v="2024-04-21T00:00:00"/>
    <x v="1"/>
    <x v="3"/>
    <n v="2340"/>
    <x v="3"/>
    <n v="0"/>
    <n v="2340"/>
    <x v="0"/>
    <n v="2339"/>
  </r>
  <r>
    <d v="2024-04-22T00:00:00"/>
    <x v="1"/>
    <x v="3"/>
    <n v="2390"/>
    <x v="4"/>
    <n v="0"/>
    <n v="2390"/>
    <x v="1"/>
    <n v="856"/>
  </r>
  <r>
    <d v="2024-04-23T00:00:00"/>
    <x v="1"/>
    <x v="3"/>
    <n v="2610"/>
    <x v="3"/>
    <n v="0"/>
    <n v="2610"/>
    <x v="1"/>
    <n v="3171"/>
  </r>
  <r>
    <d v="2024-04-24T00:00:00"/>
    <x v="1"/>
    <x v="3"/>
    <n v="1950"/>
    <x v="4"/>
    <n v="0"/>
    <n v="1950"/>
    <x v="0"/>
    <n v="2039"/>
  </r>
  <r>
    <d v="2024-04-25T00:00:00"/>
    <x v="1"/>
    <x v="3"/>
    <n v="110"/>
    <x v="3"/>
    <n v="0"/>
    <n v="110"/>
    <x v="2"/>
    <n v="667"/>
  </r>
  <r>
    <d v="2024-04-26T00:00:00"/>
    <x v="1"/>
    <x v="3"/>
    <n v="2450"/>
    <x v="1"/>
    <n v="0"/>
    <n v="2450"/>
    <x v="4"/>
    <n v="2142"/>
  </r>
  <r>
    <d v="2024-04-21T00:00:00"/>
    <x v="1"/>
    <x v="3"/>
    <n v="1960"/>
    <x v="2"/>
    <n v="0"/>
    <n v="1960"/>
    <x v="3"/>
    <n v="3783"/>
  </r>
  <r>
    <d v="2024-04-22T00:00:00"/>
    <x v="1"/>
    <x v="3"/>
    <n v="7030"/>
    <x v="2"/>
    <n v="7030"/>
    <n v="0"/>
    <x v="3"/>
    <n v="860"/>
  </r>
  <r>
    <d v="2024-04-28T00:00:00"/>
    <x v="1"/>
    <x v="3"/>
    <n v="2900"/>
    <x v="3"/>
    <n v="0"/>
    <n v="2900"/>
    <x v="0"/>
    <n v="1980"/>
  </r>
  <r>
    <d v="2024-04-29T00:00:00"/>
    <x v="1"/>
    <x v="3"/>
    <n v="2850"/>
    <x v="4"/>
    <n v="0"/>
    <n v="2850"/>
    <x v="0"/>
    <n v="958"/>
  </r>
  <r>
    <d v="2024-04-30T00:00:00"/>
    <x v="1"/>
    <x v="3"/>
    <n v="2810"/>
    <x v="1"/>
    <n v="0"/>
    <n v="2810"/>
    <x v="1"/>
    <n v="2678"/>
  </r>
  <r>
    <d v="2024-04-30T00:00:00"/>
    <x v="1"/>
    <x v="3"/>
    <n v="1260"/>
    <x v="0"/>
    <n v="0"/>
    <n v="1260"/>
    <x v="2"/>
    <n v="2652"/>
  </r>
  <r>
    <d v="2024-05-02T00:00:00"/>
    <x v="1"/>
    <x v="4"/>
    <n v="2400"/>
    <x v="3"/>
    <n v="0"/>
    <n v="2400"/>
    <x v="4"/>
    <n v="3470"/>
  </r>
  <r>
    <d v="2024-05-02T00:00:00"/>
    <x v="1"/>
    <x v="4"/>
    <n v="3860"/>
    <x v="4"/>
    <n v="0"/>
    <n v="3860"/>
    <x v="1"/>
    <n v="2335"/>
  </r>
  <r>
    <d v="2024-05-04T00:00:00"/>
    <x v="1"/>
    <x v="4"/>
    <n v="130"/>
    <x v="3"/>
    <n v="0"/>
    <n v="130"/>
    <x v="0"/>
    <n v="4153"/>
  </r>
  <r>
    <d v="2024-05-05T00:00:00"/>
    <x v="1"/>
    <x v="4"/>
    <n v="3440"/>
    <x v="1"/>
    <n v="0"/>
    <n v="3440"/>
    <x v="1"/>
    <n v="4132"/>
  </r>
  <r>
    <d v="2024-05-06T00:00:00"/>
    <x v="1"/>
    <x v="4"/>
    <n v="2110"/>
    <x v="2"/>
    <n v="0"/>
    <n v="2110"/>
    <x v="0"/>
    <n v="1704"/>
  </r>
  <r>
    <d v="2024-05-01T00:00:00"/>
    <x v="1"/>
    <x v="4"/>
    <n v="1130"/>
    <x v="3"/>
    <n v="0"/>
    <n v="1130"/>
    <x v="4"/>
    <n v="2279"/>
  </r>
  <r>
    <d v="2024-05-08T00:00:00"/>
    <x v="1"/>
    <x v="4"/>
    <n v="890"/>
    <x v="4"/>
    <n v="0"/>
    <n v="890"/>
    <x v="0"/>
    <n v="4022"/>
  </r>
  <r>
    <d v="2024-05-09T00:00:00"/>
    <x v="1"/>
    <x v="4"/>
    <n v="3820"/>
    <x v="1"/>
    <n v="0"/>
    <n v="3820"/>
    <x v="1"/>
    <n v="1752"/>
  </r>
  <r>
    <d v="2024-05-10T00:00:00"/>
    <x v="1"/>
    <x v="4"/>
    <n v="1250"/>
    <x v="3"/>
    <n v="0"/>
    <n v="1250"/>
    <x v="1"/>
    <n v="1048"/>
  </r>
  <r>
    <d v="2024-05-11T00:00:00"/>
    <x v="1"/>
    <x v="4"/>
    <n v="1810"/>
    <x v="4"/>
    <n v="0"/>
    <n v="1810"/>
    <x v="0"/>
    <n v="2013"/>
  </r>
  <r>
    <d v="2024-05-12T00:00:00"/>
    <x v="1"/>
    <x v="4"/>
    <n v="3910"/>
    <x v="3"/>
    <n v="0"/>
    <n v="3910"/>
    <x v="2"/>
    <n v="2891"/>
  </r>
  <r>
    <d v="2024-05-13T00:00:00"/>
    <x v="1"/>
    <x v="4"/>
    <n v="19980"/>
    <x v="0"/>
    <n v="19000"/>
    <n v="980"/>
    <x v="4"/>
    <n v="3471"/>
  </r>
  <r>
    <d v="2024-05-14T00:00:00"/>
    <x v="1"/>
    <x v="4"/>
    <n v="130"/>
    <x v="2"/>
    <n v="0"/>
    <n v="130"/>
    <x v="2"/>
    <n v="2340"/>
  </r>
  <r>
    <d v="2024-05-15T00:00:00"/>
    <x v="1"/>
    <x v="4"/>
    <n v="3280"/>
    <x v="3"/>
    <n v="0"/>
    <n v="3280"/>
    <x v="3"/>
    <n v="2826"/>
  </r>
  <r>
    <d v="2024-05-16T00:00:00"/>
    <x v="1"/>
    <x v="4"/>
    <n v="2260"/>
    <x v="4"/>
    <n v="0"/>
    <n v="2260"/>
    <x v="0"/>
    <n v="790"/>
  </r>
  <r>
    <d v="2024-05-11T00:00:00"/>
    <x v="1"/>
    <x v="4"/>
    <n v="2220"/>
    <x v="1"/>
    <n v="0"/>
    <n v="2220"/>
    <x v="1"/>
    <n v="3171"/>
  </r>
  <r>
    <d v="2024-05-18T00:00:00"/>
    <x v="1"/>
    <x v="4"/>
    <n v="2800"/>
    <x v="1"/>
    <n v="0"/>
    <n v="2800"/>
    <x v="1"/>
    <n v="2248"/>
  </r>
  <r>
    <d v="2024-05-19T00:00:00"/>
    <x v="1"/>
    <x v="4"/>
    <n v="880"/>
    <x v="2"/>
    <n v="0"/>
    <n v="880"/>
    <x v="0"/>
    <n v="2773"/>
  </r>
  <r>
    <d v="2024-05-20T00:00:00"/>
    <x v="1"/>
    <x v="4"/>
    <n v="190"/>
    <x v="3"/>
    <n v="0"/>
    <n v="190"/>
    <x v="2"/>
    <n v="2162"/>
  </r>
  <r>
    <d v="2024-05-21T00:00:00"/>
    <x v="1"/>
    <x v="4"/>
    <n v="950"/>
    <x v="4"/>
    <n v="0"/>
    <n v="950"/>
    <x v="4"/>
    <n v="1873"/>
  </r>
  <r>
    <d v="2024-05-22T00:00:00"/>
    <x v="1"/>
    <x v="4"/>
    <n v="2630"/>
    <x v="3"/>
    <n v="2630"/>
    <n v="0"/>
    <x v="2"/>
    <n v="3857"/>
  </r>
  <r>
    <d v="2024-05-23T00:00:00"/>
    <x v="1"/>
    <x v="4"/>
    <n v="2640"/>
    <x v="0"/>
    <n v="2640"/>
    <n v="0"/>
    <x v="3"/>
    <n v="3169"/>
  </r>
  <r>
    <d v="2024-05-24T00:00:00"/>
    <x v="1"/>
    <x v="4"/>
    <n v="1380"/>
    <x v="2"/>
    <n v="1380"/>
    <n v="0"/>
    <x v="0"/>
    <n v="1491"/>
  </r>
  <r>
    <d v="2024-05-25T00:00:00"/>
    <x v="1"/>
    <x v="4"/>
    <n v="3180"/>
    <x v="3"/>
    <n v="3180"/>
    <n v="0"/>
    <x v="2"/>
    <n v="2614"/>
  </r>
  <r>
    <d v="2024-05-26T00:00:00"/>
    <x v="1"/>
    <x v="4"/>
    <n v="1110"/>
    <x v="4"/>
    <n v="1110"/>
    <n v="0"/>
    <x v="4"/>
    <n v="1575"/>
  </r>
  <r>
    <d v="2024-05-21T00:00:00"/>
    <x v="1"/>
    <x v="4"/>
    <n v="1660"/>
    <x v="1"/>
    <n v="0"/>
    <n v="1660"/>
    <x v="1"/>
    <n v="1654"/>
  </r>
  <r>
    <d v="2024-05-22T00:00:00"/>
    <x v="1"/>
    <x v="4"/>
    <n v="10500"/>
    <x v="1"/>
    <n v="10500"/>
    <n v="0"/>
    <x v="5"/>
    <n v="1801"/>
  </r>
  <r>
    <d v="2024-05-28T00:00:00"/>
    <x v="1"/>
    <x v="4"/>
    <n v="1130"/>
    <x v="1"/>
    <n v="0"/>
    <n v="1130"/>
    <x v="0"/>
    <n v="2120"/>
  </r>
  <r>
    <d v="2024-05-29T00:00:00"/>
    <x v="1"/>
    <x v="4"/>
    <n v="2910"/>
    <x v="2"/>
    <n v="0"/>
    <n v="2910"/>
    <x v="5"/>
    <n v="3032"/>
  </r>
  <r>
    <d v="2024-05-30T00:00:00"/>
    <x v="1"/>
    <x v="4"/>
    <n v="2390"/>
    <x v="3"/>
    <n v="0"/>
    <n v="2390"/>
    <x v="0"/>
    <n v="2786"/>
  </r>
  <r>
    <d v="2024-05-31T00:00:00"/>
    <x v="1"/>
    <x v="4"/>
    <n v="1410"/>
    <x v="4"/>
    <n v="0"/>
    <n v="1410"/>
    <x v="4"/>
    <n v="2814"/>
  </r>
  <r>
    <d v="2024-05-31T00:00:00"/>
    <x v="1"/>
    <x v="4"/>
    <n v="3120"/>
    <x v="3"/>
    <n v="3120"/>
    <n v="0"/>
    <x v="0"/>
    <n v="3929"/>
  </r>
  <r>
    <d v="2024-06-02T00:00:00"/>
    <x v="1"/>
    <x v="5"/>
    <n v="1380"/>
    <x v="0"/>
    <n v="0"/>
    <n v="1380"/>
    <x v="5"/>
    <n v="2847"/>
  </r>
  <r>
    <d v="2024-06-03T00:00:00"/>
    <x v="1"/>
    <x v="5"/>
    <n v="2110"/>
    <x v="2"/>
    <n v="0"/>
    <n v="2110"/>
    <x v="5"/>
    <n v="2497"/>
  </r>
  <r>
    <d v="2024-06-04T00:00:00"/>
    <x v="1"/>
    <x v="5"/>
    <n v="2110"/>
    <x v="3"/>
    <n v="0"/>
    <n v="2110"/>
    <x v="0"/>
    <n v="1268"/>
  </r>
  <r>
    <d v="2024-06-05T00:00:00"/>
    <x v="1"/>
    <x v="5"/>
    <n v="1610"/>
    <x v="4"/>
    <n v="0"/>
    <n v="1610"/>
    <x v="2"/>
    <n v="1594"/>
  </r>
  <r>
    <d v="2024-06-06T00:00:00"/>
    <x v="1"/>
    <x v="5"/>
    <n v="3340"/>
    <x v="1"/>
    <n v="0"/>
    <n v="3340"/>
    <x v="4"/>
    <n v="3451"/>
  </r>
  <r>
    <d v="2024-06-06T00:00:00"/>
    <x v="1"/>
    <x v="5"/>
    <n v="3930"/>
    <x v="3"/>
    <n v="0"/>
    <n v="3930"/>
    <x v="2"/>
    <n v="3103"/>
  </r>
  <r>
    <d v="2024-06-08T00:00:00"/>
    <x v="1"/>
    <x v="5"/>
    <n v="3880"/>
    <x v="4"/>
    <n v="0"/>
    <n v="3880"/>
    <x v="3"/>
    <n v="2621"/>
  </r>
  <r>
    <d v="2024-06-09T00:00:00"/>
    <x v="1"/>
    <x v="5"/>
    <n v="1010"/>
    <x v="3"/>
    <n v="0"/>
    <n v="1010"/>
    <x v="0"/>
    <n v="1349"/>
  </r>
  <r>
    <d v="2024-06-10T00:00:00"/>
    <x v="1"/>
    <x v="5"/>
    <n v="1620"/>
    <x v="1"/>
    <n v="0"/>
    <n v="1620"/>
    <x v="5"/>
    <n v="3127"/>
  </r>
  <r>
    <d v="2024-06-11T00:00:00"/>
    <x v="1"/>
    <x v="5"/>
    <n v="2450"/>
    <x v="2"/>
    <n v="0"/>
    <n v="2450"/>
    <x v="5"/>
    <n v="1531"/>
  </r>
  <r>
    <d v="2024-06-12T00:00:00"/>
    <x v="1"/>
    <x v="5"/>
    <n v="1500"/>
    <x v="3"/>
    <n v="0"/>
    <n v="1500"/>
    <x v="0"/>
    <n v="2355"/>
  </r>
  <r>
    <d v="2024-06-13T00:00:00"/>
    <x v="1"/>
    <x v="5"/>
    <n v="1220"/>
    <x v="4"/>
    <n v="0"/>
    <n v="1220"/>
    <x v="2"/>
    <n v="2350"/>
  </r>
  <r>
    <d v="2024-06-14T00:00:00"/>
    <x v="1"/>
    <x v="5"/>
    <n v="1120"/>
    <x v="0"/>
    <n v="0"/>
    <n v="1120"/>
    <x v="4"/>
    <n v="2604"/>
  </r>
  <r>
    <d v="2024-06-15T00:00:00"/>
    <x v="1"/>
    <x v="5"/>
    <n v="2890"/>
    <x v="1"/>
    <n v="0"/>
    <n v="2890"/>
    <x v="2"/>
    <n v="2807"/>
  </r>
  <r>
    <d v="2024-06-15T00:00:00"/>
    <x v="1"/>
    <x v="5"/>
    <n v="1240"/>
    <x v="2"/>
    <n v="1240"/>
    <n v="0"/>
    <x v="3"/>
    <n v="1051"/>
  </r>
  <r>
    <d v="2024-06-15T00:00:00"/>
    <x v="1"/>
    <x v="5"/>
    <n v="2180"/>
    <x v="3"/>
    <n v="2180"/>
    <n v="0"/>
    <x v="0"/>
    <n v="2548"/>
  </r>
  <r>
    <d v="2024-06-18T00:00:00"/>
    <x v="1"/>
    <x v="5"/>
    <n v="3010"/>
    <x v="3"/>
    <n v="3010"/>
    <n v="0"/>
    <x v="2"/>
    <n v="608"/>
  </r>
  <r>
    <d v="2024-06-19T00:00:00"/>
    <x v="1"/>
    <x v="5"/>
    <n v="3060"/>
    <x v="4"/>
    <n v="3060"/>
    <n v="0"/>
    <x v="4"/>
    <n v="2381"/>
  </r>
  <r>
    <d v="2024-06-20T00:00:00"/>
    <x v="1"/>
    <x v="5"/>
    <n v="3610"/>
    <x v="3"/>
    <n v="3610"/>
    <n v="0"/>
    <x v="5"/>
    <n v="2619"/>
  </r>
  <r>
    <d v="2024-06-21T00:00:00"/>
    <x v="1"/>
    <x v="5"/>
    <n v="1620"/>
    <x v="1"/>
    <n v="1620"/>
    <n v="0"/>
    <x v="0"/>
    <n v="2640"/>
  </r>
  <r>
    <d v="2024-06-22T00:00:00"/>
    <x v="1"/>
    <x v="5"/>
    <n v="3180"/>
    <x v="2"/>
    <n v="3180"/>
    <n v="0"/>
    <x v="5"/>
    <n v="2383"/>
  </r>
  <r>
    <d v="2024-06-23T00:00:00"/>
    <x v="1"/>
    <x v="5"/>
    <n v="1250"/>
    <x v="3"/>
    <n v="0"/>
    <n v="1250"/>
    <x v="0"/>
    <n v="1288"/>
  </r>
  <r>
    <d v="2024-06-24T00:00:00"/>
    <x v="1"/>
    <x v="5"/>
    <n v="1150"/>
    <x v="4"/>
    <n v="0"/>
    <n v="1150"/>
    <x v="4"/>
    <n v="2011"/>
  </r>
  <r>
    <d v="2024-06-25T00:00:00"/>
    <x v="1"/>
    <x v="5"/>
    <n v="21550"/>
    <x v="0"/>
    <n v="20000"/>
    <n v="1550"/>
    <x v="0"/>
    <n v="2150"/>
  </r>
  <r>
    <d v="2024-06-26T00:00:00"/>
    <x v="1"/>
    <x v="5"/>
    <n v="2610"/>
    <x v="1"/>
    <n v="0"/>
    <n v="2610"/>
    <x v="5"/>
    <n v="1101"/>
  </r>
  <r>
    <d v="2024-06-21T00:00:00"/>
    <x v="1"/>
    <x v="5"/>
    <n v="2040"/>
    <x v="3"/>
    <n v="0"/>
    <n v="2040"/>
    <x v="3"/>
    <n v="602"/>
  </r>
  <r>
    <d v="2024-06-28T00:00:00"/>
    <x v="1"/>
    <x v="5"/>
    <n v="2120"/>
    <x v="4"/>
    <n v="0"/>
    <n v="2120"/>
    <x v="0"/>
    <n v="2210"/>
  </r>
  <r>
    <d v="2024-06-29T00:00:00"/>
    <x v="1"/>
    <x v="5"/>
    <n v="2060"/>
    <x v="3"/>
    <n v="0"/>
    <n v="2060"/>
    <x v="2"/>
    <n v="2747"/>
  </r>
  <r>
    <d v="2024-06-29T00:00:00"/>
    <x v="1"/>
    <x v="5"/>
    <n v="3940"/>
    <x v="1"/>
    <n v="0"/>
    <n v="3940"/>
    <x v="4"/>
    <n v="1228"/>
  </r>
  <r>
    <d v="2024-06-30T00:00:00"/>
    <x v="1"/>
    <x v="5"/>
    <n v="23910"/>
    <x v="1"/>
    <n v="0"/>
    <n v="23910"/>
    <x v="4"/>
    <n v="1002"/>
  </r>
  <r>
    <d v="2024-07-01T00:00:00"/>
    <x v="1"/>
    <x v="6"/>
    <n v="1160"/>
    <x v="2"/>
    <n v="0"/>
    <n v="1160"/>
    <x v="3"/>
    <n v="1030"/>
  </r>
  <r>
    <d v="2024-07-02T00:00:00"/>
    <x v="1"/>
    <x v="6"/>
    <n v="3110"/>
    <x v="3"/>
    <n v="3110"/>
    <n v="0"/>
    <x v="3"/>
    <n v="629"/>
  </r>
  <r>
    <d v="2024-07-03T00:00:00"/>
    <x v="1"/>
    <x v="6"/>
    <n v="2110"/>
    <x v="4"/>
    <n v="2110"/>
    <n v="0"/>
    <x v="0"/>
    <n v="1154"/>
  </r>
  <r>
    <d v="2024-07-04T00:00:00"/>
    <x v="1"/>
    <x v="6"/>
    <n v="1030"/>
    <x v="0"/>
    <n v="1030"/>
    <n v="0"/>
    <x v="5"/>
    <n v="1338"/>
  </r>
  <r>
    <d v="2024-07-05T00:00:00"/>
    <x v="1"/>
    <x v="6"/>
    <n v="1530"/>
    <x v="3"/>
    <n v="1530"/>
    <n v="0"/>
    <x v="5"/>
    <n v="3199"/>
  </r>
  <r>
    <d v="2024-07-06T00:00:00"/>
    <x v="1"/>
    <x v="6"/>
    <n v="3150"/>
    <x v="4"/>
    <n v="3150"/>
    <n v="0"/>
    <x v="0"/>
    <n v="1245"/>
  </r>
  <r>
    <d v="2024-07-01T00:00:00"/>
    <x v="1"/>
    <x v="6"/>
    <n v="3140"/>
    <x v="3"/>
    <n v="0"/>
    <n v="3140"/>
    <x v="2"/>
    <n v="3106"/>
  </r>
  <r>
    <d v="2024-07-08T00:00:00"/>
    <x v="1"/>
    <x v="6"/>
    <n v="2910"/>
    <x v="1"/>
    <n v="0"/>
    <n v="2910"/>
    <x v="4"/>
    <n v="3289"/>
  </r>
  <r>
    <d v="2024-07-09T00:00:00"/>
    <x v="1"/>
    <x v="6"/>
    <n v="2910"/>
    <x v="2"/>
    <n v="0"/>
    <n v="2910"/>
    <x v="2"/>
    <n v="3814"/>
  </r>
  <r>
    <d v="2024-07-10T00:00:00"/>
    <x v="1"/>
    <x v="6"/>
    <n v="2440"/>
    <x v="3"/>
    <n v="0"/>
    <n v="2440"/>
    <x v="3"/>
    <n v="3413"/>
  </r>
  <r>
    <d v="2024-07-11T00:00:00"/>
    <x v="1"/>
    <x v="6"/>
    <n v="1520"/>
    <x v="4"/>
    <n v="1520"/>
    <n v="0"/>
    <x v="2"/>
    <n v="3442"/>
  </r>
  <r>
    <d v="2024-07-12T00:00:00"/>
    <x v="1"/>
    <x v="6"/>
    <n v="3180"/>
    <x v="1"/>
    <n v="3180"/>
    <n v="0"/>
    <x v="4"/>
    <n v="3215"/>
  </r>
  <r>
    <d v="2024-07-13T00:00:00"/>
    <x v="1"/>
    <x v="6"/>
    <n v="3290"/>
    <x v="0"/>
    <n v="3290"/>
    <n v="0"/>
    <x v="5"/>
    <n v="1697"/>
  </r>
  <r>
    <d v="2024-07-14T00:00:00"/>
    <x v="1"/>
    <x v="6"/>
    <n v="1190"/>
    <x v="2"/>
    <n v="1190"/>
    <n v="0"/>
    <x v="0"/>
    <n v="2234"/>
  </r>
  <r>
    <d v="2024-07-15T00:00:00"/>
    <x v="1"/>
    <x v="6"/>
    <n v="2480"/>
    <x v="3"/>
    <n v="2480"/>
    <n v="0"/>
    <x v="5"/>
    <n v="3841"/>
  </r>
  <r>
    <d v="2024-07-16T00:00:00"/>
    <x v="1"/>
    <x v="6"/>
    <n v="3210"/>
    <x v="4"/>
    <n v="3210"/>
    <n v="0"/>
    <x v="0"/>
    <n v="3342"/>
  </r>
  <r>
    <d v="2024-07-11T00:00:00"/>
    <x v="1"/>
    <x v="6"/>
    <n v="3010"/>
    <x v="3"/>
    <n v="3010"/>
    <n v="0"/>
    <x v="4"/>
    <n v="2294"/>
  </r>
  <r>
    <d v="2024-07-18T00:00:00"/>
    <x v="1"/>
    <x v="6"/>
    <n v="1560"/>
    <x v="1"/>
    <n v="1560"/>
    <n v="0"/>
    <x v="0"/>
    <n v="2432"/>
  </r>
  <r>
    <d v="2024-07-19T00:00:00"/>
    <x v="1"/>
    <x v="6"/>
    <n v="1690"/>
    <x v="2"/>
    <n v="1690"/>
    <n v="0"/>
    <x v="5"/>
    <n v="3156"/>
  </r>
  <r>
    <d v="2024-07-20T00:00:00"/>
    <x v="1"/>
    <x v="6"/>
    <n v="3240"/>
    <x v="3"/>
    <n v="3240"/>
    <n v="0"/>
    <x v="5"/>
    <n v="2061"/>
  </r>
  <r>
    <d v="2024-07-21T00:00:00"/>
    <x v="1"/>
    <x v="6"/>
    <n v="3120"/>
    <x v="4"/>
    <n v="3120"/>
    <n v="0"/>
    <x v="0"/>
    <n v="1804"/>
  </r>
  <r>
    <d v="2024-07-22T00:00:00"/>
    <x v="1"/>
    <x v="6"/>
    <n v="3210"/>
    <x v="1"/>
    <n v="3210"/>
    <n v="0"/>
    <x v="2"/>
    <n v="1825"/>
  </r>
  <r>
    <d v="2024-07-23T00:00:00"/>
    <x v="1"/>
    <x v="6"/>
    <n v="31940"/>
    <x v="0"/>
    <n v="1940"/>
    <n v="30000"/>
    <x v="4"/>
    <n v="2062"/>
  </r>
  <r>
    <d v="2024-07-24T00:00:00"/>
    <x v="1"/>
    <x v="6"/>
    <n v="3410"/>
    <x v="2"/>
    <n v="3410"/>
    <n v="0"/>
    <x v="2"/>
    <n v="3836"/>
  </r>
  <r>
    <d v="2024-07-25T00:00:00"/>
    <x v="1"/>
    <x v="6"/>
    <n v="1440"/>
    <x v="3"/>
    <n v="0"/>
    <n v="1440"/>
    <x v="3"/>
    <n v="1895"/>
  </r>
  <r>
    <d v="2024-07-26T00:00:00"/>
    <x v="1"/>
    <x v="6"/>
    <n v="1260"/>
    <x v="4"/>
    <n v="0"/>
    <n v="1260"/>
    <x v="0"/>
    <n v="3393"/>
  </r>
  <r>
    <d v="2024-07-21T00:00:00"/>
    <x v="1"/>
    <x v="6"/>
    <n v="2150"/>
    <x v="3"/>
    <n v="0"/>
    <n v="2150"/>
    <x v="5"/>
    <n v="1637"/>
  </r>
  <r>
    <d v="2024-07-21T00:00:00"/>
    <x v="1"/>
    <x v="6"/>
    <n v="1120"/>
    <x v="1"/>
    <n v="0"/>
    <n v="1120"/>
    <x v="5"/>
    <n v="1839"/>
  </r>
  <r>
    <d v="2024-07-21T00:00:00"/>
    <x v="1"/>
    <x v="6"/>
    <n v="3850"/>
    <x v="2"/>
    <n v="0"/>
    <n v="3850"/>
    <x v="0"/>
    <n v="2093"/>
  </r>
  <r>
    <d v="2024-07-22T00:00:00"/>
    <x v="1"/>
    <x v="6"/>
    <n v="14800"/>
    <x v="2"/>
    <n v="14800"/>
    <n v="0"/>
    <x v="0"/>
    <n v="2089"/>
  </r>
  <r>
    <d v="2024-07-30T00:00:00"/>
    <x v="1"/>
    <x v="6"/>
    <n v="1150"/>
    <x v="3"/>
    <n v="0"/>
    <n v="1150"/>
    <x v="2"/>
    <n v="2913"/>
  </r>
  <r>
    <d v="2024-07-31T00:00:00"/>
    <x v="1"/>
    <x v="6"/>
    <n v="3190"/>
    <x v="4"/>
    <n v="0"/>
    <n v="3190"/>
    <x v="4"/>
    <n v="1316"/>
  </r>
  <r>
    <d v="2024-08-01T00:00:00"/>
    <x v="1"/>
    <x v="7"/>
    <n v="1800"/>
    <x v="1"/>
    <n v="0"/>
    <n v="1800"/>
    <x v="2"/>
    <n v="3095"/>
  </r>
  <r>
    <d v="2024-08-02T00:00:00"/>
    <x v="1"/>
    <x v="7"/>
    <n v="1800"/>
    <x v="3"/>
    <n v="0"/>
    <n v="1800"/>
    <x v="2"/>
    <n v="1823"/>
  </r>
  <r>
    <d v="2024-08-03T00:00:00"/>
    <x v="1"/>
    <x v="7"/>
    <n v="1830"/>
    <x v="4"/>
    <n v="1830"/>
    <n v="0"/>
    <x v="4"/>
    <n v="1340"/>
  </r>
  <r>
    <d v="2024-08-04T00:00:00"/>
    <x v="1"/>
    <x v="7"/>
    <n v="2050"/>
    <x v="3"/>
    <n v="2050"/>
    <n v="0"/>
    <x v="5"/>
    <n v="992"/>
  </r>
  <r>
    <d v="2024-08-04T00:00:00"/>
    <x v="1"/>
    <x v="7"/>
    <n v="1810"/>
    <x v="0"/>
    <n v="1810"/>
    <n v="0"/>
    <x v="0"/>
    <n v="2850"/>
  </r>
  <r>
    <d v="2024-08-04T00:00:00"/>
    <x v="1"/>
    <x v="7"/>
    <n v="1110"/>
    <x v="2"/>
    <n v="1110"/>
    <n v="0"/>
    <x v="1"/>
    <n v="3176"/>
  </r>
  <r>
    <d v="2024-08-01T00:00:00"/>
    <x v="1"/>
    <x v="7"/>
    <n v="1210"/>
    <x v="3"/>
    <n v="1210"/>
    <n v="0"/>
    <x v="0"/>
    <n v="1946"/>
  </r>
  <r>
    <d v="2024-08-08T00:00:00"/>
    <x v="1"/>
    <x v="7"/>
    <n v="2550"/>
    <x v="4"/>
    <n v="0"/>
    <n v="2550"/>
    <x v="4"/>
    <n v="1596"/>
  </r>
  <r>
    <d v="2024-08-09T00:00:00"/>
    <x v="1"/>
    <x v="7"/>
    <n v="2110"/>
    <x v="1"/>
    <n v="2110"/>
    <n v="0"/>
    <x v="0"/>
    <n v="514"/>
  </r>
  <r>
    <d v="2024-08-10T00:00:00"/>
    <x v="1"/>
    <x v="7"/>
    <n v="2160"/>
    <x v="1"/>
    <n v="2160"/>
    <n v="0"/>
    <x v="1"/>
    <n v="1630"/>
  </r>
  <r>
    <d v="2024-08-10T00:00:00"/>
    <x v="1"/>
    <x v="7"/>
    <n v="2890"/>
    <x v="2"/>
    <n v="2890"/>
    <n v="0"/>
    <x v="1"/>
    <n v="1658"/>
  </r>
  <r>
    <d v="2024-08-10T00:00:00"/>
    <x v="1"/>
    <x v="7"/>
    <n v="3410"/>
    <x v="3"/>
    <n v="3410"/>
    <n v="0"/>
    <x v="0"/>
    <n v="1412"/>
  </r>
  <r>
    <d v="2024-08-13T00:00:00"/>
    <x v="1"/>
    <x v="7"/>
    <n v="3160"/>
    <x v="4"/>
    <n v="3160"/>
    <n v="0"/>
    <x v="2"/>
    <n v="2323"/>
  </r>
  <r>
    <d v="2024-08-14T00:00:00"/>
    <x v="1"/>
    <x v="7"/>
    <n v="1450"/>
    <x v="3"/>
    <n v="1450"/>
    <n v="0"/>
    <x v="4"/>
    <n v="2642"/>
  </r>
  <r>
    <d v="2024-08-15T00:00:00"/>
    <x v="1"/>
    <x v="7"/>
    <n v="2040"/>
    <x v="3"/>
    <n v="2040"/>
    <n v="0"/>
    <x v="2"/>
    <n v="2790"/>
  </r>
  <r>
    <d v="2024-08-16T00:00:00"/>
    <x v="1"/>
    <x v="7"/>
    <n v="2610"/>
    <x v="4"/>
    <n v="2610"/>
    <n v="0"/>
    <x v="3"/>
    <n v="2869"/>
  </r>
  <r>
    <d v="2024-08-11T00:00:00"/>
    <x v="1"/>
    <x v="7"/>
    <n v="140"/>
    <x v="3"/>
    <n v="140"/>
    <n v="0"/>
    <x v="0"/>
    <n v="1830"/>
  </r>
  <r>
    <d v="2024-08-18T00:00:00"/>
    <x v="1"/>
    <x v="7"/>
    <n v="1450"/>
    <x v="0"/>
    <n v="1450"/>
    <n v="0"/>
    <x v="1"/>
    <n v="2953"/>
  </r>
  <r>
    <d v="2024-08-19T00:00:00"/>
    <x v="1"/>
    <x v="7"/>
    <n v="1620"/>
    <x v="2"/>
    <n v="1620"/>
    <n v="0"/>
    <x v="1"/>
    <n v="1275"/>
  </r>
  <r>
    <d v="2024-08-20T00:00:00"/>
    <x v="1"/>
    <x v="7"/>
    <n v="2610"/>
    <x v="3"/>
    <n v="2610"/>
    <n v="0"/>
    <x v="0"/>
    <n v="586"/>
  </r>
  <r>
    <d v="2024-08-21T00:00:00"/>
    <x v="1"/>
    <x v="7"/>
    <n v="2900"/>
    <x v="4"/>
    <n v="0"/>
    <n v="2900"/>
    <x v="2"/>
    <n v="2571"/>
  </r>
  <r>
    <d v="2024-08-22T00:00:00"/>
    <x v="1"/>
    <x v="7"/>
    <n v="3480"/>
    <x v="1"/>
    <n v="0"/>
    <n v="3480"/>
    <x v="4"/>
    <n v="2282"/>
  </r>
  <r>
    <d v="2024-08-23T00:00:00"/>
    <x v="1"/>
    <x v="7"/>
    <n v="1610"/>
    <x v="1"/>
    <n v="0"/>
    <n v="1610"/>
    <x v="2"/>
    <n v="1671"/>
  </r>
  <r>
    <d v="2024-08-24T00:00:00"/>
    <x v="1"/>
    <x v="7"/>
    <n v="1060"/>
    <x v="3"/>
    <n v="1060"/>
    <n v="0"/>
    <x v="2"/>
    <n v="2196"/>
  </r>
  <r>
    <d v="2024-08-25T00:00:00"/>
    <x v="1"/>
    <x v="7"/>
    <n v="2280"/>
    <x v="4"/>
    <n v="2280"/>
    <n v="0"/>
    <x v="4"/>
    <n v="1272"/>
  </r>
  <r>
    <d v="2024-08-26T00:00:00"/>
    <x v="1"/>
    <x v="7"/>
    <n v="2890"/>
    <x v="3"/>
    <n v="0"/>
    <n v="2890"/>
    <x v="3"/>
    <n v="3654"/>
  </r>
  <r>
    <d v="2024-08-21T00:00:00"/>
    <x v="1"/>
    <x v="7"/>
    <n v="3400"/>
    <x v="0"/>
    <n v="3400"/>
    <n v="0"/>
    <x v="0"/>
    <n v="1618"/>
  </r>
  <r>
    <d v="2024-08-22T00:00:00"/>
    <x v="1"/>
    <x v="7"/>
    <n v="24280"/>
    <x v="0"/>
    <n v="0"/>
    <n v="24280"/>
    <x v="0"/>
    <n v="2103"/>
  </r>
  <r>
    <d v="2024-08-28T00:00:00"/>
    <x v="1"/>
    <x v="7"/>
    <n v="32510"/>
    <x v="2"/>
    <n v="30000"/>
    <n v="2510"/>
    <x v="1"/>
    <n v="973"/>
  </r>
  <r>
    <d v="2024-08-28T00:00:00"/>
    <x v="1"/>
    <x v="7"/>
    <n v="2480"/>
    <x v="3"/>
    <n v="0"/>
    <n v="2480"/>
    <x v="0"/>
    <n v="1553"/>
  </r>
  <r>
    <d v="2024-08-28T00:00:00"/>
    <x v="1"/>
    <x v="7"/>
    <n v="2200"/>
    <x v="4"/>
    <n v="0"/>
    <n v="2200"/>
    <x v="4"/>
    <n v="2431"/>
  </r>
  <r>
    <d v="2024-08-31T00:00:00"/>
    <x v="1"/>
    <x v="7"/>
    <n v="2100"/>
    <x v="1"/>
    <n v="0"/>
    <n v="2100"/>
    <x v="0"/>
    <n v="3396"/>
  </r>
  <r>
    <d v="2024-09-01T00:00:00"/>
    <x v="1"/>
    <x v="8"/>
    <n v="2150"/>
    <x v="3"/>
    <n v="0"/>
    <n v="2150"/>
    <x v="3"/>
    <n v="2692"/>
  </r>
  <r>
    <d v="2024-09-02T00:00:00"/>
    <x v="1"/>
    <x v="8"/>
    <n v="1420"/>
    <x v="4"/>
    <n v="0"/>
    <n v="1420"/>
    <x v="1"/>
    <n v="421"/>
  </r>
  <r>
    <d v="2024-09-03T00:00:00"/>
    <x v="1"/>
    <x v="8"/>
    <n v="2940"/>
    <x v="3"/>
    <n v="0"/>
    <n v="2940"/>
    <x v="0"/>
    <n v="2165"/>
  </r>
  <r>
    <d v="2024-09-04T00:00:00"/>
    <x v="1"/>
    <x v="8"/>
    <n v="2330"/>
    <x v="1"/>
    <n v="0"/>
    <n v="2330"/>
    <x v="2"/>
    <n v="2740"/>
  </r>
  <r>
    <d v="2024-09-05T00:00:00"/>
    <x v="1"/>
    <x v="8"/>
    <n v="2140"/>
    <x v="2"/>
    <n v="0"/>
    <n v="2140"/>
    <x v="4"/>
    <n v="311"/>
  </r>
  <r>
    <d v="2024-09-06T00:00:00"/>
    <x v="1"/>
    <x v="8"/>
    <n v="3090"/>
    <x v="3"/>
    <n v="0"/>
    <n v="3090"/>
    <x v="2"/>
    <n v="291"/>
  </r>
  <r>
    <d v="2024-09-01T00:00:00"/>
    <x v="1"/>
    <x v="8"/>
    <n v="1840"/>
    <x v="4"/>
    <n v="0"/>
    <n v="1840"/>
    <x v="3"/>
    <n v="2108"/>
  </r>
  <r>
    <d v="2024-09-08T00:00:00"/>
    <x v="1"/>
    <x v="8"/>
    <n v="3810"/>
    <x v="0"/>
    <n v="0"/>
    <n v="3810"/>
    <x v="0"/>
    <n v="974"/>
  </r>
  <r>
    <d v="2024-09-09T00:00:00"/>
    <x v="1"/>
    <x v="8"/>
    <n v="1190"/>
    <x v="1"/>
    <n v="0"/>
    <n v="1190"/>
    <x v="1"/>
    <n v="1792"/>
  </r>
  <r>
    <d v="2024-09-10T00:00:00"/>
    <x v="1"/>
    <x v="8"/>
    <n v="160"/>
    <x v="2"/>
    <n v="0"/>
    <n v="160"/>
    <x v="1"/>
    <n v="1765"/>
  </r>
  <r>
    <d v="2024-09-11T00:00:00"/>
    <x v="1"/>
    <x v="8"/>
    <n v="2390"/>
    <x v="3"/>
    <n v="0"/>
    <n v="2390"/>
    <x v="0"/>
    <n v="3486"/>
  </r>
  <r>
    <d v="2024-09-12T00:00:00"/>
    <x v="1"/>
    <x v="8"/>
    <n v="3860"/>
    <x v="4"/>
    <n v="3860"/>
    <n v="0"/>
    <x v="2"/>
    <n v="2464"/>
  </r>
  <r>
    <d v="2024-09-13T00:00:00"/>
    <x v="1"/>
    <x v="8"/>
    <n v="1950"/>
    <x v="3"/>
    <n v="0"/>
    <n v="1950"/>
    <x v="4"/>
    <n v="3584"/>
  </r>
  <r>
    <d v="2024-09-14T00:00:00"/>
    <x v="1"/>
    <x v="8"/>
    <n v="3050"/>
    <x v="1"/>
    <n v="0"/>
    <n v="3050"/>
    <x v="2"/>
    <n v="661"/>
  </r>
  <r>
    <d v="2024-09-15T00:00:00"/>
    <x v="1"/>
    <x v="8"/>
    <n v="3010"/>
    <x v="2"/>
    <n v="0"/>
    <n v="3010"/>
    <x v="3"/>
    <n v="2302"/>
  </r>
  <r>
    <d v="2024-09-16T00:00:00"/>
    <x v="1"/>
    <x v="8"/>
    <n v="1480"/>
    <x v="3"/>
    <n v="0"/>
    <n v="1480"/>
    <x v="2"/>
    <n v="3777"/>
  </r>
  <r>
    <d v="2024-09-11T00:00:00"/>
    <x v="1"/>
    <x v="8"/>
    <n v="1120"/>
    <x v="4"/>
    <n v="0"/>
    <n v="1120"/>
    <x v="4"/>
    <n v="2405"/>
  </r>
  <r>
    <d v="2024-09-18T00:00:00"/>
    <x v="1"/>
    <x v="8"/>
    <n v="31830"/>
    <x v="0"/>
    <n v="30000"/>
    <n v="1830"/>
    <x v="1"/>
    <n v="1273"/>
  </r>
  <r>
    <d v="2024-09-19T00:00:00"/>
    <x v="1"/>
    <x v="8"/>
    <n v="1400"/>
    <x v="1"/>
    <n v="0"/>
    <n v="1400"/>
    <x v="0"/>
    <n v="3588"/>
  </r>
  <r>
    <d v="2024-09-20T00:00:00"/>
    <x v="1"/>
    <x v="8"/>
    <n v="3310"/>
    <x v="2"/>
    <n v="0"/>
    <n v="3310"/>
    <x v="1"/>
    <n v="2104"/>
  </r>
  <r>
    <d v="2024-09-21T00:00:00"/>
    <x v="1"/>
    <x v="8"/>
    <n v="1560"/>
    <x v="3"/>
    <n v="0"/>
    <n v="1560"/>
    <x v="0"/>
    <n v="2075"/>
  </r>
  <r>
    <d v="2024-09-21T00:00:00"/>
    <x v="1"/>
    <x v="8"/>
    <n v="1340"/>
    <x v="4"/>
    <n v="0"/>
    <n v="1340"/>
    <x v="4"/>
    <n v="945"/>
  </r>
  <r>
    <d v="2024-09-22T00:00:00"/>
    <x v="1"/>
    <x v="8"/>
    <n v="19940"/>
    <x v="4"/>
    <n v="19940"/>
    <n v="0"/>
    <x v="4"/>
    <n v="2753"/>
  </r>
  <r>
    <d v="2024-09-23T00:00:00"/>
    <x v="1"/>
    <x v="8"/>
    <n v="1920"/>
    <x v="3"/>
    <n v="0"/>
    <n v="1920"/>
    <x v="0"/>
    <n v="2908"/>
  </r>
  <r>
    <d v="2024-09-24T00:00:00"/>
    <x v="1"/>
    <x v="8"/>
    <n v="3830"/>
    <x v="1"/>
    <n v="0"/>
    <n v="3830"/>
    <x v="1"/>
    <n v="2555"/>
  </r>
  <r>
    <d v="2024-09-25T00:00:00"/>
    <x v="1"/>
    <x v="8"/>
    <n v="1550"/>
    <x v="2"/>
    <n v="0"/>
    <n v="1550"/>
    <x v="1"/>
    <n v="1847"/>
  </r>
  <r>
    <d v="2024-09-26T00:00:00"/>
    <x v="1"/>
    <x v="8"/>
    <n v="1950"/>
    <x v="3"/>
    <n v="1950"/>
    <n v="0"/>
    <x v="0"/>
    <n v="1590"/>
  </r>
  <r>
    <d v="2024-09-21T00:00:00"/>
    <x v="1"/>
    <x v="8"/>
    <n v="1610"/>
    <x v="4"/>
    <n v="0"/>
    <n v="1610"/>
    <x v="2"/>
    <n v="1993"/>
  </r>
  <r>
    <d v="2024-09-28T00:00:00"/>
    <x v="1"/>
    <x v="8"/>
    <n v="1110"/>
    <x v="0"/>
    <n v="0"/>
    <n v="1110"/>
    <x v="4"/>
    <n v="3767"/>
  </r>
  <r>
    <d v="2024-09-29T00:00:00"/>
    <x v="1"/>
    <x v="8"/>
    <n v="3160"/>
    <x v="3"/>
    <n v="0"/>
    <n v="3160"/>
    <x v="2"/>
    <n v="992"/>
  </r>
  <r>
    <d v="2024-09-30T00:00:00"/>
    <x v="1"/>
    <x v="8"/>
    <n v="3660"/>
    <x v="4"/>
    <n v="0"/>
    <n v="3660"/>
    <x v="3"/>
    <n v="3788"/>
  </r>
  <r>
    <d v="2024-10-01T00:00:00"/>
    <x v="1"/>
    <x v="9"/>
    <n v="1910"/>
    <x v="3"/>
    <n v="0"/>
    <n v="1910"/>
    <x v="0"/>
    <n v="3456"/>
  </r>
  <r>
    <d v="2024-10-02T00:00:00"/>
    <x v="1"/>
    <x v="9"/>
    <n v="1800"/>
    <x v="1"/>
    <n v="0"/>
    <n v="1800"/>
    <x v="1"/>
    <n v="2704"/>
  </r>
  <r>
    <d v="2024-10-03T00:00:00"/>
    <x v="1"/>
    <x v="9"/>
    <n v="2680"/>
    <x v="2"/>
    <n v="0"/>
    <n v="2680"/>
    <x v="1"/>
    <n v="2325"/>
  </r>
  <r>
    <d v="2024-10-04T00:00:00"/>
    <x v="1"/>
    <x v="9"/>
    <n v="2320"/>
    <x v="3"/>
    <n v="0"/>
    <n v="2320"/>
    <x v="0"/>
    <n v="3780"/>
  </r>
  <r>
    <d v="2024-10-04T00:00:00"/>
    <x v="1"/>
    <x v="9"/>
    <n v="1090"/>
    <x v="4"/>
    <n v="0"/>
    <n v="1090"/>
    <x v="2"/>
    <n v="943"/>
  </r>
  <r>
    <d v="2024-10-06T00:00:00"/>
    <x v="1"/>
    <x v="9"/>
    <n v="1100"/>
    <x v="1"/>
    <n v="0"/>
    <n v="1100"/>
    <x v="4"/>
    <n v="2998"/>
  </r>
  <r>
    <d v="2024-10-01T00:00:00"/>
    <x v="1"/>
    <x v="9"/>
    <n v="1980"/>
    <x v="0"/>
    <n v="0"/>
    <n v="1980"/>
    <x v="2"/>
    <n v="1068"/>
  </r>
  <r>
    <d v="2024-10-08T00:00:00"/>
    <x v="1"/>
    <x v="9"/>
    <n v="1930"/>
    <x v="2"/>
    <n v="0"/>
    <n v="1930"/>
    <x v="3"/>
    <n v="564"/>
  </r>
  <r>
    <d v="2024-10-09T00:00:00"/>
    <x v="1"/>
    <x v="9"/>
    <n v="1800"/>
    <x v="3"/>
    <n v="0"/>
    <n v="1800"/>
    <x v="0"/>
    <n v="2190"/>
  </r>
  <r>
    <d v="2024-10-10T00:00:00"/>
    <x v="1"/>
    <x v="9"/>
    <n v="2380"/>
    <x v="4"/>
    <n v="0"/>
    <n v="2380"/>
    <x v="2"/>
    <n v="2400"/>
  </r>
  <r>
    <d v="2024-10-11T00:00:00"/>
    <x v="1"/>
    <x v="9"/>
    <n v="3240"/>
    <x v="3"/>
    <n v="3240"/>
    <n v="0"/>
    <x v="4"/>
    <n v="2941"/>
  </r>
  <r>
    <d v="2024-10-12T00:00:00"/>
    <x v="1"/>
    <x v="9"/>
    <n v="2900"/>
    <x v="1"/>
    <n v="2900"/>
    <n v="0"/>
    <x v="1"/>
    <n v="481"/>
  </r>
  <r>
    <d v="2024-10-13T00:00:00"/>
    <x v="1"/>
    <x v="9"/>
    <n v="2660"/>
    <x v="2"/>
    <n v="2660"/>
    <n v="0"/>
    <x v="0"/>
    <n v="2782"/>
  </r>
  <r>
    <d v="2024-10-14T00:00:00"/>
    <x v="1"/>
    <x v="9"/>
    <n v="2130"/>
    <x v="3"/>
    <n v="0"/>
    <n v="2130"/>
    <x v="5"/>
    <n v="2618"/>
  </r>
  <r>
    <d v="2024-10-15T00:00:00"/>
    <x v="1"/>
    <x v="9"/>
    <n v="2940"/>
    <x v="3"/>
    <n v="0"/>
    <n v="2940"/>
    <x v="0"/>
    <n v="1550"/>
  </r>
  <r>
    <d v="2024-10-16T00:00:00"/>
    <x v="1"/>
    <x v="9"/>
    <n v="3120"/>
    <x v="4"/>
    <n v="0"/>
    <n v="3120"/>
    <x v="4"/>
    <n v="1966"/>
  </r>
  <r>
    <d v="2024-10-11T00:00:00"/>
    <x v="1"/>
    <x v="9"/>
    <n v="1110"/>
    <x v="3"/>
    <n v="0"/>
    <n v="1110"/>
    <x v="0"/>
    <n v="1429"/>
  </r>
  <r>
    <d v="2024-10-18T00:00:00"/>
    <x v="1"/>
    <x v="9"/>
    <n v="1010"/>
    <x v="1"/>
    <n v="0"/>
    <n v="1010"/>
    <x v="5"/>
    <n v="647"/>
  </r>
  <r>
    <d v="2024-10-19T00:00:00"/>
    <x v="1"/>
    <x v="9"/>
    <n v="610"/>
    <x v="2"/>
    <n v="0"/>
    <n v="610"/>
    <x v="5"/>
    <n v="1750"/>
  </r>
  <r>
    <d v="2024-10-20T00:00:00"/>
    <x v="1"/>
    <x v="9"/>
    <n v="1860"/>
    <x v="3"/>
    <n v="0"/>
    <n v="1860"/>
    <x v="0"/>
    <n v="1401"/>
  </r>
  <r>
    <d v="2024-10-21T00:00:00"/>
    <x v="1"/>
    <x v="9"/>
    <n v="3830"/>
    <x v="4"/>
    <n v="0"/>
    <n v="3830"/>
    <x v="2"/>
    <n v="2443"/>
  </r>
  <r>
    <d v="2024-10-22T00:00:00"/>
    <x v="1"/>
    <x v="9"/>
    <n v="16730"/>
    <x v="4"/>
    <n v="16730"/>
    <n v="0"/>
    <x v="2"/>
    <n v="1158"/>
  </r>
  <r>
    <d v="2024-10-22T00:00:00"/>
    <x v="1"/>
    <x v="9"/>
    <n v="20160"/>
    <x v="0"/>
    <n v="20000"/>
    <n v="160"/>
    <x v="4"/>
    <n v="2477"/>
  </r>
  <r>
    <d v="2024-10-23T00:00:00"/>
    <x v="1"/>
    <x v="9"/>
    <n v="2620"/>
    <x v="1"/>
    <n v="0"/>
    <n v="2620"/>
    <x v="2"/>
    <n v="2608"/>
  </r>
  <r>
    <d v="2024-10-24T00:00:00"/>
    <x v="1"/>
    <x v="9"/>
    <n v="3100"/>
    <x v="3"/>
    <n v="0"/>
    <n v="3100"/>
    <x v="3"/>
    <n v="591"/>
  </r>
  <r>
    <d v="2024-10-24T00:00:00"/>
    <x v="1"/>
    <x v="9"/>
    <n v="1510"/>
    <x v="4"/>
    <n v="0"/>
    <n v="1510"/>
    <x v="0"/>
    <n v="3554"/>
  </r>
  <r>
    <d v="2024-10-26T00:00:00"/>
    <x v="1"/>
    <x v="9"/>
    <n v="1200"/>
    <x v="3"/>
    <n v="0"/>
    <n v="1200"/>
    <x v="5"/>
    <n v="2989"/>
  </r>
  <r>
    <d v="2024-10-21T00:00:00"/>
    <x v="1"/>
    <x v="9"/>
    <n v="3150"/>
    <x v="1"/>
    <n v="0"/>
    <n v="3150"/>
    <x v="5"/>
    <n v="2848"/>
  </r>
  <r>
    <d v="2024-10-28T00:00:00"/>
    <x v="1"/>
    <x v="9"/>
    <n v="1880"/>
    <x v="2"/>
    <n v="1880"/>
    <n v="0"/>
    <x v="0"/>
    <n v="2236"/>
  </r>
  <r>
    <d v="2024-10-29T00:00:00"/>
    <x v="1"/>
    <x v="9"/>
    <n v="2940"/>
    <x v="3"/>
    <n v="2940"/>
    <n v="0"/>
    <x v="2"/>
    <n v="1253"/>
  </r>
  <r>
    <d v="2024-10-30T00:00:00"/>
    <x v="1"/>
    <x v="9"/>
    <n v="110"/>
    <x v="4"/>
    <n v="0"/>
    <n v="110"/>
    <x v="4"/>
    <n v="2596"/>
  </r>
  <r>
    <d v="2024-10-31T00:00:00"/>
    <x v="1"/>
    <x v="9"/>
    <n v="2800"/>
    <x v="0"/>
    <n v="0"/>
    <n v="2800"/>
    <x v="2"/>
    <n v="3141"/>
  </r>
  <r>
    <d v="2024-11-01T00:00:00"/>
    <x v="1"/>
    <x v="10"/>
    <n v="1010"/>
    <x v="3"/>
    <n v="0"/>
    <n v="1010"/>
    <x v="3"/>
    <n v="3053"/>
  </r>
  <r>
    <d v="2024-11-02T00:00:00"/>
    <x v="1"/>
    <x v="10"/>
    <n v="3300"/>
    <x v="4"/>
    <n v="0"/>
    <n v="3300"/>
    <x v="0"/>
    <n v="3529"/>
  </r>
  <r>
    <d v="2024-11-03T00:00:00"/>
    <x v="1"/>
    <x v="10"/>
    <n v="4000"/>
    <x v="3"/>
    <n v="0"/>
    <n v="4000"/>
    <x v="5"/>
    <n v="1294"/>
  </r>
  <r>
    <d v="2024-11-04T00:00:00"/>
    <x v="1"/>
    <x v="10"/>
    <n v="3480"/>
    <x v="1"/>
    <n v="0"/>
    <n v="3480"/>
    <x v="0"/>
    <n v="2410"/>
  </r>
  <r>
    <d v="2024-11-05T00:00:00"/>
    <x v="1"/>
    <x v="10"/>
    <n v="2530"/>
    <x v="2"/>
    <n v="0"/>
    <n v="2530"/>
    <x v="2"/>
    <n v="2589"/>
  </r>
  <r>
    <d v="2024-11-06T00:00:00"/>
    <x v="1"/>
    <x v="10"/>
    <n v="850"/>
    <x v="3"/>
    <n v="850"/>
    <n v="0"/>
    <x v="4"/>
    <n v="1988"/>
  </r>
  <r>
    <d v="2024-11-01T00:00:00"/>
    <x v="1"/>
    <x v="10"/>
    <n v="3900"/>
    <x v="4"/>
    <n v="3900"/>
    <n v="0"/>
    <x v="2"/>
    <n v="2970"/>
  </r>
  <r>
    <d v="2024-11-08T00:00:00"/>
    <x v="1"/>
    <x v="10"/>
    <n v="640"/>
    <x v="1"/>
    <n v="0"/>
    <n v="640"/>
    <x v="3"/>
    <n v="2467"/>
  </r>
  <r>
    <d v="2024-11-09T00:00:00"/>
    <x v="1"/>
    <x v="10"/>
    <n v="1390"/>
    <x v="0"/>
    <n v="0"/>
    <n v="1390"/>
    <x v="2"/>
    <n v="2678"/>
  </r>
  <r>
    <d v="2024-11-10T00:00:00"/>
    <x v="1"/>
    <x v="10"/>
    <n v="3260"/>
    <x v="2"/>
    <n v="0"/>
    <n v="3260"/>
    <x v="4"/>
    <n v="3811"/>
  </r>
  <r>
    <d v="2024-11-11T00:00:00"/>
    <x v="1"/>
    <x v="10"/>
    <n v="1010"/>
    <x v="3"/>
    <n v="0"/>
    <n v="1010"/>
    <x v="5"/>
    <n v="2805"/>
  </r>
  <r>
    <d v="2024-11-12T00:00:00"/>
    <x v="1"/>
    <x v="10"/>
    <n v="1500"/>
    <x v="4"/>
    <n v="0"/>
    <n v="1500"/>
    <x v="0"/>
    <n v="1470"/>
  </r>
  <r>
    <d v="2024-11-13T00:00:00"/>
    <x v="1"/>
    <x v="10"/>
    <n v="3490"/>
    <x v="3"/>
    <n v="0"/>
    <n v="3490"/>
    <x v="5"/>
    <n v="2692"/>
  </r>
  <r>
    <d v="2024-11-14T00:00:00"/>
    <x v="1"/>
    <x v="10"/>
    <n v="2360"/>
    <x v="1"/>
    <n v="0"/>
    <n v="2360"/>
    <x v="0"/>
    <n v="2931"/>
  </r>
  <r>
    <d v="2024-11-15T00:00:00"/>
    <x v="1"/>
    <x v="10"/>
    <n v="610"/>
    <x v="2"/>
    <n v="0"/>
    <n v="610"/>
    <x v="4"/>
    <n v="2338"/>
  </r>
  <r>
    <d v="2024-11-16T00:00:00"/>
    <x v="1"/>
    <x v="10"/>
    <n v="1040"/>
    <x v="3"/>
    <n v="0"/>
    <n v="1040"/>
    <x v="0"/>
    <n v="768"/>
  </r>
  <r>
    <d v="2024-11-16T00:00:00"/>
    <x v="1"/>
    <x v="10"/>
    <n v="1500"/>
    <x v="4"/>
    <n v="0"/>
    <n v="1500"/>
    <x v="5"/>
    <n v="1957"/>
  </r>
  <r>
    <d v="2024-11-18T00:00:00"/>
    <x v="1"/>
    <x v="10"/>
    <n v="2480"/>
    <x v="1"/>
    <n v="0"/>
    <n v="2480"/>
    <x v="5"/>
    <n v="3125"/>
  </r>
  <r>
    <d v="2024-11-19T00:00:00"/>
    <x v="1"/>
    <x v="10"/>
    <n v="11090"/>
    <x v="0"/>
    <n v="10000"/>
    <n v="1090"/>
    <x v="0"/>
    <n v="2723"/>
  </r>
  <r>
    <d v="2024-11-20T00:00:00"/>
    <x v="1"/>
    <x v="10"/>
    <n v="2200"/>
    <x v="2"/>
    <n v="2200"/>
    <n v="0"/>
    <x v="2"/>
    <n v="599"/>
  </r>
  <r>
    <d v="2024-11-21T00:00:00"/>
    <x v="1"/>
    <x v="10"/>
    <n v="6060"/>
    <x v="2"/>
    <n v="0"/>
    <n v="6060"/>
    <x v="2"/>
    <n v="963"/>
  </r>
  <r>
    <d v="2024-11-21T00:00:00"/>
    <x v="1"/>
    <x v="10"/>
    <n v="620"/>
    <x v="3"/>
    <n v="620"/>
    <n v="0"/>
    <x v="4"/>
    <n v="2388"/>
  </r>
  <r>
    <d v="2024-11-22T00:00:00"/>
    <x v="1"/>
    <x v="10"/>
    <n v="1590"/>
    <x v="4"/>
    <n v="0"/>
    <n v="1590"/>
    <x v="2"/>
    <n v="1580"/>
  </r>
  <r>
    <d v="2024-11-23T00:00:00"/>
    <x v="1"/>
    <x v="10"/>
    <n v="3680"/>
    <x v="3"/>
    <n v="0"/>
    <n v="3680"/>
    <x v="3"/>
    <n v="881"/>
  </r>
  <r>
    <d v="2024-11-24T00:00:00"/>
    <x v="1"/>
    <x v="10"/>
    <n v="2180"/>
    <x v="1"/>
    <n v="0"/>
    <n v="2180"/>
    <x v="0"/>
    <n v="1638"/>
  </r>
  <r>
    <d v="2024-11-25T00:00:00"/>
    <x v="1"/>
    <x v="10"/>
    <n v="2650"/>
    <x v="2"/>
    <n v="0"/>
    <n v="2650"/>
    <x v="5"/>
    <n v="2723"/>
  </r>
  <r>
    <d v="2024-11-26T00:00:00"/>
    <x v="1"/>
    <x v="10"/>
    <n v="3210"/>
    <x v="3"/>
    <n v="0"/>
    <n v="3210"/>
    <x v="5"/>
    <n v="1521"/>
  </r>
  <r>
    <d v="2024-11-21T00:00:00"/>
    <x v="1"/>
    <x v="10"/>
    <n v="3150"/>
    <x v="4"/>
    <n v="0"/>
    <n v="3150"/>
    <x v="0"/>
    <n v="1176"/>
  </r>
  <r>
    <d v="2024-11-28T00:00:00"/>
    <x v="1"/>
    <x v="10"/>
    <n v="1990"/>
    <x v="1"/>
    <n v="0"/>
    <n v="1990"/>
    <x v="2"/>
    <n v="1692"/>
  </r>
  <r>
    <d v="2024-11-29T00:00:00"/>
    <x v="1"/>
    <x v="10"/>
    <n v="2690"/>
    <x v="3"/>
    <n v="0"/>
    <n v="2690"/>
    <x v="4"/>
    <n v="372"/>
  </r>
  <r>
    <d v="2024-11-30T00:00:00"/>
    <x v="1"/>
    <x v="10"/>
    <n v="1040"/>
    <x v="4"/>
    <n v="0"/>
    <n v="1040"/>
    <x v="2"/>
    <n v="2186"/>
  </r>
  <r>
    <d v="2024-12-01T00:00:00"/>
    <x v="1"/>
    <x v="11"/>
    <n v="1990"/>
    <x v="3"/>
    <n v="0"/>
    <n v="1990"/>
    <x v="3"/>
    <n v="3179"/>
  </r>
  <r>
    <d v="2024-12-02T00:00:00"/>
    <x v="1"/>
    <x v="11"/>
    <n v="1980"/>
    <x v="0"/>
    <n v="0"/>
    <n v="1980"/>
    <x v="0"/>
    <n v="1923"/>
  </r>
  <r>
    <d v="2024-12-03T00:00:00"/>
    <x v="1"/>
    <x v="11"/>
    <n v="3510"/>
    <x v="2"/>
    <n v="0"/>
    <n v="3510"/>
    <x v="2"/>
    <n v="2476"/>
  </r>
  <r>
    <d v="2024-12-04T00:00:00"/>
    <x v="1"/>
    <x v="11"/>
    <n v="810"/>
    <x v="3"/>
    <n v="0"/>
    <n v="810"/>
    <x v="4"/>
    <n v="2169"/>
  </r>
  <r>
    <d v="2024-12-05T00:00:00"/>
    <x v="1"/>
    <x v="11"/>
    <n v="2680"/>
    <x v="4"/>
    <n v="0"/>
    <n v="2680"/>
    <x v="1"/>
    <n v="3835"/>
  </r>
  <r>
    <d v="2024-12-05T00:00:00"/>
    <x v="1"/>
    <x v="11"/>
    <n v="1110"/>
    <x v="1"/>
    <n v="0"/>
    <n v="1110"/>
    <x v="0"/>
    <n v="2468"/>
  </r>
  <r>
    <d v="2024-12-01T00:00:00"/>
    <x v="1"/>
    <x v="11"/>
    <n v="3250"/>
    <x v="1"/>
    <n v="0"/>
    <n v="3250"/>
    <x v="1"/>
    <n v="1065"/>
  </r>
  <r>
    <d v="2024-12-08T00:00:00"/>
    <x v="1"/>
    <x v="11"/>
    <n v="110"/>
    <x v="2"/>
    <n v="0"/>
    <n v="110"/>
    <x v="0"/>
    <n v="3535"/>
  </r>
  <r>
    <d v="2024-12-09T00:00:00"/>
    <x v="1"/>
    <x v="11"/>
    <n v="2030"/>
    <x v="3"/>
    <n v="0"/>
    <n v="2030"/>
    <x v="4"/>
    <n v="2271"/>
  </r>
  <r>
    <d v="2024-12-10T00:00:00"/>
    <x v="1"/>
    <x v="11"/>
    <n v="1510"/>
    <x v="4"/>
    <n v="1510"/>
    <n v="0"/>
    <x v="0"/>
    <n v="2730"/>
  </r>
  <r>
    <d v="2024-12-11T00:00:00"/>
    <x v="1"/>
    <x v="11"/>
    <n v="3690"/>
    <x v="3"/>
    <n v="3690"/>
    <n v="0"/>
    <x v="1"/>
    <n v="1672"/>
  </r>
  <r>
    <d v="2024-12-11T00:00:00"/>
    <x v="1"/>
    <x v="11"/>
    <n v="1090"/>
    <x v="0"/>
    <n v="0"/>
    <n v="1090"/>
    <x v="1"/>
    <n v="2191"/>
  </r>
  <r>
    <d v="2024-12-11T00:00:00"/>
    <x v="1"/>
    <x v="11"/>
    <n v="2820"/>
    <x v="2"/>
    <n v="0"/>
    <n v="2820"/>
    <x v="0"/>
    <n v="3861"/>
  </r>
  <r>
    <d v="2024-12-14T00:00:00"/>
    <x v="1"/>
    <x v="11"/>
    <n v="1110"/>
    <x v="3"/>
    <n v="0"/>
    <n v="1110"/>
    <x v="2"/>
    <n v="2549"/>
  </r>
  <r>
    <d v="2024-12-15T00:00:00"/>
    <x v="1"/>
    <x v="11"/>
    <n v="3990"/>
    <x v="4"/>
    <n v="0"/>
    <n v="3990"/>
    <x v="4"/>
    <n v="1343"/>
  </r>
  <r>
    <d v="2024-12-16T00:00:00"/>
    <x v="1"/>
    <x v="11"/>
    <n v="2150"/>
    <x v="1"/>
    <n v="0"/>
    <n v="2150"/>
    <x v="2"/>
    <n v="2339"/>
  </r>
  <r>
    <d v="2024-12-11T00:00:00"/>
    <x v="1"/>
    <x v="11"/>
    <n v="2230"/>
    <x v="1"/>
    <n v="0"/>
    <n v="2230"/>
    <x v="3"/>
    <n v="2786"/>
  </r>
  <r>
    <d v="2024-12-18T00:00:00"/>
    <x v="1"/>
    <x v="11"/>
    <n v="3080"/>
    <x v="0"/>
    <n v="0"/>
    <n v="3080"/>
    <x v="3"/>
    <n v="1431"/>
  </r>
  <r>
    <d v="2024-12-18T00:00:00"/>
    <x v="1"/>
    <x v="11"/>
    <n v="2180"/>
    <x v="2"/>
    <n v="0"/>
    <n v="2180"/>
    <x v="1"/>
    <n v="2395"/>
  </r>
  <r>
    <d v="2024-12-18T00:00:00"/>
    <x v="1"/>
    <x v="11"/>
    <n v="920"/>
    <x v="3"/>
    <n v="0"/>
    <n v="920"/>
    <x v="1"/>
    <n v="3230"/>
  </r>
  <r>
    <d v="2024-12-21T00:00:00"/>
    <x v="1"/>
    <x v="11"/>
    <n v="6920"/>
    <x v="3"/>
    <n v="6920"/>
    <n v="0"/>
    <x v="1"/>
    <n v="3555"/>
  </r>
  <r>
    <d v="2024-12-21T00:00:00"/>
    <x v="1"/>
    <x v="11"/>
    <n v="3200"/>
    <x v="4"/>
    <n v="0"/>
    <n v="3200"/>
    <x v="0"/>
    <n v="3491"/>
  </r>
  <r>
    <d v="2024-12-22T00:00:00"/>
    <x v="1"/>
    <x v="11"/>
    <n v="2320"/>
    <x v="3"/>
    <n v="0"/>
    <n v="2320"/>
    <x v="2"/>
    <n v="1174"/>
  </r>
  <r>
    <d v="2024-12-23T00:00:00"/>
    <x v="1"/>
    <x v="11"/>
    <n v="3800"/>
    <x v="1"/>
    <n v="0"/>
    <n v="3800"/>
    <x v="0"/>
    <n v="2272"/>
  </r>
  <r>
    <d v="2024-12-24T00:00:00"/>
    <x v="1"/>
    <x v="11"/>
    <n v="2110"/>
    <x v="2"/>
    <n v="0"/>
    <n v="2110"/>
    <x v="2"/>
    <n v="1496"/>
  </r>
  <r>
    <d v="2024-12-24T00:00:00"/>
    <x v="1"/>
    <x v="11"/>
    <n v="3550"/>
    <x v="3"/>
    <n v="0"/>
    <n v="3550"/>
    <x v="4"/>
    <n v="482"/>
  </r>
  <r>
    <d v="2024-12-26T00:00:00"/>
    <x v="1"/>
    <x v="11"/>
    <n v="1650"/>
    <x v="1"/>
    <n v="0"/>
    <n v="1650"/>
    <x v="2"/>
    <n v="3777"/>
  </r>
  <r>
    <d v="2024-12-26T00:00:00"/>
    <x v="1"/>
    <x v="11"/>
    <n v="1910"/>
    <x v="0"/>
    <n v="0"/>
    <n v="1910"/>
    <x v="3"/>
    <n v="1280"/>
  </r>
  <r>
    <d v="2025-01-10T00:00:00"/>
    <x v="2"/>
    <x v="0"/>
    <n v="1900"/>
    <x v="1"/>
    <n v="1900"/>
    <n v="0"/>
    <x v="3"/>
    <n v="1732"/>
  </r>
  <r>
    <d v="2025-01-11T00:00:00"/>
    <x v="2"/>
    <x v="0"/>
    <n v="400"/>
    <x v="1"/>
    <n v="400"/>
    <n v="0"/>
    <x v="3"/>
    <n v="2625"/>
  </r>
  <r>
    <d v="2025-01-12T00:00:00"/>
    <x v="2"/>
    <x v="0"/>
    <n v="200"/>
    <x v="0"/>
    <n v="200"/>
    <n v="0"/>
    <x v="2"/>
    <n v="2441"/>
  </r>
  <r>
    <d v="2025-01-13T00:00:00"/>
    <x v="2"/>
    <x v="0"/>
    <n v="300"/>
    <x v="2"/>
    <n v="0"/>
    <n v="300"/>
    <x v="2"/>
    <n v="3883"/>
  </r>
  <r>
    <d v="2025-01-13T00:00:00"/>
    <x v="2"/>
    <x v="0"/>
    <n v="200"/>
    <x v="2"/>
    <n v="200"/>
    <n v="0"/>
    <x v="0"/>
    <n v="5053"/>
  </r>
  <r>
    <d v="2025-01-13T00:00:00"/>
    <x v="2"/>
    <x v="0"/>
    <n v="600"/>
    <x v="1"/>
    <n v="0"/>
    <n v="600"/>
    <x v="1"/>
    <n v="3522"/>
  </r>
  <r>
    <d v="2025-01-14T00:00:00"/>
    <x v="2"/>
    <x v="0"/>
    <n v="17610"/>
    <x v="4"/>
    <n v="0"/>
    <n v="17610"/>
    <x v="1"/>
    <n v="2526"/>
  </r>
  <r>
    <d v="2025-01-16T00:00:00"/>
    <x v="2"/>
    <x v="0"/>
    <n v="2000"/>
    <x v="1"/>
    <n v="2000"/>
    <n v="0"/>
    <x v="2"/>
    <n v="4945"/>
  </r>
  <r>
    <d v="2025-01-16T00:00:00"/>
    <x v="2"/>
    <x v="0"/>
    <n v="4000"/>
    <x v="0"/>
    <n v="0"/>
    <n v="4000"/>
    <x v="2"/>
    <n v="4144"/>
  </r>
  <r>
    <d v="2025-01-18T00:00:00"/>
    <x v="2"/>
    <x v="0"/>
    <n v="200"/>
    <x v="1"/>
    <n v="0"/>
    <n v="200"/>
    <x v="4"/>
    <n v="2285"/>
  </r>
  <r>
    <d v="2025-01-19T00:00:00"/>
    <x v="2"/>
    <x v="0"/>
    <n v="800"/>
    <x v="1"/>
    <n v="800"/>
    <n v="0"/>
    <x v="2"/>
    <n v="3948"/>
  </r>
  <r>
    <d v="2025-01-20T00:00:00"/>
    <x v="2"/>
    <x v="0"/>
    <n v="13000"/>
    <x v="3"/>
    <n v="10000"/>
    <n v="3000"/>
    <x v="2"/>
    <n v="4310"/>
  </r>
  <r>
    <d v="2025-01-20T00:00:00"/>
    <x v="2"/>
    <x v="0"/>
    <n v="14600"/>
    <x v="2"/>
    <n v="14600"/>
    <n v="0"/>
    <x v="0"/>
    <n v="3558"/>
  </r>
  <r>
    <d v="2025-01-20T00:00:00"/>
    <x v="2"/>
    <x v="0"/>
    <n v="3000"/>
    <x v="0"/>
    <n v="0"/>
    <n v="3000"/>
    <x v="1"/>
    <n v="3212"/>
  </r>
  <r>
    <d v="2025-01-23T00:00:00"/>
    <x v="2"/>
    <x v="0"/>
    <n v="500"/>
    <x v="1"/>
    <n v="500"/>
    <n v="0"/>
    <x v="2"/>
    <n v="4703"/>
  </r>
  <r>
    <d v="2025-01-23T00:00:00"/>
    <x v="2"/>
    <x v="0"/>
    <n v="8000"/>
    <x v="1"/>
    <n v="0"/>
    <n v="8000"/>
    <x v="2"/>
    <n v="2422"/>
  </r>
  <r>
    <d v="2025-01-25T00:00:00"/>
    <x v="2"/>
    <x v="0"/>
    <n v="400"/>
    <x v="0"/>
    <n v="400"/>
    <n v="0"/>
    <x v="4"/>
    <n v="2328"/>
  </r>
  <r>
    <d v="2025-01-26T00:00:00"/>
    <x v="2"/>
    <x v="0"/>
    <n v="300"/>
    <x v="1"/>
    <n v="0"/>
    <n v="300"/>
    <x v="2"/>
    <n v="4946"/>
  </r>
  <r>
    <d v="2025-01-21T00:00:00"/>
    <x v="2"/>
    <x v="0"/>
    <n v="1500"/>
    <x v="2"/>
    <n v="0"/>
    <n v="1500"/>
    <x v="2"/>
    <n v="1601"/>
  </r>
  <r>
    <d v="2025-01-21T00:00:00"/>
    <x v="2"/>
    <x v="0"/>
    <n v="2200"/>
    <x v="2"/>
    <n v="2200"/>
    <n v="0"/>
    <x v="0"/>
    <n v="2200"/>
  </r>
  <r>
    <d v="2025-01-21T00:00:00"/>
    <x v="2"/>
    <x v="0"/>
    <n v="620"/>
    <x v="1"/>
    <n v="620"/>
    <n v="0"/>
    <x v="1"/>
    <n v="4938"/>
  </r>
  <r>
    <d v="2025-01-30T00:00:00"/>
    <x v="2"/>
    <x v="0"/>
    <n v="1590"/>
    <x v="0"/>
    <n v="0"/>
    <n v="1590"/>
    <x v="2"/>
    <n v="1313"/>
  </r>
  <r>
    <d v="2025-01-31T00:00:00"/>
    <x v="2"/>
    <x v="0"/>
    <n v="3680"/>
    <x v="1"/>
    <n v="0"/>
    <n v="3680"/>
    <x v="2"/>
    <n v="2502"/>
  </r>
  <r>
    <d v="2025-02-01T00:00:00"/>
    <x v="2"/>
    <x v="1"/>
    <n v="2180"/>
    <x v="1"/>
    <n v="0"/>
    <n v="2180"/>
    <x v="4"/>
    <n v="4547"/>
  </r>
  <r>
    <d v="2025-02-01T00:00:00"/>
    <x v="2"/>
    <x v="1"/>
    <n v="2650"/>
    <x v="2"/>
    <n v="0"/>
    <n v="2650"/>
    <x v="2"/>
    <n v="3974"/>
  </r>
  <r>
    <d v="2025-02-03T00:00:00"/>
    <x v="2"/>
    <x v="1"/>
    <n v="3210"/>
    <x v="2"/>
    <n v="0"/>
    <n v="3210"/>
    <x v="2"/>
    <n v="1528"/>
  </r>
  <r>
    <d v="2025-02-04T00:00:00"/>
    <x v="2"/>
    <x v="1"/>
    <n v="13150"/>
    <x v="4"/>
    <n v="10000"/>
    <n v="3150"/>
    <x v="0"/>
    <n v="5557"/>
  </r>
  <r>
    <d v="2025-02-05T00:00:00"/>
    <x v="2"/>
    <x v="1"/>
    <n v="2200"/>
    <x v="1"/>
    <n v="2200"/>
    <n v="0"/>
    <x v="1"/>
    <n v="1108"/>
  </r>
  <r>
    <d v="2025-02-06T00:00:00"/>
    <x v="2"/>
    <x v="1"/>
    <n v="620"/>
    <x v="0"/>
    <n v="620"/>
    <n v="0"/>
    <x v="2"/>
    <n v="2224"/>
  </r>
  <r>
    <d v="2025-02-01T00:00:00"/>
    <x v="2"/>
    <x v="1"/>
    <n v="1590"/>
    <x v="1"/>
    <n v="0"/>
    <n v="1590"/>
    <x v="2"/>
    <n v="3171"/>
  </r>
  <r>
    <d v="2025-02-01T00:00:00"/>
    <x v="2"/>
    <x v="1"/>
    <n v="3680"/>
    <x v="1"/>
    <n v="0"/>
    <n v="3680"/>
    <x v="4"/>
    <n v="4014"/>
  </r>
  <r>
    <d v="2025-02-09T00:00:00"/>
    <x v="2"/>
    <x v="1"/>
    <n v="12180"/>
    <x v="3"/>
    <n v="10000"/>
    <n v="2180"/>
    <x v="2"/>
    <n v="4698"/>
  </r>
  <r>
    <d v="2025-02-09T00:00:00"/>
    <x v="2"/>
    <x v="1"/>
    <n v="2650"/>
    <x v="1"/>
    <n v="0"/>
    <n v="2650"/>
    <x v="3"/>
    <n v="2839"/>
  </r>
  <r>
    <d v="2025-02-11T00:00:00"/>
    <x v="2"/>
    <x v="1"/>
    <n v="3210"/>
    <x v="0"/>
    <n v="0"/>
    <n v="3210"/>
    <x v="0"/>
    <n v="3147"/>
  </r>
  <r>
    <d v="2025-02-12T00:00:00"/>
    <x v="2"/>
    <x v="1"/>
    <n v="12330"/>
    <x v="0"/>
    <n v="0"/>
    <n v="12330"/>
    <x v="0"/>
    <n v="3827"/>
  </r>
  <r>
    <d v="2025-02-12T00:00:00"/>
    <x v="2"/>
    <x v="1"/>
    <n v="3150"/>
    <x v="1"/>
    <n v="0"/>
    <n v="3150"/>
    <x v="1"/>
    <n v="3426"/>
  </r>
  <r>
    <d v="2025-02-13T00:00:00"/>
    <x v="2"/>
    <x v="1"/>
    <n v="1990"/>
    <x v="0"/>
    <n v="0"/>
    <n v="1990"/>
    <x v="2"/>
    <n v="4328"/>
  </r>
  <r>
    <d v="2025-02-14T00:00:00"/>
    <x v="2"/>
    <x v="1"/>
    <n v="2690"/>
    <x v="2"/>
    <n v="0"/>
    <n v="2690"/>
    <x v="2"/>
    <n v="3835"/>
  </r>
  <r>
    <d v="2025-02-15T00:00:00"/>
    <x v="2"/>
    <x v="1"/>
    <n v="1040"/>
    <x v="2"/>
    <n v="0"/>
    <n v="1040"/>
    <x v="3"/>
    <n v="6023"/>
  </r>
  <r>
    <d v="2025-02-16T00:00:00"/>
    <x v="2"/>
    <x v="1"/>
    <n v="1990"/>
    <x v="1"/>
    <n v="0"/>
    <n v="1990"/>
    <x v="2"/>
    <n v="3235"/>
  </r>
  <r>
    <d v="2025-02-11T00:00:00"/>
    <x v="2"/>
    <x v="1"/>
    <n v="1980"/>
    <x v="0"/>
    <n v="0"/>
    <n v="1980"/>
    <x v="0"/>
    <n v="4815"/>
  </r>
  <r>
    <d v="2025-02-18T00:00:00"/>
    <x v="2"/>
    <x v="1"/>
    <n v="3510"/>
    <x v="1"/>
    <n v="0"/>
    <n v="3510"/>
    <x v="1"/>
    <n v="4101"/>
  </r>
  <r>
    <d v="2025-02-18T00:00:00"/>
    <x v="2"/>
    <x v="1"/>
    <n v="810"/>
    <x v="1"/>
    <n v="0"/>
    <n v="810"/>
    <x v="2"/>
    <n v="4039"/>
  </r>
  <r>
    <d v="2025-02-18T00:00:00"/>
    <x v="2"/>
    <x v="1"/>
    <n v="2680"/>
    <x v="2"/>
    <n v="0"/>
    <n v="2680"/>
    <x v="2"/>
    <n v="2827"/>
  </r>
  <r>
    <d v="2025-02-18T00:00:00"/>
    <x v="2"/>
    <x v="1"/>
    <n v="1110"/>
    <x v="2"/>
    <n v="0"/>
    <n v="1110"/>
    <x v="4"/>
    <n v="832"/>
  </r>
  <r>
    <d v="2025-02-22T00:00:00"/>
    <x v="2"/>
    <x v="1"/>
    <n v="3250"/>
    <x v="0"/>
    <n v="0"/>
    <n v="3250"/>
    <x v="2"/>
    <n v="5587"/>
  </r>
  <r>
    <d v="2025-02-22T00:00:00"/>
    <x v="2"/>
    <x v="1"/>
    <n v="110"/>
    <x v="1"/>
    <n v="0"/>
    <n v="110"/>
    <x v="2"/>
    <n v="4472"/>
  </r>
  <r>
    <d v="2025-02-24T00:00:00"/>
    <x v="2"/>
    <x v="1"/>
    <n v="2030"/>
    <x v="2"/>
    <n v="0"/>
    <n v="2030"/>
    <x v="0"/>
    <n v="1326"/>
  </r>
  <r>
    <d v="2025-02-25T00:00:00"/>
    <x v="2"/>
    <x v="1"/>
    <n v="1510"/>
    <x v="3"/>
    <n v="1510"/>
    <n v="0"/>
    <x v="1"/>
    <n v="2418"/>
  </r>
  <r>
    <d v="2025-02-26T00:00:00"/>
    <x v="2"/>
    <x v="1"/>
    <n v="3690"/>
    <x v="4"/>
    <n v="3690"/>
    <n v="0"/>
    <x v="2"/>
    <n v="3946"/>
  </r>
  <r>
    <d v="2025-02-21T00:00:00"/>
    <x v="2"/>
    <x v="1"/>
    <n v="1090"/>
    <x v="3"/>
    <n v="0"/>
    <n v="1090"/>
    <x v="2"/>
    <n v="3565"/>
  </r>
  <r>
    <d v="2025-02-21T00:00:00"/>
    <x v="2"/>
    <x v="1"/>
    <n v="2820"/>
    <x v="1"/>
    <n v="0"/>
    <n v="2820"/>
    <x v="4"/>
    <n v="3258"/>
  </r>
  <r>
    <d v="2025-03-01T00:00:00"/>
    <x v="2"/>
    <x v="2"/>
    <n v="1110"/>
    <x v="2"/>
    <n v="0"/>
    <n v="1110"/>
    <x v="4"/>
    <n v="1364"/>
  </r>
  <r>
    <d v="2025-03-02T00:00:00"/>
    <x v="2"/>
    <x v="2"/>
    <n v="3990"/>
    <x v="3"/>
    <n v="0"/>
    <n v="3990"/>
    <x v="0"/>
    <n v="2887"/>
  </r>
  <r>
    <d v="2025-03-03T00:00:00"/>
    <x v="2"/>
    <x v="2"/>
    <n v="19660"/>
    <x v="3"/>
    <n v="0"/>
    <n v="19660"/>
    <x v="0"/>
    <n v="4507"/>
  </r>
  <r>
    <d v="2025-03-03T00:00:00"/>
    <x v="2"/>
    <x v="2"/>
    <n v="2150"/>
    <x v="0"/>
    <n v="0"/>
    <n v="2150"/>
    <x v="2"/>
    <n v="4326"/>
  </r>
  <r>
    <d v="2025-03-04T00:00:00"/>
    <x v="2"/>
    <x v="2"/>
    <n v="2230"/>
    <x v="1"/>
    <n v="0"/>
    <n v="2230"/>
    <x v="2"/>
    <n v="5351"/>
  </r>
  <r>
    <d v="2025-03-05T00:00:00"/>
    <x v="2"/>
    <x v="2"/>
    <n v="3080"/>
    <x v="1"/>
    <n v="0"/>
    <n v="3080"/>
    <x v="0"/>
    <n v="2744"/>
  </r>
  <r>
    <d v="2025-03-06T00:00:00"/>
    <x v="2"/>
    <x v="2"/>
    <n v="2180"/>
    <x v="2"/>
    <n v="0"/>
    <n v="2180"/>
    <x v="1"/>
    <n v="4247"/>
  </r>
  <r>
    <d v="2025-03-06T00:00:00"/>
    <x v="2"/>
    <x v="2"/>
    <n v="920"/>
    <x v="2"/>
    <n v="0"/>
    <n v="920"/>
    <x v="2"/>
    <n v="4369"/>
  </r>
  <r>
    <d v="2025-03-08T00:00:00"/>
    <x v="2"/>
    <x v="2"/>
    <n v="3200"/>
    <x v="0"/>
    <n v="0"/>
    <n v="3200"/>
    <x v="2"/>
    <n v="3485"/>
  </r>
  <r>
    <d v="2025-03-09T00:00:00"/>
    <x v="2"/>
    <x v="2"/>
    <n v="2320"/>
    <x v="1"/>
    <n v="0"/>
    <n v="2320"/>
    <x v="4"/>
    <n v="3349"/>
  </r>
  <r>
    <d v="2025-03-09T00:00:00"/>
    <x v="2"/>
    <x v="2"/>
    <n v="2200"/>
    <x v="2"/>
    <n v="2200"/>
    <n v="0"/>
    <x v="0"/>
    <n v="2629"/>
  </r>
  <r>
    <d v="2025-03-11T00:00:00"/>
    <x v="2"/>
    <x v="2"/>
    <n v="620"/>
    <x v="3"/>
    <n v="620"/>
    <n v="0"/>
    <x v="1"/>
    <n v="3998"/>
  </r>
  <r>
    <d v="2025-03-12T00:00:00"/>
    <x v="2"/>
    <x v="2"/>
    <n v="21590"/>
    <x v="4"/>
    <n v="20000"/>
    <n v="1590"/>
    <x v="2"/>
    <n v="1743"/>
  </r>
  <r>
    <d v="2025-03-13T00:00:00"/>
    <x v="2"/>
    <x v="2"/>
    <n v="3680"/>
    <x v="1"/>
    <n v="0"/>
    <n v="3680"/>
    <x v="3"/>
    <n v="4879"/>
  </r>
  <r>
    <d v="2025-03-14T00:00:00"/>
    <x v="2"/>
    <x v="2"/>
    <n v="2180"/>
    <x v="0"/>
    <n v="0"/>
    <n v="2180"/>
    <x v="3"/>
    <n v="1116"/>
  </r>
  <r>
    <d v="2025-03-15T00:00:00"/>
    <x v="2"/>
    <x v="2"/>
    <n v="2650"/>
    <x v="1"/>
    <n v="0"/>
    <n v="2650"/>
    <x v="0"/>
    <n v="4888"/>
  </r>
  <r>
    <d v="2025-03-16T00:00:00"/>
    <x v="2"/>
    <x v="2"/>
    <n v="3210"/>
    <x v="1"/>
    <n v="0"/>
    <n v="3210"/>
    <x v="1"/>
    <n v="5578"/>
  </r>
  <r>
    <d v="2025-03-11T00:00:00"/>
    <x v="2"/>
    <x v="2"/>
    <n v="3150"/>
    <x v="2"/>
    <n v="0"/>
    <n v="3150"/>
    <x v="2"/>
    <n v="4440"/>
  </r>
  <r>
    <d v="2025-03-18T00:00:00"/>
    <x v="2"/>
    <x v="2"/>
    <n v="1990"/>
    <x v="2"/>
    <n v="0"/>
    <n v="1990"/>
    <x v="2"/>
    <n v="2798"/>
  </r>
  <r>
    <d v="2025-03-19T00:00:00"/>
    <x v="2"/>
    <x v="2"/>
    <n v="2690"/>
    <x v="0"/>
    <n v="0"/>
    <n v="2690"/>
    <x v="4"/>
    <n v="4550"/>
  </r>
  <r>
    <d v="2025-03-20T00:00:00"/>
    <x v="2"/>
    <x v="2"/>
    <n v="1040"/>
    <x v="1"/>
    <n v="0"/>
    <n v="1040"/>
    <x v="4"/>
    <n v="2860"/>
  </r>
  <r>
    <d v="2025-03-21T00:00:00"/>
    <x v="2"/>
    <x v="2"/>
    <n v="1990"/>
    <x v="1"/>
    <n v="0"/>
    <n v="1990"/>
    <x v="3"/>
    <n v="2655"/>
  </r>
  <r>
    <d v="2025-03-21T00:00:00"/>
    <x v="2"/>
    <x v="2"/>
    <n v="1980"/>
    <x v="0"/>
    <n v="0"/>
    <n v="1980"/>
    <x v="1"/>
    <n v="2378"/>
  </r>
  <r>
    <d v="2025-03-21T00:00:00"/>
    <x v="2"/>
    <x v="2"/>
    <n v="3510"/>
    <x v="2"/>
    <n v="0"/>
    <n v="3510"/>
    <x v="0"/>
    <n v="4439"/>
  </r>
  <r>
    <d v="2025-03-24T00:00:00"/>
    <x v="2"/>
    <x v="2"/>
    <n v="810"/>
    <x v="1"/>
    <n v="0"/>
    <n v="810"/>
    <x v="2"/>
    <n v="5199"/>
  </r>
  <r>
    <d v="2025-03-25T00:00:00"/>
    <x v="2"/>
    <x v="2"/>
    <n v="2680"/>
    <x v="1"/>
    <n v="0"/>
    <n v="2680"/>
    <x v="2"/>
    <n v="3125"/>
  </r>
  <r>
    <d v="2025-03-26T00:00:00"/>
    <x v="2"/>
    <x v="2"/>
    <n v="1110"/>
    <x v="0"/>
    <n v="0"/>
    <n v="1110"/>
    <x v="0"/>
    <n v="445"/>
  </r>
  <r>
    <d v="2025-03-21T00:00:00"/>
    <x v="2"/>
    <x v="2"/>
    <n v="3250"/>
    <x v="2"/>
    <n v="0"/>
    <n v="3250"/>
    <x v="1"/>
    <n v="1493"/>
  </r>
  <r>
    <d v="2025-03-28T00:00:00"/>
    <x v="2"/>
    <x v="2"/>
    <n v="110"/>
    <x v="2"/>
    <n v="0"/>
    <n v="110"/>
    <x v="2"/>
    <n v="3045"/>
  </r>
  <r>
    <d v="2025-03-29T00:00:00"/>
    <x v="2"/>
    <x v="2"/>
    <n v="2030"/>
    <x v="1"/>
    <n v="0"/>
    <n v="2030"/>
    <x v="2"/>
    <n v="3918"/>
  </r>
  <r>
    <d v="2025-03-29T00:00:00"/>
    <x v="2"/>
    <x v="2"/>
    <n v="1510"/>
    <x v="1"/>
    <n v="1510"/>
    <n v="0"/>
    <x v="4"/>
    <n v="3597"/>
  </r>
  <r>
    <d v="2025-03-29T00:00:00"/>
    <x v="2"/>
    <x v="2"/>
    <n v="3690"/>
    <x v="3"/>
    <n v="3690"/>
    <n v="0"/>
    <x v="0"/>
    <n v="1791"/>
  </r>
  <r>
    <d v="2025-03-29T00:00:00"/>
    <x v="2"/>
    <x v="2"/>
    <n v="1090"/>
    <x v="2"/>
    <n v="0"/>
    <n v="1090"/>
    <x v="2"/>
    <n v="3114"/>
  </r>
  <r>
    <d v="2025-04-02T00:00:00"/>
    <x v="2"/>
    <x v="3"/>
    <n v="2820"/>
    <x v="2"/>
    <n v="0"/>
    <n v="2820"/>
    <x v="4"/>
    <n v="3798"/>
  </r>
  <r>
    <d v="2025-04-03T00:00:00"/>
    <x v="2"/>
    <x v="3"/>
    <n v="1110"/>
    <x v="4"/>
    <n v="0"/>
    <n v="1110"/>
    <x v="3"/>
    <n v="5071"/>
  </r>
  <r>
    <d v="2025-04-04T00:00:00"/>
    <x v="2"/>
    <x v="3"/>
    <n v="3990"/>
    <x v="4"/>
    <n v="0"/>
    <n v="3990"/>
    <x v="2"/>
    <n v="3246"/>
  </r>
  <r>
    <d v="2025-04-05T00:00:00"/>
    <x v="2"/>
    <x v="3"/>
    <n v="12150"/>
    <x v="0"/>
    <n v="10000"/>
    <n v="2150"/>
    <x v="2"/>
    <n v="1911"/>
  </r>
  <r>
    <d v="2025-04-06T00:00:00"/>
    <x v="2"/>
    <x v="3"/>
    <n v="2230"/>
    <x v="3"/>
    <n v="0"/>
    <n v="2230"/>
    <x v="0"/>
    <n v="2021"/>
  </r>
  <r>
    <d v="2025-04-01T00:00:00"/>
    <x v="2"/>
    <x v="3"/>
    <n v="3080"/>
    <x v="2"/>
    <n v="0"/>
    <n v="3080"/>
    <x v="1"/>
    <n v="5451"/>
  </r>
  <r>
    <d v="2025-04-08T00:00:00"/>
    <x v="2"/>
    <x v="3"/>
    <n v="2180"/>
    <x v="2"/>
    <n v="0"/>
    <n v="2180"/>
    <x v="3"/>
    <n v="3377"/>
  </r>
  <r>
    <d v="2025-04-09T00:00:00"/>
    <x v="2"/>
    <x v="3"/>
    <n v="920"/>
    <x v="4"/>
    <n v="0"/>
    <n v="920"/>
    <x v="2"/>
    <n v="1879"/>
  </r>
  <r>
    <d v="2025-04-10T00:00:00"/>
    <x v="2"/>
    <x v="3"/>
    <n v="2200"/>
    <x v="4"/>
    <n v="2200"/>
    <n v="0"/>
    <x v="4"/>
    <n v="2790"/>
  </r>
  <r>
    <d v="2025-04-11T00:00:00"/>
    <x v="2"/>
    <x v="3"/>
    <n v="10620"/>
    <x v="1"/>
    <n v="620"/>
    <n v="10000"/>
    <x v="1"/>
    <n v="4673"/>
  </r>
  <r>
    <d v="2025-04-12T00:00:00"/>
    <x v="2"/>
    <x v="3"/>
    <n v="1590"/>
    <x v="3"/>
    <n v="0"/>
    <n v="1590"/>
    <x v="5"/>
    <n v="4931"/>
  </r>
  <r>
    <d v="2025-04-12T00:00:00"/>
    <x v="2"/>
    <x v="3"/>
    <n v="1590"/>
    <x v="2"/>
    <n v="0"/>
    <n v="1590"/>
    <x v="2"/>
    <n v="3397"/>
  </r>
  <r>
    <d v="2025-04-13T00:00:00"/>
    <x v="2"/>
    <x v="3"/>
    <n v="27580"/>
    <x v="2"/>
    <n v="0"/>
    <n v="27580"/>
    <x v="3"/>
    <n v="4527"/>
  </r>
  <r>
    <d v="2025-04-12T00:00:00"/>
    <x v="2"/>
    <x v="3"/>
    <n v="1590"/>
    <x v="2"/>
    <n v="0"/>
    <n v="1590"/>
    <x v="3"/>
    <n v="1719"/>
  </r>
  <r>
    <d v="2025-04-12T00:00:00"/>
    <x v="2"/>
    <x v="3"/>
    <n v="1590"/>
    <x v="4"/>
    <n v="0"/>
    <n v="1590"/>
    <x v="0"/>
    <n v="3999"/>
  </r>
  <r>
    <d v="2025-04-16T00:00:00"/>
    <x v="2"/>
    <x v="3"/>
    <n v="1590"/>
    <x v="4"/>
    <n v="0"/>
    <n v="1590"/>
    <x v="5"/>
    <n v="4965"/>
  </r>
  <r>
    <d v="2025-04-11T00:00:00"/>
    <x v="2"/>
    <x v="3"/>
    <n v="1590"/>
    <x v="1"/>
    <n v="0"/>
    <n v="1590"/>
    <x v="5"/>
    <n v="4702"/>
  </r>
  <r>
    <d v="2025-04-18T00:00:00"/>
    <x v="2"/>
    <x v="3"/>
    <n v="1590"/>
    <x v="3"/>
    <n v="0"/>
    <n v="1590"/>
    <x v="2"/>
    <n v="3572"/>
  </r>
  <r>
    <d v="2025-04-19T00:00:00"/>
    <x v="2"/>
    <x v="3"/>
    <n v="1590"/>
    <x v="4"/>
    <n v="0"/>
    <n v="1590"/>
    <x v="4"/>
    <n v="2970"/>
  </r>
  <r>
    <d v="2025-04-20T00:00:00"/>
    <x v="2"/>
    <x v="3"/>
    <n v="1590"/>
    <x v="2"/>
    <n v="0"/>
    <n v="1590"/>
    <x v="2"/>
    <n v="3375"/>
  </r>
  <r>
    <d v="2025-04-21T00:00:00"/>
    <x v="2"/>
    <x v="3"/>
    <n v="3990"/>
    <x v="4"/>
    <n v="0"/>
    <n v="3990"/>
    <x v="0"/>
    <n v="4930"/>
  </r>
  <r>
    <d v="2025-04-22T00:00:00"/>
    <x v="2"/>
    <x v="3"/>
    <n v="3990"/>
    <x v="4"/>
    <n v="0"/>
    <n v="3990"/>
    <x v="5"/>
    <n v="5458"/>
  </r>
  <r>
    <d v="2025-04-23T00:00:00"/>
    <x v="2"/>
    <x v="3"/>
    <n v="3990"/>
    <x v="3"/>
    <n v="0"/>
    <n v="3990"/>
    <x v="5"/>
    <n v="4811"/>
  </r>
  <r>
    <d v="2025-04-24T00:00:00"/>
    <x v="2"/>
    <x v="3"/>
    <n v="3990"/>
    <x v="4"/>
    <n v="0"/>
    <n v="3990"/>
    <x v="2"/>
    <n v="4518"/>
  </r>
  <r>
    <d v="2025-04-25T00:00:00"/>
    <x v="2"/>
    <x v="3"/>
    <n v="3990"/>
    <x v="2"/>
    <n v="0"/>
    <n v="3990"/>
    <x v="2"/>
    <n v="3974"/>
  </r>
  <r>
    <d v="2025-04-26T00:00:00"/>
    <x v="2"/>
    <x v="3"/>
    <n v="3990"/>
    <x v="4"/>
    <n v="0"/>
    <n v="3990"/>
    <x v="0"/>
    <n v="2447"/>
  </r>
  <r>
    <d v="2025-04-21T00:00:00"/>
    <x v="2"/>
    <x v="3"/>
    <n v="1590"/>
    <x v="4"/>
    <n v="0"/>
    <n v="1590"/>
    <x v="5"/>
    <n v="3574"/>
  </r>
  <r>
    <d v="2025-04-28T00:00:00"/>
    <x v="2"/>
    <x v="3"/>
    <n v="1590"/>
    <x v="3"/>
    <n v="0"/>
    <n v="1590"/>
    <x v="2"/>
    <n v="1532"/>
  </r>
  <r>
    <d v="2025-04-29T00:00:00"/>
    <x v="2"/>
    <x v="3"/>
    <n v="1590"/>
    <x v="4"/>
    <n v="0"/>
    <n v="1590"/>
    <x v="2"/>
    <n v="4329"/>
  </r>
  <r>
    <d v="2025-04-30T00:00:00"/>
    <x v="2"/>
    <x v="3"/>
    <n v="1510"/>
    <x v="2"/>
    <n v="1510"/>
    <n v="0"/>
    <x v="4"/>
    <n v="2320"/>
  </r>
  <r>
    <d v="2025-04-30T00:00:00"/>
    <x v="2"/>
    <x v="3"/>
    <n v="3690"/>
    <x v="4"/>
    <n v="3690"/>
    <n v="0"/>
    <x v="2"/>
    <n v="482"/>
  </r>
  <r>
    <d v="2025-05-02T00:00:00"/>
    <x v="2"/>
    <x v="4"/>
    <n v="1090"/>
    <x v="4"/>
    <n v="0"/>
    <n v="1090"/>
    <x v="4"/>
    <n v="4602"/>
  </r>
  <r>
    <d v="2025-05-02T00:00:00"/>
    <x v="2"/>
    <x v="4"/>
    <n v="3990"/>
    <x v="3"/>
    <n v="0"/>
    <n v="3990"/>
    <x v="5"/>
    <n v="2661"/>
  </r>
  <r>
    <d v="2025-05-04T00:00:00"/>
    <x v="2"/>
    <x v="4"/>
    <n v="3990"/>
    <x v="4"/>
    <n v="0"/>
    <n v="3990"/>
    <x v="2"/>
    <n v="1791"/>
  </r>
  <r>
    <d v="2025-05-05T00:00:00"/>
    <x v="2"/>
    <x v="4"/>
    <n v="3990"/>
    <x v="2"/>
    <n v="0"/>
    <n v="3990"/>
    <x v="2"/>
    <n v="2705"/>
  </r>
  <r>
    <d v="2025-05-06T00:00:00"/>
    <x v="2"/>
    <x v="4"/>
    <n v="17340"/>
    <x v="2"/>
    <n v="0"/>
    <n v="17340"/>
    <x v="2"/>
    <n v="2770"/>
  </r>
  <r>
    <d v="2025-05-06T00:00:00"/>
    <x v="2"/>
    <x v="4"/>
    <n v="12150"/>
    <x v="0"/>
    <n v="10000"/>
    <n v="2150"/>
    <x v="0"/>
    <n v="3959"/>
  </r>
  <r>
    <d v="2025-05-01T00:00:00"/>
    <x v="2"/>
    <x v="4"/>
    <n v="2230"/>
    <x v="1"/>
    <n v="2230"/>
    <n v="0"/>
    <x v="5"/>
    <n v="2682"/>
  </r>
  <r>
    <d v="2025-05-08T00:00:00"/>
    <x v="2"/>
    <x v="4"/>
    <n v="3080"/>
    <x v="3"/>
    <n v="3080"/>
    <n v="0"/>
    <x v="2"/>
    <n v="4204"/>
  </r>
  <r>
    <d v="2025-05-09T00:00:00"/>
    <x v="2"/>
    <x v="4"/>
    <n v="2180"/>
    <x v="2"/>
    <n v="2180"/>
    <n v="0"/>
    <x v="2"/>
    <n v="903"/>
  </r>
  <r>
    <d v="2025-05-10T00:00:00"/>
    <x v="2"/>
    <x v="4"/>
    <n v="920"/>
    <x v="2"/>
    <n v="0"/>
    <n v="920"/>
    <x v="4"/>
    <n v="1492"/>
  </r>
  <r>
    <d v="2025-05-11T00:00:00"/>
    <x v="2"/>
    <x v="4"/>
    <n v="3200"/>
    <x v="4"/>
    <n v="0"/>
    <n v="3200"/>
    <x v="0"/>
    <n v="2652"/>
  </r>
  <r>
    <d v="2025-05-12T00:00:00"/>
    <x v="2"/>
    <x v="4"/>
    <n v="2320"/>
    <x v="4"/>
    <n v="0"/>
    <n v="2320"/>
    <x v="5"/>
    <n v="5012"/>
  </r>
  <r>
    <d v="2025-05-13T00:00:00"/>
    <x v="2"/>
    <x v="4"/>
    <n v="3800"/>
    <x v="1"/>
    <n v="0"/>
    <n v="3800"/>
    <x v="2"/>
    <n v="5058"/>
  </r>
  <r>
    <d v="2025-05-14T00:00:00"/>
    <x v="2"/>
    <x v="4"/>
    <n v="1110"/>
    <x v="3"/>
    <n v="0"/>
    <n v="1110"/>
    <x v="2"/>
    <n v="2908"/>
  </r>
  <r>
    <d v="2025-05-15T00:00:00"/>
    <x v="2"/>
    <x v="4"/>
    <n v="3550"/>
    <x v="2"/>
    <n v="0"/>
    <n v="3550"/>
    <x v="4"/>
    <n v="3036"/>
  </r>
  <r>
    <d v="2025-05-16T00:00:00"/>
    <x v="2"/>
    <x v="4"/>
    <n v="2650"/>
    <x v="2"/>
    <n v="0"/>
    <n v="2650"/>
    <x v="0"/>
    <n v="2740"/>
  </r>
  <r>
    <d v="2025-05-11T00:00:00"/>
    <x v="2"/>
    <x v="4"/>
    <n v="1910"/>
    <x v="4"/>
    <n v="0"/>
    <n v="1910"/>
    <x v="1"/>
    <n v="2449"/>
  </r>
  <r>
    <d v="2025-05-18T00:00:00"/>
    <x v="2"/>
    <x v="4"/>
    <n v="1900"/>
    <x v="4"/>
    <n v="1900"/>
    <n v="0"/>
    <x v="1"/>
    <n v="3399"/>
  </r>
  <r>
    <d v="2025-05-19T00:00:00"/>
    <x v="2"/>
    <x v="4"/>
    <n v="400"/>
    <x v="0"/>
    <n v="400"/>
    <n v="0"/>
    <x v="0"/>
    <n v="3523"/>
  </r>
  <r>
    <d v="2025-05-20T00:00:00"/>
    <x v="2"/>
    <x v="4"/>
    <n v="200"/>
    <x v="3"/>
    <n v="200"/>
    <n v="0"/>
    <x v="1"/>
    <n v="1408"/>
  </r>
  <r>
    <d v="2025-05-21T00:00:00"/>
    <x v="2"/>
    <x v="4"/>
    <n v="300"/>
    <x v="2"/>
    <n v="0"/>
    <n v="300"/>
    <x v="1"/>
    <n v="3736"/>
  </r>
  <r>
    <d v="2025-05-22T00:00:00"/>
    <x v="2"/>
    <x v="4"/>
    <n v="5000"/>
    <x v="2"/>
    <n v="5000"/>
    <n v="0"/>
    <x v="1"/>
    <n v="3369"/>
  </r>
  <r>
    <d v="2025-05-23T00:00:00"/>
    <x v="2"/>
    <x v="4"/>
    <n v="600"/>
    <x v="4"/>
    <n v="0"/>
    <n v="600"/>
    <x v="0"/>
    <n v="3107"/>
  </r>
  <r>
    <d v="2025-05-24T00:00:00"/>
    <x v="2"/>
    <x v="4"/>
    <n v="2000"/>
    <x v="4"/>
    <n v="2000"/>
    <n v="0"/>
    <x v="0"/>
    <n v="1639"/>
  </r>
  <r>
    <d v="2025-05-25T00:00:00"/>
    <x v="2"/>
    <x v="4"/>
    <n v="4000"/>
    <x v="1"/>
    <n v="0"/>
    <n v="4000"/>
    <x v="1"/>
    <n v="3602"/>
  </r>
  <r>
    <d v="2025-05-26T00:00:00"/>
    <x v="2"/>
    <x v="4"/>
    <n v="200"/>
    <x v="3"/>
    <n v="0"/>
    <n v="200"/>
    <x v="3"/>
    <n v="2915"/>
  </r>
  <r>
    <d v="2025-05-21T00:00:00"/>
    <x v="2"/>
    <x v="4"/>
    <n v="800"/>
    <x v="4"/>
    <n v="800"/>
    <n v="0"/>
    <x v="1"/>
    <n v="840"/>
  </r>
  <r>
    <d v="2025-05-28T00:00:00"/>
    <x v="2"/>
    <x v="4"/>
    <n v="3000"/>
    <x v="2"/>
    <n v="0"/>
    <n v="3000"/>
    <x v="0"/>
    <n v="5889"/>
  </r>
  <r>
    <d v="2025-05-29T00:00:00"/>
    <x v="2"/>
    <x v="4"/>
    <n v="10000"/>
    <x v="4"/>
    <n v="10000"/>
    <n v="0"/>
    <x v="1"/>
    <n v="5261"/>
  </r>
  <r>
    <d v="2025-05-30T00:00:00"/>
    <x v="2"/>
    <x v="4"/>
    <n v="3000"/>
    <x v="4"/>
    <n v="0"/>
    <n v="3000"/>
    <x v="1"/>
    <n v="4278"/>
  </r>
  <r>
    <d v="2025-05-31T00:00:00"/>
    <x v="2"/>
    <x v="4"/>
    <n v="500"/>
    <x v="3"/>
    <n v="500"/>
    <n v="0"/>
    <x v="1"/>
    <n v="2960"/>
  </r>
  <r>
    <d v="2025-05-31T00:00:00"/>
    <x v="2"/>
    <x v="4"/>
    <n v="8000"/>
    <x v="4"/>
    <n v="0"/>
    <n v="8000"/>
    <x v="0"/>
    <n v="2397"/>
  </r>
  <r>
    <d v="2025-06-02T00:00:00"/>
    <x v="2"/>
    <x v="5"/>
    <n v="400"/>
    <x v="2"/>
    <n v="400"/>
    <n v="0"/>
    <x v="0"/>
    <n v="5788"/>
  </r>
  <r>
    <d v="2025-06-03T00:00:00"/>
    <x v="2"/>
    <x v="5"/>
    <n v="300"/>
    <x v="4"/>
    <n v="0"/>
    <n v="300"/>
    <x v="1"/>
    <n v="3631"/>
  </r>
  <r>
    <d v="2025-06-04T00:00:00"/>
    <x v="2"/>
    <x v="5"/>
    <n v="1500"/>
    <x v="4"/>
    <n v="0"/>
    <n v="1500"/>
    <x v="3"/>
    <n v="3522"/>
  </r>
  <r>
    <d v="2025-06-05T00:00:00"/>
    <x v="2"/>
    <x v="5"/>
    <n v="3000"/>
    <x v="3"/>
    <n v="0"/>
    <n v="3000"/>
    <x v="2"/>
    <n v="2873"/>
  </r>
  <r>
    <d v="2025-06-06T00:00:00"/>
    <x v="2"/>
    <x v="5"/>
    <n v="27200"/>
    <x v="3"/>
    <n v="0"/>
    <n v="27200"/>
    <x v="2"/>
    <n v="5811"/>
  </r>
  <r>
    <d v="2025-06-06T00:00:00"/>
    <x v="2"/>
    <x v="5"/>
    <n v="500"/>
    <x v="4"/>
    <n v="500"/>
    <n v="0"/>
    <x v="4"/>
    <n v="4533"/>
  </r>
  <r>
    <d v="2025-06-06T00:00:00"/>
    <x v="2"/>
    <x v="5"/>
    <n v="8000"/>
    <x v="2"/>
    <n v="0"/>
    <n v="8000"/>
    <x v="2"/>
    <n v="2970"/>
  </r>
  <r>
    <d v="2025-06-08T00:00:00"/>
    <x v="2"/>
    <x v="5"/>
    <n v="400"/>
    <x v="4"/>
    <n v="400"/>
    <n v="0"/>
    <x v="3"/>
    <n v="1325"/>
  </r>
  <r>
    <d v="2025-06-09T00:00:00"/>
    <x v="2"/>
    <x v="5"/>
    <n v="300"/>
    <x v="4"/>
    <n v="0"/>
    <n v="300"/>
    <x v="0"/>
    <n v="3408"/>
  </r>
  <r>
    <d v="2025-06-10T00:00:00"/>
    <x v="2"/>
    <x v="5"/>
    <n v="1500"/>
    <x v="3"/>
    <n v="0"/>
    <n v="1500"/>
    <x v="1"/>
    <n v="5831"/>
  </r>
  <r>
    <d v="2025-06-11T00:00:00"/>
    <x v="2"/>
    <x v="5"/>
    <n v="3000"/>
    <x v="4"/>
    <n v="0"/>
    <n v="3000"/>
    <x v="1"/>
    <n v="2537"/>
  </r>
  <r>
    <d v="2025-06-12T00:00:00"/>
    <x v="2"/>
    <x v="5"/>
    <n v="500"/>
    <x v="2"/>
    <n v="500"/>
    <n v="0"/>
    <x v="0"/>
    <n v="5926"/>
  </r>
  <r>
    <d v="2025-06-13T00:00:00"/>
    <x v="2"/>
    <x v="5"/>
    <n v="8000"/>
    <x v="4"/>
    <n v="0"/>
    <n v="8000"/>
    <x v="2"/>
    <n v="4359"/>
  </r>
  <r>
    <d v="2025-06-14T00:00:00"/>
    <x v="2"/>
    <x v="5"/>
    <n v="10400"/>
    <x v="1"/>
    <n v="400"/>
    <n v="10000"/>
    <x v="4"/>
    <n v="1977"/>
  </r>
  <r>
    <d v="2025-06-15T00:00:00"/>
    <x v="2"/>
    <x v="5"/>
    <n v="10300"/>
    <x v="0"/>
    <n v="10000"/>
    <n v="300"/>
    <x v="2"/>
    <n v="831"/>
  </r>
  <r>
    <d v="2025-06-15T00:00:00"/>
    <x v="2"/>
    <x v="5"/>
    <n v="1500"/>
    <x v="2"/>
    <n v="0"/>
    <n v="1500"/>
    <x v="0"/>
    <n v="3844"/>
  </r>
  <r>
    <d v="2025-06-15T00:00:00"/>
    <x v="2"/>
    <x v="5"/>
    <n v="3000"/>
    <x v="3"/>
    <n v="0"/>
    <n v="3000"/>
    <x v="1"/>
    <n v="1724"/>
  </r>
  <r>
    <d v="2025-06-18T00:00:00"/>
    <x v="2"/>
    <x v="5"/>
    <n v="500"/>
    <x v="3"/>
    <n v="500"/>
    <n v="0"/>
    <x v="1"/>
    <n v="3576"/>
  </r>
  <r>
    <d v="2025-06-19T00:00:00"/>
    <x v="2"/>
    <x v="5"/>
    <n v="8000"/>
    <x v="4"/>
    <n v="0"/>
    <n v="8000"/>
    <x v="1"/>
    <n v="1363"/>
  </r>
  <r>
    <d v="2025-06-20T00:00:00"/>
    <x v="2"/>
    <x v="5"/>
    <n v="400"/>
    <x v="3"/>
    <n v="400"/>
    <n v="0"/>
    <x v="0"/>
    <n v="2283"/>
  </r>
  <r>
    <d v="2025-06-21T00:00:00"/>
    <x v="2"/>
    <x v="5"/>
    <n v="300"/>
    <x v="1"/>
    <n v="0"/>
    <n v="300"/>
    <x v="0"/>
    <n v="2606"/>
  </r>
  <r>
    <d v="2025-06-22T00:00:00"/>
    <x v="2"/>
    <x v="5"/>
    <n v="1500"/>
    <x v="2"/>
    <n v="0"/>
    <n v="1500"/>
    <x v="1"/>
    <n v="2994"/>
  </r>
  <r>
    <d v="2025-06-23T00:00:00"/>
    <x v="2"/>
    <x v="5"/>
    <n v="400"/>
    <x v="3"/>
    <n v="400"/>
    <n v="0"/>
    <x v="3"/>
    <n v="3123"/>
  </r>
  <r>
    <d v="2025-06-24T00:00:00"/>
    <x v="2"/>
    <x v="5"/>
    <n v="300"/>
    <x v="4"/>
    <n v="0"/>
    <n v="300"/>
    <x v="1"/>
    <n v="1646"/>
  </r>
  <r>
    <d v="2025-06-25T00:00:00"/>
    <x v="2"/>
    <x v="5"/>
    <n v="1500"/>
    <x v="1"/>
    <n v="0"/>
    <n v="1500"/>
    <x v="1"/>
    <n v="3489"/>
  </r>
  <r>
    <d v="2025-06-26T00:00:00"/>
    <x v="2"/>
    <x v="5"/>
    <n v="400"/>
    <x v="0"/>
    <n v="400"/>
    <n v="0"/>
    <x v="0"/>
    <n v="3462"/>
  </r>
  <r>
    <d v="2025-06-21T00:00:00"/>
    <x v="2"/>
    <x v="5"/>
    <n v="300"/>
    <x v="1"/>
    <n v="0"/>
    <n v="300"/>
    <x v="0"/>
    <n v="2134"/>
  </r>
  <r>
    <d v="2025-06-28T00:00:00"/>
    <x v="2"/>
    <x v="5"/>
    <n v="300"/>
    <x v="3"/>
    <n v="0"/>
    <n v="300"/>
    <x v="1"/>
    <n v="3207"/>
  </r>
  <r>
    <d v="2025-06-29T00:00:00"/>
    <x v="2"/>
    <x v="5"/>
    <n v="1500"/>
    <x v="2"/>
    <n v="0"/>
    <n v="1500"/>
    <x v="3"/>
    <n v="4279"/>
  </r>
  <r>
    <d v="2025-06-29T00:00:00"/>
    <x v="2"/>
    <x v="5"/>
    <n v="400"/>
    <x v="2"/>
    <n v="400"/>
    <n v="0"/>
    <x v="4"/>
    <n v="2951"/>
  </r>
  <r>
    <d v="2025-07-01T00:00:00"/>
    <x v="2"/>
    <x v="6"/>
    <n v="300"/>
    <x v="4"/>
    <n v="0"/>
    <n v="300"/>
    <x v="2"/>
    <n v="2924"/>
  </r>
  <r>
    <d v="2025-07-02T00:00:00"/>
    <x v="2"/>
    <x v="6"/>
    <n v="1500"/>
    <x v="4"/>
    <n v="0"/>
    <n v="1500"/>
    <x v="3"/>
    <n v="4767"/>
  </r>
  <r>
    <d v="2025-07-03T00:00:00"/>
    <x v="2"/>
    <x v="6"/>
    <n v="400"/>
    <x v="1"/>
    <n v="400"/>
    <n v="0"/>
    <x v="0"/>
    <n v="3290"/>
  </r>
  <r>
    <d v="2025-07-04T00:00:00"/>
    <x v="2"/>
    <x v="6"/>
    <n v="28500"/>
    <x v="1"/>
    <n v="0"/>
    <n v="28500"/>
    <x v="0"/>
    <n v="3419"/>
  </r>
  <r>
    <d v="2025-07-04T00:00:00"/>
    <x v="2"/>
    <x v="6"/>
    <n v="300"/>
    <x v="3"/>
    <n v="0"/>
    <n v="300"/>
    <x v="0"/>
    <n v="3807"/>
  </r>
  <r>
    <d v="2025-07-05T00:00:00"/>
    <x v="2"/>
    <x v="6"/>
    <n v="2690"/>
    <x v="2"/>
    <n v="0"/>
    <n v="2690"/>
    <x v="1"/>
    <n v="4130"/>
  </r>
  <r>
    <d v="2025-07-06T00:00:00"/>
    <x v="2"/>
    <x v="6"/>
    <n v="1040"/>
    <x v="2"/>
    <n v="0"/>
    <n v="1040"/>
    <x v="1"/>
    <n v="5050"/>
  </r>
  <r>
    <d v="2025-07-07T00:00:00"/>
    <x v="2"/>
    <x v="6"/>
    <n v="1990"/>
    <x v="4"/>
    <n v="0"/>
    <n v="1990"/>
    <x v="1"/>
    <n v="2837"/>
  </r>
  <r>
    <d v="2025-07-08T00:00:00"/>
    <x v="2"/>
    <x v="6"/>
    <n v="1980"/>
    <x v="4"/>
    <n v="0"/>
    <n v="1980"/>
    <x v="0"/>
    <n v="4689"/>
  </r>
  <r>
    <d v="2025-07-09T00:00:00"/>
    <x v="2"/>
    <x v="6"/>
    <n v="3510"/>
    <x v="0"/>
    <n v="0"/>
    <n v="3510"/>
    <x v="0"/>
    <n v="2569"/>
  </r>
  <r>
    <d v="2025-07-10T00:00:00"/>
    <x v="2"/>
    <x v="6"/>
    <n v="810"/>
    <x v="3"/>
    <n v="0"/>
    <n v="810"/>
    <x v="5"/>
    <n v="5582"/>
  </r>
  <r>
    <d v="2025-07-11T00:00:00"/>
    <x v="2"/>
    <x v="6"/>
    <n v="2680"/>
    <x v="2"/>
    <n v="0"/>
    <n v="2680"/>
    <x v="3"/>
    <n v="4436"/>
  </r>
  <r>
    <d v="2025-07-12T00:00:00"/>
    <x v="2"/>
    <x v="6"/>
    <n v="1110"/>
    <x v="2"/>
    <n v="0"/>
    <n v="1110"/>
    <x v="0"/>
    <n v="2054"/>
  </r>
  <r>
    <d v="2025-07-13T00:00:00"/>
    <x v="2"/>
    <x v="6"/>
    <n v="3250"/>
    <x v="0"/>
    <n v="0"/>
    <n v="3250"/>
    <x v="5"/>
    <n v="487"/>
  </r>
  <r>
    <d v="2025-07-14T00:00:00"/>
    <x v="2"/>
    <x v="6"/>
    <n v="110"/>
    <x v="4"/>
    <n v="0"/>
    <n v="110"/>
    <x v="5"/>
    <n v="3876"/>
  </r>
  <r>
    <d v="2025-07-15T00:00:00"/>
    <x v="2"/>
    <x v="6"/>
    <n v="2030"/>
    <x v="1"/>
    <n v="0"/>
    <n v="2030"/>
    <x v="5"/>
    <n v="582"/>
  </r>
  <r>
    <d v="2025-07-16T00:00:00"/>
    <x v="2"/>
    <x v="6"/>
    <n v="1510"/>
    <x v="3"/>
    <n v="1510"/>
    <n v="0"/>
    <x v="0"/>
    <n v="3005"/>
  </r>
  <r>
    <d v="2025-07-17T00:00:00"/>
    <x v="2"/>
    <x v="6"/>
    <n v="3690"/>
    <x v="4"/>
    <n v="3690"/>
    <n v="0"/>
    <x v="0"/>
    <n v="5088"/>
  </r>
  <r>
    <d v="2025-07-18T00:00:00"/>
    <x v="2"/>
    <x v="6"/>
    <n v="1090"/>
    <x v="2"/>
    <n v="0"/>
    <n v="1090"/>
    <x v="5"/>
    <n v="3443"/>
  </r>
  <r>
    <d v="2025-07-19T00:00:00"/>
    <x v="2"/>
    <x v="6"/>
    <n v="2820"/>
    <x v="4"/>
    <n v="0"/>
    <n v="2820"/>
    <x v="3"/>
    <n v="1881"/>
  </r>
  <r>
    <d v="2025-07-20T00:00:00"/>
    <x v="2"/>
    <x v="6"/>
    <n v="1110"/>
    <x v="0"/>
    <n v="0"/>
    <n v="1110"/>
    <x v="5"/>
    <n v="602"/>
  </r>
  <r>
    <d v="2025-07-21T00:00:00"/>
    <x v="2"/>
    <x v="6"/>
    <n v="3990"/>
    <x v="3"/>
    <n v="0"/>
    <n v="3990"/>
    <x v="0"/>
    <n v="3540"/>
  </r>
  <r>
    <d v="2025-07-22T00:00:00"/>
    <x v="2"/>
    <x v="6"/>
    <n v="2150"/>
    <x v="4"/>
    <n v="0"/>
    <n v="2150"/>
    <x v="2"/>
    <n v="2891"/>
  </r>
  <r>
    <d v="2025-07-23T00:00:00"/>
    <x v="2"/>
    <x v="6"/>
    <n v="2230"/>
    <x v="2"/>
    <n v="0"/>
    <n v="2230"/>
    <x v="4"/>
    <n v="2782"/>
  </r>
  <r>
    <d v="2025-07-24T00:00:00"/>
    <x v="2"/>
    <x v="6"/>
    <n v="3080"/>
    <x v="4"/>
    <n v="0"/>
    <n v="3080"/>
    <x v="2"/>
    <n v="625"/>
  </r>
  <r>
    <d v="2025-07-25T00:00:00"/>
    <x v="2"/>
    <x v="6"/>
    <n v="2330"/>
    <x v="4"/>
    <n v="0"/>
    <n v="2330"/>
    <x v="3"/>
    <n v="4016"/>
  </r>
  <r>
    <d v="2025-07-26T00:00:00"/>
    <x v="2"/>
    <x v="6"/>
    <n v="120"/>
    <x v="3"/>
    <n v="0"/>
    <n v="120"/>
    <x v="0"/>
    <n v="3453"/>
  </r>
  <r>
    <d v="2025-07-27T00:00:00"/>
    <x v="2"/>
    <x v="6"/>
    <n v="3020"/>
    <x v="0"/>
    <n v="0"/>
    <n v="3020"/>
    <x v="0"/>
    <n v="2135"/>
  </r>
  <r>
    <d v="2025-07-28T00:00:00"/>
    <x v="2"/>
    <x v="6"/>
    <n v="3020"/>
    <x v="2"/>
    <n v="0"/>
    <n v="3020"/>
    <x v="5"/>
    <n v="1152"/>
  </r>
  <r>
    <d v="2025-07-29T00:00:00"/>
    <x v="2"/>
    <x v="6"/>
    <n v="2340"/>
    <x v="4"/>
    <n v="0"/>
    <n v="2340"/>
    <x v="5"/>
    <n v="524"/>
  </r>
  <r>
    <d v="2025-07-30T00:00:00"/>
    <x v="2"/>
    <x v="6"/>
    <n v="2390"/>
    <x v="4"/>
    <n v="0"/>
    <n v="2390"/>
    <x v="5"/>
    <n v="5573"/>
  </r>
  <r>
    <d v="2025-07-31T00:00:00"/>
    <x v="2"/>
    <x v="6"/>
    <n v="2610"/>
    <x v="3"/>
    <n v="0"/>
    <n v="2610"/>
    <x v="0"/>
    <n v="3498"/>
  </r>
  <r>
    <d v="2025-08-01T00:00:00"/>
    <x v="2"/>
    <x v="7"/>
    <n v="1950"/>
    <x v="4"/>
    <n v="0"/>
    <n v="1950"/>
    <x v="0"/>
    <n v="2811"/>
  </r>
  <r>
    <d v="2025-08-02T00:00:00"/>
    <x v="2"/>
    <x v="7"/>
    <n v="110"/>
    <x v="2"/>
    <n v="0"/>
    <n v="110"/>
    <x v="5"/>
    <n v="4774"/>
  </r>
  <r>
    <d v="2025-08-03T00:00:00"/>
    <x v="2"/>
    <x v="7"/>
    <n v="2450"/>
    <x v="4"/>
    <n v="0"/>
    <n v="2450"/>
    <x v="3"/>
    <n v="3306"/>
  </r>
  <r>
    <d v="2025-08-04T00:00:00"/>
    <x v="2"/>
    <x v="7"/>
    <n v="1960"/>
    <x v="3"/>
    <n v="0"/>
    <n v="1960"/>
    <x v="1"/>
    <n v="3044"/>
  </r>
  <r>
    <d v="2025-08-05T00:00:00"/>
    <x v="2"/>
    <x v="7"/>
    <n v="27130"/>
    <x v="0"/>
    <n v="27130"/>
    <n v="0"/>
    <x v="1"/>
    <n v="2677"/>
  </r>
  <r>
    <d v="2025-08-04T00:00:00"/>
    <x v="2"/>
    <x v="7"/>
    <n v="2900"/>
    <x v="1"/>
    <n v="0"/>
    <n v="2900"/>
    <x v="0"/>
    <n v="5005"/>
  </r>
  <r>
    <d v="2025-08-04T00:00:00"/>
    <x v="2"/>
    <x v="7"/>
    <n v="2850"/>
    <x v="2"/>
    <n v="0"/>
    <n v="2850"/>
    <x v="1"/>
    <n v="2890"/>
  </r>
  <r>
    <d v="2025-08-01T00:00:00"/>
    <x v="2"/>
    <x v="7"/>
    <n v="2810"/>
    <x v="3"/>
    <n v="0"/>
    <n v="2810"/>
    <x v="0"/>
    <n v="3014"/>
  </r>
  <r>
    <d v="2025-08-08T00:00:00"/>
    <x v="2"/>
    <x v="7"/>
    <n v="1260"/>
    <x v="4"/>
    <n v="0"/>
    <n v="1260"/>
    <x v="0"/>
    <n v="3964"/>
  </r>
  <r>
    <d v="2025-08-09T00:00:00"/>
    <x v="2"/>
    <x v="7"/>
    <n v="2400"/>
    <x v="0"/>
    <n v="0"/>
    <n v="2400"/>
    <x v="1"/>
    <n v="3674"/>
  </r>
  <r>
    <d v="2025-08-10T00:00:00"/>
    <x v="2"/>
    <x v="7"/>
    <n v="3860"/>
    <x v="1"/>
    <n v="0"/>
    <n v="3860"/>
    <x v="1"/>
    <n v="3377"/>
  </r>
  <r>
    <d v="2025-08-10T00:00:00"/>
    <x v="2"/>
    <x v="7"/>
    <n v="130"/>
    <x v="2"/>
    <n v="0"/>
    <n v="130"/>
    <x v="1"/>
    <n v="3505"/>
  </r>
  <r>
    <d v="2025-08-10T00:00:00"/>
    <x v="2"/>
    <x v="7"/>
    <n v="3440"/>
    <x v="3"/>
    <n v="0"/>
    <n v="3440"/>
    <x v="0"/>
    <n v="1356"/>
  </r>
  <r>
    <d v="2025-08-13T00:00:00"/>
    <x v="2"/>
    <x v="7"/>
    <n v="2110"/>
    <x v="1"/>
    <n v="0"/>
    <n v="2110"/>
    <x v="0"/>
    <n v="1401"/>
  </r>
  <r>
    <d v="2025-08-14T00:00:00"/>
    <x v="2"/>
    <x v="7"/>
    <n v="1130"/>
    <x v="0"/>
    <n v="0"/>
    <n v="1130"/>
    <x v="1"/>
    <n v="3761"/>
  </r>
  <r>
    <d v="2025-08-15T00:00:00"/>
    <x v="2"/>
    <x v="7"/>
    <n v="890"/>
    <x v="3"/>
    <n v="0"/>
    <n v="890"/>
    <x v="3"/>
    <n v="4921"/>
  </r>
  <r>
    <d v="2025-08-16T00:00:00"/>
    <x v="2"/>
    <x v="7"/>
    <n v="3820"/>
    <x v="2"/>
    <n v="0"/>
    <n v="3820"/>
    <x v="3"/>
    <n v="5510"/>
  </r>
  <r>
    <d v="2025-08-11T00:00:00"/>
    <x v="2"/>
    <x v="7"/>
    <n v="1250"/>
    <x v="2"/>
    <n v="0"/>
    <n v="1250"/>
    <x v="0"/>
    <n v="2209"/>
  </r>
  <r>
    <d v="2025-08-18T00:00:00"/>
    <x v="2"/>
    <x v="7"/>
    <n v="1810"/>
    <x v="4"/>
    <n v="0"/>
    <n v="1810"/>
    <x v="1"/>
    <n v="3731"/>
  </r>
  <r>
    <d v="2025-08-19T00:00:00"/>
    <x v="2"/>
    <x v="7"/>
    <n v="3910"/>
    <x v="4"/>
    <n v="0"/>
    <n v="3910"/>
    <x v="1"/>
    <n v="2454"/>
  </r>
  <r>
    <d v="2025-08-20T00:00:00"/>
    <x v="2"/>
    <x v="7"/>
    <n v="980"/>
    <x v="1"/>
    <n v="0"/>
    <n v="980"/>
    <x v="0"/>
    <n v="3643"/>
  </r>
  <r>
    <d v="2025-08-21T00:00:00"/>
    <x v="2"/>
    <x v="7"/>
    <n v="130"/>
    <x v="3"/>
    <n v="0"/>
    <n v="130"/>
    <x v="2"/>
    <n v="3708"/>
  </r>
  <r>
    <d v="2025-08-22T00:00:00"/>
    <x v="2"/>
    <x v="7"/>
    <n v="3280"/>
    <x v="2"/>
    <n v="0"/>
    <n v="3280"/>
    <x v="4"/>
    <n v="4622"/>
  </r>
  <r>
    <d v="2025-08-23T00:00:00"/>
    <x v="2"/>
    <x v="7"/>
    <n v="2260"/>
    <x v="2"/>
    <n v="0"/>
    <n v="2260"/>
    <x v="2"/>
    <n v="3752"/>
  </r>
  <r>
    <d v="2025-08-24T00:00:00"/>
    <x v="2"/>
    <x v="7"/>
    <n v="2330"/>
    <x v="4"/>
    <n v="0"/>
    <n v="2330"/>
    <x v="2"/>
    <n v="1811"/>
  </r>
  <r>
    <d v="2025-08-25T00:00:00"/>
    <x v="2"/>
    <x v="7"/>
    <n v="120"/>
    <x v="4"/>
    <n v="0"/>
    <n v="120"/>
    <x v="4"/>
    <n v="5931"/>
  </r>
  <r>
    <d v="2025-08-26T00:00:00"/>
    <x v="2"/>
    <x v="7"/>
    <n v="3020"/>
    <x v="1"/>
    <n v="0"/>
    <n v="3020"/>
    <x v="5"/>
    <n v="4093"/>
  </r>
  <r>
    <d v="2025-08-21T00:00:00"/>
    <x v="2"/>
    <x v="7"/>
    <n v="3020"/>
    <x v="3"/>
    <n v="0"/>
    <n v="3020"/>
    <x v="0"/>
    <n v="2084"/>
  </r>
  <r>
    <d v="2025-08-28T00:00:00"/>
    <x v="2"/>
    <x v="7"/>
    <n v="2340"/>
    <x v="2"/>
    <n v="0"/>
    <n v="2340"/>
    <x v="0"/>
    <n v="4881"/>
  </r>
  <r>
    <d v="2025-08-28T00:00:00"/>
    <x v="2"/>
    <x v="7"/>
    <n v="12390"/>
    <x v="2"/>
    <n v="10000"/>
    <n v="2390"/>
    <x v="5"/>
    <n v="2839"/>
  </r>
  <r>
    <d v="2025-08-28T00:00:00"/>
    <x v="2"/>
    <x v="7"/>
    <n v="2610"/>
    <x v="4"/>
    <n v="0"/>
    <n v="2610"/>
    <x v="5"/>
    <n v="3966"/>
  </r>
  <r>
    <d v="2025-08-31T00:00:00"/>
    <x v="2"/>
    <x v="7"/>
    <n v="1950"/>
    <x v="4"/>
    <n v="0"/>
    <n v="1950"/>
    <x v="5"/>
    <n v="2439"/>
  </r>
  <r>
    <d v="2025-09-01T00:00:00"/>
    <x v="2"/>
    <x v="8"/>
    <n v="10110"/>
    <x v="0"/>
    <n v="10000"/>
    <n v="110"/>
    <x v="0"/>
    <n v="1895"/>
  </r>
  <r>
    <d v="2025-09-02T00:00:00"/>
    <x v="2"/>
    <x v="8"/>
    <n v="22450"/>
    <x v="3"/>
    <n v="20000"/>
    <n v="2450"/>
    <x v="0"/>
    <n v="1602"/>
  </r>
  <r>
    <d v="2025-09-03T00:00:00"/>
    <x v="2"/>
    <x v="8"/>
    <n v="1960"/>
    <x v="4"/>
    <n v="0"/>
    <n v="1960"/>
    <x v="5"/>
    <n v="955"/>
  </r>
  <r>
    <d v="2025-09-04T00:00:00"/>
    <x v="2"/>
    <x v="8"/>
    <n v="2900"/>
    <x v="2"/>
    <n v="0"/>
    <n v="2900"/>
    <x v="3"/>
    <n v="1483"/>
  </r>
  <r>
    <d v="2025-09-05T00:00:00"/>
    <x v="2"/>
    <x v="8"/>
    <n v="2850"/>
    <x v="4"/>
    <n v="0"/>
    <n v="2850"/>
    <x v="4"/>
    <n v="3038"/>
  </r>
  <r>
    <d v="2025-09-06T00:00:00"/>
    <x v="2"/>
    <x v="8"/>
    <n v="2810"/>
    <x v="4"/>
    <n v="0"/>
    <n v="2810"/>
    <x v="0"/>
    <n v="3443"/>
  </r>
  <r>
    <d v="2025-09-01T00:00:00"/>
    <x v="2"/>
    <x v="8"/>
    <n v="1260"/>
    <x v="3"/>
    <n v="0"/>
    <n v="1260"/>
    <x v="5"/>
    <n v="2841"/>
  </r>
  <r>
    <d v="2025-09-08T00:00:00"/>
    <x v="2"/>
    <x v="8"/>
    <n v="2400"/>
    <x v="4"/>
    <n v="0"/>
    <n v="2400"/>
    <x v="5"/>
    <n v="1711"/>
  </r>
  <r>
    <d v="2025-09-09T00:00:00"/>
    <x v="2"/>
    <x v="8"/>
    <n v="25070"/>
    <x v="4"/>
    <n v="0"/>
    <n v="25070"/>
    <x v="5"/>
    <n v="1448"/>
  </r>
  <r>
    <d v="2025-09-09T00:00:00"/>
    <x v="2"/>
    <x v="8"/>
    <n v="3860"/>
    <x v="2"/>
    <n v="0"/>
    <n v="3860"/>
    <x v="5"/>
    <n v="2414"/>
  </r>
  <r>
    <d v="2025-09-10T00:00:00"/>
    <x v="2"/>
    <x v="8"/>
    <n v="130"/>
    <x v="4"/>
    <n v="0"/>
    <n v="130"/>
    <x v="0"/>
    <n v="4694"/>
  </r>
  <r>
    <d v="2025-09-11T00:00:00"/>
    <x v="2"/>
    <x v="8"/>
    <n v="3440"/>
    <x v="4"/>
    <n v="0"/>
    <n v="3440"/>
    <x v="0"/>
    <n v="1886"/>
  </r>
  <r>
    <d v="2025-09-12T00:00:00"/>
    <x v="2"/>
    <x v="8"/>
    <n v="2110"/>
    <x v="3"/>
    <n v="0"/>
    <n v="2110"/>
    <x v="5"/>
    <n v="3016"/>
  </r>
  <r>
    <d v="2025-09-13T00:00:00"/>
    <x v="2"/>
    <x v="8"/>
    <n v="1130"/>
    <x v="4"/>
    <n v="0"/>
    <n v="1130"/>
    <x v="3"/>
    <n v="1482"/>
  </r>
  <r>
    <d v="2025-09-14T00:00:00"/>
    <x v="2"/>
    <x v="8"/>
    <n v="890"/>
    <x v="2"/>
    <n v="0"/>
    <n v="890"/>
    <x v="5"/>
    <n v="1740"/>
  </r>
  <r>
    <d v="2025-09-15T00:00:00"/>
    <x v="2"/>
    <x v="8"/>
    <n v="3820"/>
    <x v="4"/>
    <n v="0"/>
    <n v="3820"/>
    <x v="0"/>
    <n v="3623"/>
  </r>
  <r>
    <d v="2025-09-16T00:00:00"/>
    <x v="2"/>
    <x v="8"/>
    <n v="1250"/>
    <x v="4"/>
    <n v="0"/>
    <n v="1250"/>
    <x v="0"/>
    <n v="4534"/>
  </r>
  <r>
    <d v="2025-09-11T00:00:00"/>
    <x v="2"/>
    <x v="8"/>
    <n v="1810"/>
    <x v="3"/>
    <n v="0"/>
    <n v="1810"/>
    <x v="1"/>
    <n v="3036"/>
  </r>
  <r>
    <d v="2025-09-18T00:00:00"/>
    <x v="2"/>
    <x v="8"/>
    <n v="3910"/>
    <x v="2"/>
    <n v="0"/>
    <n v="3910"/>
    <x v="3"/>
    <n v="962"/>
  </r>
  <r>
    <d v="2025-09-19T00:00:00"/>
    <x v="2"/>
    <x v="8"/>
    <n v="980"/>
    <x v="2"/>
    <n v="0"/>
    <n v="980"/>
    <x v="0"/>
    <n v="4392"/>
  </r>
  <r>
    <d v="2025-09-20T00:00:00"/>
    <x v="2"/>
    <x v="8"/>
    <n v="130"/>
    <x v="2"/>
    <n v="0"/>
    <n v="130"/>
    <x v="1"/>
    <n v="4502"/>
  </r>
  <r>
    <d v="2025-09-21T00:00:00"/>
    <x v="2"/>
    <x v="8"/>
    <n v="3280"/>
    <x v="3"/>
    <n v="0"/>
    <n v="3280"/>
    <x v="0"/>
    <n v="3167"/>
  </r>
  <r>
    <d v="2025-09-21T00:00:00"/>
    <x v="2"/>
    <x v="8"/>
    <n v="2260"/>
    <x v="4"/>
    <n v="0"/>
    <n v="2260"/>
    <x v="4"/>
    <n v="1342"/>
  </r>
  <r>
    <d v="2025-09-23T00:00:00"/>
    <x v="2"/>
    <x v="8"/>
    <n v="2220"/>
    <x v="3"/>
    <n v="0"/>
    <n v="2220"/>
    <x v="0"/>
    <n v="2615"/>
  </r>
  <r>
    <d v="2025-09-24T00:00:00"/>
    <x v="2"/>
    <x v="8"/>
    <n v="12800"/>
    <x v="1"/>
    <n v="10000"/>
    <n v="2800"/>
    <x v="4"/>
    <n v="3299"/>
  </r>
  <r>
    <d v="2025-09-25T00:00:00"/>
    <x v="2"/>
    <x v="8"/>
    <n v="880"/>
    <x v="2"/>
    <n v="0"/>
    <n v="880"/>
    <x v="1"/>
    <n v="4622"/>
  </r>
  <r>
    <d v="2025-09-26T00:00:00"/>
    <x v="2"/>
    <x v="8"/>
    <n v="190"/>
    <x v="3"/>
    <n v="0"/>
    <n v="190"/>
    <x v="0"/>
    <n v="2816"/>
  </r>
  <r>
    <d v="2025-09-21T00:00:00"/>
    <x v="2"/>
    <x v="8"/>
    <n v="950"/>
    <x v="4"/>
    <n v="0"/>
    <n v="950"/>
    <x v="1"/>
    <n v="2495"/>
  </r>
  <r>
    <d v="2025-09-28T00:00:00"/>
    <x v="2"/>
    <x v="8"/>
    <n v="2630"/>
    <x v="1"/>
    <n v="2630"/>
    <n v="0"/>
    <x v="4"/>
    <n v="3368"/>
  </r>
  <r>
    <d v="2025-09-29T00:00:00"/>
    <x v="2"/>
    <x v="8"/>
    <n v="2640"/>
    <x v="0"/>
    <n v="2640"/>
    <n v="0"/>
    <x v="1"/>
    <n v="4920"/>
  </r>
  <r>
    <d v="2025-09-30T00:00:00"/>
    <x v="2"/>
    <x v="8"/>
    <n v="1380"/>
    <x v="3"/>
    <n v="1380"/>
    <n v="0"/>
    <x v="0"/>
    <n v="5968"/>
  </r>
  <r>
    <d v="2025-10-01T00:00:00"/>
    <x v="2"/>
    <x v="9"/>
    <n v="3180"/>
    <x v="2"/>
    <n v="3180"/>
    <n v="0"/>
    <x v="0"/>
    <n v="3288"/>
  </r>
  <r>
    <d v="2025-10-02T00:00:00"/>
    <x v="2"/>
    <x v="9"/>
    <n v="2800"/>
    <x v="2"/>
    <n v="2800"/>
    <n v="0"/>
    <x v="1"/>
    <n v="1214"/>
  </r>
  <r>
    <d v="2025-10-03T00:00:00"/>
    <x v="2"/>
    <x v="9"/>
    <n v="9000"/>
    <x v="4"/>
    <n v="9000"/>
    <n v="0"/>
    <x v="3"/>
    <n v="1974"/>
  </r>
  <r>
    <d v="2025-10-04T00:00:00"/>
    <x v="2"/>
    <x v="9"/>
    <n v="890"/>
    <x v="4"/>
    <n v="0"/>
    <n v="890"/>
    <x v="1"/>
    <n v="4035"/>
  </r>
  <r>
    <d v="2025-10-04T00:00:00"/>
    <x v="2"/>
    <x v="9"/>
    <n v="100"/>
    <x v="1"/>
    <n v="0"/>
    <n v="100"/>
    <x v="1"/>
    <n v="3758"/>
  </r>
  <r>
    <d v="2025-10-06T00:00:00"/>
    <x v="2"/>
    <x v="9"/>
    <n v="5000"/>
    <x v="3"/>
    <n v="0"/>
    <n v="5000"/>
    <x v="1"/>
    <n v="3553"/>
  </r>
  <r>
    <d v="2025-10-01T00:00:00"/>
    <x v="2"/>
    <x v="9"/>
    <n v="30200"/>
    <x v="0"/>
    <n v="200"/>
    <n v="30000"/>
    <x v="0"/>
    <n v="1863"/>
  </r>
  <r>
    <d v="2025-10-08T00:00:00"/>
    <x v="2"/>
    <x v="9"/>
    <n v="500"/>
    <x v="2"/>
    <n v="0"/>
    <n v="500"/>
    <x v="0"/>
    <n v="3615"/>
  </r>
  <r>
    <d v="2025-10-09T00:00:00"/>
    <x v="2"/>
    <x v="9"/>
    <n v="4000"/>
    <x v="4"/>
    <n v="4000"/>
    <n v="0"/>
    <x v="1"/>
    <n v="1973"/>
  </r>
  <r>
    <d v="2025-10-10T00:00:00"/>
    <x v="2"/>
    <x v="9"/>
    <n v="100"/>
    <x v="4"/>
    <n v="0"/>
    <n v="100"/>
    <x v="3"/>
    <n v="835"/>
  </r>
  <r>
    <d v="2025-10-11T00:00:00"/>
    <x v="2"/>
    <x v="9"/>
    <n v="1000"/>
    <x v="1"/>
    <n v="1000"/>
    <n v="0"/>
    <x v="4"/>
    <n v="1525"/>
  </r>
  <r>
    <d v="2025-10-12T00:00:00"/>
    <x v="2"/>
    <x v="9"/>
    <n v="35070"/>
    <x v="1"/>
    <n v="0"/>
    <n v="35070"/>
    <x v="4"/>
    <n v="5297"/>
  </r>
  <r>
    <d v="2025-10-12T00:00:00"/>
    <x v="2"/>
    <x v="9"/>
    <n v="3000"/>
    <x v="3"/>
    <n v="3000"/>
    <n v="0"/>
    <x v="1"/>
    <n v="1534"/>
  </r>
  <r>
    <d v="2025-10-13T00:00:00"/>
    <x v="2"/>
    <x v="9"/>
    <n v="5600"/>
    <x v="2"/>
    <n v="5600"/>
    <n v="0"/>
    <x v="0"/>
    <n v="4670"/>
  </r>
  <r>
    <d v="2025-10-14T00:00:00"/>
    <x v="2"/>
    <x v="9"/>
    <n v="2000"/>
    <x v="2"/>
    <n v="0"/>
    <n v="2000"/>
    <x v="1"/>
    <n v="2415"/>
  </r>
  <r>
    <d v="2025-10-15T00:00:00"/>
    <x v="2"/>
    <x v="9"/>
    <n v="1000"/>
    <x v="4"/>
    <n v="1000"/>
    <n v="0"/>
    <x v="0"/>
    <n v="3784"/>
  </r>
  <r>
    <d v="2025-10-16T00:00:00"/>
    <x v="2"/>
    <x v="9"/>
    <n v="800"/>
    <x v="4"/>
    <n v="0"/>
    <n v="800"/>
    <x v="4"/>
    <n v="3064"/>
  </r>
  <r>
    <d v="2025-10-11T00:00:00"/>
    <x v="2"/>
    <x v="9"/>
    <n v="900"/>
    <x v="0"/>
    <n v="0"/>
    <n v="900"/>
    <x v="0"/>
    <n v="2928"/>
  </r>
  <r>
    <d v="2025-10-18T00:00:00"/>
    <x v="2"/>
    <x v="9"/>
    <n v="900"/>
    <x v="3"/>
    <n v="0"/>
    <n v="900"/>
    <x v="5"/>
    <n v="2044"/>
  </r>
  <r>
    <d v="2025-10-19T00:00:00"/>
    <x v="2"/>
    <x v="9"/>
    <n v="2000"/>
    <x v="4"/>
    <n v="2000"/>
    <n v="0"/>
    <x v="5"/>
    <n v="2166"/>
  </r>
  <r>
    <d v="2025-10-20T00:00:00"/>
    <x v="2"/>
    <x v="9"/>
    <n v="2130"/>
    <x v="2"/>
    <n v="0"/>
    <n v="2130"/>
    <x v="0"/>
    <n v="3669"/>
  </r>
  <r>
    <d v="2025-10-21T00:00:00"/>
    <x v="2"/>
    <x v="9"/>
    <n v="100"/>
    <x v="4"/>
    <n v="100"/>
    <n v="0"/>
    <x v="2"/>
    <n v="1062"/>
  </r>
  <r>
    <d v="2025-10-22T00:00:00"/>
    <x v="2"/>
    <x v="9"/>
    <n v="3510"/>
    <x v="4"/>
    <n v="3510"/>
    <n v="0"/>
    <x v="4"/>
    <n v="2087"/>
  </r>
  <r>
    <d v="2025-10-23T00:00:00"/>
    <x v="2"/>
    <x v="9"/>
    <n v="3500"/>
    <x v="3"/>
    <n v="3500"/>
    <n v="0"/>
    <x v="2"/>
    <n v="1906"/>
  </r>
  <r>
    <d v="2025-10-24T00:00:00"/>
    <x v="2"/>
    <x v="9"/>
    <n v="1040"/>
    <x v="4"/>
    <n v="1040"/>
    <n v="0"/>
    <x v="3"/>
    <n v="3526"/>
  </r>
  <r>
    <d v="2025-10-25T00:00:00"/>
    <x v="2"/>
    <x v="9"/>
    <n v="380"/>
    <x v="4"/>
    <n v="380"/>
    <n v="0"/>
    <x v="3"/>
    <n v="5049"/>
  </r>
  <r>
    <d v="2025-10-24T00:00:00"/>
    <x v="2"/>
    <x v="9"/>
    <n v="1420"/>
    <x v="2"/>
    <n v="0"/>
    <n v="1420"/>
    <x v="0"/>
    <n v="3155"/>
  </r>
  <r>
    <d v="2025-10-26T00:00:00"/>
    <x v="2"/>
    <x v="9"/>
    <n v="2090"/>
    <x v="4"/>
    <n v="2090"/>
    <n v="0"/>
    <x v="5"/>
    <n v="2848"/>
  </r>
  <r>
    <d v="2025-10-21T00:00:00"/>
    <x v="2"/>
    <x v="9"/>
    <n v="4500"/>
    <x v="4"/>
    <n v="4500"/>
    <n v="0"/>
    <x v="5"/>
    <n v="2467"/>
  </r>
  <r>
    <d v="2025-10-28T00:00:00"/>
    <x v="2"/>
    <x v="9"/>
    <n v="9000"/>
    <x v="3"/>
    <n v="9000"/>
    <n v="0"/>
    <x v="0"/>
    <n v="3995"/>
  </r>
  <r>
    <d v="2025-10-29T00:00:00"/>
    <x v="2"/>
    <x v="9"/>
    <n v="890"/>
    <x v="4"/>
    <n v="0"/>
    <n v="890"/>
    <x v="2"/>
    <n v="5087"/>
  </r>
  <r>
    <d v="2025-10-30T00:00:00"/>
    <x v="2"/>
    <x v="9"/>
    <n v="100"/>
    <x v="2"/>
    <n v="0"/>
    <n v="100"/>
    <x v="4"/>
    <n v="1941"/>
  </r>
  <r>
    <d v="2025-10-31T00:00:00"/>
    <x v="2"/>
    <x v="9"/>
    <n v="500"/>
    <x v="4"/>
    <n v="0"/>
    <n v="500"/>
    <x v="2"/>
    <n v="826"/>
  </r>
  <r>
    <d v="2025-11-01T00:00:00"/>
    <x v="2"/>
    <x v="10"/>
    <n v="200"/>
    <x v="4"/>
    <n v="200"/>
    <n v="0"/>
    <x v="3"/>
    <n v="5581"/>
  </r>
  <r>
    <d v="2025-11-02T00:00:00"/>
    <x v="2"/>
    <x v="10"/>
    <n v="20500"/>
    <x v="3"/>
    <n v="20000"/>
    <n v="500"/>
    <x v="0"/>
    <n v="3586"/>
  </r>
  <r>
    <d v="2025-11-03T00:00:00"/>
    <x v="2"/>
    <x v="10"/>
    <n v="24000"/>
    <x v="4"/>
    <n v="4000"/>
    <n v="20000"/>
    <x v="5"/>
    <n v="2374"/>
  </r>
  <r>
    <d v="2025-11-04T00:00:00"/>
    <x v="2"/>
    <x v="10"/>
    <n v="100"/>
    <x v="2"/>
    <n v="0"/>
    <n v="100"/>
    <x v="0"/>
    <n v="2313"/>
  </r>
  <r>
    <d v="2025-11-05T00:00:00"/>
    <x v="2"/>
    <x v="10"/>
    <n v="8760"/>
    <x v="2"/>
    <n v="0"/>
    <n v="8760"/>
    <x v="0"/>
    <n v="1598"/>
  </r>
  <r>
    <d v="2025-11-05T00:00:00"/>
    <x v="2"/>
    <x v="10"/>
    <n v="1000"/>
    <x v="2"/>
    <n v="1000"/>
    <n v="0"/>
    <x v="2"/>
    <n v="3178"/>
  </r>
  <r>
    <d v="2025-11-06T00:00:00"/>
    <x v="2"/>
    <x v="10"/>
    <n v="3000"/>
    <x v="3"/>
    <n v="3000"/>
    <n v="0"/>
    <x v="4"/>
    <n v="390"/>
  </r>
  <r>
    <d v="2025-11-01T00:00:00"/>
    <x v="2"/>
    <x v="10"/>
    <n v="5600"/>
    <x v="4"/>
    <n v="5600"/>
    <n v="0"/>
    <x v="2"/>
    <n v="2579"/>
  </r>
  <r>
    <d v="2025-11-08T00:00:00"/>
    <x v="2"/>
    <x v="10"/>
    <n v="22000"/>
    <x v="1"/>
    <n v="20000"/>
    <n v="2000"/>
    <x v="3"/>
    <n v="2085"/>
  </r>
  <r>
    <d v="2025-11-09T00:00:00"/>
    <x v="2"/>
    <x v="10"/>
    <n v="1000"/>
    <x v="1"/>
    <n v="1000"/>
    <n v="0"/>
    <x v="2"/>
    <n v="2988"/>
  </r>
  <r>
    <d v="2025-11-10T00:00:00"/>
    <x v="2"/>
    <x v="10"/>
    <n v="800"/>
    <x v="2"/>
    <n v="0"/>
    <n v="800"/>
    <x v="0"/>
    <n v="2586"/>
  </r>
  <r>
    <d v="2025-11-11T00:00:00"/>
    <x v="2"/>
    <x v="10"/>
    <n v="900"/>
    <x v="3"/>
    <n v="0"/>
    <n v="900"/>
    <x v="5"/>
    <n v="3266"/>
  </r>
  <r>
    <d v="2025-11-12T00:00:00"/>
    <x v="2"/>
    <x v="10"/>
    <n v="900"/>
    <x v="4"/>
    <n v="0"/>
    <n v="900"/>
    <x v="4"/>
    <n v="3574"/>
  </r>
  <r>
    <d v="2025-11-13T00:00:00"/>
    <x v="2"/>
    <x v="10"/>
    <n v="22000"/>
    <x v="0"/>
    <n v="2000"/>
    <n v="20000"/>
    <x v="5"/>
    <n v="1715"/>
  </r>
  <r>
    <d v="2025-11-14T00:00:00"/>
    <x v="2"/>
    <x v="10"/>
    <n v="2130"/>
    <x v="1"/>
    <n v="0"/>
    <n v="2130"/>
    <x v="0"/>
    <n v="2399"/>
  </r>
  <r>
    <d v="2025-11-15T00:00:00"/>
    <x v="2"/>
    <x v="10"/>
    <n v="160"/>
    <x v="3"/>
    <n v="160"/>
    <n v="0"/>
    <x v="0"/>
    <n v="3242"/>
  </r>
  <r>
    <d v="2025-11-16T00:00:00"/>
    <x v="2"/>
    <x v="10"/>
    <n v="3510"/>
    <x v="2"/>
    <n v="3510"/>
    <n v="0"/>
    <x v="5"/>
    <n v="4189"/>
  </r>
  <r>
    <d v="2025-11-16T00:00:00"/>
    <x v="2"/>
    <x v="10"/>
    <n v="3510"/>
    <x v="2"/>
    <n v="3510"/>
    <n v="0"/>
    <x v="3"/>
    <n v="5305"/>
  </r>
  <r>
    <d v="2025-11-18T00:00:00"/>
    <x v="2"/>
    <x v="10"/>
    <n v="2540"/>
    <x v="4"/>
    <n v="2540"/>
    <n v="0"/>
    <x v="5"/>
    <n v="856"/>
  </r>
  <r>
    <d v="2025-11-19T00:00:00"/>
    <x v="2"/>
    <x v="10"/>
    <n v="1420"/>
    <x v="4"/>
    <n v="0"/>
    <n v="1420"/>
    <x v="0"/>
    <n v="4885"/>
  </r>
  <r>
    <d v="2025-11-20T00:00:00"/>
    <x v="2"/>
    <x v="10"/>
    <n v="2090"/>
    <x v="1"/>
    <n v="2090"/>
    <n v="0"/>
    <x v="4"/>
    <n v="2439"/>
  </r>
  <r>
    <d v="2025-11-21T00:00:00"/>
    <x v="2"/>
    <x v="10"/>
    <n v="3190"/>
    <x v="3"/>
    <n v="3190"/>
    <n v="0"/>
    <x v="4"/>
    <n v="1867"/>
  </r>
  <r>
    <d v="2025-11-22T00:00:00"/>
    <x v="2"/>
    <x v="10"/>
    <n v="9000"/>
    <x v="2"/>
    <n v="9000"/>
    <n v="0"/>
    <x v="2"/>
    <n v="3911"/>
  </r>
  <r>
    <d v="2025-11-23T00:00:00"/>
    <x v="2"/>
    <x v="10"/>
    <n v="890"/>
    <x v="2"/>
    <n v="0"/>
    <n v="890"/>
    <x v="3"/>
    <n v="5100"/>
  </r>
  <r>
    <d v="2025-11-24T00:00:00"/>
    <x v="2"/>
    <x v="10"/>
    <n v="100"/>
    <x v="4"/>
    <n v="0"/>
    <n v="100"/>
    <x v="0"/>
    <n v="1475"/>
  </r>
  <r>
    <d v="2025-11-25T00:00:00"/>
    <x v="2"/>
    <x v="10"/>
    <n v="5000"/>
    <x v="4"/>
    <n v="0"/>
    <n v="5000"/>
    <x v="4"/>
    <n v="4213"/>
  </r>
  <r>
    <d v="2025-11-26T00:00:00"/>
    <x v="2"/>
    <x v="10"/>
    <n v="200"/>
    <x v="0"/>
    <n v="200"/>
    <n v="0"/>
    <x v="1"/>
    <n v="4812"/>
  </r>
  <r>
    <d v="2025-11-29T00:00:00"/>
    <x v="2"/>
    <x v="10"/>
    <n v="500"/>
    <x v="3"/>
    <n v="0"/>
    <n v="500"/>
    <x v="1"/>
    <n v="1467"/>
  </r>
  <r>
    <d v="2025-12-01T00:00:00"/>
    <x v="2"/>
    <x v="11"/>
    <n v="4000"/>
    <x v="0"/>
    <n v="4000"/>
    <n v="0"/>
    <x v="0"/>
    <n v="4085"/>
  </r>
  <r>
    <d v="2025-12-01T00:00:00"/>
    <x v="2"/>
    <x v="11"/>
    <n v="100"/>
    <x v="0"/>
    <n v="0"/>
    <n v="100"/>
    <x v="0"/>
    <n v="3991"/>
  </r>
  <r>
    <d v="2025-12-01T00:00:00"/>
    <x v="2"/>
    <x v="11"/>
    <n v="1000"/>
    <x v="4"/>
    <n v="1000"/>
    <n v="0"/>
    <x v="1"/>
    <n v="1710"/>
  </r>
  <r>
    <d v="2025-12-01T00:00:00"/>
    <x v="2"/>
    <x v="11"/>
    <n v="3000"/>
    <x v="4"/>
    <n v="3000"/>
    <n v="0"/>
    <x v="3"/>
    <n v="3201"/>
  </r>
  <r>
    <d v="2025-12-02T00:00:00"/>
    <x v="2"/>
    <x v="11"/>
    <n v="19510"/>
    <x v="4"/>
    <n v="19510"/>
    <n v="0"/>
    <x v="3"/>
    <n v="2855"/>
  </r>
  <r>
    <d v="2025-12-02T00:00:00"/>
    <x v="2"/>
    <x v="11"/>
    <n v="25600"/>
    <x v="1"/>
    <n v="5600"/>
    <n v="20000"/>
    <x v="0"/>
    <n v="2103"/>
  </r>
  <r>
    <d v="2025-12-03T00:00:00"/>
    <x v="2"/>
    <x v="11"/>
    <n v="22000"/>
    <x v="3"/>
    <n v="20000"/>
    <n v="2000"/>
    <x v="2"/>
    <n v="2465"/>
  </r>
  <r>
    <d v="2025-12-04T00:00:00"/>
    <x v="2"/>
    <x v="11"/>
    <n v="1000"/>
    <x v="4"/>
    <n v="1000"/>
    <n v="0"/>
    <x v="4"/>
    <n v="4128"/>
  </r>
  <r>
    <d v="2025-12-05T00:00:00"/>
    <x v="2"/>
    <x v="11"/>
    <n v="20800"/>
    <x v="2"/>
    <n v="20000"/>
    <n v="800"/>
    <x v="1"/>
    <n v="2269"/>
  </r>
  <r>
    <d v="2025-12-05T00:00:00"/>
    <x v="2"/>
    <x v="11"/>
    <n v="900"/>
    <x v="1"/>
    <n v="0"/>
    <n v="900"/>
    <x v="0"/>
    <n v="1468"/>
  </r>
  <r>
    <d v="2025-12-01T00:00:00"/>
    <x v="2"/>
    <x v="11"/>
    <n v="9000"/>
    <x v="4"/>
    <n v="9000"/>
    <n v="0"/>
    <x v="1"/>
    <n v="3887"/>
  </r>
  <r>
    <d v="2025-12-01T00:00:00"/>
    <x v="2"/>
    <x v="11"/>
    <n v="890"/>
    <x v="3"/>
    <n v="0"/>
    <n v="890"/>
    <x v="0"/>
    <n v="2891"/>
  </r>
  <r>
    <d v="2025-12-01T00:00:00"/>
    <x v="2"/>
    <x v="11"/>
    <n v="100"/>
    <x v="4"/>
    <n v="0"/>
    <n v="100"/>
    <x v="0"/>
    <n v="1360"/>
  </r>
  <r>
    <d v="2025-12-01T00:00:00"/>
    <x v="2"/>
    <x v="11"/>
    <n v="25000"/>
    <x v="2"/>
    <n v="20000"/>
    <n v="5000"/>
    <x v="3"/>
    <n v="2530"/>
  </r>
  <r>
    <d v="2025-12-01T00:00:00"/>
    <x v="2"/>
    <x v="11"/>
    <n v="200"/>
    <x v="4"/>
    <n v="200"/>
    <n v="0"/>
    <x v="1"/>
    <n v="3972"/>
  </r>
  <r>
    <d v="2025-12-08T00:00:00"/>
    <x v="2"/>
    <x v="11"/>
    <n v="100"/>
    <x v="4"/>
    <n v="100"/>
    <n v="0"/>
    <x v="4"/>
    <n v="3788"/>
  </r>
  <r>
    <d v="2025-12-08T00:00:00"/>
    <x v="2"/>
    <x v="11"/>
    <n v="500"/>
    <x v="4"/>
    <n v="0"/>
    <n v="500"/>
    <x v="1"/>
    <n v="4681"/>
  </r>
  <r>
    <d v="2025-12-09T00:00:00"/>
    <x v="2"/>
    <x v="11"/>
    <n v="2300"/>
    <x v="2"/>
    <n v="0"/>
    <n v="2300"/>
    <x v="3"/>
    <n v="4682"/>
  </r>
  <r>
    <d v="2025-12-10T00:00:00"/>
    <x v="2"/>
    <x v="11"/>
    <n v="300"/>
    <x v="0"/>
    <n v="0"/>
    <n v="300"/>
    <x v="0"/>
    <n v="4683"/>
  </r>
  <r>
    <d v="2025-12-11T00:00:00"/>
    <x v="2"/>
    <x v="11"/>
    <n v="700"/>
    <x v="3"/>
    <n v="0"/>
    <n v="700"/>
    <x v="2"/>
    <n v="4684"/>
  </r>
  <r>
    <d v="2025-12-12T00:00:00"/>
    <x v="2"/>
    <x v="11"/>
    <n v="300"/>
    <x v="3"/>
    <n v="0"/>
    <n v="300"/>
    <x v="4"/>
    <n v="46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52C3A74-0B8C-4560-A555-28BBF5B52EE9}" name="PivotTable6" cacheId="1"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location ref="A35:A36" firstHeaderRow="1" firstDataRow="1" firstDataCol="1"/>
  <pivotFields count="9">
    <pivotField numFmtId="165" showAll="0"/>
    <pivotField axis="axisRow" showAll="0">
      <items count="4">
        <item h="1" x="0"/>
        <item x="1"/>
        <item h="1" x="2"/>
        <item t="default"/>
      </items>
    </pivotField>
    <pivotField showAll="0"/>
    <pivotField numFmtId="166" showAll="0"/>
    <pivotField showAll="0"/>
    <pivotField numFmtId="166" showAll="0"/>
    <pivotField numFmtId="166" showAll="0"/>
    <pivotField showAll="0"/>
    <pivotField numFmtId="166" showAll="0"/>
  </pivotFields>
  <rowFields count="1">
    <field x="1"/>
  </rowFields>
  <rowItems count="1">
    <i>
      <x v="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638D64-D694-487A-8FE7-AA97DD900CC2}" name="PivotTable10"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75:C76" firstHeaderRow="0" firstDataRow="1" firstDataCol="0"/>
  <pivotFields count="10">
    <pivotField showAll="0"/>
    <pivotField numFmtId="165" showAll="0"/>
    <pivotField showAll="0"/>
    <pivotField numFmtId="165" showAll="0"/>
    <pivotField showAll="0"/>
    <pivotField showAll="0">
      <items count="3">
        <item h="1" x="1"/>
        <item x="0"/>
        <item t="default"/>
      </items>
    </pivotField>
    <pivotField showAll="0"/>
    <pivotField dataField="1" numFmtId="166" showAll="0"/>
    <pivotField dataField="1" numFmtId="166" showAll="0"/>
    <pivotField dataField="1" numFmtId="166" showAll="0"/>
  </pivotFields>
  <rowItems count="1">
    <i/>
  </rowItems>
  <colFields count="1">
    <field x="-2"/>
  </colFields>
  <colItems count="3">
    <i>
      <x/>
    </i>
    <i i="1">
      <x v="1"/>
    </i>
    <i i="2">
      <x v="2"/>
    </i>
  </colItems>
  <dataFields count="3">
    <dataField name="Average of 2023" fld="7" subtotal="average" baseField="0" baseItem="1" numFmtId="166"/>
    <dataField name="Average of 2024" fld="8" subtotal="average" baseField="0" baseItem="1" numFmtId="166"/>
    <dataField name="Average of 2025" fld="9" subtotal="average" baseField="0" baseItem="2"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DA5F8C-DEED-4D4A-8A4E-74E9E384E9C4}" name="PivotTable2"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20:C33" firstHeaderRow="0" firstDataRow="1" firstDataCol="1"/>
  <pivotFields count="9">
    <pivotField numFmtId="165" showAll="0"/>
    <pivotField showAll="0">
      <items count="4">
        <item h="1" x="0"/>
        <item x="1"/>
        <item h="1" x="2"/>
        <item t="default"/>
      </items>
    </pivotField>
    <pivotField axis="axisRow" showAll="0">
      <items count="13">
        <item x="0"/>
        <item x="1"/>
        <item x="2"/>
        <item x="3"/>
        <item x="4"/>
        <item x="5"/>
        <item x="6"/>
        <item x="7"/>
        <item x="8"/>
        <item x="9"/>
        <item x="10"/>
        <item x="11"/>
        <item t="default"/>
      </items>
    </pivotField>
    <pivotField dataField="1" numFmtId="166" showAll="0"/>
    <pivotField showAll="0"/>
    <pivotField numFmtId="166" showAll="0"/>
    <pivotField numFmtId="166" showAll="0"/>
    <pivotField dataField="1" showAll="0"/>
    <pivotField numFmtId="166" showAll="0"/>
  </pivotFields>
  <rowFields count="1">
    <field x="2"/>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fld="3" baseField="0" baseItem="0" numFmtId="166"/>
    <dataField name="Count of Mast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78F858-05DE-4EDD-BC1A-C635ACEA56BA}" name="PivotTable7"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55:C61" firstHeaderRow="0" firstDataRow="1" firstDataCol="1"/>
  <pivotFields count="9">
    <pivotField numFmtId="165" showAll="0"/>
    <pivotField showAll="0">
      <items count="4">
        <item h="1" x="0"/>
        <item x="1"/>
        <item h="1" x="2"/>
        <item t="default"/>
      </items>
    </pivotField>
    <pivotField showAll="0">
      <items count="13">
        <item h="1" x="0"/>
        <item x="1"/>
        <item h="1" x="2"/>
        <item h="1" x="3"/>
        <item h="1" x="4"/>
        <item h="1" x="5"/>
        <item h="1" x="6"/>
        <item h="1" x="7"/>
        <item h="1" x="8"/>
        <item h="1" x="9"/>
        <item h="1" x="10"/>
        <item h="1" x="11"/>
        <item t="default"/>
      </items>
    </pivotField>
    <pivotField dataField="1" numFmtId="166" showAll="0"/>
    <pivotField axis="axisRow" showAll="0">
      <items count="6">
        <item x="4"/>
        <item x="3"/>
        <item x="0"/>
        <item x="1"/>
        <item x="2"/>
        <item t="default"/>
      </items>
    </pivotField>
    <pivotField numFmtId="166" showAll="0"/>
    <pivotField numFmtId="166" showAll="0"/>
    <pivotField showAll="0"/>
    <pivotField numFmtId="166" showAll="0"/>
  </pivotFields>
  <rowFields count="1">
    <field x="4"/>
  </rowFields>
  <rowItems count="6">
    <i>
      <x/>
    </i>
    <i>
      <x v="1"/>
    </i>
    <i>
      <x v="2"/>
    </i>
    <i>
      <x v="3"/>
    </i>
    <i>
      <x v="4"/>
    </i>
    <i t="grand">
      <x/>
    </i>
  </rowItems>
  <colFields count="1">
    <field x="-2"/>
  </colFields>
  <colItems count="2">
    <i>
      <x/>
    </i>
    <i i="1">
      <x v="1"/>
    </i>
  </colItems>
  <dataFields count="2">
    <dataField name="Sum of Total" fld="3" baseField="0" baseItem="0" numFmtId="166"/>
    <dataField name="Average of Total2" fld="3" subtotal="average" baseField="4"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6875EC8-6D96-4120-B1B5-51DC547346F9}" name="PivotTable8"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64:B70" firstHeaderRow="1" firstDataRow="1" firstDataCol="1"/>
  <pivotFields count="9">
    <pivotField numFmtId="165" showAll="0"/>
    <pivotField showAll="0">
      <items count="4">
        <item h="1" x="0"/>
        <item x="1"/>
        <item h="1" x="2"/>
        <item t="default"/>
      </items>
    </pivotField>
    <pivotField showAll="0">
      <items count="13">
        <item h="1" x="0"/>
        <item x="1"/>
        <item h="1" x="2"/>
        <item h="1" x="3"/>
        <item h="1" x="4"/>
        <item h="1" x="5"/>
        <item h="1" x="6"/>
        <item h="1" x="7"/>
        <item h="1" x="8"/>
        <item h="1" x="9"/>
        <item h="1" x="10"/>
        <item h="1" x="11"/>
        <item t="default"/>
      </items>
    </pivotField>
    <pivotField numFmtId="166" showAll="0"/>
    <pivotField showAll="0"/>
    <pivotField numFmtId="166" showAll="0"/>
    <pivotField numFmtId="166" showAll="0"/>
    <pivotField axis="axisRow" dataField="1" showAll="0">
      <items count="7">
        <item x="0"/>
        <item x="2"/>
        <item x="4"/>
        <item x="3"/>
        <item x="5"/>
        <item x="1"/>
        <item t="default"/>
      </items>
    </pivotField>
    <pivotField numFmtId="166" showAll="0"/>
  </pivotFields>
  <rowFields count="1">
    <field x="7"/>
  </rowFields>
  <rowItems count="6">
    <i>
      <x/>
    </i>
    <i>
      <x v="1"/>
    </i>
    <i>
      <x v="2"/>
    </i>
    <i>
      <x v="3"/>
    </i>
    <i>
      <x v="4"/>
    </i>
    <i t="grand">
      <x/>
    </i>
  </rowItems>
  <colItems count="1">
    <i/>
  </colItems>
  <dataFields count="1">
    <dataField name="Count of Mast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4341299-BBB9-4F27-B31A-5AD66DDBA77A}" name="PivotTable11" cacheId="0"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78:C79" firstHeaderRow="0" firstDataRow="1" firstDataCol="0"/>
  <pivotFields count="10">
    <pivotField showAll="0"/>
    <pivotField numFmtId="165" showAll="0"/>
    <pivotField showAll="0"/>
    <pivotField numFmtId="165" showAll="0"/>
    <pivotField showAll="0"/>
    <pivotField showAll="0">
      <items count="3">
        <item h="1" x="1"/>
        <item x="0"/>
        <item t="default"/>
      </items>
    </pivotField>
    <pivotField showAll="0"/>
    <pivotField dataField="1" numFmtId="166" showAll="0"/>
    <pivotField dataField="1" numFmtId="166" showAll="0"/>
    <pivotField dataField="1" numFmtId="166" showAll="0"/>
  </pivotFields>
  <rowItems count="1">
    <i/>
  </rowItems>
  <colFields count="1">
    <field x="-2"/>
  </colFields>
  <colItems count="3">
    <i>
      <x/>
    </i>
    <i i="1">
      <x v="1"/>
    </i>
    <i i="2">
      <x v="2"/>
    </i>
  </colItems>
  <dataFields count="3">
    <dataField name="Sum of 2023" fld="7" baseField="0" baseItem="1" numFmtId="166"/>
    <dataField name="Sum of 2024" fld="8" baseField="0" baseItem="1" numFmtId="166"/>
    <dataField name="Sum of 2025" fld="9" baseField="0" baseItem="2"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B2D01CB-17BA-448A-BF47-D5BDECBD8363}" name="PivotTable3" cacheId="1"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location ref="A40:A41" firstHeaderRow="1" firstDataRow="1" firstDataCol="1"/>
  <pivotFields count="9">
    <pivotField numFmtId="165" showAll="0"/>
    <pivotField showAll="0">
      <items count="4">
        <item h="1" x="0"/>
        <item x="1"/>
        <item h="1" x="2"/>
        <item t="default"/>
      </items>
    </pivotField>
    <pivotField axis="axisRow" showAll="0">
      <items count="13">
        <item h="1" x="0"/>
        <item x="1"/>
        <item h="1" x="2"/>
        <item h="1" x="3"/>
        <item h="1" x="4"/>
        <item h="1" x="5"/>
        <item h="1" x="6"/>
        <item h="1" x="7"/>
        <item h="1" x="8"/>
        <item h="1" x="9"/>
        <item h="1" x="10"/>
        <item h="1" x="11"/>
        <item t="default"/>
      </items>
    </pivotField>
    <pivotField numFmtId="166" showAll="0"/>
    <pivotField showAll="0"/>
    <pivotField numFmtId="166" showAll="0"/>
    <pivotField numFmtId="166" showAll="0"/>
    <pivotField showAll="0"/>
    <pivotField numFmtId="166" showAll="0"/>
  </pivotFields>
  <rowFields count="1">
    <field x="2"/>
  </rowFields>
  <rowItems count="1">
    <i>
      <x v="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354DB31-CA23-4D7F-B2C3-CDFA63CF3DDA}" name="PivotTable1" cacheId="1" applyNumberFormats="0" applyBorderFormats="0" applyFontFormats="0" applyPatternFormats="0" applyAlignmentFormats="0" applyWidthHeightFormats="1" dataCaption="Values" updatedVersion="6" minRefreshableVersion="3" useAutoFormatting="1" itemPrintTitles="1" createdVersion="8" indent="0" outline="1" outlineData="1" multipleFieldFilters="0">
  <location ref="A3:E5" firstHeaderRow="0" firstDataRow="1" firstDataCol="1"/>
  <pivotFields count="9">
    <pivotField numFmtId="165" showAll="0"/>
    <pivotField showAll="0">
      <items count="4">
        <item h="1" x="0"/>
        <item x="1"/>
        <item h="1" x="2"/>
        <item t="default"/>
      </items>
    </pivotField>
    <pivotField axis="axisRow" showAll="0">
      <items count="13">
        <item h="1" x="0"/>
        <item x="1"/>
        <item h="1" x="2"/>
        <item h="1" x="3"/>
        <item h="1" x="4"/>
        <item h="1" x="5"/>
        <item h="1" x="6"/>
        <item h="1" x="7"/>
        <item h="1" x="8"/>
        <item h="1" x="9"/>
        <item h="1" x="10"/>
        <item h="1" x="11"/>
        <item t="default"/>
      </items>
    </pivotField>
    <pivotField dataField="1" numFmtId="166" showAll="0"/>
    <pivotField showAll="0"/>
    <pivotField numFmtId="166" showAll="0"/>
    <pivotField numFmtId="166" showAll="0"/>
    <pivotField dataField="1" showAll="0"/>
    <pivotField dataField="1" numFmtId="166" showAll="0"/>
  </pivotFields>
  <rowFields count="1">
    <field x="2"/>
  </rowFields>
  <rowItems count="2">
    <i>
      <x v="1"/>
    </i>
    <i t="grand">
      <x/>
    </i>
  </rowItems>
  <colFields count="1">
    <field x="-2"/>
  </colFields>
  <colItems count="4">
    <i>
      <x/>
    </i>
    <i i="1">
      <x v="1"/>
    </i>
    <i i="2">
      <x v="2"/>
    </i>
    <i i="3">
      <x v="3"/>
    </i>
  </colItems>
  <dataFields count="4">
    <dataField name="Sum of Total" fld="3" baseField="0" baseItem="0" numFmtId="166"/>
    <dataField name="Average of Total2" fld="3" subtotal="average" baseField="2" baseItem="0" numFmtId="166"/>
    <dataField name="Count of Master" fld="7" subtotal="count" baseField="0" baseItem="0"/>
    <dataField name="Sum of Cost" fld="8"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F76B38D-5FE1-4A5C-85B9-84B4D4A621CF}" name="PivotTable12" cacheId="0" applyNumberFormats="0" applyBorderFormats="0" applyFontFormats="0" applyPatternFormats="0" applyAlignmentFormats="0" applyWidthHeightFormats="1" dataCaption="Values" updatedVersion="6" minRefreshableVersion="3" useAutoFormatting="1" rowGrandTotals="0" colGrandTotals="0" itemPrintTitles="1" createdVersion="8" indent="0" outline="1" outlineData="1" multipleFieldFilters="0">
  <location ref="A81:A82" firstHeaderRow="1" firstDataRow="1" firstDataCol="1"/>
  <pivotFields count="10">
    <pivotField showAll="0"/>
    <pivotField numFmtId="165" showAll="0"/>
    <pivotField showAll="0"/>
    <pivotField numFmtId="165" showAll="0"/>
    <pivotField showAll="0"/>
    <pivotField axis="axisRow" showAll="0">
      <items count="3">
        <item h="1" x="1"/>
        <item x="0"/>
        <item t="default"/>
      </items>
    </pivotField>
    <pivotField showAll="0"/>
    <pivotField numFmtId="166" showAll="0"/>
    <pivotField numFmtId="166" showAll="0"/>
    <pivotField numFmtId="166" showAll="0"/>
  </pivotFields>
  <rowFields count="1">
    <field x="5"/>
  </rowFields>
  <rowItems count="1">
    <i>
      <x v="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9200904F-F33D-411F-9DAC-27B9F3C548EA}" sourceName="Month">
  <pivotTables>
    <pivotTable tabId="4" name="PivotTable1"/>
    <pivotTable tabId="4" name="PivotTable3"/>
    <pivotTable tabId="4" name="PivotTable7"/>
    <pivotTable tabId="4" name="PivotTable8"/>
  </pivotTables>
  <data>
    <tabular pivotCacheId="2141435021">
      <items count="12">
        <i x="0"/>
        <i x="1" s="1"/>
        <i x="2"/>
        <i x="3"/>
        <i x="4"/>
        <i x="5"/>
        <i x="6"/>
        <i x="7"/>
        <i x="8"/>
        <i x="9"/>
        <i x="10"/>
        <i x="1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73EC364F-E961-4A8F-940A-13DBFF992281}" sourceName="Year">
  <pivotTables>
    <pivotTable tabId="4" name="PivotTable6"/>
    <pivotTable tabId="4" name="PivotTable1"/>
    <pivotTable tabId="4" name="PivotTable2"/>
    <pivotTable tabId="4" name="PivotTable3"/>
    <pivotTable tabId="4" name="PivotTable7"/>
    <pivotTable tabId="4" name="PivotTable8"/>
  </pivotTables>
  <data>
    <tabular pivotCacheId="2141435021">
      <items count="3">
        <i x="0"/>
        <i x="1" s="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91FACD2F-F3B9-4119-9229-915194B43923}" sourceName="Position">
  <pivotTables>
    <pivotTable tabId="4" name="PivotTable12"/>
    <pivotTable tabId="4" name="PivotTable10"/>
    <pivotTable tabId="4" name="PivotTable11"/>
  </pivotTables>
  <data>
    <tabular pivotCacheId="204700698">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4BC58E60-064D-426C-A6D5-40C5A927CB0B}" cache="Slicer_Month1" caption="Month" columnCount="12" showCaption="0" style="SlicerStyleLight1 2 2 3 2" rowHeight="247650"/>
  <slicer name="Year" xr10:uid="{2E7563A2-E208-48F5-A227-2B7598751C40}" cache="Slicer_Year1" caption="Year" columnCount="3" showCaption="0" style="SlicerStyleLight1 2 2 3 2 2 2" rowHeight="247650"/>
  <slicer name="Position" xr10:uid="{5250318D-7BD3-4143-A09C-BCE9D77CF483}" cache="Slicer_Position" caption="Position" columnCount="2" showCaption="0" style="SlicerStyleLight1 2 2 3 2 2 2 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2" xr10:uid="{1FA9F0B2-942D-4505-BE83-78CDEAAC840D}" cache="Slicer_Month1" caption="Month" columnCount="12" showCaption="0" style="SlicerStyleLight1 2 2 4 2" rowHeight="247650"/>
  <slicer name="Year 2" xr10:uid="{73D86ACA-3296-4C12-BAAE-ABD68B227950}" cache="Slicer_Year1" caption="Year" columnCount="3" showCaption="0" style="SlicerStyleLight1 2 4 2" rowHeight="247650"/>
  <slicer name="Position 2" xr10:uid="{FF0378D3-CBE1-4ED7-8D52-8EE6F075BBFB}" cache="Slicer_Position" caption="Position" columnCount="2" showCaption="0" style="SlicerStyleLight1 2 2 4 2 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FE32BC9A-3279-4718-9054-670CAA31BA64}" cache="Slicer_Month1" caption="Month" columnCount="12" showCaption="0" style="SlicerStyleLight1 2 2 4 2" rowHeight="182880"/>
  <slicer name="Year 1" xr10:uid="{37029A83-C837-40C9-9142-945189575657}" cache="Slicer_Year1" caption="Year" columnCount="3" showCaption="0" style="SlicerStyleLight1 2 2 4 2" rowHeight="182880"/>
  <slicer name="Position 1" xr10:uid="{AD14BD49-8A6D-4E33-9B01-8389B5DEF245}" cache="Slicer_Position" caption="Position" columnCount="2" showCaption="0" style="SlicerStyleLight1 2 2 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15A81D-A9A4-4B8A-AF80-69EDC777815C}" name="mydata" displayName="mydata" ref="A1:I808" totalsRowShown="0" headerRowDxfId="18">
  <autoFilter ref="A1:I808" xr:uid="{94023313-40C4-4623-AB1D-80D8AD3D1B12}"/>
  <tableColumns count="9">
    <tableColumn id="1" xr3:uid="{C1451BFD-5FDE-4BF1-B89E-2913B78E9564}" name="Registration Date" dataDxfId="17"/>
    <tableColumn id="2" xr3:uid="{CFF7EBA3-D3DB-4F8A-BEFA-AAFD0FCFCB24}" name="Year" dataDxfId="16">
      <calculatedColumnFormula>YEAR(A2)</calculatedColumnFormula>
    </tableColumn>
    <tableColumn id="3" xr3:uid="{87959636-FBB3-4FE2-8EA2-E7824287B2EF}" name="Month" dataDxfId="15">
      <calculatedColumnFormula>CHOOSE(MONTH(A2),"JAN","FEB","MAR","APR","MAY","JUN","JUL","AUG","SEP","OCT","NOV","DEC")</calculatedColumnFormula>
    </tableColumn>
    <tableColumn id="4" xr3:uid="{6AFFE80C-BA43-4E2D-B3B0-9C3743F6AD01}" name="Total" dataDxfId="14" dataCellStyle="Currency">
      <calculatedColumnFormula>SUM(F2:G2)</calculatedColumnFormula>
    </tableColumn>
    <tableColumn id="5" xr3:uid="{7F340C08-9440-4B48-955E-CC41712D936A}" name="Manager"/>
    <tableColumn id="6" xr3:uid="{52587BC2-7006-4517-9915-B3CF6BB7CFA1}" name="Cash" dataDxfId="13" dataCellStyle="Currency"/>
    <tableColumn id="7" xr3:uid="{949D7071-8D35-4FBE-B08F-94C8C55626A9}" name="Card" dataDxfId="12" dataCellStyle="Currency"/>
    <tableColumn id="8" xr3:uid="{DFE69EA9-C344-4EFA-B8E9-F5ECFE9F1CE4}" name="Master"/>
    <tableColumn id="9" xr3:uid="{7A3272F0-77BA-404E-B28A-CB37A1A8845C}" name="Cost" dataDxfId="1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66BAAD0-9CD2-40A1-8F2C-9CD9D0F92C05}" name="myemp" displayName="myemp" ref="A2:J13" totalsRowShown="0" headerRowDxfId="10">
  <autoFilter ref="A2:J13" xr:uid="{5DE285AC-3B47-4D37-9167-D3ED8108A48B}"/>
  <tableColumns count="10">
    <tableColumn id="1" xr3:uid="{1BAE9BF7-BFEF-4810-BEBC-84F381A4BDD1}" name="ID"/>
    <tableColumn id="2" xr3:uid="{42F7C2D3-C2CD-4FA1-B6DF-DFF1E743A653}" name="Hiring Date" dataDxfId="9"/>
    <tableColumn id="3" xr3:uid="{BD569E91-5E7F-4325-95B8-0CE2047451E1}" name="Name"/>
    <tableColumn id="4" xr3:uid="{941662A1-92B6-4FAE-B8CC-DB1C0425D320}" name="Date of Birth" dataDxfId="8"/>
    <tableColumn id="5" xr3:uid="{6ED4B42B-4EF4-4CA9-A1C8-533C1A9B566F}" name="Age" dataDxfId="7"/>
    <tableColumn id="6" xr3:uid="{2F8CF924-9930-4B7B-984B-12A28349B243}" name="Position"/>
    <tableColumn id="7" xr3:uid="{4EDDE3CF-2D55-406E-8A1A-DF24A89F208B}" name="Contact"/>
    <tableColumn id="8" xr3:uid="{8E173495-384A-4A8B-91CB-2AB165200BFD}" name="2023" dataDxfId="6" dataCellStyle="Currency"/>
    <tableColumn id="9" xr3:uid="{940D4FF0-3F8A-41F5-BC95-A2E848B2386E}" name="2024" dataDxfId="5" dataCellStyle="Currency"/>
    <tableColumn id="10" xr3:uid="{E1D4FAF8-99AF-42E7-A574-BD02608B8D17}" name="2025" dataDxfId="4" dataCellStyle="Currenc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1CD28F-57A5-4C41-9905-6C6559892994}" name="Table3" displayName="Table3" ref="C1:D35" totalsRowShown="0" headerRowDxfId="3" dataDxfId="2">
  <autoFilter ref="C1:D35" xr:uid="{4272A1BE-C70C-4780-8BE9-542ED4FC4E8C}"/>
  <tableColumns count="2">
    <tableColumn id="1" xr3:uid="{288663A9-223F-4C65-B2B6-94B8CC062CB6}" name="Section" dataDxfId="1"/>
    <tableColumn id="2" xr3:uid="{83001333-D943-44E0-89D5-F1A99A53EC5E}" name="Detail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E3A72-17D1-403F-9BE0-F00C21B11CF9}">
  <dimension ref="C4:W34"/>
  <sheetViews>
    <sheetView showRowColHeaders="0" zoomScale="75" zoomScaleNormal="75" workbookViewId="0"/>
  </sheetViews>
  <sheetFormatPr defaultColWidth="8.875" defaultRowHeight="14.25"/>
  <cols>
    <col min="1" max="16384" width="8.875" style="1"/>
  </cols>
  <sheetData>
    <row r="4" spans="3:23">
      <c r="C4" s="2"/>
      <c r="D4" s="2"/>
      <c r="E4" s="2"/>
      <c r="F4" s="2"/>
      <c r="G4" s="2"/>
      <c r="H4" s="2"/>
      <c r="I4" s="2"/>
      <c r="J4" s="2"/>
      <c r="K4" s="2"/>
      <c r="L4" s="2"/>
      <c r="M4" s="2"/>
      <c r="N4" s="2"/>
      <c r="O4" s="2"/>
      <c r="P4" s="2"/>
      <c r="Q4" s="2"/>
      <c r="R4" s="2"/>
      <c r="S4" s="2"/>
      <c r="T4" s="2"/>
      <c r="U4" s="2"/>
      <c r="V4" s="2"/>
      <c r="W4" s="2"/>
    </row>
    <row r="5" spans="3:23">
      <c r="C5" s="2"/>
      <c r="D5" s="2"/>
      <c r="E5" s="2"/>
      <c r="F5" s="2"/>
      <c r="G5" s="2"/>
      <c r="H5" s="2"/>
      <c r="I5" s="2"/>
      <c r="J5" s="2"/>
      <c r="K5" s="2"/>
      <c r="L5" s="2"/>
      <c r="M5" s="2"/>
      <c r="N5" s="2"/>
      <c r="O5" s="2"/>
      <c r="P5" s="2"/>
      <c r="Q5" s="2"/>
      <c r="R5" s="2"/>
      <c r="S5" s="2"/>
      <c r="T5" s="2"/>
      <c r="U5" s="2"/>
      <c r="V5" s="2"/>
      <c r="W5" s="2"/>
    </row>
    <row r="6" spans="3:23">
      <c r="C6" s="2"/>
      <c r="D6" s="2"/>
      <c r="E6" s="2"/>
      <c r="F6" s="2"/>
      <c r="G6" s="2"/>
      <c r="H6" s="2"/>
      <c r="I6" s="2"/>
      <c r="J6" s="2"/>
      <c r="K6" s="2"/>
      <c r="L6" s="2"/>
      <c r="M6" s="2"/>
      <c r="N6" s="2"/>
      <c r="O6" s="2"/>
      <c r="P6" s="2"/>
      <c r="Q6" s="2"/>
      <c r="R6" s="2"/>
      <c r="S6" s="2"/>
      <c r="T6" s="2"/>
      <c r="U6" s="2"/>
      <c r="V6" s="2"/>
      <c r="W6" s="2"/>
    </row>
    <row r="7" spans="3:23">
      <c r="C7" s="2"/>
      <c r="D7" s="2"/>
      <c r="E7" s="2"/>
      <c r="F7" s="2"/>
      <c r="G7" s="2"/>
      <c r="H7" s="2"/>
      <c r="I7" s="2"/>
      <c r="J7" s="2"/>
      <c r="K7" s="2"/>
      <c r="L7" s="2"/>
      <c r="M7" s="2"/>
      <c r="N7" s="2"/>
      <c r="O7" s="2"/>
      <c r="P7" s="2"/>
      <c r="Q7" s="2"/>
      <c r="R7" s="2"/>
      <c r="S7" s="2"/>
      <c r="T7" s="2"/>
      <c r="U7" s="2"/>
      <c r="V7" s="2"/>
      <c r="W7" s="2"/>
    </row>
    <row r="8" spans="3:23">
      <c r="C8" s="2"/>
      <c r="D8" s="2"/>
      <c r="E8" s="2"/>
      <c r="F8" s="2"/>
      <c r="G8" s="2"/>
      <c r="H8" s="2"/>
      <c r="I8" s="2"/>
      <c r="J8" s="2"/>
      <c r="K8" s="2"/>
      <c r="L8" s="2"/>
      <c r="M8" s="2"/>
      <c r="N8" s="2"/>
      <c r="O8" s="2"/>
      <c r="P8" s="2"/>
      <c r="Q8" s="2"/>
      <c r="R8" s="2"/>
      <c r="S8" s="2"/>
      <c r="T8" s="2"/>
      <c r="U8" s="2"/>
      <c r="V8" s="2"/>
      <c r="W8" s="2"/>
    </row>
    <row r="9" spans="3:23">
      <c r="C9" s="2"/>
      <c r="D9" s="2"/>
      <c r="E9" s="2"/>
      <c r="F9" s="2"/>
      <c r="G9" s="2"/>
      <c r="H9" s="2"/>
      <c r="I9" s="2"/>
      <c r="J9" s="2"/>
      <c r="K9" s="2"/>
      <c r="L9" s="2"/>
      <c r="M9" s="2"/>
      <c r="N9" s="2"/>
      <c r="O9" s="2"/>
      <c r="P9" s="2"/>
      <c r="Q9" s="2"/>
      <c r="R9" s="2"/>
      <c r="S9" s="2"/>
      <c r="T9" s="2"/>
      <c r="U9" s="2"/>
      <c r="V9" s="2"/>
      <c r="W9" s="2"/>
    </row>
    <row r="10" spans="3:23">
      <c r="C10" s="2"/>
      <c r="D10" s="2"/>
      <c r="E10" s="2"/>
      <c r="F10" s="2"/>
      <c r="G10" s="2"/>
      <c r="H10" s="2"/>
      <c r="I10" s="2"/>
      <c r="J10" s="2"/>
      <c r="K10" s="2"/>
      <c r="L10" s="2"/>
      <c r="M10" s="2"/>
      <c r="N10" s="2"/>
      <c r="O10" s="2"/>
      <c r="P10" s="2"/>
      <c r="Q10" s="2"/>
      <c r="R10" s="2"/>
      <c r="S10" s="2"/>
      <c r="T10" s="2"/>
      <c r="U10" s="2"/>
      <c r="V10" s="2"/>
      <c r="W10" s="2"/>
    </row>
    <row r="11" spans="3:23">
      <c r="C11" s="2"/>
      <c r="D11" s="2"/>
      <c r="E11" s="2"/>
      <c r="F11" s="2"/>
      <c r="G11" s="2"/>
      <c r="H11" s="2"/>
      <c r="I11" s="2"/>
      <c r="J11" s="2"/>
      <c r="K11" s="2"/>
      <c r="L11" s="2"/>
      <c r="M11" s="2"/>
      <c r="N11" s="2"/>
      <c r="O11" s="2"/>
      <c r="P11" s="2"/>
      <c r="Q11" s="2"/>
      <c r="R11" s="2"/>
      <c r="S11" s="2"/>
      <c r="T11" s="2"/>
      <c r="U11" s="2"/>
      <c r="V11" s="2"/>
      <c r="W11" s="2"/>
    </row>
    <row r="12" spans="3:23">
      <c r="C12" s="2"/>
      <c r="D12" s="2"/>
      <c r="E12" s="2"/>
      <c r="F12" s="2"/>
      <c r="G12" s="2"/>
      <c r="H12" s="2"/>
      <c r="I12" s="2"/>
      <c r="J12" s="2"/>
      <c r="K12" s="2"/>
      <c r="L12" s="2"/>
      <c r="M12" s="2"/>
      <c r="N12" s="2"/>
      <c r="O12" s="2"/>
      <c r="P12" s="2"/>
      <c r="Q12" s="2"/>
      <c r="R12" s="2"/>
      <c r="S12" s="2"/>
      <c r="T12" s="2"/>
      <c r="U12" s="2"/>
      <c r="V12" s="2"/>
      <c r="W12" s="2"/>
    </row>
    <row r="13" spans="3:23">
      <c r="C13" s="2"/>
      <c r="D13" s="2"/>
      <c r="E13" s="2"/>
      <c r="F13" s="2"/>
      <c r="G13" s="2"/>
      <c r="H13" s="2"/>
      <c r="I13" s="2"/>
      <c r="J13" s="2"/>
      <c r="K13" s="2"/>
      <c r="L13" s="2"/>
      <c r="M13" s="2"/>
      <c r="N13" s="2"/>
      <c r="O13" s="2"/>
      <c r="P13" s="2"/>
      <c r="Q13" s="2"/>
      <c r="R13" s="2"/>
      <c r="S13" s="2"/>
      <c r="T13" s="2"/>
      <c r="U13" s="2"/>
      <c r="V13" s="2"/>
      <c r="W13" s="2"/>
    </row>
    <row r="14" spans="3:23">
      <c r="C14" s="2"/>
      <c r="D14" s="2"/>
      <c r="E14" s="2"/>
      <c r="F14" s="2"/>
      <c r="G14" s="2"/>
      <c r="H14" s="2"/>
      <c r="I14" s="2"/>
      <c r="J14" s="2"/>
      <c r="K14" s="2"/>
      <c r="L14" s="2"/>
      <c r="M14" s="2"/>
      <c r="N14" s="2"/>
      <c r="O14" s="2"/>
      <c r="P14" s="2"/>
      <c r="Q14" s="2"/>
      <c r="R14" s="2"/>
      <c r="S14" s="2"/>
      <c r="T14" s="2"/>
      <c r="U14" s="2"/>
      <c r="V14" s="2"/>
      <c r="W14" s="2"/>
    </row>
    <row r="15" spans="3:23">
      <c r="C15" s="2"/>
      <c r="D15" s="2"/>
      <c r="E15" s="2"/>
      <c r="F15" s="2"/>
      <c r="G15" s="2"/>
      <c r="H15" s="2"/>
      <c r="I15" s="2"/>
      <c r="J15" s="2"/>
      <c r="K15" s="2"/>
      <c r="L15" s="2"/>
      <c r="M15" s="2"/>
      <c r="N15" s="2"/>
      <c r="O15" s="2"/>
      <c r="P15" s="2"/>
      <c r="Q15" s="2"/>
      <c r="R15" s="2"/>
      <c r="S15" s="2"/>
      <c r="T15" s="2"/>
      <c r="U15" s="2"/>
      <c r="V15" s="2"/>
      <c r="W15" s="2"/>
    </row>
    <row r="16" spans="3:23">
      <c r="C16" s="2"/>
      <c r="D16" s="2"/>
      <c r="E16" s="2"/>
      <c r="F16" s="2"/>
      <c r="G16" s="2"/>
      <c r="H16" s="2"/>
      <c r="I16" s="2"/>
      <c r="J16" s="2"/>
      <c r="K16" s="2"/>
      <c r="L16" s="2"/>
      <c r="M16" s="2"/>
      <c r="N16" s="2"/>
      <c r="O16" s="2"/>
      <c r="P16" s="2"/>
      <c r="Q16" s="2"/>
      <c r="R16" s="2"/>
      <c r="S16" s="2"/>
      <c r="T16" s="2"/>
      <c r="U16" s="2"/>
      <c r="V16" s="2"/>
      <c r="W16" s="2"/>
    </row>
    <row r="17" spans="3:23">
      <c r="C17" s="2"/>
      <c r="D17" s="2"/>
      <c r="E17" s="2"/>
      <c r="F17" s="2"/>
      <c r="G17" s="2"/>
      <c r="H17" s="2"/>
      <c r="I17" s="2"/>
      <c r="J17" s="2"/>
      <c r="K17" s="2"/>
      <c r="L17" s="2"/>
      <c r="M17" s="2"/>
      <c r="N17" s="2"/>
      <c r="O17" s="2"/>
      <c r="P17" s="2"/>
      <c r="Q17" s="2"/>
      <c r="R17" s="2"/>
      <c r="S17" s="2"/>
      <c r="T17" s="2"/>
      <c r="U17" s="2"/>
      <c r="V17" s="2"/>
      <c r="W17" s="2"/>
    </row>
    <row r="18" spans="3:23">
      <c r="C18" s="2"/>
      <c r="D18" s="2"/>
      <c r="E18" s="2"/>
      <c r="F18" s="2"/>
      <c r="G18" s="2"/>
      <c r="H18" s="2"/>
      <c r="I18" s="2"/>
      <c r="J18" s="2"/>
      <c r="K18" s="2"/>
      <c r="L18" s="2"/>
      <c r="M18" s="2"/>
      <c r="N18" s="2"/>
      <c r="O18" s="2"/>
      <c r="P18" s="2"/>
      <c r="Q18" s="2"/>
      <c r="R18" s="2"/>
      <c r="S18" s="2"/>
      <c r="T18" s="2"/>
      <c r="U18" s="2"/>
      <c r="V18" s="2"/>
      <c r="W18" s="2"/>
    </row>
    <row r="19" spans="3:23">
      <c r="C19" s="2"/>
      <c r="D19" s="2"/>
      <c r="E19" s="2"/>
      <c r="F19" s="2"/>
      <c r="G19" s="2"/>
      <c r="H19" s="2"/>
      <c r="I19" s="2"/>
      <c r="J19" s="2"/>
      <c r="K19" s="2"/>
      <c r="L19" s="2"/>
      <c r="M19" s="2"/>
      <c r="N19" s="2"/>
      <c r="O19" s="2"/>
      <c r="P19" s="2"/>
      <c r="Q19" s="2"/>
      <c r="R19" s="2"/>
      <c r="S19" s="2"/>
      <c r="T19" s="2"/>
      <c r="U19" s="2"/>
      <c r="V19" s="2"/>
      <c r="W19" s="2"/>
    </row>
    <row r="20" spans="3:23">
      <c r="C20" s="2"/>
      <c r="D20" s="2"/>
      <c r="E20" s="2"/>
      <c r="F20" s="2"/>
      <c r="G20" s="2"/>
      <c r="H20" s="2"/>
      <c r="I20" s="2"/>
      <c r="J20" s="2"/>
      <c r="K20" s="2"/>
      <c r="L20" s="2"/>
      <c r="M20" s="2"/>
      <c r="N20" s="2"/>
      <c r="O20" s="2"/>
      <c r="P20" s="2"/>
      <c r="Q20" s="2"/>
      <c r="R20" s="2"/>
      <c r="S20" s="2"/>
      <c r="T20" s="2"/>
      <c r="U20" s="2"/>
      <c r="V20" s="2"/>
      <c r="W20" s="2"/>
    </row>
    <row r="21" spans="3:23">
      <c r="C21" s="2"/>
      <c r="D21" s="2"/>
      <c r="E21" s="2"/>
      <c r="F21" s="2"/>
      <c r="G21" s="2"/>
      <c r="H21" s="2"/>
      <c r="I21" s="2"/>
      <c r="J21" s="2"/>
      <c r="K21" s="2"/>
      <c r="L21" s="2"/>
      <c r="M21" s="2"/>
      <c r="N21" s="2"/>
      <c r="O21" s="2"/>
      <c r="P21" s="2"/>
      <c r="Q21" s="2"/>
      <c r="R21" s="2"/>
      <c r="S21" s="2"/>
      <c r="T21" s="2"/>
      <c r="U21" s="2"/>
      <c r="V21" s="2"/>
      <c r="W21" s="2"/>
    </row>
    <row r="22" spans="3:23">
      <c r="C22" s="2"/>
      <c r="D22" s="2"/>
      <c r="E22" s="2"/>
      <c r="F22" s="2"/>
      <c r="G22" s="2"/>
      <c r="H22" s="2"/>
      <c r="I22" s="2"/>
      <c r="J22" s="2"/>
      <c r="K22" s="2"/>
      <c r="L22" s="2"/>
      <c r="M22" s="2"/>
      <c r="N22" s="2"/>
      <c r="O22" s="2"/>
      <c r="P22" s="2"/>
      <c r="Q22" s="2"/>
      <c r="R22" s="2"/>
      <c r="S22" s="2"/>
      <c r="T22" s="2"/>
      <c r="U22" s="2"/>
      <c r="V22" s="2"/>
      <c r="W22" s="2"/>
    </row>
    <row r="23" spans="3:23">
      <c r="C23" s="2"/>
      <c r="D23" s="2"/>
      <c r="E23" s="2"/>
      <c r="F23" s="2"/>
      <c r="G23" s="2"/>
      <c r="H23" s="2"/>
      <c r="I23" s="2"/>
      <c r="J23" s="2"/>
      <c r="K23" s="2"/>
      <c r="L23" s="2"/>
      <c r="M23" s="2"/>
      <c r="N23" s="2"/>
      <c r="O23" s="2"/>
      <c r="P23" s="2"/>
      <c r="Q23" s="2"/>
      <c r="R23" s="2"/>
      <c r="S23" s="2"/>
      <c r="T23" s="2"/>
      <c r="U23" s="2"/>
      <c r="V23" s="2"/>
      <c r="W23" s="2"/>
    </row>
    <row r="24" spans="3:23">
      <c r="C24" s="2"/>
      <c r="D24" s="2"/>
      <c r="E24" s="2"/>
      <c r="F24" s="2"/>
      <c r="G24" s="2"/>
      <c r="H24" s="2"/>
      <c r="I24" s="2"/>
      <c r="J24" s="2"/>
      <c r="K24" s="2"/>
      <c r="L24" s="2"/>
      <c r="M24" s="2"/>
      <c r="N24" s="2"/>
      <c r="O24" s="2"/>
      <c r="P24" s="2"/>
      <c r="Q24" s="2"/>
      <c r="R24" s="2"/>
      <c r="S24" s="2"/>
      <c r="T24" s="2"/>
      <c r="U24" s="2"/>
      <c r="V24" s="2"/>
      <c r="W24" s="2"/>
    </row>
    <row r="25" spans="3:23">
      <c r="C25" s="2"/>
      <c r="D25" s="2"/>
      <c r="E25" s="2"/>
      <c r="F25" s="2"/>
      <c r="G25" s="2"/>
      <c r="H25" s="2"/>
      <c r="I25" s="2"/>
      <c r="J25" s="2"/>
      <c r="K25" s="2"/>
      <c r="L25" s="2"/>
      <c r="M25" s="2"/>
      <c r="N25" s="2"/>
      <c r="O25" s="2"/>
      <c r="P25" s="2"/>
      <c r="Q25" s="2"/>
      <c r="R25" s="2"/>
      <c r="S25" s="2"/>
      <c r="T25" s="2"/>
      <c r="U25" s="2"/>
      <c r="V25" s="2"/>
      <c r="W25" s="2"/>
    </row>
    <row r="26" spans="3:23">
      <c r="C26" s="2"/>
      <c r="D26" s="2"/>
      <c r="E26" s="2"/>
      <c r="F26" s="2"/>
      <c r="G26" s="2"/>
      <c r="H26" s="2"/>
      <c r="I26" s="2"/>
      <c r="J26" s="2"/>
      <c r="K26" s="2"/>
      <c r="L26" s="2"/>
      <c r="M26" s="2"/>
      <c r="N26" s="2"/>
      <c r="O26" s="2"/>
      <c r="P26" s="2"/>
      <c r="Q26" s="2"/>
      <c r="R26" s="2"/>
      <c r="S26" s="2"/>
      <c r="T26" s="2"/>
      <c r="U26" s="2"/>
      <c r="V26" s="2"/>
      <c r="W26" s="2"/>
    </row>
    <row r="27" spans="3:23">
      <c r="C27" s="2"/>
      <c r="D27" s="2"/>
      <c r="E27" s="2"/>
      <c r="F27" s="2"/>
      <c r="G27" s="2"/>
      <c r="H27" s="2"/>
      <c r="I27" s="2"/>
      <c r="J27" s="2"/>
      <c r="K27" s="2"/>
      <c r="L27" s="2"/>
      <c r="M27" s="2"/>
      <c r="N27" s="2"/>
      <c r="O27" s="2"/>
      <c r="P27" s="2"/>
      <c r="Q27" s="2"/>
      <c r="R27" s="2"/>
      <c r="S27" s="2"/>
      <c r="T27" s="2"/>
      <c r="U27" s="2"/>
      <c r="V27" s="2"/>
      <c r="W27" s="2"/>
    </row>
    <row r="28" spans="3:23">
      <c r="C28" s="2"/>
      <c r="D28" s="2"/>
      <c r="E28" s="2"/>
      <c r="F28" s="2"/>
      <c r="G28" s="2"/>
      <c r="H28" s="2"/>
      <c r="I28" s="2"/>
      <c r="J28" s="2"/>
      <c r="K28" s="2"/>
      <c r="L28" s="2"/>
      <c r="M28" s="2"/>
      <c r="N28" s="2"/>
      <c r="O28" s="2"/>
      <c r="P28" s="2"/>
      <c r="Q28" s="2"/>
      <c r="R28" s="2"/>
      <c r="S28" s="2"/>
      <c r="T28" s="2"/>
      <c r="U28" s="2"/>
      <c r="V28" s="2"/>
      <c r="W28" s="2"/>
    </row>
    <row r="29" spans="3:23">
      <c r="C29" s="2"/>
      <c r="D29" s="2"/>
      <c r="E29" s="2"/>
      <c r="F29" s="2"/>
      <c r="G29" s="2"/>
      <c r="H29" s="2"/>
      <c r="I29" s="2"/>
      <c r="J29" s="2"/>
      <c r="K29" s="2"/>
      <c r="L29" s="2"/>
      <c r="M29" s="2"/>
      <c r="N29" s="2"/>
      <c r="O29" s="2"/>
      <c r="P29" s="2"/>
      <c r="Q29" s="2"/>
      <c r="R29" s="2"/>
      <c r="S29" s="2"/>
      <c r="T29" s="2"/>
      <c r="U29" s="2"/>
      <c r="V29" s="2"/>
      <c r="W29" s="2"/>
    </row>
    <row r="30" spans="3:23">
      <c r="C30" s="2"/>
      <c r="D30" s="2"/>
      <c r="E30" s="2"/>
      <c r="F30" s="2"/>
      <c r="G30" s="2"/>
      <c r="H30" s="2"/>
      <c r="I30" s="2"/>
      <c r="J30" s="2"/>
      <c r="K30" s="2"/>
      <c r="L30" s="2"/>
      <c r="M30" s="2"/>
      <c r="N30" s="2"/>
      <c r="O30" s="2"/>
      <c r="P30" s="2"/>
      <c r="Q30" s="2"/>
      <c r="R30" s="2"/>
      <c r="S30" s="2"/>
      <c r="T30" s="2"/>
      <c r="U30" s="2"/>
      <c r="V30" s="2"/>
      <c r="W30" s="2"/>
    </row>
    <row r="31" spans="3:23">
      <c r="C31" s="2"/>
      <c r="D31" s="2"/>
      <c r="E31" s="2"/>
      <c r="F31" s="2"/>
      <c r="G31" s="2"/>
      <c r="H31" s="2"/>
      <c r="I31" s="2"/>
      <c r="J31" s="2"/>
      <c r="K31" s="2"/>
      <c r="L31" s="2"/>
      <c r="M31" s="2"/>
      <c r="N31" s="2"/>
      <c r="O31" s="2"/>
      <c r="P31" s="2"/>
      <c r="Q31" s="2"/>
      <c r="R31" s="2"/>
      <c r="S31" s="2"/>
      <c r="T31" s="2"/>
      <c r="U31" s="2"/>
      <c r="V31" s="2"/>
      <c r="W31" s="2"/>
    </row>
    <row r="32" spans="3:23">
      <c r="C32" s="2"/>
      <c r="D32" s="2"/>
      <c r="E32" s="2"/>
      <c r="F32" s="2"/>
      <c r="G32" s="2"/>
      <c r="H32" s="2"/>
      <c r="I32" s="2"/>
      <c r="J32" s="2"/>
      <c r="K32" s="2"/>
      <c r="L32" s="2"/>
      <c r="M32" s="2"/>
      <c r="N32" s="2"/>
      <c r="O32" s="2"/>
      <c r="P32" s="2"/>
      <c r="Q32" s="2"/>
      <c r="R32" s="2"/>
      <c r="S32" s="2"/>
      <c r="T32" s="2"/>
      <c r="U32" s="2"/>
      <c r="V32" s="2"/>
      <c r="W32" s="2"/>
    </row>
    <row r="33" spans="3:23">
      <c r="C33" s="2"/>
      <c r="D33" s="2"/>
      <c r="E33" s="2"/>
      <c r="F33" s="2"/>
      <c r="G33" s="2"/>
      <c r="H33" s="2"/>
      <c r="I33" s="2"/>
      <c r="J33" s="2"/>
      <c r="K33" s="2"/>
      <c r="L33" s="2"/>
      <c r="M33" s="2"/>
      <c r="N33" s="2"/>
      <c r="O33" s="2"/>
      <c r="P33" s="2"/>
      <c r="Q33" s="2"/>
      <c r="R33" s="2"/>
      <c r="S33" s="2"/>
      <c r="T33" s="2"/>
      <c r="U33" s="2"/>
      <c r="V33" s="2"/>
      <c r="W33" s="2"/>
    </row>
    <row r="34" spans="3:23">
      <c r="P34" s="43"/>
      <c r="Q34" s="44"/>
      <c r="R34" s="44"/>
      <c r="S34" s="44"/>
    </row>
  </sheetData>
  <sheetProtection selectLockedCells="1" selectUnlockedCells="1"/>
  <mergeCells count="1">
    <mergeCell ref="P34:S3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7B082-3907-48DC-9AD7-292C4A5B6AD0}">
  <dimension ref="C4:W34"/>
  <sheetViews>
    <sheetView showRowColHeaders="0" tabSelected="1" zoomScale="75" zoomScaleNormal="75" workbookViewId="0"/>
  </sheetViews>
  <sheetFormatPr defaultColWidth="8.875" defaultRowHeight="14.25"/>
  <cols>
    <col min="1" max="16384" width="8.875" style="26"/>
  </cols>
  <sheetData>
    <row r="4" spans="3:23">
      <c r="C4" s="27"/>
      <c r="D4" s="27"/>
      <c r="E4" s="27"/>
      <c r="F4" s="27"/>
      <c r="G4" s="27"/>
      <c r="H4" s="27"/>
      <c r="I4" s="27"/>
      <c r="J4" s="27"/>
      <c r="K4" s="27"/>
      <c r="L4" s="27"/>
      <c r="M4" s="27"/>
      <c r="N4" s="27"/>
      <c r="O4" s="27"/>
      <c r="P4" s="27"/>
      <c r="Q4" s="27"/>
      <c r="R4" s="27"/>
      <c r="S4" s="27"/>
      <c r="T4" s="27"/>
      <c r="U4" s="27"/>
      <c r="V4" s="27"/>
      <c r="W4" s="27"/>
    </row>
    <row r="5" spans="3:23">
      <c r="C5" s="27"/>
      <c r="D5" s="27"/>
      <c r="E5" s="27"/>
      <c r="F5" s="27"/>
      <c r="G5" s="27"/>
      <c r="H5" s="27"/>
      <c r="I5" s="27"/>
      <c r="J5" s="27"/>
      <c r="K5" s="27"/>
      <c r="L5" s="27"/>
      <c r="M5" s="27"/>
      <c r="N5" s="27"/>
      <c r="O5" s="27"/>
      <c r="P5" s="27"/>
      <c r="Q5" s="27"/>
      <c r="R5" s="27"/>
      <c r="S5" s="27"/>
      <c r="T5" s="27"/>
      <c r="U5" s="27"/>
      <c r="V5" s="27"/>
      <c r="W5" s="27"/>
    </row>
    <row r="6" spans="3:23">
      <c r="C6" s="27"/>
      <c r="D6" s="27"/>
      <c r="E6" s="27"/>
      <c r="F6" s="27"/>
      <c r="G6" s="27"/>
      <c r="H6" s="27"/>
      <c r="I6" s="27"/>
      <c r="J6" s="27"/>
      <c r="K6" s="27"/>
      <c r="L6" s="27"/>
      <c r="M6" s="27"/>
      <c r="N6" s="27"/>
      <c r="O6" s="27"/>
      <c r="P6" s="27"/>
      <c r="Q6" s="27"/>
      <c r="R6" s="27"/>
      <c r="S6" s="27"/>
      <c r="T6" s="27"/>
      <c r="U6" s="27"/>
      <c r="V6" s="27"/>
      <c r="W6" s="27"/>
    </row>
    <row r="7" spans="3:23">
      <c r="C7" s="27"/>
      <c r="D7" s="27"/>
      <c r="E7" s="27"/>
      <c r="F7" s="27"/>
      <c r="G7" s="27"/>
      <c r="H7" s="27"/>
      <c r="I7" s="27"/>
      <c r="J7" s="27"/>
      <c r="K7" s="27"/>
      <c r="L7" s="27"/>
      <c r="M7" s="27"/>
      <c r="N7" s="27"/>
      <c r="O7" s="27"/>
      <c r="P7" s="27"/>
      <c r="Q7" s="27"/>
      <c r="R7" s="27"/>
      <c r="S7" s="27"/>
      <c r="T7" s="27"/>
      <c r="U7" s="27"/>
      <c r="V7" s="27"/>
      <c r="W7" s="27"/>
    </row>
    <row r="8" spans="3:23">
      <c r="C8" s="27"/>
      <c r="D8" s="27"/>
      <c r="E8" s="27"/>
      <c r="F8" s="27"/>
      <c r="G8" s="27"/>
      <c r="H8" s="27"/>
      <c r="I8" s="27"/>
      <c r="J8" s="27"/>
      <c r="K8" s="27"/>
      <c r="L8" s="27"/>
      <c r="M8" s="27"/>
      <c r="N8" s="27"/>
      <c r="O8" s="27"/>
      <c r="P8" s="27"/>
      <c r="Q8" s="27"/>
      <c r="R8" s="27"/>
      <c r="S8" s="27"/>
      <c r="T8" s="27"/>
      <c r="U8" s="27"/>
      <c r="V8" s="27"/>
      <c r="W8" s="27"/>
    </row>
    <row r="9" spans="3:23">
      <c r="C9" s="27"/>
      <c r="D9" s="27"/>
      <c r="E9" s="27"/>
      <c r="F9" s="27"/>
      <c r="G9" s="27"/>
      <c r="H9" s="27"/>
      <c r="I9" s="27"/>
      <c r="J9" s="27"/>
      <c r="K9" s="27"/>
      <c r="L9" s="27"/>
      <c r="M9" s="27"/>
      <c r="N9" s="27"/>
      <c r="O9" s="27"/>
      <c r="P9" s="27"/>
      <c r="Q9" s="27"/>
      <c r="R9" s="27"/>
      <c r="S9" s="27"/>
      <c r="T9" s="27"/>
      <c r="U9" s="27"/>
      <c r="V9" s="27"/>
      <c r="W9" s="27"/>
    </row>
    <row r="10" spans="3:23">
      <c r="C10" s="27"/>
      <c r="D10" s="27"/>
      <c r="E10" s="27"/>
      <c r="F10" s="27"/>
      <c r="G10" s="27"/>
      <c r="H10" s="27"/>
      <c r="I10" s="27"/>
      <c r="J10" s="27"/>
      <c r="K10" s="27"/>
      <c r="L10" s="27"/>
      <c r="M10" s="27"/>
      <c r="N10" s="27"/>
      <c r="O10" s="27"/>
      <c r="P10" s="27"/>
      <c r="Q10" s="27"/>
      <c r="R10" s="27"/>
      <c r="S10" s="27"/>
      <c r="T10" s="27"/>
      <c r="U10" s="27"/>
      <c r="V10" s="27"/>
      <c r="W10" s="27"/>
    </row>
    <row r="11" spans="3:23">
      <c r="C11" s="27"/>
      <c r="D11" s="27"/>
      <c r="E11" s="27"/>
      <c r="F11" s="27"/>
      <c r="G11" s="27"/>
      <c r="H11" s="27"/>
      <c r="I11" s="27"/>
      <c r="J11" s="27"/>
      <c r="K11" s="27"/>
      <c r="L11" s="27"/>
      <c r="M11" s="27"/>
      <c r="N11" s="27"/>
      <c r="O11" s="27"/>
      <c r="P11" s="27"/>
      <c r="Q11" s="27"/>
      <c r="R11" s="27"/>
      <c r="S11" s="27"/>
      <c r="T11" s="27"/>
      <c r="U11" s="27"/>
      <c r="V11" s="27"/>
      <c r="W11" s="27"/>
    </row>
    <row r="12" spans="3:23">
      <c r="C12" s="27"/>
      <c r="D12" s="27"/>
      <c r="E12" s="27"/>
      <c r="F12" s="27"/>
      <c r="G12" s="27"/>
      <c r="H12" s="27"/>
      <c r="I12" s="27"/>
      <c r="J12" s="27"/>
      <c r="K12" s="27"/>
      <c r="L12" s="27"/>
      <c r="M12" s="27"/>
      <c r="N12" s="27"/>
      <c r="O12" s="27"/>
      <c r="P12" s="27"/>
      <c r="Q12" s="27"/>
      <c r="R12" s="27"/>
      <c r="S12" s="27"/>
      <c r="T12" s="27"/>
      <c r="U12" s="27"/>
      <c r="V12" s="27"/>
      <c r="W12" s="27"/>
    </row>
    <row r="13" spans="3:23">
      <c r="C13" s="27"/>
      <c r="D13" s="27"/>
      <c r="E13" s="27"/>
      <c r="F13" s="27"/>
      <c r="G13" s="27"/>
      <c r="H13" s="27"/>
      <c r="I13" s="27"/>
      <c r="J13" s="27"/>
      <c r="K13" s="27"/>
      <c r="L13" s="27"/>
      <c r="M13" s="27"/>
      <c r="N13" s="27"/>
      <c r="O13" s="27"/>
      <c r="P13" s="27"/>
      <c r="Q13" s="27"/>
      <c r="R13" s="27"/>
      <c r="S13" s="27"/>
      <c r="T13" s="27"/>
      <c r="U13" s="27"/>
      <c r="V13" s="27"/>
      <c r="W13" s="27"/>
    </row>
    <row r="14" spans="3:23">
      <c r="C14" s="27"/>
      <c r="D14" s="27"/>
      <c r="E14" s="27"/>
      <c r="F14" s="27"/>
      <c r="G14" s="27"/>
      <c r="H14" s="27"/>
      <c r="I14" s="27"/>
      <c r="J14" s="27"/>
      <c r="K14" s="27"/>
      <c r="L14" s="27"/>
      <c r="M14" s="27"/>
      <c r="N14" s="27"/>
      <c r="O14" s="27"/>
      <c r="P14" s="27"/>
      <c r="Q14" s="27"/>
      <c r="R14" s="27"/>
      <c r="S14" s="27"/>
      <c r="T14" s="27"/>
      <c r="U14" s="27"/>
      <c r="V14" s="27"/>
      <c r="W14" s="27"/>
    </row>
    <row r="15" spans="3:23">
      <c r="C15" s="27"/>
      <c r="D15" s="27"/>
      <c r="E15" s="27"/>
      <c r="F15" s="27"/>
      <c r="G15" s="27"/>
      <c r="H15" s="27"/>
      <c r="I15" s="27"/>
      <c r="J15" s="27"/>
      <c r="K15" s="27"/>
      <c r="L15" s="27"/>
      <c r="M15" s="27"/>
      <c r="N15" s="27"/>
      <c r="O15" s="27"/>
      <c r="P15" s="27"/>
      <c r="Q15" s="27"/>
      <c r="R15" s="27"/>
      <c r="S15" s="27"/>
      <c r="T15" s="27"/>
      <c r="U15" s="27"/>
      <c r="V15" s="27"/>
      <c r="W15" s="27"/>
    </row>
    <row r="16" spans="3:23">
      <c r="C16" s="27"/>
      <c r="D16" s="27"/>
      <c r="E16" s="27"/>
      <c r="F16" s="27"/>
      <c r="G16" s="27"/>
      <c r="H16" s="27"/>
      <c r="I16" s="27"/>
      <c r="J16" s="27"/>
      <c r="K16" s="27"/>
      <c r="L16" s="27"/>
      <c r="M16" s="27"/>
      <c r="N16" s="27"/>
      <c r="O16" s="27"/>
      <c r="P16" s="27"/>
      <c r="Q16" s="27"/>
      <c r="R16" s="27"/>
      <c r="S16" s="27"/>
      <c r="T16" s="27"/>
      <c r="U16" s="27"/>
      <c r="V16" s="27"/>
      <c r="W16" s="27"/>
    </row>
    <row r="17" spans="3:23">
      <c r="C17" s="27"/>
      <c r="D17" s="27"/>
      <c r="E17" s="27"/>
      <c r="F17" s="27"/>
      <c r="G17" s="27"/>
      <c r="H17" s="27"/>
      <c r="I17" s="27"/>
      <c r="J17" s="27"/>
      <c r="K17" s="27"/>
      <c r="L17" s="27"/>
      <c r="M17" s="27"/>
      <c r="N17" s="27"/>
      <c r="O17" s="27"/>
      <c r="P17" s="27"/>
      <c r="Q17" s="27"/>
      <c r="R17" s="27"/>
      <c r="S17" s="27"/>
      <c r="T17" s="27"/>
      <c r="U17" s="27"/>
      <c r="V17" s="27"/>
      <c r="W17" s="27"/>
    </row>
    <row r="18" spans="3:23">
      <c r="C18" s="27"/>
      <c r="D18" s="27"/>
      <c r="E18" s="27"/>
      <c r="F18" s="27"/>
      <c r="G18" s="27"/>
      <c r="H18" s="27"/>
      <c r="I18" s="27"/>
      <c r="J18" s="27"/>
      <c r="K18" s="27"/>
      <c r="L18" s="27"/>
      <c r="M18" s="27"/>
      <c r="N18" s="27"/>
      <c r="O18" s="27"/>
      <c r="P18" s="27"/>
      <c r="Q18" s="27"/>
      <c r="R18" s="27"/>
      <c r="S18" s="27"/>
      <c r="T18" s="27"/>
      <c r="U18" s="27"/>
      <c r="V18" s="27"/>
      <c r="W18" s="27"/>
    </row>
    <row r="19" spans="3:23">
      <c r="C19" s="27"/>
      <c r="D19" s="27"/>
      <c r="E19" s="27"/>
      <c r="F19" s="27"/>
      <c r="G19" s="27"/>
      <c r="H19" s="27"/>
      <c r="I19" s="27"/>
      <c r="J19" s="27"/>
      <c r="K19" s="27"/>
      <c r="L19" s="27"/>
      <c r="M19" s="27"/>
      <c r="N19" s="27"/>
      <c r="O19" s="27"/>
      <c r="P19" s="27"/>
      <c r="Q19" s="27"/>
      <c r="R19" s="27"/>
      <c r="S19" s="27"/>
      <c r="T19" s="27"/>
      <c r="U19" s="27"/>
      <c r="V19" s="27"/>
      <c r="W19" s="27"/>
    </row>
    <row r="20" spans="3:23">
      <c r="C20" s="27"/>
      <c r="D20" s="27"/>
      <c r="E20" s="27"/>
      <c r="F20" s="27"/>
      <c r="G20" s="27"/>
      <c r="H20" s="27"/>
      <c r="I20" s="27"/>
      <c r="J20" s="27"/>
      <c r="K20" s="27"/>
      <c r="L20" s="27"/>
      <c r="M20" s="27"/>
      <c r="N20" s="27"/>
      <c r="O20" s="27"/>
      <c r="P20" s="27"/>
      <c r="Q20" s="27"/>
      <c r="R20" s="27"/>
      <c r="S20" s="27"/>
      <c r="T20" s="27"/>
      <c r="U20" s="27"/>
      <c r="V20" s="27"/>
      <c r="W20" s="27"/>
    </row>
    <row r="21" spans="3:23">
      <c r="C21" s="27"/>
      <c r="D21" s="27"/>
      <c r="E21" s="27"/>
      <c r="F21" s="27"/>
      <c r="G21" s="27"/>
      <c r="H21" s="27"/>
      <c r="I21" s="27"/>
      <c r="J21" s="27"/>
      <c r="K21" s="27"/>
      <c r="L21" s="27"/>
      <c r="M21" s="27"/>
      <c r="N21" s="27"/>
      <c r="O21" s="27"/>
      <c r="P21" s="27"/>
      <c r="Q21" s="27"/>
      <c r="R21" s="27"/>
      <c r="S21" s="27"/>
      <c r="T21" s="27"/>
      <c r="U21" s="27"/>
      <c r="V21" s="27"/>
      <c r="W21" s="27"/>
    </row>
    <row r="22" spans="3:23">
      <c r="C22" s="27"/>
      <c r="D22" s="27"/>
      <c r="E22" s="27"/>
      <c r="F22" s="27"/>
      <c r="G22" s="27"/>
      <c r="H22" s="27"/>
      <c r="I22" s="27"/>
      <c r="J22" s="27"/>
      <c r="K22" s="27"/>
      <c r="L22" s="27"/>
      <c r="M22" s="27"/>
      <c r="N22" s="27"/>
      <c r="O22" s="27"/>
      <c r="P22" s="27"/>
      <c r="Q22" s="27"/>
      <c r="R22" s="27"/>
      <c r="S22" s="27"/>
      <c r="T22" s="27"/>
      <c r="U22" s="27"/>
      <c r="V22" s="27"/>
      <c r="W22" s="27"/>
    </row>
    <row r="23" spans="3:23">
      <c r="C23" s="27"/>
      <c r="D23" s="27"/>
      <c r="E23" s="27"/>
      <c r="F23" s="27"/>
      <c r="G23" s="27"/>
      <c r="H23" s="27"/>
      <c r="I23" s="27"/>
      <c r="J23" s="27"/>
      <c r="K23" s="27"/>
      <c r="L23" s="27"/>
      <c r="M23" s="27"/>
      <c r="N23" s="27"/>
      <c r="O23" s="27"/>
      <c r="P23" s="27"/>
      <c r="Q23" s="27"/>
      <c r="R23" s="27"/>
      <c r="S23" s="27"/>
      <c r="T23" s="27"/>
      <c r="U23" s="27"/>
      <c r="V23" s="27"/>
      <c r="W23" s="27"/>
    </row>
    <row r="24" spans="3:23">
      <c r="C24" s="27"/>
      <c r="D24" s="27"/>
      <c r="E24" s="27"/>
      <c r="F24" s="27"/>
      <c r="G24" s="27"/>
      <c r="H24" s="27"/>
      <c r="I24" s="27"/>
      <c r="J24" s="27"/>
      <c r="K24" s="27"/>
      <c r="L24" s="27"/>
      <c r="M24" s="27"/>
      <c r="N24" s="27"/>
      <c r="O24" s="27"/>
      <c r="P24" s="27"/>
      <c r="Q24" s="27"/>
      <c r="R24" s="27"/>
      <c r="S24" s="27"/>
      <c r="T24" s="27"/>
      <c r="U24" s="27"/>
      <c r="V24" s="27"/>
      <c r="W24" s="27"/>
    </row>
    <row r="25" spans="3:23">
      <c r="C25" s="27"/>
      <c r="D25" s="27"/>
      <c r="E25" s="27"/>
      <c r="F25" s="27"/>
      <c r="G25" s="27"/>
      <c r="H25" s="27"/>
      <c r="I25" s="27"/>
      <c r="J25" s="27"/>
      <c r="K25" s="27"/>
      <c r="L25" s="27"/>
      <c r="M25" s="27"/>
      <c r="N25" s="27"/>
      <c r="O25" s="27"/>
      <c r="P25" s="27"/>
      <c r="Q25" s="27"/>
      <c r="R25" s="27"/>
      <c r="S25" s="27"/>
      <c r="T25" s="27"/>
      <c r="U25" s="27"/>
      <c r="V25" s="27"/>
      <c r="W25" s="27"/>
    </row>
    <row r="26" spans="3:23">
      <c r="C26" s="27"/>
      <c r="D26" s="27"/>
      <c r="E26" s="27"/>
      <c r="F26" s="27"/>
      <c r="G26" s="27"/>
      <c r="H26" s="27"/>
      <c r="I26" s="27"/>
      <c r="J26" s="27"/>
      <c r="K26" s="27"/>
      <c r="L26" s="27"/>
      <c r="M26" s="27"/>
      <c r="N26" s="27"/>
      <c r="O26" s="27"/>
      <c r="P26" s="27"/>
      <c r="Q26" s="27"/>
      <c r="R26" s="27"/>
      <c r="S26" s="27"/>
      <c r="T26" s="27"/>
      <c r="U26" s="27"/>
      <c r="V26" s="27"/>
      <c r="W26" s="27"/>
    </row>
    <row r="27" spans="3:23">
      <c r="C27" s="27"/>
      <c r="D27" s="27"/>
      <c r="E27" s="27"/>
      <c r="F27" s="27"/>
      <c r="G27" s="27"/>
      <c r="H27" s="27"/>
      <c r="I27" s="27"/>
      <c r="J27" s="27"/>
      <c r="K27" s="27"/>
      <c r="L27" s="27"/>
      <c r="M27" s="27"/>
      <c r="N27" s="27"/>
      <c r="O27" s="27"/>
      <c r="P27" s="27"/>
      <c r="Q27" s="27"/>
      <c r="R27" s="27"/>
      <c r="S27" s="27"/>
      <c r="T27" s="27"/>
      <c r="U27" s="27"/>
      <c r="V27" s="27"/>
      <c r="W27" s="27"/>
    </row>
    <row r="28" spans="3:23">
      <c r="C28" s="27"/>
      <c r="D28" s="27"/>
      <c r="E28" s="27"/>
      <c r="F28" s="27"/>
      <c r="G28" s="27"/>
      <c r="H28" s="27"/>
      <c r="I28" s="27"/>
      <c r="J28" s="27"/>
      <c r="K28" s="27"/>
      <c r="L28" s="27"/>
      <c r="M28" s="27"/>
      <c r="N28" s="27"/>
      <c r="O28" s="27"/>
      <c r="P28" s="27"/>
      <c r="Q28" s="27"/>
      <c r="R28" s="27"/>
      <c r="S28" s="27"/>
      <c r="T28" s="27"/>
      <c r="U28" s="27"/>
      <c r="V28" s="27"/>
      <c r="W28" s="27"/>
    </row>
    <row r="29" spans="3:23">
      <c r="C29" s="27"/>
      <c r="D29" s="27"/>
      <c r="E29" s="27"/>
      <c r="F29" s="27"/>
      <c r="G29" s="27"/>
      <c r="H29" s="27"/>
      <c r="I29" s="27"/>
      <c r="J29" s="27"/>
      <c r="K29" s="27"/>
      <c r="L29" s="27"/>
      <c r="M29" s="27"/>
      <c r="N29" s="27"/>
      <c r="O29" s="27"/>
      <c r="P29" s="27"/>
      <c r="Q29" s="27"/>
      <c r="R29" s="27"/>
      <c r="S29" s="27"/>
      <c r="T29" s="27"/>
      <c r="U29" s="27"/>
      <c r="V29" s="27"/>
      <c r="W29" s="27"/>
    </row>
    <row r="30" spans="3:23">
      <c r="C30" s="27"/>
      <c r="D30" s="27"/>
      <c r="E30" s="27"/>
      <c r="F30" s="27"/>
      <c r="G30" s="27"/>
      <c r="H30" s="27"/>
      <c r="I30" s="27"/>
      <c r="J30" s="27"/>
      <c r="K30" s="27"/>
      <c r="L30" s="27"/>
      <c r="M30" s="27"/>
      <c r="N30" s="27"/>
      <c r="O30" s="27"/>
      <c r="P30" s="27"/>
      <c r="Q30" s="27"/>
      <c r="R30" s="27"/>
      <c r="S30" s="27"/>
      <c r="T30" s="27"/>
      <c r="U30" s="27"/>
      <c r="V30" s="27"/>
      <c r="W30" s="27"/>
    </row>
    <row r="31" spans="3:23">
      <c r="C31" s="27"/>
      <c r="D31" s="27"/>
      <c r="E31" s="27"/>
      <c r="F31" s="27"/>
      <c r="G31" s="27"/>
      <c r="H31" s="27"/>
      <c r="I31" s="27"/>
      <c r="J31" s="27"/>
      <c r="K31" s="27"/>
      <c r="L31" s="27"/>
      <c r="M31" s="27"/>
      <c r="N31" s="27"/>
      <c r="O31" s="27"/>
      <c r="P31" s="27"/>
      <c r="Q31" s="27"/>
      <c r="R31" s="27"/>
      <c r="S31" s="27"/>
      <c r="T31" s="27"/>
      <c r="U31" s="27"/>
      <c r="V31" s="27"/>
      <c r="W31" s="27"/>
    </row>
    <row r="32" spans="3:23">
      <c r="C32" s="27"/>
      <c r="D32" s="27"/>
      <c r="E32" s="27"/>
      <c r="F32" s="27"/>
      <c r="G32" s="27"/>
      <c r="H32" s="27"/>
      <c r="I32" s="27"/>
      <c r="J32" s="27"/>
      <c r="K32" s="27"/>
      <c r="L32" s="27"/>
      <c r="M32" s="27"/>
      <c r="N32" s="27"/>
      <c r="O32" s="27"/>
      <c r="P32" s="27"/>
      <c r="Q32" s="27"/>
      <c r="R32" s="27"/>
      <c r="S32" s="27"/>
      <c r="T32" s="27"/>
      <c r="U32" s="27"/>
      <c r="V32" s="27"/>
      <c r="W32" s="27"/>
    </row>
    <row r="33" spans="3:23">
      <c r="C33" s="27"/>
      <c r="D33" s="27"/>
      <c r="E33" s="27"/>
      <c r="F33" s="27"/>
      <c r="G33" s="27"/>
      <c r="H33" s="27"/>
      <c r="I33" s="27"/>
      <c r="J33" s="27"/>
      <c r="K33" s="27"/>
      <c r="L33" s="27"/>
      <c r="M33" s="27"/>
      <c r="N33" s="27"/>
      <c r="O33" s="27"/>
      <c r="P33" s="27"/>
      <c r="Q33" s="27"/>
      <c r="R33" s="27"/>
      <c r="S33" s="27"/>
      <c r="T33" s="27"/>
      <c r="U33" s="27"/>
      <c r="V33" s="27"/>
      <c r="W33" s="27"/>
    </row>
    <row r="34" spans="3:23">
      <c r="P34" s="45"/>
      <c r="Q34" s="45"/>
      <c r="R34" s="45"/>
      <c r="S34" s="45"/>
    </row>
  </sheetData>
  <mergeCells count="1">
    <mergeCell ref="P34:S3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2B093-3AFC-4EAE-B303-DDB06E67FECD}">
  <dimension ref="A1:AH46"/>
  <sheetViews>
    <sheetView zoomScale="90" zoomScaleNormal="90" workbookViewId="0">
      <selection activeCell="K2" sqref="K1:K2"/>
    </sheetView>
  </sheetViews>
  <sheetFormatPr defaultRowHeight="14.25"/>
  <cols>
    <col min="1" max="2" width="8.875" style="3"/>
    <col min="5" max="5" width="11.875" customWidth="1"/>
    <col min="6" max="6" width="11.25" bestFit="1" customWidth="1"/>
    <col min="7" max="7" width="12.25" bestFit="1" customWidth="1"/>
    <col min="8" max="8" width="11.5" customWidth="1"/>
    <col min="9" max="9" width="9.5" bestFit="1" customWidth="1"/>
    <col min="11" max="11" width="15.875" bestFit="1" customWidth="1"/>
    <col min="12" max="12" width="9.875" customWidth="1"/>
    <col min="17" max="17" width="6" customWidth="1"/>
    <col min="18" max="18" width="10.5" bestFit="1" customWidth="1"/>
    <col min="19" max="19" width="11.5" customWidth="1"/>
    <col min="20" max="20" width="9.25" customWidth="1"/>
  </cols>
  <sheetData>
    <row r="1" spans="1:34" ht="15">
      <c r="A1" s="5" t="s">
        <v>15</v>
      </c>
      <c r="B1" s="5" t="s">
        <v>0</v>
      </c>
      <c r="C1" s="12" t="s">
        <v>44</v>
      </c>
      <c r="D1" s="12" t="s">
        <v>45</v>
      </c>
      <c r="E1" s="5" t="s">
        <v>46</v>
      </c>
      <c r="F1" s="13" t="s">
        <v>47</v>
      </c>
      <c r="G1" s="13" t="s">
        <v>48</v>
      </c>
      <c r="H1" s="13"/>
      <c r="K1" s="16"/>
      <c r="S1" t="s">
        <v>36</v>
      </c>
      <c r="X1" s="24" t="s">
        <v>105</v>
      </c>
      <c r="Y1" s="4">
        <v>1</v>
      </c>
      <c r="Z1" s="4">
        <v>2</v>
      </c>
      <c r="AA1" s="4">
        <v>3</v>
      </c>
      <c r="AB1" s="4">
        <v>4</v>
      </c>
      <c r="AC1" s="4">
        <v>5</v>
      </c>
      <c r="AD1" s="4">
        <v>6</v>
      </c>
      <c r="AE1" s="4">
        <v>7</v>
      </c>
      <c r="AF1" s="4">
        <v>8</v>
      </c>
      <c r="AG1" s="4">
        <v>9</v>
      </c>
      <c r="AH1" s="4">
        <v>10</v>
      </c>
    </row>
    <row r="2" spans="1:34">
      <c r="A2" s="3">
        <f>Control!$A$36</f>
        <v>2024</v>
      </c>
      <c r="B2" s="3" t="str">
        <f>Control!A41</f>
        <v>FEB</v>
      </c>
      <c r="C2" s="3">
        <f>DSUM('KPI Plans'!$A$3:$G$39,C1,$A$1:$B$37)</f>
        <v>15000</v>
      </c>
      <c r="D2" s="3">
        <f>DSUM('KPI Plans'!$A$3:$G$39,D1,$A$1:$B$37)</f>
        <v>4</v>
      </c>
      <c r="E2" s="15">
        <f>DSUM('KPI Plans'!$A$3:$G$39,E1,$A$1:$B$37)</f>
        <v>0</v>
      </c>
      <c r="F2" s="15">
        <f>DSUM('KPI Plans'!$A$3:$G$39,F1,$A$1:$B$37)</f>
        <v>0.03</v>
      </c>
      <c r="G2" s="15">
        <f>DSUM('KPI Plans'!$A$3:$G$39,G1,$A$1:$B$37)</f>
        <v>0.05</v>
      </c>
      <c r="H2" s="15"/>
      <c r="S2" t="b">
        <f>IF(COUNTA(Control!$A$82:$A$83)=2,TRUE,Control!$A$82=S3)</f>
        <v>1</v>
      </c>
      <c r="T2" t="b">
        <f>IF(COUNTA(Control!$A$82:$A$83)=2,TRUE,Control!$A$82=T3)</f>
        <v>0</v>
      </c>
      <c r="X2" s="3">
        <f>AVERAGEIF(I21:I34,"&gt;0")*X4</f>
        <v>9.7999999999999989</v>
      </c>
      <c r="Y2" s="3">
        <f>IF($X$2&lt;Y1,0,0.5)</f>
        <v>0.5</v>
      </c>
      <c r="Z2" s="3">
        <f t="shared" ref="Z2:AH2" si="0">IF($X$2&lt;Z1,0,0.5)</f>
        <v>0.5</v>
      </c>
      <c r="AA2" s="3">
        <f t="shared" si="0"/>
        <v>0.5</v>
      </c>
      <c r="AB2" s="3">
        <f t="shared" si="0"/>
        <v>0.5</v>
      </c>
      <c r="AC2" s="3">
        <f t="shared" si="0"/>
        <v>0.5</v>
      </c>
      <c r="AD2" s="3">
        <f t="shared" si="0"/>
        <v>0.5</v>
      </c>
      <c r="AE2" s="3">
        <f t="shared" si="0"/>
        <v>0.5</v>
      </c>
      <c r="AF2" s="3">
        <f t="shared" si="0"/>
        <v>0.5</v>
      </c>
      <c r="AG2" s="3">
        <f t="shared" si="0"/>
        <v>0.5</v>
      </c>
      <c r="AH2" s="3">
        <f t="shared" si="0"/>
        <v>0</v>
      </c>
    </row>
    <row r="3" spans="1:34" ht="15">
      <c r="A3" s="3">
        <f>Control!$A$36</f>
        <v>2024</v>
      </c>
      <c r="B3" s="3">
        <f>Control!A42</f>
        <v>0</v>
      </c>
      <c r="O3" s="5" t="s">
        <v>98</v>
      </c>
      <c r="P3" s="5" t="s">
        <v>98</v>
      </c>
      <c r="R3" t="s">
        <v>116</v>
      </c>
      <c r="S3" s="3" t="s">
        <v>50</v>
      </c>
      <c r="T3" s="3" t="s">
        <v>51</v>
      </c>
      <c r="U3" t="s">
        <v>37</v>
      </c>
      <c r="X3" s="12" t="s">
        <v>106</v>
      </c>
    </row>
    <row r="4" spans="1:34" ht="15">
      <c r="A4" s="3">
        <f>Control!$A$36</f>
        <v>2024</v>
      </c>
      <c r="B4" s="3">
        <f>Control!A43</f>
        <v>0</v>
      </c>
      <c r="D4" s="10" t="s">
        <v>35</v>
      </c>
      <c r="H4" s="5" t="s">
        <v>98</v>
      </c>
      <c r="I4" s="5" t="s">
        <v>98</v>
      </c>
      <c r="L4" t="s">
        <v>102</v>
      </c>
      <c r="M4" s="4" t="s">
        <v>100</v>
      </c>
      <c r="N4" s="4" t="s">
        <v>101</v>
      </c>
      <c r="O4" s="23">
        <v>1</v>
      </c>
      <c r="P4" s="23">
        <v>1.3</v>
      </c>
      <c r="R4" t="s">
        <v>46</v>
      </c>
      <c r="S4" s="3">
        <f>COUNTIFS($E$21:$E$34,$S$3,$H$21:$H$34,R4)*$S$2</f>
        <v>3</v>
      </c>
      <c r="T4" s="3">
        <f>COUNTIFS($E$21:$E$34,$T$3,$H$21:$H$34,R4)*$T$2</f>
        <v>0</v>
      </c>
      <c r="U4" s="3">
        <f>SUM(S4:T4)</f>
        <v>3</v>
      </c>
      <c r="X4" s="3">
        <v>7</v>
      </c>
    </row>
    <row r="5" spans="1:34" ht="15">
      <c r="A5" s="3">
        <f>Control!$A$36</f>
        <v>2024</v>
      </c>
      <c r="B5" s="3">
        <f>Control!A44</f>
        <v>0</v>
      </c>
      <c r="D5" s="4" t="s">
        <v>0</v>
      </c>
      <c r="E5" s="4" t="s">
        <v>1</v>
      </c>
      <c r="F5" s="4"/>
      <c r="G5" s="4" t="s">
        <v>34</v>
      </c>
      <c r="H5" s="23">
        <v>1</v>
      </c>
      <c r="I5" s="23">
        <v>1.3</v>
      </c>
      <c r="K5" s="3" t="s">
        <v>99</v>
      </c>
      <c r="L5" cm="1">
        <f t="array" ref="L5">SUM(IFERROR(AVERAGEIFS('KPI Plans'!$D$4:$D$39, 'KPI Plans'!$A$4:$A$39, $D$39:$D$41), ""))*COUNTIF(E21:E34,"Master")</f>
        <v>24</v>
      </c>
      <c r="M5">
        <v>0</v>
      </c>
      <c r="N5">
        <v>0</v>
      </c>
      <c r="O5">
        <f>$L$5</f>
        <v>24</v>
      </c>
      <c r="P5">
        <f t="shared" ref="P5:P17" si="1">O5*$P$4</f>
        <v>31.200000000000003</v>
      </c>
      <c r="R5" t="s">
        <v>47</v>
      </c>
      <c r="S5" s="3">
        <f>COUNTIFS($E$21:$E$34,$S$3,$H$21:$H$34,R5)*$S$2</f>
        <v>2</v>
      </c>
      <c r="T5" s="3">
        <f>COUNTIFS($E$21:$E$34,$T$3,$H$21:$H$34,R5)*$T$2</f>
        <v>0</v>
      </c>
      <c r="U5" s="3">
        <f t="shared" ref="U5:U6" si="2">SUM(S5:T5)</f>
        <v>2</v>
      </c>
    </row>
    <row r="6" spans="1:34">
      <c r="A6" s="3">
        <f>Control!$A$36</f>
        <v>2024</v>
      </c>
      <c r="B6" s="3">
        <f>Control!A45</f>
        <v>0</v>
      </c>
      <c r="D6" s="3" t="s">
        <v>2</v>
      </c>
      <c r="E6" s="3">
        <f>GETPIVOTDATA(""&amp;$E$5,Control!$A$20,"Month",""&amp;D6)</f>
        <v>49400</v>
      </c>
      <c r="F6" s="3">
        <f>IFERROR(GETPIVOTDATA(""&amp;$E$5,Control!$A$3,"Month",""&amp;D6),0)</f>
        <v>0</v>
      </c>
      <c r="G6" s="3">
        <f>IF(OR(F6&gt;0,F5&gt;0,F7&gt;0),E6,NA())</f>
        <v>49400</v>
      </c>
      <c r="H6" s="3" cm="1">
        <f t="array" ref="H6">AVERAGE(IFERROR(AVERAGEIFS('KPI Plans'!$C$4:$C$39, 'KPI Plans'!$A$4:$A$39, $D$39:$D$41, 'KPI Plans'!$B$4:$B$39, D6), ""))*COUNTIF($E$21:$E$34,"Manager")</f>
        <v>75000</v>
      </c>
      <c r="I6" s="3">
        <f>H6*$I$5</f>
        <v>97500</v>
      </c>
      <c r="K6" s="3" t="str">
        <f t="shared" ref="K6:K17" si="3">D6</f>
        <v>JAN</v>
      </c>
      <c r="L6">
        <f>GETPIVOTDATA("Count of Master",Control!$A$20,"Month",""&amp;D6)</f>
        <v>23</v>
      </c>
      <c r="M6">
        <f>L6*(F6&lt;&gt;0)</f>
        <v>0</v>
      </c>
      <c r="N6">
        <f>IF(M6&gt;$L$5,$L$5,M6)</f>
        <v>0</v>
      </c>
      <c r="O6">
        <f t="shared" ref="O6:O17" si="4">$L$5</f>
        <v>24</v>
      </c>
      <c r="P6">
        <f t="shared" si="1"/>
        <v>31.200000000000003</v>
      </c>
      <c r="R6" t="s">
        <v>52</v>
      </c>
      <c r="S6" s="3">
        <f>COUNTIFS($E$21:$E$34,$S$3,$H$21:$H$34,R6)*$S$2</f>
        <v>2</v>
      </c>
      <c r="T6" s="3">
        <f>COUNTIFS($E$21:$E$34,$T$3,$H$21:$H$34,R6)*$T$2</f>
        <v>0</v>
      </c>
      <c r="U6" s="3">
        <f t="shared" si="2"/>
        <v>2</v>
      </c>
    </row>
    <row r="7" spans="1:34">
      <c r="A7" s="3">
        <f>Control!$A$36</f>
        <v>2024</v>
      </c>
      <c r="B7" s="3">
        <f>Control!A46</f>
        <v>0</v>
      </c>
      <c r="D7" s="3" t="s">
        <v>3</v>
      </c>
      <c r="E7" s="3">
        <f>GETPIVOTDATA(""&amp;$E$5,Control!$A$20,"Month",""&amp;D7)</f>
        <v>48300</v>
      </c>
      <c r="F7" s="3">
        <f>IFERROR(GETPIVOTDATA(""&amp;$E$5,Control!$A$3,"Month",""&amp;D7),0)</f>
        <v>48300</v>
      </c>
      <c r="G7" s="3">
        <f t="shared" ref="G7:G17" si="5">IF(OR(F7&gt;0,F6&gt;0,F8&gt;0),E7,NA())</f>
        <v>48300</v>
      </c>
      <c r="H7" s="3" cm="1">
        <f t="array" ref="H7">AVERAGE(IFERROR(AVERAGEIFS('KPI Plans'!$C$4:$C$39, 'KPI Plans'!$A$4:$A$39, $D$39:$D$41, 'KPI Plans'!$B$4:$B$39, D7), ""))*COUNTIF($E$21:$E$34,"Manager")</f>
        <v>75000</v>
      </c>
      <c r="I7" s="3">
        <f t="shared" ref="I7:I17" si="6">H7*$I$5</f>
        <v>97500</v>
      </c>
      <c r="K7" s="3" t="str">
        <f t="shared" si="3"/>
        <v>FEB</v>
      </c>
      <c r="L7">
        <f>GETPIVOTDATA("Count of Master",Control!$A$20,"Month",""&amp;D7)</f>
        <v>28</v>
      </c>
      <c r="M7">
        <f t="shared" ref="M7:M17" si="7">L7*(F7&lt;&gt;0)</f>
        <v>28</v>
      </c>
      <c r="N7">
        <f t="shared" ref="N7:N17" si="8">IF(M7&gt;$L$5,$L$5,M7)</f>
        <v>24</v>
      </c>
      <c r="O7">
        <f t="shared" si="4"/>
        <v>24</v>
      </c>
      <c r="P7">
        <f t="shared" si="1"/>
        <v>31.200000000000003</v>
      </c>
      <c r="U7" t="s">
        <v>38</v>
      </c>
      <c r="V7" s="14">
        <f>1-V8</f>
        <v>0.5714285714285714</v>
      </c>
    </row>
    <row r="8" spans="1:34">
      <c r="A8" s="3">
        <f>Control!$A$36</f>
        <v>2024</v>
      </c>
      <c r="B8" s="3">
        <f>Control!A47</f>
        <v>0</v>
      </c>
      <c r="D8" s="3" t="s">
        <v>4</v>
      </c>
      <c r="E8" s="3">
        <f>GETPIVOTDATA(""&amp;$E$5,Control!$A$20,"Month",""&amp;D8)</f>
        <v>56000</v>
      </c>
      <c r="F8" s="3">
        <f>IFERROR(GETPIVOTDATA(""&amp;$E$5,Control!$A$3,"Month",""&amp;D8),0)</f>
        <v>0</v>
      </c>
      <c r="G8" s="3">
        <f t="shared" si="5"/>
        <v>56000</v>
      </c>
      <c r="H8" s="3" cm="1">
        <f t="array" ref="H8">AVERAGE(IFERROR(AVERAGEIFS('KPI Plans'!$C$4:$C$39, 'KPI Plans'!$A$4:$A$39, $D$39:$D$41, 'KPI Plans'!$B$4:$B$39, D8), ""))*COUNTIF($E$21:$E$34,"Manager")</f>
        <v>75000</v>
      </c>
      <c r="I8" s="3">
        <f t="shared" si="6"/>
        <v>97500</v>
      </c>
      <c r="K8" s="3" t="str">
        <f t="shared" si="3"/>
        <v>MAR</v>
      </c>
      <c r="L8">
        <f>GETPIVOTDATA("Count of Master",Control!$A$20,"Month",""&amp;D8)</f>
        <v>32</v>
      </c>
      <c r="M8">
        <f t="shared" si="7"/>
        <v>0</v>
      </c>
      <c r="N8">
        <f t="shared" si="8"/>
        <v>0</v>
      </c>
      <c r="O8">
        <f t="shared" si="4"/>
        <v>24</v>
      </c>
      <c r="P8">
        <f t="shared" si="1"/>
        <v>31.200000000000003</v>
      </c>
      <c r="U8" t="s">
        <v>39</v>
      </c>
      <c r="V8" s="14">
        <f>U4/SUM(U4:U6)</f>
        <v>0.42857142857142855</v>
      </c>
    </row>
    <row r="9" spans="1:34">
      <c r="A9" s="3">
        <f>Control!$A$36</f>
        <v>2024</v>
      </c>
      <c r="B9" s="3">
        <f>Control!A48</f>
        <v>0</v>
      </c>
      <c r="D9" s="3" t="s">
        <v>5</v>
      </c>
      <c r="E9" s="3">
        <f>GETPIVOTDATA(""&amp;$E$5,Control!$A$20,"Month",""&amp;D9)</f>
        <v>72100</v>
      </c>
      <c r="F9" s="3">
        <f>IFERROR(GETPIVOTDATA(""&amp;$E$5,Control!$A$3,"Month",""&amp;D9),0)</f>
        <v>0</v>
      </c>
      <c r="G9" s="3" t="e">
        <f t="shared" si="5"/>
        <v>#N/A</v>
      </c>
      <c r="H9" s="3" cm="1">
        <f t="array" ref="H9">AVERAGE(IFERROR(AVERAGEIFS('KPI Plans'!$C$4:$C$39, 'KPI Plans'!$A$4:$A$39, $D$39:$D$41, 'KPI Plans'!$B$4:$B$39, D9), ""))*COUNTIF($E$21:$E$34,"Manager")</f>
        <v>75000</v>
      </c>
      <c r="I9" s="3">
        <f t="shared" si="6"/>
        <v>97500</v>
      </c>
      <c r="K9" s="3" t="str">
        <f t="shared" si="3"/>
        <v>APR</v>
      </c>
      <c r="L9">
        <f>GETPIVOTDATA("Count of Master",Control!$A$20,"Month",""&amp;D9)</f>
        <v>31</v>
      </c>
      <c r="M9">
        <f t="shared" si="7"/>
        <v>0</v>
      </c>
      <c r="N9">
        <f t="shared" si="8"/>
        <v>0</v>
      </c>
      <c r="O9">
        <f t="shared" si="4"/>
        <v>24</v>
      </c>
      <c r="P9">
        <f t="shared" si="1"/>
        <v>31.200000000000003</v>
      </c>
    </row>
    <row r="10" spans="1:34">
      <c r="A10" s="3">
        <f>Control!$A$36</f>
        <v>2024</v>
      </c>
      <c r="B10" s="3">
        <f>Control!A49</f>
        <v>0</v>
      </c>
      <c r="D10" s="3" t="s">
        <v>6</v>
      </c>
      <c r="E10" s="3">
        <f>GETPIVOTDATA(""&amp;$E$5,Control!$A$20,"Month",""&amp;D10)</f>
        <v>91500</v>
      </c>
      <c r="F10" s="3">
        <f>IFERROR(GETPIVOTDATA(""&amp;$E$5,Control!$A$3,"Month",""&amp;D10),0)</f>
        <v>0</v>
      </c>
      <c r="G10" s="3" t="e">
        <f t="shared" si="5"/>
        <v>#N/A</v>
      </c>
      <c r="H10" s="3" cm="1">
        <f t="array" ref="H10">AVERAGE(IFERROR(AVERAGEIFS('KPI Plans'!$C$4:$C$39, 'KPI Plans'!$A$4:$A$39, $D$39:$D$41, 'KPI Plans'!$B$4:$B$39, D10), ""))*COUNTIF($E$21:$E$34,"Manager")</f>
        <v>75000</v>
      </c>
      <c r="I10" s="3">
        <f t="shared" si="6"/>
        <v>97500</v>
      </c>
      <c r="K10" s="3" t="str">
        <f t="shared" si="3"/>
        <v>MAY</v>
      </c>
      <c r="L10">
        <f>GETPIVOTDATA("Count of Master",Control!$A$20,"Month",""&amp;D10)</f>
        <v>32</v>
      </c>
      <c r="M10">
        <f t="shared" si="7"/>
        <v>0</v>
      </c>
      <c r="N10">
        <f t="shared" si="8"/>
        <v>0</v>
      </c>
      <c r="O10">
        <f t="shared" si="4"/>
        <v>24</v>
      </c>
      <c r="P10">
        <f t="shared" si="1"/>
        <v>31.200000000000003</v>
      </c>
    </row>
    <row r="11" spans="1:34">
      <c r="A11" s="3">
        <f>Control!$A$36</f>
        <v>2024</v>
      </c>
      <c r="B11" s="3">
        <f>Control!A50</f>
        <v>0</v>
      </c>
      <c r="D11" s="3" t="s">
        <v>7</v>
      </c>
      <c r="E11" s="3">
        <f>GETPIVOTDATA(""&amp;$E$5,Control!$A$20,"Month",""&amp;D11)</f>
        <v>108700</v>
      </c>
      <c r="F11" s="3">
        <f>IFERROR(GETPIVOTDATA(""&amp;$E$5,Control!$A$3,"Month",""&amp;D11),0)</f>
        <v>0</v>
      </c>
      <c r="G11" s="3" t="e">
        <f t="shared" si="5"/>
        <v>#N/A</v>
      </c>
      <c r="H11" s="3" cm="1">
        <f t="array" ref="H11">AVERAGE(IFERROR(AVERAGEIFS('KPI Plans'!$C$4:$C$39, 'KPI Plans'!$A$4:$A$39, $D$39:$D$41, 'KPI Plans'!$B$4:$B$39, D11), ""))*COUNTIF($E$21:$E$34,"Manager")</f>
        <v>75000</v>
      </c>
      <c r="I11" s="3">
        <f t="shared" si="6"/>
        <v>97500</v>
      </c>
      <c r="K11" s="3" t="str">
        <f t="shared" si="3"/>
        <v>JUN</v>
      </c>
      <c r="L11">
        <f>GETPIVOTDATA("Count of Master",Control!$A$20,"Month",""&amp;D11)</f>
        <v>30</v>
      </c>
      <c r="M11">
        <f t="shared" si="7"/>
        <v>0</v>
      </c>
      <c r="N11">
        <f t="shared" si="8"/>
        <v>0</v>
      </c>
      <c r="O11">
        <f t="shared" si="4"/>
        <v>24</v>
      </c>
      <c r="P11">
        <f t="shared" si="1"/>
        <v>31.200000000000003</v>
      </c>
      <c r="R11" t="s">
        <v>1</v>
      </c>
      <c r="S11" s="14">
        <f>AVERAGEIF(I21:I34,"&gt;0")</f>
        <v>1.4</v>
      </c>
    </row>
    <row r="12" spans="1:34">
      <c r="A12" s="3">
        <f>Control!$A$36</f>
        <v>2024</v>
      </c>
      <c r="B12" s="3">
        <f>Control!A51</f>
        <v>0</v>
      </c>
      <c r="D12" s="3" t="s">
        <v>8</v>
      </c>
      <c r="E12" s="3">
        <f>GETPIVOTDATA(""&amp;$E$5,Control!$A$20,"Month",""&amp;D12)</f>
        <v>118500</v>
      </c>
      <c r="F12" s="3">
        <f>IFERROR(GETPIVOTDATA(""&amp;$E$5,Control!$A$3,"Month",""&amp;D12),0)</f>
        <v>0</v>
      </c>
      <c r="G12" s="3" t="e">
        <f t="shared" si="5"/>
        <v>#N/A</v>
      </c>
      <c r="H12" s="3" cm="1">
        <f t="array" ref="H12">AVERAGE(IFERROR(AVERAGEIFS('KPI Plans'!$C$4:$C$39, 'KPI Plans'!$A$4:$A$39, $D$39:$D$41, 'KPI Plans'!$B$4:$B$39, D12), ""))*COUNTIF($E$21:$E$34,"Manager")</f>
        <v>75000</v>
      </c>
      <c r="I12" s="3">
        <f t="shared" si="6"/>
        <v>97500</v>
      </c>
      <c r="K12" s="3" t="str">
        <f t="shared" si="3"/>
        <v>JUL</v>
      </c>
      <c r="L12">
        <f>GETPIVOTDATA("Count of Master",Control!$A$20,"Month",""&amp;D12)</f>
        <v>32</v>
      </c>
      <c r="M12">
        <f t="shared" si="7"/>
        <v>0</v>
      </c>
      <c r="N12">
        <f t="shared" si="8"/>
        <v>0</v>
      </c>
      <c r="O12">
        <f t="shared" si="4"/>
        <v>24</v>
      </c>
      <c r="P12">
        <f t="shared" si="1"/>
        <v>31.200000000000003</v>
      </c>
      <c r="R12" t="s">
        <v>103</v>
      </c>
      <c r="S12" s="14">
        <f>IF(S11&lt;=100%,S11,100%)</f>
        <v>1</v>
      </c>
      <c r="T12" s="14">
        <f>1-S12</f>
        <v>0</v>
      </c>
    </row>
    <row r="13" spans="1:34">
      <c r="A13" s="3">
        <f>Control!$A$36</f>
        <v>2024</v>
      </c>
      <c r="B13" s="3">
        <f>Control!A52</f>
        <v>0</v>
      </c>
      <c r="D13" s="3" t="s">
        <v>9</v>
      </c>
      <c r="E13" s="3">
        <f>GETPIVOTDATA(""&amp;$E$5,Control!$A$20,"Month",""&amp;D13)</f>
        <v>121000</v>
      </c>
      <c r="F13" s="3">
        <f>IFERROR(GETPIVOTDATA(""&amp;$E$5,Control!$A$3,"Month",""&amp;D13),0)</f>
        <v>0</v>
      </c>
      <c r="G13" s="3" t="e">
        <f t="shared" si="5"/>
        <v>#N/A</v>
      </c>
      <c r="H13" s="3" cm="1">
        <f t="array" ref="H13">AVERAGE(IFERROR(AVERAGEIFS('KPI Plans'!$C$4:$C$39, 'KPI Plans'!$A$4:$A$39, $D$39:$D$41, 'KPI Plans'!$B$4:$B$39, D13), ""))*COUNTIF($E$21:$E$34,"Manager")</f>
        <v>75000</v>
      </c>
      <c r="I13" s="3">
        <f t="shared" si="6"/>
        <v>97500</v>
      </c>
      <c r="K13" s="3" t="str">
        <f t="shared" si="3"/>
        <v>AUG</v>
      </c>
      <c r="L13">
        <f>GETPIVOTDATA("Count of Master",Control!$A$20,"Month",""&amp;D13)</f>
        <v>32</v>
      </c>
      <c r="M13">
        <f t="shared" si="7"/>
        <v>0</v>
      </c>
      <c r="N13">
        <f t="shared" si="8"/>
        <v>0</v>
      </c>
      <c r="O13">
        <f t="shared" si="4"/>
        <v>24</v>
      </c>
      <c r="P13">
        <f t="shared" si="1"/>
        <v>31.200000000000003</v>
      </c>
      <c r="R13" t="s">
        <v>104</v>
      </c>
      <c r="S13" s="14">
        <f>IF(S11&gt;100%,S11-100%,0)</f>
        <v>0.39999999999999991</v>
      </c>
      <c r="T13" s="14">
        <f>1-S13</f>
        <v>0.60000000000000009</v>
      </c>
    </row>
    <row r="14" spans="1:34">
      <c r="A14" s="3">
        <f>Control!$A$37</f>
        <v>0</v>
      </c>
      <c r="B14" s="3" t="str">
        <f>B2</f>
        <v>FEB</v>
      </c>
      <c r="D14" s="3" t="s">
        <v>10</v>
      </c>
      <c r="E14" s="3">
        <f>GETPIVOTDATA(""&amp;$E$5,Control!$A$20,"Month",""&amp;D14)</f>
        <v>116100</v>
      </c>
      <c r="F14" s="3">
        <f>IFERROR(GETPIVOTDATA(""&amp;$E$5,Control!$A$3,"Month",""&amp;D14),0)</f>
        <v>0</v>
      </c>
      <c r="G14" s="3" t="e">
        <f t="shared" si="5"/>
        <v>#N/A</v>
      </c>
      <c r="H14" s="3" cm="1">
        <f t="array" ref="H14">AVERAGE(IFERROR(AVERAGEIFS('KPI Plans'!$C$4:$C$39, 'KPI Plans'!$A$4:$A$39, $D$39:$D$41, 'KPI Plans'!$B$4:$B$39, D14), ""))*COUNTIF($E$21:$E$34,"Manager")</f>
        <v>85000</v>
      </c>
      <c r="I14" s="3">
        <f t="shared" si="6"/>
        <v>110500</v>
      </c>
      <c r="K14" s="3" t="str">
        <f t="shared" si="3"/>
        <v>SEP</v>
      </c>
      <c r="L14">
        <f>GETPIVOTDATA("Count of Master",Control!$A$20,"Month",""&amp;D14)</f>
        <v>31</v>
      </c>
      <c r="M14">
        <f t="shared" si="7"/>
        <v>0</v>
      </c>
      <c r="N14">
        <f t="shared" si="8"/>
        <v>0</v>
      </c>
      <c r="O14">
        <f t="shared" si="4"/>
        <v>24</v>
      </c>
      <c r="P14">
        <f t="shared" si="1"/>
        <v>31.200000000000003</v>
      </c>
    </row>
    <row r="15" spans="1:34">
      <c r="A15" s="3">
        <f>Control!$A$37</f>
        <v>0</v>
      </c>
      <c r="B15" s="3">
        <f t="shared" ref="B15:B37" si="9">B3</f>
        <v>0</v>
      </c>
      <c r="D15" s="3" t="s">
        <v>11</v>
      </c>
      <c r="E15" s="3">
        <f>GETPIVOTDATA(""&amp;$E$5,Control!$A$20,"Month",""&amp;D15)</f>
        <v>100600</v>
      </c>
      <c r="F15" s="3">
        <f>IFERROR(GETPIVOTDATA(""&amp;$E$5,Control!$A$3,"Month",""&amp;D15),0)</f>
        <v>0</v>
      </c>
      <c r="G15" s="3" t="e">
        <f t="shared" si="5"/>
        <v>#N/A</v>
      </c>
      <c r="H15" s="3" cm="1">
        <f t="array" ref="H15">AVERAGE(IFERROR(AVERAGEIFS('KPI Plans'!$C$4:$C$39, 'KPI Plans'!$A$4:$A$39, $D$39:$D$41, 'KPI Plans'!$B$4:$B$39, D15), ""))*COUNTIF($E$21:$E$34,"Manager")</f>
        <v>85000</v>
      </c>
      <c r="I15" s="3">
        <f t="shared" si="6"/>
        <v>110500</v>
      </c>
      <c r="K15" s="3" t="str">
        <f t="shared" si="3"/>
        <v>OCT</v>
      </c>
      <c r="L15">
        <f>GETPIVOTDATA("Count of Master",Control!$A$20,"Month",""&amp;D15)</f>
        <v>32</v>
      </c>
      <c r="M15">
        <f t="shared" si="7"/>
        <v>0</v>
      </c>
      <c r="N15">
        <f t="shared" si="8"/>
        <v>0</v>
      </c>
      <c r="O15">
        <f t="shared" si="4"/>
        <v>24</v>
      </c>
      <c r="P15">
        <f t="shared" si="1"/>
        <v>31.200000000000003</v>
      </c>
    </row>
    <row r="16" spans="1:34">
      <c r="A16" s="3">
        <f>Control!$A$37</f>
        <v>0</v>
      </c>
      <c r="B16" s="3">
        <f t="shared" si="9"/>
        <v>0</v>
      </c>
      <c r="D16" s="3" t="s">
        <v>12</v>
      </c>
      <c r="E16" s="3">
        <f>GETPIVOTDATA(""&amp;$E$5,Control!$A$20,"Month",""&amp;D16)</f>
        <v>80500</v>
      </c>
      <c r="F16" s="3">
        <f>IFERROR(GETPIVOTDATA(""&amp;$E$5,Control!$A$3,"Month",""&amp;D16),0)</f>
        <v>0</v>
      </c>
      <c r="G16" s="3" t="e">
        <f t="shared" si="5"/>
        <v>#N/A</v>
      </c>
      <c r="H16" s="3" cm="1">
        <f t="array" ref="H16">AVERAGE(IFERROR(AVERAGEIFS('KPI Plans'!$C$4:$C$39, 'KPI Plans'!$A$4:$A$39, $D$39:$D$41, 'KPI Plans'!$B$4:$B$39, D16), ""))*COUNTIF($E$21:$E$34,"Manager")</f>
        <v>85000</v>
      </c>
      <c r="I16" s="3">
        <f t="shared" si="6"/>
        <v>110500</v>
      </c>
      <c r="K16" s="3" t="str">
        <f t="shared" si="3"/>
        <v>NOV</v>
      </c>
      <c r="L16">
        <f>GETPIVOTDATA("Count of Master",Control!$A$20,"Month",""&amp;D16)</f>
        <v>31</v>
      </c>
      <c r="M16">
        <f t="shared" si="7"/>
        <v>0</v>
      </c>
      <c r="N16">
        <f t="shared" si="8"/>
        <v>0</v>
      </c>
      <c r="O16">
        <f t="shared" si="4"/>
        <v>24</v>
      </c>
      <c r="P16">
        <f t="shared" si="1"/>
        <v>31.200000000000003</v>
      </c>
      <c r="R16" s="15">
        <f>AVERAGEIF(E21:E34,R19,I21:I34)</f>
        <v>0</v>
      </c>
      <c r="S16" s="15">
        <f>AVERAGEIF(E21:E34,S19,I21:I34)</f>
        <v>1.1666666666666667</v>
      </c>
    </row>
    <row r="17" spans="1:19">
      <c r="A17" s="3">
        <f>Control!$A$37</f>
        <v>0</v>
      </c>
      <c r="B17" s="3">
        <f t="shared" si="9"/>
        <v>0</v>
      </c>
      <c r="D17" s="3" t="s">
        <v>13</v>
      </c>
      <c r="E17" s="3">
        <f>GETPIVOTDATA(""&amp;$E$5,Control!$A$20,"Month",""&amp;D17)</f>
        <v>67700</v>
      </c>
      <c r="F17" s="3">
        <f>IFERROR(GETPIVOTDATA(""&amp;$E$5,Control!$A$3,"Month",""&amp;D17),0)</f>
        <v>0</v>
      </c>
      <c r="G17" s="3" t="e">
        <f t="shared" si="5"/>
        <v>#N/A</v>
      </c>
      <c r="H17" s="3" cm="1">
        <f t="array" ref="H17">AVERAGE(IFERROR(AVERAGEIFS('KPI Plans'!$C$4:$C$39, 'KPI Plans'!$A$4:$A$39, $D$39:$D$41, 'KPI Plans'!$B$4:$B$39, D17), ""))*COUNTIF($E$21:$E$34,"Manager")</f>
        <v>85000</v>
      </c>
      <c r="I17" s="3">
        <f t="shared" si="6"/>
        <v>110500</v>
      </c>
      <c r="K17" s="3" t="str">
        <f t="shared" si="3"/>
        <v>DEC</v>
      </c>
      <c r="L17">
        <f>GETPIVOTDATA("Count of Master",Control!$A$20,"Month",""&amp;D17)</f>
        <v>28</v>
      </c>
      <c r="M17">
        <f t="shared" si="7"/>
        <v>0</v>
      </c>
      <c r="N17">
        <f t="shared" si="8"/>
        <v>0</v>
      </c>
      <c r="O17">
        <f t="shared" si="4"/>
        <v>24</v>
      </c>
      <c r="P17">
        <f t="shared" si="1"/>
        <v>31.200000000000003</v>
      </c>
      <c r="R17" s="15">
        <f>IF(R16&gt;100%,R16-100%,0)</f>
        <v>0</v>
      </c>
      <c r="S17" s="15">
        <f>IF(S16&gt;100%,S16-100%,0)</f>
        <v>0.16666666666666674</v>
      </c>
    </row>
    <row r="18" spans="1:19" ht="15">
      <c r="A18" s="3">
        <f>Control!$A$37</f>
        <v>0</v>
      </c>
      <c r="B18" s="3">
        <f t="shared" si="9"/>
        <v>0</v>
      </c>
      <c r="L18" s="12">
        <f>SUM(L5:L17)</f>
        <v>386</v>
      </c>
      <c r="R18" s="15">
        <f>IF(R16&gt;100%,100%,R16)</f>
        <v>0</v>
      </c>
      <c r="S18" s="15">
        <f>IF(S16&gt;100%,100%,S16)</f>
        <v>1</v>
      </c>
    </row>
    <row r="19" spans="1:19">
      <c r="A19" s="3">
        <f>Control!$A$37</f>
        <v>0</v>
      </c>
      <c r="B19" s="3">
        <f t="shared" si="9"/>
        <v>0</v>
      </c>
      <c r="D19" s="3" t="s">
        <v>117</v>
      </c>
      <c r="R19" s="3" t="s">
        <v>16</v>
      </c>
      <c r="S19" s="3" t="s">
        <v>19</v>
      </c>
    </row>
    <row r="20" spans="1:19" ht="14.45" customHeight="1">
      <c r="A20" s="3">
        <f>Control!$A$37</f>
        <v>0</v>
      </c>
      <c r="B20" s="3">
        <f t="shared" si="9"/>
        <v>0</v>
      </c>
      <c r="D20" s="5" t="s">
        <v>40</v>
      </c>
      <c r="E20" s="5" t="s">
        <v>41</v>
      </c>
      <c r="F20" s="5" t="s">
        <v>38</v>
      </c>
      <c r="G20" s="5" t="s">
        <v>42</v>
      </c>
      <c r="H20" s="5" t="s">
        <v>49</v>
      </c>
      <c r="I20" s="5" t="s">
        <v>61</v>
      </c>
      <c r="K20" s="10" t="s">
        <v>107</v>
      </c>
      <c r="M20" s="12" t="s">
        <v>113</v>
      </c>
      <c r="N20" s="12"/>
      <c r="O20" s="12" t="s">
        <v>114</v>
      </c>
      <c r="P20" s="12" t="s">
        <v>115</v>
      </c>
    </row>
    <row r="21" spans="1:19">
      <c r="A21" s="3">
        <f>Control!$A$37</f>
        <v>0</v>
      </c>
      <c r="B21" s="3">
        <f t="shared" si="9"/>
        <v>0</v>
      </c>
      <c r="C21">
        <v>1</v>
      </c>
      <c r="D21" t="str" cm="1">
        <f t="array" ref="D21">INDEX(_xlfn.VSTACK(_xlfn.UNIQUE(mydata[Manager]),_xlfn.UNIQUE(mydata[Master])),C21)</f>
        <v>Jacob</v>
      </c>
      <c r="E21" t="str">
        <f>IF(ISERROR(D21),"",CHOOSE(ISNUMBER(MATCH(D21,mydata[Manager],0))+1,"Master","Manager"))</f>
        <v>Manager</v>
      </c>
      <c r="F21">
        <f>CHOOSE(MATCH(E21,{"Manager","Master"},0),IFERROR(GETPIVOTDATA("Total",Control!$A$55,"Manager",""&amp;D21),0),IFERROR(GETPIVOTDATA("Master",Control!$A$64,"Master",""&amp;D21),0))</f>
        <v>7640</v>
      </c>
      <c r="G21">
        <f>CHOOSE(MATCH(E21,{"Manager","Master"},0),$C$2,$D$2)</f>
        <v>15000</v>
      </c>
      <c r="H21" s="14">
        <f>F21/G21</f>
        <v>0.5093333333333333</v>
      </c>
      <c r="I21" s="14">
        <f>IF(E21="Manager",$T$2,$S$2)*H21</f>
        <v>0</v>
      </c>
      <c r="K21">
        <f>GETPIVOTDATA("Count of Master",Control!$A$3)</f>
        <v>28</v>
      </c>
      <c r="M21" t="e">
        <f t="array" aca="1" ref="M21:N34" ca="1">_xlfn._xlws.SORT(_xlfn.HSTACK(D21:D34,IFERROR(I21:I34,0)),2,-1)</f>
        <v>#NAME?</v>
      </c>
      <c r="N21" s="14" t="e">
        <f ca="1"/>
        <v>#NAME?</v>
      </c>
      <c r="O21" t="e">
        <f ca="1">IF(N21=0,"",M21)</f>
        <v>#NAME?</v>
      </c>
      <c r="P21" s="14" t="e">
        <f ca="1">IF(N21=0," ",N21)</f>
        <v>#NAME?</v>
      </c>
    </row>
    <row r="22" spans="1:19">
      <c r="A22" s="3">
        <f>Control!$A$37</f>
        <v>0</v>
      </c>
      <c r="B22" s="3">
        <f t="shared" si="9"/>
        <v>0</v>
      </c>
      <c r="C22">
        <v>2</v>
      </c>
      <c r="D22" t="str" cm="1">
        <f t="array" ref="D22">INDEX(_xlfn.VSTACK(_xlfn.UNIQUE(mydata[Manager]),_xlfn.UNIQUE(mydata[Master])),C22)</f>
        <v>Joseph</v>
      </c>
      <c r="E22" t="str">
        <f>IF(ISERROR(D22),"",CHOOSE(ISNUMBER(MATCH(D22,mydata[Manager],0))+1,"Master","Manager"))</f>
        <v>Manager</v>
      </c>
      <c r="F22">
        <f>CHOOSE(MATCH(E22,{"Manager","Master"},0),IFERROR(GETPIVOTDATA("Total",Control!$A$55,"Manager",""&amp;D22),0),IFERROR(GETPIVOTDATA("Master",Control!$A$64,"Master",""&amp;D22),0))</f>
        <v>7830</v>
      </c>
      <c r="G22">
        <f>CHOOSE(MATCH(E22,{"Manager","Master"},0),$C$2,$D$2)</f>
        <v>15000</v>
      </c>
      <c r="H22" s="14">
        <f t="shared" ref="H22:H34" si="10">F22/G22</f>
        <v>0.52200000000000002</v>
      </c>
      <c r="I22" s="14">
        <f t="shared" ref="I22:I34" si="11">IF(E22="Manager",$T$2,$S$2)*H22</f>
        <v>0</v>
      </c>
      <c r="M22" t="e">
        <f ca="1"/>
        <v>#NAME?</v>
      </c>
      <c r="N22" s="14" t="e">
        <f ca="1"/>
        <v>#NAME?</v>
      </c>
      <c r="O22" t="e">
        <f t="shared" ref="O22:O34" ca="1" si="12">IF(N22=0,"",M22)</f>
        <v>#NAME?</v>
      </c>
      <c r="P22" s="14" t="e">
        <f t="shared" ref="P22:P34" ca="1" si="13">IF(N22=0," ",N22)</f>
        <v>#NAME?</v>
      </c>
    </row>
    <row r="23" spans="1:19">
      <c r="A23" s="3">
        <f>Control!$A$37</f>
        <v>0</v>
      </c>
      <c r="B23" s="3">
        <f t="shared" si="9"/>
        <v>0</v>
      </c>
      <c r="C23">
        <v>3</v>
      </c>
      <c r="D23" t="str" cm="1">
        <f t="array" ref="D23">INDEX(_xlfn.VSTACK(_xlfn.UNIQUE(mydata[Manager]),_xlfn.UNIQUE(mydata[Master])),C23)</f>
        <v>Liam</v>
      </c>
      <c r="E23" t="str">
        <f>IF(ISERROR(D23),"",CHOOSE(ISNUMBER(MATCH(D23,mydata[Manager],0))+1,"Master","Manager"))</f>
        <v>Manager</v>
      </c>
      <c r="F23">
        <f>CHOOSE(MATCH(E23,{"Manager","Master"},0),IFERROR(GETPIVOTDATA("Total",Control!$A$55,"Manager",""&amp;D23),0),IFERROR(GETPIVOTDATA("Master",Control!$A$64,"Master",""&amp;D23),0))</f>
        <v>7930</v>
      </c>
      <c r="G23">
        <f>CHOOSE(MATCH(E23,{"Manager","Master"},0),$C$2,$D$2)</f>
        <v>15000</v>
      </c>
      <c r="H23" s="14">
        <f t="shared" si="10"/>
        <v>0.52866666666666662</v>
      </c>
      <c r="I23" s="14">
        <f t="shared" si="11"/>
        <v>0</v>
      </c>
      <c r="K23" t="s">
        <v>109</v>
      </c>
      <c r="M23" t="e">
        <f ca="1"/>
        <v>#NAME?</v>
      </c>
      <c r="N23" s="14" t="e">
        <f ca="1"/>
        <v>#NAME?</v>
      </c>
      <c r="O23" t="e">
        <f t="shared" ca="1" si="12"/>
        <v>#NAME?</v>
      </c>
      <c r="P23" s="14" t="e">
        <f t="shared" ca="1" si="13"/>
        <v>#NAME?</v>
      </c>
    </row>
    <row r="24" spans="1:19">
      <c r="A24" s="3">
        <f>Control!$A$37</f>
        <v>0</v>
      </c>
      <c r="B24" s="3">
        <f t="shared" si="9"/>
        <v>0</v>
      </c>
      <c r="C24">
        <v>4</v>
      </c>
      <c r="D24" t="str" cm="1">
        <f t="array" ref="D24">INDEX(_xlfn.VSTACK(_xlfn.UNIQUE(mydata[Manager]),_xlfn.UNIQUE(mydata[Master])),C24)</f>
        <v>Isabella</v>
      </c>
      <c r="E24" t="str">
        <f>IF(ISERROR(D24),"",CHOOSE(ISNUMBER(MATCH(D24,mydata[Manager],0))+1,"Master","Manager"))</f>
        <v>Manager</v>
      </c>
      <c r="F24">
        <f>CHOOSE(MATCH(E24,{"Manager","Master"},0),IFERROR(GETPIVOTDATA("Total",Control!$A$55,"Manager",""&amp;D24),0),IFERROR(GETPIVOTDATA("Master",Control!$A$64,"Master",""&amp;D24),0))</f>
        <v>14290</v>
      </c>
      <c r="G24">
        <f>CHOOSE(MATCH(E24,{"Manager","Master"},0),$C$2,$D$2)</f>
        <v>15000</v>
      </c>
      <c r="H24" s="14">
        <f t="shared" si="10"/>
        <v>0.95266666666666666</v>
      </c>
      <c r="I24" s="14">
        <f t="shared" si="11"/>
        <v>0</v>
      </c>
      <c r="K24" s="7">
        <f>K30-K27</f>
        <v>-17522</v>
      </c>
      <c r="M24" t="e">
        <f ca="1"/>
        <v>#NAME?</v>
      </c>
      <c r="N24" s="14" t="e">
        <f ca="1"/>
        <v>#NAME?</v>
      </c>
      <c r="O24" t="e">
        <f t="shared" ca="1" si="12"/>
        <v>#NAME?</v>
      </c>
      <c r="P24" s="14" t="e">
        <f t="shared" ca="1" si="13"/>
        <v>#NAME?</v>
      </c>
    </row>
    <row r="25" spans="1:19" ht="14.45" customHeight="1">
      <c r="A25" s="3">
        <f>Control!$A$37</f>
        <v>0</v>
      </c>
      <c r="B25" s="3">
        <f t="shared" si="9"/>
        <v>0</v>
      </c>
      <c r="C25">
        <v>5</v>
      </c>
      <c r="D25" t="str" cm="1">
        <f t="array" ref="D25">INDEX(_xlfn.VSTACK(_xlfn.UNIQUE(mydata[Manager]),_xlfn.UNIQUE(mydata[Master])),C25)</f>
        <v>Charlotte</v>
      </c>
      <c r="E25" t="str">
        <f>IF(ISERROR(D25),"",CHOOSE(ISNUMBER(MATCH(D25,mydata[Manager],0))+1,"Master","Manager"))</f>
        <v>Manager</v>
      </c>
      <c r="F25">
        <f>CHOOSE(MATCH(E25,{"Manager","Master"},0),IFERROR(GETPIVOTDATA("Total",Control!$A$55,"Manager",""&amp;D25),0),IFERROR(GETPIVOTDATA("Master",Control!$A$64,"Master",""&amp;D25),0))</f>
        <v>10610</v>
      </c>
      <c r="G25">
        <f>CHOOSE(MATCH(E25,{"Manager","Master"},0),$C$2,$D$2)</f>
        <v>15000</v>
      </c>
      <c r="H25" s="14">
        <f t="shared" si="10"/>
        <v>0.70733333333333337</v>
      </c>
      <c r="I25" s="14">
        <f t="shared" si="11"/>
        <v>0</v>
      </c>
      <c r="M25" t="e">
        <f ca="1"/>
        <v>#NAME?</v>
      </c>
      <c r="N25" s="14" t="e">
        <f ca="1"/>
        <v>#NAME?</v>
      </c>
      <c r="O25" t="e">
        <f t="shared" ca="1" si="12"/>
        <v>#NAME?</v>
      </c>
      <c r="P25" s="14" t="e">
        <f t="shared" ca="1" si="13"/>
        <v>#NAME?</v>
      </c>
    </row>
    <row r="26" spans="1:19">
      <c r="A26" s="3">
        <f>Control!$A$38</f>
        <v>0</v>
      </c>
      <c r="B26" s="3" t="str">
        <f t="shared" si="9"/>
        <v>FEB</v>
      </c>
      <c r="C26">
        <v>6</v>
      </c>
      <c r="D26" t="str" cm="1">
        <f t="array" ref="D26">INDEX(_xlfn.VSTACK(_xlfn.UNIQUE(mydata[Manager]),_xlfn.UNIQUE(mydata[Master])),C26)</f>
        <v>Jack</v>
      </c>
      <c r="E26" t="str">
        <f>IF(ISERROR(D26),"",CHOOSE(ISNUMBER(MATCH(D26,mydata[Manager],0))+1,"Master","Manager"))</f>
        <v>Master</v>
      </c>
      <c r="F26">
        <f>CHOOSE(MATCH(E26,{"Manager","Master"},0),IFERROR(GETPIVOTDATA("Total",Control!$A$55,"Manager",""&amp;D26),0),IFERROR(GETPIVOTDATA("Master",Control!$A$64,"Master",""&amp;D26),0))</f>
        <v>8</v>
      </c>
      <c r="G26">
        <f>CHOOSE(MATCH(E26,{"Manager","Master"},0),$C$2,$D$2)</f>
        <v>4</v>
      </c>
      <c r="H26" s="14">
        <f t="shared" si="10"/>
        <v>2</v>
      </c>
      <c r="I26" s="14">
        <f t="shared" si="11"/>
        <v>2</v>
      </c>
      <c r="K26" t="s">
        <v>108</v>
      </c>
      <c r="M26" t="e">
        <f ca="1"/>
        <v>#NAME?</v>
      </c>
      <c r="N26" s="14" t="e">
        <f ca="1"/>
        <v>#NAME?</v>
      </c>
      <c r="O26" t="e">
        <f t="shared" ca="1" si="12"/>
        <v>#NAME?</v>
      </c>
      <c r="P26" s="14" t="e">
        <f t="shared" ca="1" si="13"/>
        <v>#NAME?</v>
      </c>
    </row>
    <row r="27" spans="1:19">
      <c r="A27" s="3">
        <f>Control!$A$38</f>
        <v>0</v>
      </c>
      <c r="B27" s="3">
        <f t="shared" si="9"/>
        <v>0</v>
      </c>
      <c r="C27">
        <v>7</v>
      </c>
      <c r="D27" t="str" cm="1">
        <f t="array" ref="D27">INDEX(_xlfn.VSTACK(_xlfn.UNIQUE(mydata[Manager]),_xlfn.UNIQUE(mydata[Master])),C27)</f>
        <v>William</v>
      </c>
      <c r="E27" t="str">
        <f>IF(ISERROR(D27),"",CHOOSE(ISNUMBER(MATCH(D27,mydata[Manager],0))+1,"Master","Manager"))</f>
        <v>Master</v>
      </c>
      <c r="F27">
        <f>CHOOSE(MATCH(E27,{"Manager","Master"},0),IFERROR(GETPIVOTDATA("Total",Control!$A$55,"Manager",""&amp;D27),0),IFERROR(GETPIVOTDATA("Master",Control!$A$64,"Master",""&amp;D27),0))</f>
        <v>0</v>
      </c>
      <c r="G27">
        <f>CHOOSE(MATCH(E27,{"Manager","Master"},0),$C$2,$D$2)</f>
        <v>4</v>
      </c>
      <c r="H27" s="14">
        <f t="shared" si="10"/>
        <v>0</v>
      </c>
      <c r="I27" s="14">
        <f t="shared" si="11"/>
        <v>0</v>
      </c>
      <c r="K27" s="7">
        <f>GETPIVOTDATA("Sum of Cost",Control!$A$3)</f>
        <v>65822</v>
      </c>
      <c r="M27" t="e">
        <f ca="1"/>
        <v>#NAME?</v>
      </c>
      <c r="N27" s="14" t="e">
        <f ca="1"/>
        <v>#NAME?</v>
      </c>
      <c r="O27" t="e">
        <f t="shared" ca="1" si="12"/>
        <v>#NAME?</v>
      </c>
      <c r="P27" s="14" t="e">
        <f t="shared" ca="1" si="13"/>
        <v>#NAME?</v>
      </c>
    </row>
    <row r="28" spans="1:19">
      <c r="A28" s="3">
        <f>Control!$A$38</f>
        <v>0</v>
      </c>
      <c r="B28" s="3">
        <f t="shared" si="9"/>
        <v>0</v>
      </c>
      <c r="C28">
        <v>8</v>
      </c>
      <c r="D28" t="str" cm="1">
        <f t="array" ref="D28">INDEX(_xlfn.VSTACK(_xlfn.UNIQUE(mydata[Manager]),_xlfn.UNIQUE(mydata[Master])),C28)</f>
        <v>James</v>
      </c>
      <c r="E28" t="str">
        <f>IF(ISERROR(D28),"",CHOOSE(ISNUMBER(MATCH(D28,mydata[Manager],0))+1,"Master","Manager"))</f>
        <v>Master</v>
      </c>
      <c r="F28">
        <f>CHOOSE(MATCH(E28,{"Manager","Master"},0),IFERROR(GETPIVOTDATA("Total",Control!$A$55,"Manager",""&amp;D28),0),IFERROR(GETPIVOTDATA("Master",Control!$A$64,"Master",""&amp;D28),0))</f>
        <v>4</v>
      </c>
      <c r="G28">
        <f>CHOOSE(MATCH(E28,{"Manager","Master"},0),$C$2,$D$2)</f>
        <v>4</v>
      </c>
      <c r="H28" s="14">
        <f t="shared" si="10"/>
        <v>1</v>
      </c>
      <c r="I28" s="14">
        <f t="shared" si="11"/>
        <v>1</v>
      </c>
      <c r="M28" t="e">
        <f ca="1"/>
        <v>#NAME?</v>
      </c>
      <c r="N28" s="14" t="e">
        <f ca="1"/>
        <v>#NAME?</v>
      </c>
      <c r="O28" t="e">
        <f t="shared" ca="1" si="12"/>
        <v>#NAME?</v>
      </c>
      <c r="P28" s="14" t="e">
        <f t="shared" ca="1" si="13"/>
        <v>#NAME?</v>
      </c>
    </row>
    <row r="29" spans="1:19">
      <c r="A29" s="3">
        <f>Control!$A$38</f>
        <v>0</v>
      </c>
      <c r="B29" s="3">
        <f t="shared" si="9"/>
        <v>0</v>
      </c>
      <c r="C29">
        <v>9</v>
      </c>
      <c r="D29" t="str" cm="1">
        <f t="array" ref="D29">INDEX(_xlfn.VSTACK(_xlfn.UNIQUE(mydata[Manager]),_xlfn.UNIQUE(mydata[Master])),C29)</f>
        <v>Oliver</v>
      </c>
      <c r="E29" t="str">
        <f>IF(ISERROR(D29),"",CHOOSE(ISNUMBER(MATCH(D29,mydata[Manager],0))+1,"Master","Manager"))</f>
        <v>Master</v>
      </c>
      <c r="F29">
        <f>CHOOSE(MATCH(E29,{"Manager","Master"},0),IFERROR(GETPIVOTDATA("Total",Control!$A$55,"Manager",""&amp;D29),0),IFERROR(GETPIVOTDATA("Master",Control!$A$64,"Master",""&amp;D29),0))</f>
        <v>3</v>
      </c>
      <c r="G29">
        <f>CHOOSE(MATCH(E29,{"Manager","Master"},0),$C$2,$D$2)</f>
        <v>4</v>
      </c>
      <c r="H29" s="14">
        <f t="shared" si="10"/>
        <v>0.75</v>
      </c>
      <c r="I29" s="14">
        <f t="shared" si="11"/>
        <v>0.75</v>
      </c>
      <c r="K29" t="str">
        <f>D4</f>
        <v>SALES VOLUME</v>
      </c>
      <c r="M29" t="e">
        <f ca="1"/>
        <v>#NAME?</v>
      </c>
      <c r="N29" s="14" t="e">
        <f ca="1"/>
        <v>#NAME?</v>
      </c>
      <c r="O29" t="e">
        <f t="shared" ca="1" si="12"/>
        <v>#NAME?</v>
      </c>
      <c r="P29" s="14" t="e">
        <f t="shared" ca="1" si="13"/>
        <v>#NAME?</v>
      </c>
    </row>
    <row r="30" spans="1:19">
      <c r="A30" s="3">
        <f>Control!$A$38</f>
        <v>0</v>
      </c>
      <c r="B30" s="3">
        <f t="shared" si="9"/>
        <v>0</v>
      </c>
      <c r="C30">
        <v>10</v>
      </c>
      <c r="D30" t="str" cm="1">
        <f t="array" ref="D30">INDEX(_xlfn.VSTACK(_xlfn.UNIQUE(mydata[Manager]),_xlfn.UNIQUE(mydata[Master])),C30)</f>
        <v>Lucas</v>
      </c>
      <c r="E30" t="str">
        <f>IF(ISERROR(D30),"",CHOOSE(ISNUMBER(MATCH(D30,mydata[Manager],0))+1,"Master","Manager"))</f>
        <v>Master</v>
      </c>
      <c r="F30">
        <f>CHOOSE(MATCH(E30,{"Manager","Master"},0),IFERROR(GETPIVOTDATA("Total",Control!$A$55,"Manager",""&amp;D30),0),IFERROR(GETPIVOTDATA("Master",Control!$A$64,"Master",""&amp;D30),0))</f>
        <v>3</v>
      </c>
      <c r="G30">
        <f>CHOOSE(MATCH(E30,{"Manager","Master"},0),$C$2,$D$2)</f>
        <v>4</v>
      </c>
      <c r="H30" s="14">
        <f t="shared" si="10"/>
        <v>0.75</v>
      </c>
      <c r="I30" s="14">
        <f t="shared" si="11"/>
        <v>0.75</v>
      </c>
      <c r="K30" s="7">
        <f>GETPIVOTDATA("Sum of Total",Control!$A$3)</f>
        <v>48300</v>
      </c>
      <c r="M30" t="e">
        <f ca="1"/>
        <v>#NAME?</v>
      </c>
      <c r="N30" s="14" t="e">
        <f ca="1"/>
        <v>#NAME?</v>
      </c>
      <c r="O30" t="e">
        <f t="shared" ca="1" si="12"/>
        <v>#NAME?</v>
      </c>
      <c r="P30" s="14" t="e">
        <f t="shared" ca="1" si="13"/>
        <v>#NAME?</v>
      </c>
    </row>
    <row r="31" spans="1:19">
      <c r="A31" s="3">
        <f>Control!$A$38</f>
        <v>0</v>
      </c>
      <c r="B31" s="3">
        <f t="shared" si="9"/>
        <v>0</v>
      </c>
      <c r="C31">
        <v>11</v>
      </c>
      <c r="D31" t="str" cm="1">
        <f t="array" ref="D31">INDEX(_xlfn.VSTACK(_xlfn.UNIQUE(mydata[Manager]),_xlfn.UNIQUE(mydata[Master])),C31)</f>
        <v>Sofia</v>
      </c>
      <c r="E31" t="str">
        <f>IF(ISERROR(D31),"",CHOOSE(ISNUMBER(MATCH(D31,mydata[Manager],0))+1,"Master","Manager"))</f>
        <v>Master</v>
      </c>
      <c r="F31">
        <f>CHOOSE(MATCH(E31,{"Manager","Master"},0),IFERROR(GETPIVOTDATA("Total",Control!$A$55,"Manager",""&amp;D31),0),IFERROR(GETPIVOTDATA("Master",Control!$A$64,"Master",""&amp;D31),0))</f>
        <v>10</v>
      </c>
      <c r="G31">
        <f>CHOOSE(MATCH(E31,{"Manager","Master"},0),$C$2,$D$2)</f>
        <v>4</v>
      </c>
      <c r="H31" s="14">
        <f t="shared" si="10"/>
        <v>2.5</v>
      </c>
      <c r="I31" s="14">
        <f t="shared" si="11"/>
        <v>2.5</v>
      </c>
      <c r="M31" t="e">
        <f ca="1"/>
        <v>#NAME?</v>
      </c>
      <c r="N31" s="14" t="e">
        <f ca="1"/>
        <v>#NAME?</v>
      </c>
      <c r="O31" t="e">
        <f t="shared" ca="1" si="12"/>
        <v>#NAME?</v>
      </c>
      <c r="P31" s="14" t="e">
        <f t="shared" ca="1" si="13"/>
        <v>#NAME?</v>
      </c>
    </row>
    <row r="32" spans="1:19">
      <c r="A32" s="3">
        <f>Control!$A$38</f>
        <v>0</v>
      </c>
      <c r="B32" s="3">
        <f t="shared" si="9"/>
        <v>0</v>
      </c>
      <c r="C32">
        <v>12</v>
      </c>
      <c r="D32" t="e" cm="1">
        <f t="array" ref="D32">INDEX(_xlfn.VSTACK(_xlfn.UNIQUE(mydata[Manager]),_xlfn.UNIQUE(mydata[Master])),C32)</f>
        <v>#REF!</v>
      </c>
      <c r="E32" t="str">
        <f>IF(ISERROR(D32),"",CHOOSE(ISNUMBER(MATCH(D32,mydata[Manager],0))+1,"Master","Manager"))</f>
        <v/>
      </c>
      <c r="F32" t="e">
        <f>CHOOSE(MATCH(E32,{"Manager","Master"},0),IFERROR(GETPIVOTDATA("Total",Control!$A$55,"Manager",""&amp;D32),0),IFERROR(GETPIVOTDATA("Master",Control!$A$64,"Master",""&amp;D32),0))</f>
        <v>#N/A</v>
      </c>
      <c r="G32" t="e">
        <f>CHOOSE(MATCH(E32,{"Manager","Master"},0),$C$2,$D$2)</f>
        <v>#N/A</v>
      </c>
      <c r="H32" s="14" t="e">
        <f t="shared" si="10"/>
        <v>#N/A</v>
      </c>
      <c r="I32" s="14" t="e">
        <f t="shared" si="11"/>
        <v>#N/A</v>
      </c>
      <c r="M32" t="e">
        <f ca="1"/>
        <v>#NAME?</v>
      </c>
      <c r="N32" s="14" t="e">
        <f ca="1"/>
        <v>#NAME?</v>
      </c>
      <c r="O32" t="e">
        <f t="shared" ca="1" si="12"/>
        <v>#NAME?</v>
      </c>
      <c r="P32" s="14" t="e">
        <f t="shared" ca="1" si="13"/>
        <v>#NAME?</v>
      </c>
    </row>
    <row r="33" spans="1:16">
      <c r="A33" s="3">
        <f>Control!$A$38</f>
        <v>0</v>
      </c>
      <c r="B33" s="3">
        <f t="shared" si="9"/>
        <v>0</v>
      </c>
      <c r="C33">
        <v>13</v>
      </c>
      <c r="D33" t="e" cm="1">
        <f t="array" ref="D33">INDEX(_xlfn.VSTACK(_xlfn.UNIQUE(mydata[Manager]),_xlfn.UNIQUE(mydata[Master])),C33)</f>
        <v>#REF!</v>
      </c>
      <c r="E33" t="str">
        <f>IF(ISERROR(D33),"",CHOOSE(ISNUMBER(MATCH(D33,mydata[Manager],0))+1,"Master","Manager"))</f>
        <v/>
      </c>
      <c r="F33" t="e">
        <f>CHOOSE(MATCH(E33,{"Manager","Master"},0),IFERROR(GETPIVOTDATA("Total",Control!$A$55,"Manager",""&amp;D33),0),IFERROR(GETPIVOTDATA("Master",Control!$A$64,"Master",""&amp;D33),0))</f>
        <v>#N/A</v>
      </c>
      <c r="G33" t="e">
        <f>CHOOSE(MATCH(E33,{"Manager","Master"},0),$C$2,$D$2)</f>
        <v>#N/A</v>
      </c>
      <c r="H33" s="14" t="e">
        <f t="shared" si="10"/>
        <v>#N/A</v>
      </c>
      <c r="I33" s="14" t="e">
        <f t="shared" si="11"/>
        <v>#N/A</v>
      </c>
      <c r="M33" t="e">
        <f ca="1"/>
        <v>#NAME?</v>
      </c>
      <c r="N33" s="14" t="e">
        <f ca="1"/>
        <v>#NAME?</v>
      </c>
      <c r="O33" t="e">
        <f t="shared" ca="1" si="12"/>
        <v>#NAME?</v>
      </c>
      <c r="P33" s="14" t="e">
        <f t="shared" ca="1" si="13"/>
        <v>#NAME?</v>
      </c>
    </row>
    <row r="34" spans="1:16">
      <c r="A34" s="3">
        <f>Control!$A$38</f>
        <v>0</v>
      </c>
      <c r="B34" s="3">
        <f t="shared" si="9"/>
        <v>0</v>
      </c>
      <c r="C34">
        <v>14</v>
      </c>
      <c r="D34" t="e" cm="1">
        <f t="array" ref="D34">INDEX(_xlfn.VSTACK(_xlfn.UNIQUE(mydata[Manager]),_xlfn.UNIQUE(mydata[Master])),C34)</f>
        <v>#REF!</v>
      </c>
      <c r="E34" t="str">
        <f>IF(ISERROR(D34),"",CHOOSE(ISNUMBER(MATCH(D34,mydata[Manager],0))+1,"Master","Manager"))</f>
        <v/>
      </c>
      <c r="F34" t="e">
        <f>CHOOSE(MATCH(E34,{"Manager","Master"},0),IFERROR(GETPIVOTDATA("Total",Control!$A$55,"Manager",""&amp;D34),0),IFERROR(GETPIVOTDATA("Master",Control!$A$64,"Master",""&amp;D34),0))</f>
        <v>#N/A</v>
      </c>
      <c r="G34" t="e">
        <f>CHOOSE(MATCH(E34,{"Manager","Master"},0),$C$2,$D$2)</f>
        <v>#N/A</v>
      </c>
      <c r="H34" s="14" t="e">
        <f t="shared" si="10"/>
        <v>#N/A</v>
      </c>
      <c r="I34" s="14" t="e">
        <f t="shared" si="11"/>
        <v>#N/A</v>
      </c>
      <c r="M34" t="e">
        <f ca="1"/>
        <v>#NAME?</v>
      </c>
      <c r="N34" s="14" t="e">
        <f ca="1"/>
        <v>#NAME?</v>
      </c>
      <c r="O34" t="e">
        <f t="shared" ca="1" si="12"/>
        <v>#NAME?</v>
      </c>
      <c r="P34" s="14" t="e">
        <f t="shared" ca="1" si="13"/>
        <v>#NAME?</v>
      </c>
    </row>
    <row r="35" spans="1:16">
      <c r="A35" s="3">
        <f>Control!$A$38</f>
        <v>0</v>
      </c>
      <c r="B35" s="3">
        <f t="shared" si="9"/>
        <v>0</v>
      </c>
    </row>
    <row r="36" spans="1:16">
      <c r="A36" s="3">
        <f>Control!$A$38</f>
        <v>0</v>
      </c>
      <c r="B36" s="3">
        <f t="shared" si="9"/>
        <v>0</v>
      </c>
    </row>
    <row r="37" spans="1:16">
      <c r="A37" s="3">
        <f>Control!$A$38</f>
        <v>0</v>
      </c>
      <c r="B37" s="3">
        <f t="shared" si="9"/>
        <v>0</v>
      </c>
      <c r="E37" s="46" t="s">
        <v>88</v>
      </c>
      <c r="F37" s="46" t="s">
        <v>90</v>
      </c>
      <c r="G37" s="46" t="s">
        <v>89</v>
      </c>
      <c r="H37" s="46" t="s">
        <v>91</v>
      </c>
    </row>
    <row r="38" spans="1:16" ht="15">
      <c r="D38" s="20" t="s">
        <v>15</v>
      </c>
      <c r="E38" s="46"/>
      <c r="F38" s="46"/>
      <c r="G38" s="46"/>
      <c r="H38" s="46"/>
    </row>
    <row r="39" spans="1:16">
      <c r="D39" s="18">
        <f>Control!$A$36</f>
        <v>2024</v>
      </c>
      <c r="E39">
        <f>IFERROR(GETPIVOTDATA(""&amp;D39,Control!$A$75),"")</f>
        <v>2033.3333333333333</v>
      </c>
      <c r="F39" s="22">
        <f>IFERROR(GETPIVOTDATA(""&amp;D39,Control!$A$78),0)</f>
        <v>12200</v>
      </c>
      <c r="G39" s="21">
        <f>GETPIVOTDATA("Average of Total2",Control!$A$3)</f>
        <v>1725</v>
      </c>
      <c r="H39" s="22">
        <f>GETPIVOTDATA("Sum of Total",Control!$A$3)</f>
        <v>48300</v>
      </c>
    </row>
    <row r="40" spans="1:16">
      <c r="D40" s="18">
        <f>Control!$A$37</f>
        <v>0</v>
      </c>
      <c r="E40" t="str">
        <f>IFERROR(GETPIVOTDATA(""&amp;D40,Control!$A$75),"")</f>
        <v/>
      </c>
      <c r="F40" s="19">
        <f>IFERROR(GETPIVOTDATA(""&amp;D40,Control!$A$78),0)</f>
        <v>0</v>
      </c>
      <c r="G40" s="3"/>
    </row>
    <row r="41" spans="1:16">
      <c r="D41" s="18">
        <f>Control!$A$38</f>
        <v>0</v>
      </c>
      <c r="E41" t="str">
        <f>IFERROR(GETPIVOTDATA(""&amp;D41,Control!$A$75),"")</f>
        <v/>
      </c>
      <c r="F41" s="19">
        <f>IFERROR(GETPIVOTDATA(""&amp;D41,Control!$A$78),0)</f>
        <v>0</v>
      </c>
      <c r="G41" s="3"/>
    </row>
    <row r="42" spans="1:16">
      <c r="D42" s="3"/>
      <c r="E42" s="21">
        <f>AVERAGE(E39:E41)</f>
        <v>2033.3333333333333</v>
      </c>
      <c r="F42" s="7">
        <f>SUM(F39:F41)</f>
        <v>12200</v>
      </c>
    </row>
    <row r="43" spans="1:16">
      <c r="E43" s="7"/>
    </row>
    <row r="46" spans="1:16">
      <c r="D46" s="3"/>
    </row>
  </sheetData>
  <mergeCells count="4">
    <mergeCell ref="F37:F38"/>
    <mergeCell ref="H37:H38"/>
    <mergeCell ref="E37:E38"/>
    <mergeCell ref="G37:G38"/>
  </mergeCells>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7E4A9-13D2-4373-ABDD-4CDCA77E5D9F}">
  <dimension ref="A1:E82"/>
  <sheetViews>
    <sheetView zoomScaleNormal="100" workbookViewId="0">
      <selection activeCell="Z19" sqref="Z19"/>
    </sheetView>
  </sheetViews>
  <sheetFormatPr defaultRowHeight="14.25"/>
  <cols>
    <col min="1" max="1" width="13.125" bestFit="1" customWidth="1"/>
    <col min="2" max="2" width="15.25" bestFit="1" customWidth="1"/>
    <col min="3" max="3" width="16.625" bestFit="1" customWidth="1"/>
    <col min="4" max="4" width="15.25" bestFit="1" customWidth="1"/>
    <col min="5" max="5" width="11.625" bestFit="1" customWidth="1"/>
  </cols>
  <sheetData>
    <row r="1" spans="1:5">
      <c r="C1" s="16"/>
    </row>
    <row r="3" spans="1:5">
      <c r="A3" s="9" t="s">
        <v>31</v>
      </c>
      <c r="B3" t="s">
        <v>33</v>
      </c>
      <c r="C3" t="s">
        <v>54</v>
      </c>
      <c r="D3" t="s">
        <v>53</v>
      </c>
      <c r="E3" t="s">
        <v>111</v>
      </c>
    </row>
    <row r="4" spans="1:5">
      <c r="A4" s="10" t="s">
        <v>3</v>
      </c>
      <c r="B4" s="11">
        <v>48300</v>
      </c>
      <c r="C4" s="11">
        <v>1725</v>
      </c>
      <c r="D4" s="28">
        <v>28</v>
      </c>
      <c r="E4" s="11">
        <v>65822</v>
      </c>
    </row>
    <row r="5" spans="1:5">
      <c r="A5" s="10" t="s">
        <v>32</v>
      </c>
      <c r="B5" s="11">
        <v>48300</v>
      </c>
      <c r="C5" s="11">
        <v>1725</v>
      </c>
      <c r="D5" s="28">
        <v>28</v>
      </c>
      <c r="E5" s="11">
        <v>65822</v>
      </c>
    </row>
    <row r="20" spans="1:3">
      <c r="A20" s="9" t="s">
        <v>31</v>
      </c>
      <c r="B20" t="s">
        <v>33</v>
      </c>
      <c r="C20" t="s">
        <v>53</v>
      </c>
    </row>
    <row r="21" spans="1:3">
      <c r="A21" s="10" t="s">
        <v>2</v>
      </c>
      <c r="B21" s="11">
        <v>49400</v>
      </c>
      <c r="C21" s="28">
        <v>23</v>
      </c>
    </row>
    <row r="22" spans="1:3">
      <c r="A22" s="10" t="s">
        <v>3</v>
      </c>
      <c r="B22" s="11">
        <v>48300</v>
      </c>
      <c r="C22" s="28">
        <v>28</v>
      </c>
    </row>
    <row r="23" spans="1:3">
      <c r="A23" s="10" t="s">
        <v>4</v>
      </c>
      <c r="B23" s="11">
        <v>56000</v>
      </c>
      <c r="C23" s="28">
        <v>32</v>
      </c>
    </row>
    <row r="24" spans="1:3">
      <c r="A24" s="10" t="s">
        <v>5</v>
      </c>
      <c r="B24" s="11">
        <v>72100</v>
      </c>
      <c r="C24" s="28">
        <v>31</v>
      </c>
    </row>
    <row r="25" spans="1:3">
      <c r="A25" s="10" t="s">
        <v>6</v>
      </c>
      <c r="B25" s="11">
        <v>91500</v>
      </c>
      <c r="C25" s="28">
        <v>32</v>
      </c>
    </row>
    <row r="26" spans="1:3">
      <c r="A26" s="10" t="s">
        <v>7</v>
      </c>
      <c r="B26" s="11">
        <v>108700</v>
      </c>
      <c r="C26" s="28">
        <v>30</v>
      </c>
    </row>
    <row r="27" spans="1:3">
      <c r="A27" s="10" t="s">
        <v>8</v>
      </c>
      <c r="B27" s="11">
        <v>118500</v>
      </c>
      <c r="C27" s="28">
        <v>32</v>
      </c>
    </row>
    <row r="28" spans="1:3">
      <c r="A28" s="10" t="s">
        <v>9</v>
      </c>
      <c r="B28" s="11">
        <v>121000</v>
      </c>
      <c r="C28" s="28">
        <v>32</v>
      </c>
    </row>
    <row r="29" spans="1:3">
      <c r="A29" s="10" t="s">
        <v>10</v>
      </c>
      <c r="B29" s="11">
        <v>116100</v>
      </c>
      <c r="C29" s="28">
        <v>31</v>
      </c>
    </row>
    <row r="30" spans="1:3">
      <c r="A30" s="10" t="s">
        <v>11</v>
      </c>
      <c r="B30" s="11">
        <v>100600</v>
      </c>
      <c r="C30" s="28">
        <v>32</v>
      </c>
    </row>
    <row r="31" spans="1:3">
      <c r="A31" s="10" t="s">
        <v>12</v>
      </c>
      <c r="B31" s="11">
        <v>80500</v>
      </c>
      <c r="C31" s="28">
        <v>31</v>
      </c>
    </row>
    <row r="32" spans="1:3">
      <c r="A32" s="10" t="s">
        <v>13</v>
      </c>
      <c r="B32" s="11">
        <v>67700</v>
      </c>
      <c r="C32" s="28">
        <v>28</v>
      </c>
    </row>
    <row r="33" spans="1:3">
      <c r="A33" s="10" t="s">
        <v>32</v>
      </c>
      <c r="B33" s="11">
        <v>1030400</v>
      </c>
      <c r="C33" s="28">
        <v>362</v>
      </c>
    </row>
    <row r="35" spans="1:3">
      <c r="A35" s="9" t="s">
        <v>31</v>
      </c>
    </row>
    <row r="36" spans="1:3">
      <c r="A36" s="10">
        <v>2024</v>
      </c>
    </row>
    <row r="40" spans="1:3">
      <c r="A40" s="9" t="s">
        <v>31</v>
      </c>
    </row>
    <row r="41" spans="1:3">
      <c r="A41" s="10" t="s">
        <v>3</v>
      </c>
    </row>
    <row r="55" spans="1:3">
      <c r="A55" s="9" t="s">
        <v>31</v>
      </c>
      <c r="B55" t="s">
        <v>33</v>
      </c>
      <c r="C55" t="s">
        <v>54</v>
      </c>
    </row>
    <row r="56" spans="1:3">
      <c r="A56" s="10" t="s">
        <v>29</v>
      </c>
      <c r="B56" s="11">
        <v>10610</v>
      </c>
      <c r="C56" s="11">
        <v>1768.3333333333333</v>
      </c>
    </row>
    <row r="57" spans="1:3">
      <c r="A57" s="10" t="s">
        <v>26</v>
      </c>
      <c r="B57" s="11">
        <v>14290</v>
      </c>
      <c r="C57" s="11">
        <v>1587.7777777777778</v>
      </c>
    </row>
    <row r="58" spans="1:3">
      <c r="A58" s="10" t="s">
        <v>20</v>
      </c>
      <c r="B58" s="11">
        <v>7640</v>
      </c>
      <c r="C58" s="11">
        <v>1910</v>
      </c>
    </row>
    <row r="59" spans="1:3">
      <c r="A59" s="10" t="s">
        <v>22</v>
      </c>
      <c r="B59" s="11">
        <v>7830</v>
      </c>
      <c r="C59" s="11">
        <v>1957.5</v>
      </c>
    </row>
    <row r="60" spans="1:3">
      <c r="A60" s="10" t="s">
        <v>24</v>
      </c>
      <c r="B60" s="11">
        <v>7930</v>
      </c>
      <c r="C60" s="11">
        <v>1586</v>
      </c>
    </row>
    <row r="61" spans="1:3">
      <c r="A61" s="10" t="s">
        <v>32</v>
      </c>
      <c r="B61" s="11">
        <v>48300</v>
      </c>
      <c r="C61" s="11">
        <v>1725</v>
      </c>
    </row>
    <row r="64" spans="1:3">
      <c r="A64" s="9" t="s">
        <v>31</v>
      </c>
      <c r="B64" t="s">
        <v>53</v>
      </c>
    </row>
    <row r="65" spans="1:3">
      <c r="A65" s="10" t="s">
        <v>21</v>
      </c>
      <c r="B65" s="28">
        <v>8</v>
      </c>
    </row>
    <row r="66" spans="1:3">
      <c r="A66" s="10" t="s">
        <v>25</v>
      </c>
      <c r="B66" s="28">
        <v>4</v>
      </c>
    </row>
    <row r="67" spans="1:3">
      <c r="A67" s="10" t="s">
        <v>28</v>
      </c>
      <c r="B67" s="28">
        <v>3</v>
      </c>
    </row>
    <row r="68" spans="1:3">
      <c r="A68" s="10" t="s">
        <v>27</v>
      </c>
      <c r="B68" s="28">
        <v>3</v>
      </c>
    </row>
    <row r="69" spans="1:3">
      <c r="A69" s="10" t="s">
        <v>30</v>
      </c>
      <c r="B69" s="28">
        <v>10</v>
      </c>
    </row>
    <row r="70" spans="1:3">
      <c r="A70" s="10" t="s">
        <v>32</v>
      </c>
      <c r="B70" s="28">
        <v>28</v>
      </c>
    </row>
    <row r="75" spans="1:3">
      <c r="A75" t="s">
        <v>95</v>
      </c>
      <c r="B75" t="s">
        <v>96</v>
      </c>
      <c r="C75" t="s">
        <v>97</v>
      </c>
    </row>
    <row r="76" spans="1:3">
      <c r="A76" s="11">
        <v>1741.6666666666667</v>
      </c>
      <c r="B76" s="11">
        <v>2033.3333333333333</v>
      </c>
      <c r="C76" s="11">
        <v>2325</v>
      </c>
    </row>
    <row r="78" spans="1:3">
      <c r="A78" t="s">
        <v>92</v>
      </c>
      <c r="B78" t="s">
        <v>93</v>
      </c>
      <c r="C78" t="s">
        <v>94</v>
      </c>
    </row>
    <row r="79" spans="1:3">
      <c r="A79" s="11">
        <v>10450</v>
      </c>
      <c r="B79" s="11">
        <v>12200</v>
      </c>
      <c r="C79" s="11">
        <v>13950</v>
      </c>
    </row>
    <row r="81" spans="1:1">
      <c r="A81" s="9" t="s">
        <v>31</v>
      </c>
    </row>
    <row r="82" spans="1:1">
      <c r="A82" s="10"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69EF8-E003-4E79-8909-FFE150357E97}">
  <dimension ref="A1:K808"/>
  <sheetViews>
    <sheetView workbookViewId="0">
      <selection activeCell="M10" sqref="M10"/>
    </sheetView>
  </sheetViews>
  <sheetFormatPr defaultRowHeight="14.25"/>
  <cols>
    <col min="1" max="1" width="17.125" style="3" customWidth="1"/>
    <col min="2" max="3" width="8.375" style="3" customWidth="1"/>
    <col min="4" max="4" width="10.375" customWidth="1"/>
    <col min="5" max="5" width="9.875" customWidth="1"/>
    <col min="6" max="6" width="9.5" customWidth="1"/>
    <col min="7" max="7" width="9.375" customWidth="1"/>
    <col min="8" max="8" width="8.75" customWidth="1"/>
    <col min="10" max="10" width="20.125" bestFit="1" customWidth="1"/>
  </cols>
  <sheetData>
    <row r="1" spans="1:11" ht="15">
      <c r="A1" s="5" t="s">
        <v>14</v>
      </c>
      <c r="B1" s="5" t="s">
        <v>15</v>
      </c>
      <c r="C1" s="5" t="s">
        <v>0</v>
      </c>
      <c r="D1" s="5" t="s">
        <v>1</v>
      </c>
      <c r="E1" s="5" t="s">
        <v>16</v>
      </c>
      <c r="F1" s="5" t="s">
        <v>17</v>
      </c>
      <c r="G1" s="5" t="s">
        <v>18</v>
      </c>
      <c r="H1" s="5" t="s">
        <v>19</v>
      </c>
      <c r="I1" s="5" t="s">
        <v>110</v>
      </c>
      <c r="J1" s="8"/>
      <c r="K1" s="8"/>
    </row>
    <row r="2" spans="1:11">
      <c r="A2" s="6">
        <v>44927</v>
      </c>
      <c r="B2" s="3">
        <f>YEAR(A2)</f>
        <v>2023</v>
      </c>
      <c r="C2" s="6" t="str">
        <f>CHOOSE(MONTH(A2),"JAN","FEB","MAR","APR","MAY","JUN","JUL","AUG","SEP","OCT","NOV","DEC")</f>
        <v>JAN</v>
      </c>
      <c r="D2" s="7">
        <f>SUM(F2:G2)</f>
        <v>4500</v>
      </c>
      <c r="E2" t="s">
        <v>20</v>
      </c>
      <c r="F2" s="7">
        <v>4500</v>
      </c>
      <c r="G2" s="7">
        <v>0</v>
      </c>
      <c r="H2" t="s">
        <v>21</v>
      </c>
      <c r="I2" s="7">
        <v>5618</v>
      </c>
    </row>
    <row r="3" spans="1:11">
      <c r="A3" s="6">
        <v>44928</v>
      </c>
      <c r="B3" s="3">
        <f t="shared" ref="B3:B66" si="0">YEAR(A3)</f>
        <v>2023</v>
      </c>
      <c r="C3" s="6" t="str">
        <f t="shared" ref="C3:C66" si="1">CHOOSE(MONTH(A3),"JAN","FEB","MAR","APR","MAY","JUN","JUL","AUG","SEP","OCT","NOV","DEC")</f>
        <v>JAN</v>
      </c>
      <c r="D3" s="7">
        <f t="shared" ref="D3:D66" si="2">SUM(F3:G3)</f>
        <v>10000</v>
      </c>
      <c r="E3" t="s">
        <v>22</v>
      </c>
      <c r="F3" s="7">
        <v>10000</v>
      </c>
      <c r="G3" s="7">
        <v>0</v>
      </c>
      <c r="H3" t="s">
        <v>23</v>
      </c>
      <c r="I3" s="7">
        <v>10619</v>
      </c>
    </row>
    <row r="4" spans="1:11">
      <c r="A4" s="6">
        <v>44929</v>
      </c>
      <c r="B4" s="3">
        <f t="shared" si="0"/>
        <v>2023</v>
      </c>
      <c r="C4" s="6" t="str">
        <f t="shared" si="1"/>
        <v>JAN</v>
      </c>
      <c r="D4" s="7">
        <f t="shared" si="2"/>
        <v>5450</v>
      </c>
      <c r="E4" t="s">
        <v>24</v>
      </c>
      <c r="F4" s="7">
        <v>5450</v>
      </c>
      <c r="G4" s="7">
        <v>0</v>
      </c>
      <c r="H4" t="s">
        <v>25</v>
      </c>
      <c r="I4" s="7">
        <v>8931</v>
      </c>
    </row>
    <row r="5" spans="1:11">
      <c r="A5" s="6">
        <v>44930</v>
      </c>
      <c r="B5" s="3">
        <f t="shared" si="0"/>
        <v>2023</v>
      </c>
      <c r="C5" s="6" t="str">
        <f t="shared" si="1"/>
        <v>JAN</v>
      </c>
      <c r="D5" s="7">
        <f t="shared" si="2"/>
        <v>6200</v>
      </c>
      <c r="E5" t="s">
        <v>26</v>
      </c>
      <c r="F5" s="7">
        <v>6200</v>
      </c>
      <c r="G5" s="7">
        <v>0</v>
      </c>
      <c r="H5" t="s">
        <v>27</v>
      </c>
      <c r="I5" s="7">
        <v>11848</v>
      </c>
    </row>
    <row r="6" spans="1:11">
      <c r="A6" s="6">
        <v>44957</v>
      </c>
      <c r="B6" s="3">
        <f t="shared" si="0"/>
        <v>2023</v>
      </c>
      <c r="C6" s="6" t="str">
        <f t="shared" si="1"/>
        <v>JAN</v>
      </c>
      <c r="D6" s="7">
        <f t="shared" si="2"/>
        <v>11250</v>
      </c>
      <c r="E6" t="s">
        <v>22</v>
      </c>
      <c r="F6" s="7">
        <v>5000</v>
      </c>
      <c r="G6" s="7">
        <v>6250</v>
      </c>
      <c r="H6" t="s">
        <v>28</v>
      </c>
      <c r="I6" s="7">
        <v>2176</v>
      </c>
    </row>
    <row r="7" spans="1:11">
      <c r="A7" s="6">
        <v>44931</v>
      </c>
      <c r="B7" s="3">
        <f t="shared" si="0"/>
        <v>2023</v>
      </c>
      <c r="C7" s="6" t="str">
        <f t="shared" si="1"/>
        <v>JAN</v>
      </c>
      <c r="D7" s="7">
        <f t="shared" si="2"/>
        <v>4000</v>
      </c>
      <c r="E7" t="s">
        <v>29</v>
      </c>
      <c r="F7" s="7">
        <v>4000</v>
      </c>
      <c r="G7" s="7">
        <v>0</v>
      </c>
      <c r="H7" t="s">
        <v>30</v>
      </c>
      <c r="I7" s="7">
        <v>10588</v>
      </c>
    </row>
    <row r="8" spans="1:11">
      <c r="A8" s="6">
        <v>44958</v>
      </c>
      <c r="B8" s="3">
        <f t="shared" si="0"/>
        <v>2023</v>
      </c>
      <c r="C8" s="6" t="str">
        <f t="shared" si="1"/>
        <v>FEB</v>
      </c>
      <c r="D8" s="7">
        <f t="shared" si="2"/>
        <v>8600</v>
      </c>
      <c r="E8" t="s">
        <v>22</v>
      </c>
      <c r="F8" s="7">
        <v>8600</v>
      </c>
      <c r="G8" s="7">
        <v>0</v>
      </c>
      <c r="H8" t="s">
        <v>21</v>
      </c>
      <c r="I8" s="7">
        <v>10812</v>
      </c>
    </row>
    <row r="9" spans="1:11">
      <c r="A9" s="6">
        <v>44959</v>
      </c>
      <c r="B9" s="3">
        <f t="shared" si="0"/>
        <v>2023</v>
      </c>
      <c r="C9" s="6" t="str">
        <f t="shared" si="1"/>
        <v>FEB</v>
      </c>
      <c r="D9" s="7">
        <f t="shared" si="2"/>
        <v>10000</v>
      </c>
      <c r="E9" t="s">
        <v>20</v>
      </c>
      <c r="F9" s="7">
        <v>10000</v>
      </c>
      <c r="G9" s="7">
        <v>0</v>
      </c>
      <c r="H9" t="s">
        <v>23</v>
      </c>
      <c r="I9" s="7">
        <v>4615</v>
      </c>
    </row>
    <row r="10" spans="1:11">
      <c r="A10" s="6">
        <v>44985</v>
      </c>
      <c r="B10" s="3">
        <f t="shared" si="0"/>
        <v>2023</v>
      </c>
      <c r="C10" s="6" t="str">
        <f t="shared" si="1"/>
        <v>FEB</v>
      </c>
      <c r="D10" s="7">
        <f t="shared" si="2"/>
        <v>14900</v>
      </c>
      <c r="E10" t="s">
        <v>29</v>
      </c>
      <c r="F10" s="7">
        <v>0</v>
      </c>
      <c r="G10" s="7">
        <v>14900</v>
      </c>
      <c r="H10" t="s">
        <v>25</v>
      </c>
      <c r="I10" s="7">
        <v>5454</v>
      </c>
    </row>
    <row r="11" spans="1:11">
      <c r="A11" s="6">
        <v>44960</v>
      </c>
      <c r="B11" s="3">
        <f t="shared" si="0"/>
        <v>2023</v>
      </c>
      <c r="C11" s="6" t="str">
        <f t="shared" si="1"/>
        <v>FEB</v>
      </c>
      <c r="D11" s="7">
        <f t="shared" si="2"/>
        <v>10300</v>
      </c>
      <c r="E11" t="s">
        <v>24</v>
      </c>
      <c r="F11" s="7">
        <v>10300</v>
      </c>
      <c r="G11" s="7">
        <v>0</v>
      </c>
      <c r="H11" t="s">
        <v>27</v>
      </c>
      <c r="I11" s="7">
        <v>11688</v>
      </c>
    </row>
    <row r="12" spans="1:11">
      <c r="A12" s="6">
        <v>44961</v>
      </c>
      <c r="B12" s="3">
        <f t="shared" si="0"/>
        <v>2023</v>
      </c>
      <c r="C12" s="6" t="str">
        <f t="shared" si="1"/>
        <v>FEB</v>
      </c>
      <c r="D12" s="7">
        <f t="shared" si="2"/>
        <v>10300</v>
      </c>
      <c r="E12" t="s">
        <v>26</v>
      </c>
      <c r="F12" s="7">
        <v>10300</v>
      </c>
      <c r="G12" s="7">
        <v>0</v>
      </c>
      <c r="H12" t="s">
        <v>28</v>
      </c>
      <c r="I12" s="7">
        <v>6749</v>
      </c>
    </row>
    <row r="13" spans="1:11">
      <c r="A13" s="6">
        <v>44986</v>
      </c>
      <c r="B13" s="3">
        <f t="shared" si="0"/>
        <v>2023</v>
      </c>
      <c r="C13" s="6" t="str">
        <f t="shared" si="1"/>
        <v>MAR</v>
      </c>
      <c r="D13" s="7">
        <f t="shared" si="2"/>
        <v>13000</v>
      </c>
      <c r="E13" t="s">
        <v>26</v>
      </c>
      <c r="F13" s="7">
        <v>13000</v>
      </c>
      <c r="G13" s="7">
        <v>0</v>
      </c>
      <c r="H13" t="s">
        <v>30</v>
      </c>
      <c r="I13" s="7">
        <v>9627</v>
      </c>
    </row>
    <row r="14" spans="1:11">
      <c r="A14" s="6">
        <v>44987</v>
      </c>
      <c r="B14" s="3">
        <f t="shared" si="0"/>
        <v>2023</v>
      </c>
      <c r="C14" s="6" t="str">
        <f t="shared" si="1"/>
        <v>MAR</v>
      </c>
      <c r="D14" s="7">
        <f t="shared" si="2"/>
        <v>10000</v>
      </c>
      <c r="E14" t="s">
        <v>29</v>
      </c>
      <c r="F14" s="7">
        <v>10000</v>
      </c>
      <c r="G14" s="7">
        <v>0</v>
      </c>
      <c r="H14" t="s">
        <v>27</v>
      </c>
      <c r="I14" s="7">
        <v>5190</v>
      </c>
    </row>
    <row r="15" spans="1:11">
      <c r="A15" s="6">
        <v>44988</v>
      </c>
      <c r="B15" s="3">
        <f t="shared" si="0"/>
        <v>2023</v>
      </c>
      <c r="C15" s="6" t="str">
        <f t="shared" si="1"/>
        <v>MAR</v>
      </c>
      <c r="D15" s="7">
        <f t="shared" si="2"/>
        <v>12500</v>
      </c>
      <c r="E15" t="s">
        <v>22</v>
      </c>
      <c r="F15" s="7">
        <v>2500</v>
      </c>
      <c r="G15" s="7">
        <v>10000</v>
      </c>
      <c r="H15" t="s">
        <v>28</v>
      </c>
      <c r="I15" s="7">
        <v>9051</v>
      </c>
    </row>
    <row r="16" spans="1:11">
      <c r="A16" s="6">
        <v>44989</v>
      </c>
      <c r="B16" s="3">
        <f t="shared" si="0"/>
        <v>2023</v>
      </c>
      <c r="C16" s="6" t="str">
        <f t="shared" si="1"/>
        <v>MAR</v>
      </c>
      <c r="D16" s="7">
        <f t="shared" si="2"/>
        <v>6500</v>
      </c>
      <c r="E16" t="s">
        <v>20</v>
      </c>
      <c r="F16" s="7">
        <v>0</v>
      </c>
      <c r="G16" s="7">
        <v>6500</v>
      </c>
      <c r="H16" t="s">
        <v>30</v>
      </c>
      <c r="I16" s="7">
        <v>12438</v>
      </c>
    </row>
    <row r="17" spans="1:9">
      <c r="A17" s="6">
        <v>44990</v>
      </c>
      <c r="B17" s="3">
        <f t="shared" si="0"/>
        <v>2023</v>
      </c>
      <c r="C17" s="6" t="str">
        <f t="shared" si="1"/>
        <v>MAR</v>
      </c>
      <c r="D17" s="7">
        <f t="shared" si="2"/>
        <v>2000</v>
      </c>
      <c r="E17" t="s">
        <v>26</v>
      </c>
      <c r="F17" s="7">
        <v>2000</v>
      </c>
      <c r="G17" s="7">
        <v>0</v>
      </c>
      <c r="H17" t="s">
        <v>21</v>
      </c>
      <c r="I17" s="7">
        <v>8956</v>
      </c>
    </row>
    <row r="18" spans="1:9">
      <c r="A18" s="6">
        <v>45016</v>
      </c>
      <c r="B18" s="3">
        <f t="shared" si="0"/>
        <v>2023</v>
      </c>
      <c r="C18" s="6" t="str">
        <f t="shared" si="1"/>
        <v>MAR</v>
      </c>
      <c r="D18" s="7">
        <f t="shared" si="2"/>
        <v>12200</v>
      </c>
      <c r="E18" t="s">
        <v>24</v>
      </c>
      <c r="F18" s="7">
        <v>12200</v>
      </c>
      <c r="G18" s="7">
        <v>0</v>
      </c>
      <c r="H18" t="s">
        <v>23</v>
      </c>
      <c r="I18" s="7">
        <v>3530</v>
      </c>
    </row>
    <row r="19" spans="1:9">
      <c r="A19" s="6">
        <v>45017</v>
      </c>
      <c r="B19" s="3">
        <f t="shared" si="0"/>
        <v>2023</v>
      </c>
      <c r="C19" s="6" t="str">
        <f t="shared" si="1"/>
        <v>APR</v>
      </c>
      <c r="D19" s="7">
        <f t="shared" si="2"/>
        <v>6540</v>
      </c>
      <c r="E19" t="s">
        <v>29</v>
      </c>
      <c r="F19" s="7">
        <v>0</v>
      </c>
      <c r="G19" s="7">
        <v>6540</v>
      </c>
      <c r="H19" t="s">
        <v>25</v>
      </c>
      <c r="I19" s="7">
        <v>8029</v>
      </c>
    </row>
    <row r="20" spans="1:9">
      <c r="A20" s="6">
        <v>45018</v>
      </c>
      <c r="B20" s="3">
        <f t="shared" si="0"/>
        <v>2023</v>
      </c>
      <c r="C20" s="6" t="str">
        <f t="shared" si="1"/>
        <v>APR</v>
      </c>
      <c r="D20" s="7">
        <f t="shared" si="2"/>
        <v>4550</v>
      </c>
      <c r="E20" t="s">
        <v>22</v>
      </c>
      <c r="F20" s="7">
        <v>0</v>
      </c>
      <c r="G20" s="7">
        <v>4550</v>
      </c>
      <c r="H20" t="s">
        <v>27</v>
      </c>
      <c r="I20" s="7">
        <v>6134</v>
      </c>
    </row>
    <row r="21" spans="1:9">
      <c r="A21" s="6">
        <v>45038</v>
      </c>
      <c r="B21" s="3">
        <f t="shared" si="0"/>
        <v>2023</v>
      </c>
      <c r="C21" s="6" t="str">
        <f t="shared" si="1"/>
        <v>APR</v>
      </c>
      <c r="D21" s="7">
        <f t="shared" si="2"/>
        <v>17710</v>
      </c>
      <c r="E21" t="s">
        <v>20</v>
      </c>
      <c r="F21" s="7">
        <v>0</v>
      </c>
      <c r="G21" s="7">
        <v>17710</v>
      </c>
      <c r="H21" t="s">
        <v>28</v>
      </c>
      <c r="I21" s="7">
        <v>4243</v>
      </c>
    </row>
    <row r="22" spans="1:9">
      <c r="A22" s="6">
        <v>45039</v>
      </c>
      <c r="B22" s="3">
        <f t="shared" si="0"/>
        <v>2023</v>
      </c>
      <c r="C22" s="6" t="str">
        <f t="shared" si="1"/>
        <v>APR</v>
      </c>
      <c r="D22" s="7">
        <f t="shared" si="2"/>
        <v>10000</v>
      </c>
      <c r="E22" t="s">
        <v>26</v>
      </c>
      <c r="F22" s="7">
        <v>10000</v>
      </c>
      <c r="G22" s="7">
        <v>0</v>
      </c>
      <c r="H22" t="s">
        <v>30</v>
      </c>
      <c r="I22" s="7">
        <v>10772</v>
      </c>
    </row>
    <row r="23" spans="1:9">
      <c r="A23" s="6">
        <v>45040</v>
      </c>
      <c r="B23" s="3">
        <f t="shared" si="0"/>
        <v>2023</v>
      </c>
      <c r="C23" s="6" t="str">
        <f t="shared" si="1"/>
        <v>APR</v>
      </c>
      <c r="D23" s="7">
        <f t="shared" si="2"/>
        <v>10000</v>
      </c>
      <c r="E23" t="s">
        <v>24</v>
      </c>
      <c r="F23" s="7">
        <v>0</v>
      </c>
      <c r="G23" s="7">
        <v>10000</v>
      </c>
      <c r="H23" t="s">
        <v>21</v>
      </c>
      <c r="I23" s="7">
        <v>10784</v>
      </c>
    </row>
    <row r="24" spans="1:9">
      <c r="A24" s="6">
        <v>45047</v>
      </c>
      <c r="B24" s="3">
        <f t="shared" si="0"/>
        <v>2023</v>
      </c>
      <c r="C24" s="6" t="str">
        <f t="shared" si="1"/>
        <v>MAY</v>
      </c>
      <c r="D24" s="7">
        <f t="shared" si="2"/>
        <v>8060</v>
      </c>
      <c r="E24" t="s">
        <v>29</v>
      </c>
      <c r="F24" s="7">
        <v>0</v>
      </c>
      <c r="G24" s="7">
        <v>8060</v>
      </c>
      <c r="H24" t="s">
        <v>23</v>
      </c>
      <c r="I24" s="7">
        <v>9985</v>
      </c>
    </row>
    <row r="25" spans="1:9">
      <c r="A25" s="6">
        <v>45048</v>
      </c>
      <c r="B25" s="3">
        <f t="shared" si="0"/>
        <v>2023</v>
      </c>
      <c r="C25" s="6" t="str">
        <f t="shared" si="1"/>
        <v>MAY</v>
      </c>
      <c r="D25" s="7">
        <f t="shared" si="2"/>
        <v>2450</v>
      </c>
      <c r="E25" t="s">
        <v>22</v>
      </c>
      <c r="F25" s="7">
        <v>0</v>
      </c>
      <c r="G25" s="7">
        <v>2450</v>
      </c>
      <c r="H25" t="s">
        <v>25</v>
      </c>
      <c r="I25" s="7">
        <v>7141</v>
      </c>
    </row>
    <row r="26" spans="1:9">
      <c r="A26" s="6">
        <v>45049</v>
      </c>
      <c r="B26" s="3">
        <f t="shared" si="0"/>
        <v>2023</v>
      </c>
      <c r="C26" s="6" t="str">
        <f t="shared" si="1"/>
        <v>MAY</v>
      </c>
      <c r="D26" s="7">
        <f t="shared" si="2"/>
        <v>5890</v>
      </c>
      <c r="E26" t="s">
        <v>20</v>
      </c>
      <c r="F26" s="7">
        <v>5000</v>
      </c>
      <c r="G26" s="7">
        <v>890</v>
      </c>
      <c r="H26" t="s">
        <v>27</v>
      </c>
      <c r="I26" s="7">
        <v>9079</v>
      </c>
    </row>
    <row r="27" spans="1:9">
      <c r="A27" s="6">
        <v>45050</v>
      </c>
      <c r="B27" s="3">
        <f t="shared" si="0"/>
        <v>2023</v>
      </c>
      <c r="C27" s="6" t="str">
        <f t="shared" si="1"/>
        <v>MAY</v>
      </c>
      <c r="D27" s="7">
        <f t="shared" si="2"/>
        <v>5000</v>
      </c>
      <c r="E27" t="s">
        <v>26</v>
      </c>
      <c r="F27" s="7">
        <v>5000</v>
      </c>
      <c r="G27" s="7">
        <v>0</v>
      </c>
      <c r="H27" t="s">
        <v>28</v>
      </c>
      <c r="I27" s="7">
        <v>7195</v>
      </c>
    </row>
    <row r="28" spans="1:9">
      <c r="A28" s="6">
        <v>45051</v>
      </c>
      <c r="B28" s="3">
        <f t="shared" si="0"/>
        <v>2023</v>
      </c>
      <c r="C28" s="6" t="str">
        <f t="shared" si="1"/>
        <v>MAY</v>
      </c>
      <c r="D28" s="7">
        <f t="shared" si="2"/>
        <v>10000</v>
      </c>
      <c r="E28" t="s">
        <v>24</v>
      </c>
      <c r="F28" s="7">
        <v>10000</v>
      </c>
      <c r="G28" s="7">
        <v>0</v>
      </c>
      <c r="H28" t="s">
        <v>30</v>
      </c>
      <c r="I28" s="7">
        <v>1645</v>
      </c>
    </row>
    <row r="29" spans="1:9">
      <c r="A29" s="6">
        <v>45078</v>
      </c>
      <c r="B29" s="3">
        <f t="shared" si="0"/>
        <v>2023</v>
      </c>
      <c r="C29" s="6" t="str">
        <f t="shared" si="1"/>
        <v>JUN</v>
      </c>
      <c r="D29" s="7">
        <f t="shared" si="2"/>
        <v>3200</v>
      </c>
      <c r="E29" t="s">
        <v>29</v>
      </c>
      <c r="F29" s="7">
        <v>3200</v>
      </c>
      <c r="G29" s="7">
        <v>0</v>
      </c>
      <c r="H29" t="s">
        <v>21</v>
      </c>
      <c r="I29" s="7">
        <v>5595</v>
      </c>
    </row>
    <row r="30" spans="1:9">
      <c r="A30" s="6">
        <v>45079</v>
      </c>
      <c r="B30" s="3">
        <f t="shared" si="0"/>
        <v>2023</v>
      </c>
      <c r="C30" s="6" t="str">
        <f t="shared" si="1"/>
        <v>JUN</v>
      </c>
      <c r="D30" s="7">
        <f t="shared" si="2"/>
        <v>5000</v>
      </c>
      <c r="E30" t="s">
        <v>22</v>
      </c>
      <c r="F30" s="7">
        <v>5000</v>
      </c>
      <c r="G30" s="7">
        <v>0</v>
      </c>
      <c r="H30" t="s">
        <v>23</v>
      </c>
      <c r="I30" s="7">
        <v>9709</v>
      </c>
    </row>
    <row r="31" spans="1:9">
      <c r="A31" s="6">
        <v>45080</v>
      </c>
      <c r="B31" s="3">
        <f t="shared" si="0"/>
        <v>2023</v>
      </c>
      <c r="C31" s="6" t="str">
        <f t="shared" si="1"/>
        <v>JUN</v>
      </c>
      <c r="D31" s="7">
        <f t="shared" si="2"/>
        <v>5000</v>
      </c>
      <c r="E31" t="s">
        <v>20</v>
      </c>
      <c r="F31" s="7">
        <v>0</v>
      </c>
      <c r="G31" s="7">
        <v>5000</v>
      </c>
      <c r="H31" t="s">
        <v>25</v>
      </c>
      <c r="I31" s="7">
        <v>10307</v>
      </c>
    </row>
    <row r="32" spans="1:9">
      <c r="A32" s="6">
        <v>45081</v>
      </c>
      <c r="B32" s="3">
        <f t="shared" si="0"/>
        <v>2023</v>
      </c>
      <c r="C32" s="6" t="str">
        <f t="shared" si="1"/>
        <v>JUN</v>
      </c>
      <c r="D32" s="7">
        <f t="shared" si="2"/>
        <v>5000</v>
      </c>
      <c r="E32" t="s">
        <v>26</v>
      </c>
      <c r="F32" s="7">
        <v>0</v>
      </c>
      <c r="G32" s="7">
        <v>5000</v>
      </c>
      <c r="H32" t="s">
        <v>27</v>
      </c>
      <c r="I32" s="7">
        <v>6557</v>
      </c>
    </row>
    <row r="33" spans="1:9">
      <c r="A33" s="6">
        <v>45082</v>
      </c>
      <c r="B33" s="3">
        <f t="shared" si="0"/>
        <v>2023</v>
      </c>
      <c r="C33" s="6" t="str">
        <f t="shared" si="1"/>
        <v>JUN</v>
      </c>
      <c r="D33" s="7">
        <f t="shared" si="2"/>
        <v>5000</v>
      </c>
      <c r="E33" t="s">
        <v>24</v>
      </c>
      <c r="F33" s="7">
        <v>5000</v>
      </c>
      <c r="G33" s="7">
        <v>0</v>
      </c>
      <c r="H33" t="s">
        <v>28</v>
      </c>
      <c r="I33" s="7">
        <v>12381</v>
      </c>
    </row>
    <row r="34" spans="1:9">
      <c r="A34" s="6">
        <v>45108</v>
      </c>
      <c r="B34" s="3">
        <f t="shared" si="0"/>
        <v>2023</v>
      </c>
      <c r="C34" s="6" t="str">
        <f t="shared" si="1"/>
        <v>JUL</v>
      </c>
      <c r="D34" s="7">
        <f t="shared" si="2"/>
        <v>8800</v>
      </c>
      <c r="E34" t="s">
        <v>29</v>
      </c>
      <c r="F34" s="7">
        <v>8800</v>
      </c>
      <c r="G34" s="7">
        <v>0</v>
      </c>
      <c r="H34" t="s">
        <v>30</v>
      </c>
      <c r="I34" s="7">
        <v>9211</v>
      </c>
    </row>
    <row r="35" spans="1:9">
      <c r="A35" s="6">
        <v>45109</v>
      </c>
      <c r="B35" s="3">
        <f t="shared" si="0"/>
        <v>2023</v>
      </c>
      <c r="C35" s="6" t="str">
        <f t="shared" si="1"/>
        <v>JUL</v>
      </c>
      <c r="D35" s="7">
        <f t="shared" si="2"/>
        <v>4500</v>
      </c>
      <c r="E35" t="s">
        <v>22</v>
      </c>
      <c r="F35" s="7">
        <v>4500</v>
      </c>
      <c r="G35" s="7">
        <v>0</v>
      </c>
      <c r="H35" t="s">
        <v>21</v>
      </c>
      <c r="I35" s="7">
        <v>8933</v>
      </c>
    </row>
    <row r="36" spans="1:9">
      <c r="A36" s="6">
        <v>45110</v>
      </c>
      <c r="B36" s="3">
        <f t="shared" si="0"/>
        <v>2023</v>
      </c>
      <c r="C36" s="6" t="str">
        <f t="shared" si="1"/>
        <v>JUL</v>
      </c>
      <c r="D36" s="7">
        <f t="shared" si="2"/>
        <v>6100</v>
      </c>
      <c r="E36" t="s">
        <v>20</v>
      </c>
      <c r="F36" s="7">
        <v>6100</v>
      </c>
      <c r="G36" s="7">
        <v>0</v>
      </c>
      <c r="H36" t="s">
        <v>23</v>
      </c>
      <c r="I36" s="7">
        <v>5412</v>
      </c>
    </row>
    <row r="37" spans="1:9">
      <c r="A37" s="6">
        <v>45111</v>
      </c>
      <c r="B37" s="3">
        <f t="shared" si="0"/>
        <v>2023</v>
      </c>
      <c r="C37" s="6" t="str">
        <f t="shared" si="1"/>
        <v>JUL</v>
      </c>
      <c r="D37" s="7">
        <f t="shared" si="2"/>
        <v>10600</v>
      </c>
      <c r="E37" t="s">
        <v>26</v>
      </c>
      <c r="F37" s="7">
        <v>600</v>
      </c>
      <c r="G37" s="7">
        <v>10000</v>
      </c>
      <c r="H37" t="s">
        <v>25</v>
      </c>
      <c r="I37" s="7">
        <v>8575</v>
      </c>
    </row>
    <row r="38" spans="1:9">
      <c r="A38" s="6">
        <v>45138</v>
      </c>
      <c r="B38" s="3">
        <f t="shared" si="0"/>
        <v>2023</v>
      </c>
      <c r="C38" s="6" t="str">
        <f t="shared" si="1"/>
        <v>JUL</v>
      </c>
      <c r="D38" s="7">
        <f t="shared" si="2"/>
        <v>4800</v>
      </c>
      <c r="E38" t="s">
        <v>24</v>
      </c>
      <c r="F38" s="7">
        <v>800</v>
      </c>
      <c r="G38" s="7">
        <v>4000</v>
      </c>
      <c r="H38" t="s">
        <v>27</v>
      </c>
      <c r="I38" s="7">
        <v>2526</v>
      </c>
    </row>
    <row r="39" spans="1:9">
      <c r="A39" s="6">
        <v>45139</v>
      </c>
      <c r="B39" s="3">
        <f t="shared" si="0"/>
        <v>2023</v>
      </c>
      <c r="C39" s="6" t="str">
        <f t="shared" si="1"/>
        <v>AUG</v>
      </c>
      <c r="D39" s="7">
        <f t="shared" si="2"/>
        <v>5000</v>
      </c>
      <c r="E39" t="s">
        <v>29</v>
      </c>
      <c r="F39" s="7">
        <v>5000</v>
      </c>
      <c r="G39" s="7">
        <v>0</v>
      </c>
      <c r="H39" t="s">
        <v>28</v>
      </c>
      <c r="I39" s="7">
        <v>7602</v>
      </c>
    </row>
    <row r="40" spans="1:9">
      <c r="A40" s="6">
        <v>45146</v>
      </c>
      <c r="B40" s="3">
        <f t="shared" si="0"/>
        <v>2023</v>
      </c>
      <c r="C40" s="6" t="str">
        <f t="shared" si="1"/>
        <v>AUG</v>
      </c>
      <c r="D40" s="7">
        <f t="shared" si="2"/>
        <v>17500</v>
      </c>
      <c r="E40" t="s">
        <v>22</v>
      </c>
      <c r="F40" s="7">
        <v>17500</v>
      </c>
      <c r="G40" s="7">
        <v>0</v>
      </c>
      <c r="H40" t="s">
        <v>30</v>
      </c>
      <c r="I40" s="7">
        <v>8515</v>
      </c>
    </row>
    <row r="41" spans="1:9">
      <c r="A41" s="6">
        <v>45147</v>
      </c>
      <c r="B41" s="3">
        <f t="shared" si="0"/>
        <v>2023</v>
      </c>
      <c r="C41" s="6" t="str">
        <f t="shared" si="1"/>
        <v>AUG</v>
      </c>
      <c r="D41" s="7">
        <f t="shared" si="2"/>
        <v>15000</v>
      </c>
      <c r="E41" t="s">
        <v>20</v>
      </c>
      <c r="F41" s="7">
        <v>15000</v>
      </c>
      <c r="G41" s="7">
        <v>0</v>
      </c>
      <c r="H41" t="s">
        <v>21</v>
      </c>
      <c r="I41" s="7">
        <v>7694</v>
      </c>
    </row>
    <row r="42" spans="1:9">
      <c r="A42" s="6">
        <v>45148</v>
      </c>
      <c r="B42" s="3">
        <f t="shared" si="0"/>
        <v>2023</v>
      </c>
      <c r="C42" s="6" t="str">
        <f t="shared" si="1"/>
        <v>AUG</v>
      </c>
      <c r="D42" s="7">
        <f t="shared" si="2"/>
        <v>14000</v>
      </c>
      <c r="E42" t="s">
        <v>26</v>
      </c>
      <c r="F42" s="7">
        <v>0</v>
      </c>
      <c r="G42" s="7">
        <v>14000</v>
      </c>
      <c r="H42" t="s">
        <v>23</v>
      </c>
      <c r="I42" s="7">
        <v>10465</v>
      </c>
    </row>
    <row r="43" spans="1:9">
      <c r="A43" s="6">
        <v>45149</v>
      </c>
      <c r="B43" s="3">
        <f t="shared" si="0"/>
        <v>2023</v>
      </c>
      <c r="C43" s="6" t="str">
        <f t="shared" si="1"/>
        <v>AUG</v>
      </c>
      <c r="D43" s="7">
        <f t="shared" si="2"/>
        <v>16000</v>
      </c>
      <c r="E43" t="s">
        <v>24</v>
      </c>
      <c r="F43" s="7">
        <v>16000</v>
      </c>
      <c r="G43" s="7">
        <v>0</v>
      </c>
      <c r="H43" t="s">
        <v>25</v>
      </c>
      <c r="I43" s="7">
        <v>8589</v>
      </c>
    </row>
    <row r="44" spans="1:9">
      <c r="A44" s="6">
        <v>45170</v>
      </c>
      <c r="B44" s="3">
        <f t="shared" si="0"/>
        <v>2023</v>
      </c>
      <c r="C44" s="6" t="str">
        <f t="shared" si="1"/>
        <v>SEP</v>
      </c>
      <c r="D44" s="7">
        <f t="shared" si="2"/>
        <v>25000</v>
      </c>
      <c r="E44" t="s">
        <v>29</v>
      </c>
      <c r="F44" s="7">
        <v>25000</v>
      </c>
      <c r="G44" s="7">
        <v>0</v>
      </c>
      <c r="H44" t="s">
        <v>27</v>
      </c>
      <c r="I44" s="7">
        <v>2780</v>
      </c>
    </row>
    <row r="45" spans="1:9">
      <c r="A45" s="6">
        <v>45189</v>
      </c>
      <c r="B45" s="3">
        <f t="shared" si="0"/>
        <v>2023</v>
      </c>
      <c r="C45" s="6" t="str">
        <f t="shared" si="1"/>
        <v>SEP</v>
      </c>
      <c r="D45" s="7">
        <f t="shared" si="2"/>
        <v>20600</v>
      </c>
      <c r="E45" t="s">
        <v>22</v>
      </c>
      <c r="F45" s="7">
        <v>20000</v>
      </c>
      <c r="G45" s="7">
        <v>600</v>
      </c>
      <c r="H45" t="s">
        <v>28</v>
      </c>
      <c r="I45" s="7">
        <v>10134</v>
      </c>
    </row>
    <row r="46" spans="1:9">
      <c r="A46" s="6">
        <v>45190</v>
      </c>
      <c r="B46" s="3">
        <f t="shared" si="0"/>
        <v>2023</v>
      </c>
      <c r="C46" s="6" t="str">
        <f t="shared" si="1"/>
        <v>SEP</v>
      </c>
      <c r="D46" s="7">
        <f t="shared" si="2"/>
        <v>16400</v>
      </c>
      <c r="E46" t="s">
        <v>20</v>
      </c>
      <c r="F46" s="7">
        <v>16400</v>
      </c>
      <c r="G46" s="7">
        <v>0</v>
      </c>
      <c r="H46" t="s">
        <v>30</v>
      </c>
      <c r="I46" s="7">
        <v>6743</v>
      </c>
    </row>
    <row r="47" spans="1:9">
      <c r="A47" s="6">
        <v>45191</v>
      </c>
      <c r="B47" s="3">
        <f t="shared" si="0"/>
        <v>2023</v>
      </c>
      <c r="C47" s="6" t="str">
        <f t="shared" si="1"/>
        <v>SEP</v>
      </c>
      <c r="D47" s="7">
        <f t="shared" si="2"/>
        <v>10000</v>
      </c>
      <c r="E47" t="s">
        <v>26</v>
      </c>
      <c r="F47" s="7">
        <v>0</v>
      </c>
      <c r="G47" s="7">
        <v>10000</v>
      </c>
      <c r="H47" t="s">
        <v>21</v>
      </c>
      <c r="I47" s="7">
        <v>8349</v>
      </c>
    </row>
    <row r="48" spans="1:9">
      <c r="A48" s="6">
        <v>45192</v>
      </c>
      <c r="B48" s="3">
        <f t="shared" si="0"/>
        <v>2023</v>
      </c>
      <c r="C48" s="6" t="str">
        <f t="shared" si="1"/>
        <v>SEP</v>
      </c>
      <c r="D48" s="7">
        <f t="shared" si="2"/>
        <v>10000</v>
      </c>
      <c r="E48" t="s">
        <v>24</v>
      </c>
      <c r="F48" s="7">
        <v>0</v>
      </c>
      <c r="G48" s="7">
        <v>10000</v>
      </c>
      <c r="H48" t="s">
        <v>23</v>
      </c>
      <c r="I48" s="7">
        <v>5970</v>
      </c>
    </row>
    <row r="49" spans="1:9">
      <c r="A49" s="6">
        <v>45204</v>
      </c>
      <c r="B49" s="3">
        <f t="shared" si="0"/>
        <v>2023</v>
      </c>
      <c r="C49" s="6" t="str">
        <f t="shared" si="1"/>
        <v>OCT</v>
      </c>
      <c r="D49" s="7">
        <f t="shared" si="2"/>
        <v>15600</v>
      </c>
      <c r="E49" t="s">
        <v>29</v>
      </c>
      <c r="F49" s="7">
        <v>15600</v>
      </c>
      <c r="G49" s="7">
        <v>0</v>
      </c>
      <c r="H49" t="s">
        <v>25</v>
      </c>
      <c r="I49" s="7">
        <v>13669</v>
      </c>
    </row>
    <row r="50" spans="1:9">
      <c r="A50" s="6">
        <v>45205</v>
      </c>
      <c r="B50" s="3">
        <f t="shared" si="0"/>
        <v>2023</v>
      </c>
      <c r="C50" s="6" t="str">
        <f t="shared" si="1"/>
        <v>OCT</v>
      </c>
      <c r="D50" s="7">
        <f t="shared" si="2"/>
        <v>24800</v>
      </c>
      <c r="E50" t="s">
        <v>22</v>
      </c>
      <c r="F50" s="7">
        <v>24800</v>
      </c>
      <c r="G50" s="7">
        <v>0</v>
      </c>
      <c r="H50" t="s">
        <v>27</v>
      </c>
      <c r="I50" s="7">
        <v>7635</v>
      </c>
    </row>
    <row r="51" spans="1:9">
      <c r="A51" s="6">
        <v>45206</v>
      </c>
      <c r="B51" s="3">
        <f t="shared" si="0"/>
        <v>2023</v>
      </c>
      <c r="C51" s="6" t="str">
        <f t="shared" si="1"/>
        <v>OCT</v>
      </c>
      <c r="D51" s="7">
        <f t="shared" si="2"/>
        <v>10000</v>
      </c>
      <c r="E51" t="s">
        <v>20</v>
      </c>
      <c r="F51" s="7">
        <v>0</v>
      </c>
      <c r="G51" s="7">
        <v>10000</v>
      </c>
      <c r="H51" t="s">
        <v>28</v>
      </c>
      <c r="I51" s="7">
        <v>6022</v>
      </c>
    </row>
    <row r="52" spans="1:9">
      <c r="A52" s="6">
        <v>45207</v>
      </c>
      <c r="B52" s="3">
        <f t="shared" si="0"/>
        <v>2023</v>
      </c>
      <c r="C52" s="6" t="str">
        <f t="shared" si="1"/>
        <v>OCT</v>
      </c>
      <c r="D52" s="7">
        <f t="shared" si="2"/>
        <v>10000</v>
      </c>
      <c r="E52" t="s">
        <v>26</v>
      </c>
      <c r="F52" s="7">
        <v>10000</v>
      </c>
      <c r="G52" s="7">
        <v>0</v>
      </c>
      <c r="H52" t="s">
        <v>30</v>
      </c>
      <c r="I52" s="7">
        <v>7460</v>
      </c>
    </row>
    <row r="53" spans="1:9">
      <c r="A53" s="6">
        <v>45208</v>
      </c>
      <c r="B53" s="3">
        <f t="shared" si="0"/>
        <v>2023</v>
      </c>
      <c r="C53" s="6" t="str">
        <f t="shared" si="1"/>
        <v>OCT</v>
      </c>
      <c r="D53" s="7">
        <f t="shared" si="2"/>
        <v>10000</v>
      </c>
      <c r="E53" t="s">
        <v>24</v>
      </c>
      <c r="F53" s="7">
        <v>0</v>
      </c>
      <c r="G53" s="7">
        <v>10000</v>
      </c>
      <c r="H53" t="s">
        <v>21</v>
      </c>
      <c r="I53" s="7">
        <v>7311</v>
      </c>
    </row>
    <row r="54" spans="1:9">
      <c r="A54" s="6">
        <v>45231</v>
      </c>
      <c r="B54" s="3">
        <f t="shared" si="0"/>
        <v>2023</v>
      </c>
      <c r="C54" s="6" t="str">
        <f t="shared" si="1"/>
        <v>NOV</v>
      </c>
      <c r="D54" s="7">
        <f t="shared" si="2"/>
        <v>5800</v>
      </c>
      <c r="E54" t="s">
        <v>29</v>
      </c>
      <c r="F54" s="7">
        <v>5800</v>
      </c>
      <c r="G54" s="7">
        <v>0</v>
      </c>
      <c r="H54" t="s">
        <v>23</v>
      </c>
      <c r="I54" s="7">
        <v>9475</v>
      </c>
    </row>
    <row r="55" spans="1:9">
      <c r="A55" s="6">
        <v>45232</v>
      </c>
      <c r="B55" s="3">
        <f t="shared" si="0"/>
        <v>2023</v>
      </c>
      <c r="C55" s="6" t="str">
        <f t="shared" si="1"/>
        <v>NOV</v>
      </c>
      <c r="D55" s="7">
        <f t="shared" si="2"/>
        <v>9000</v>
      </c>
      <c r="E55" t="s">
        <v>22</v>
      </c>
      <c r="F55" s="7">
        <v>9000</v>
      </c>
      <c r="G55" s="7">
        <v>0</v>
      </c>
      <c r="H55" t="s">
        <v>25</v>
      </c>
      <c r="I55" s="7">
        <v>12793</v>
      </c>
    </row>
    <row r="56" spans="1:9">
      <c r="A56" s="6">
        <v>45233</v>
      </c>
      <c r="B56" s="3">
        <f t="shared" si="0"/>
        <v>2023</v>
      </c>
      <c r="C56" s="6" t="str">
        <f t="shared" si="1"/>
        <v>NOV</v>
      </c>
      <c r="D56" s="7">
        <f t="shared" si="2"/>
        <v>10890</v>
      </c>
      <c r="E56" t="s">
        <v>20</v>
      </c>
      <c r="F56" s="7">
        <v>10000</v>
      </c>
      <c r="G56" s="7">
        <v>890</v>
      </c>
      <c r="H56" t="s">
        <v>27</v>
      </c>
      <c r="I56" s="7">
        <v>7526</v>
      </c>
    </row>
    <row r="57" spans="1:9">
      <c r="A57" s="6">
        <v>45234</v>
      </c>
      <c r="B57" s="3">
        <f t="shared" si="0"/>
        <v>2023</v>
      </c>
      <c r="C57" s="6" t="str">
        <f t="shared" si="1"/>
        <v>NOV</v>
      </c>
      <c r="D57" s="7">
        <f t="shared" si="2"/>
        <v>7100</v>
      </c>
      <c r="E57" t="s">
        <v>26</v>
      </c>
      <c r="F57" s="7">
        <v>7000</v>
      </c>
      <c r="G57" s="7">
        <v>100</v>
      </c>
      <c r="H57" t="s">
        <v>28</v>
      </c>
      <c r="I57" s="7">
        <v>8890</v>
      </c>
    </row>
    <row r="58" spans="1:9">
      <c r="A58" s="6">
        <v>45260</v>
      </c>
      <c r="B58" s="3">
        <f t="shared" si="0"/>
        <v>2023</v>
      </c>
      <c r="C58" s="6" t="str">
        <f t="shared" si="1"/>
        <v>NOV</v>
      </c>
      <c r="D58" s="7">
        <f t="shared" si="2"/>
        <v>21910</v>
      </c>
      <c r="E58" t="s">
        <v>24</v>
      </c>
      <c r="F58" s="7">
        <v>0</v>
      </c>
      <c r="G58" s="7">
        <v>21910</v>
      </c>
      <c r="H58" t="s">
        <v>30</v>
      </c>
      <c r="I58" s="7">
        <v>6470</v>
      </c>
    </row>
    <row r="59" spans="1:9">
      <c r="A59" s="6">
        <v>45261</v>
      </c>
      <c r="B59" s="3">
        <f t="shared" si="0"/>
        <v>2023</v>
      </c>
      <c r="C59" s="6" t="str">
        <f t="shared" si="1"/>
        <v>DEC</v>
      </c>
      <c r="D59" s="7">
        <f t="shared" si="2"/>
        <v>900</v>
      </c>
      <c r="E59" t="s">
        <v>26</v>
      </c>
      <c r="F59" s="7">
        <v>0</v>
      </c>
      <c r="G59" s="7">
        <v>900</v>
      </c>
      <c r="H59" t="s">
        <v>21</v>
      </c>
      <c r="I59" s="7">
        <v>1420</v>
      </c>
    </row>
    <row r="60" spans="1:9">
      <c r="A60" s="6">
        <v>45261</v>
      </c>
      <c r="B60" s="3">
        <f t="shared" si="0"/>
        <v>2023</v>
      </c>
      <c r="C60" s="6" t="str">
        <f t="shared" si="1"/>
        <v>DEC</v>
      </c>
      <c r="D60" s="7">
        <f t="shared" si="2"/>
        <v>2000</v>
      </c>
      <c r="E60" t="s">
        <v>20</v>
      </c>
      <c r="F60" s="7">
        <v>2000</v>
      </c>
      <c r="G60" s="7">
        <v>0</v>
      </c>
      <c r="H60" t="s">
        <v>23</v>
      </c>
      <c r="I60" s="7">
        <v>435</v>
      </c>
    </row>
    <row r="61" spans="1:9">
      <c r="A61" s="6">
        <v>45261</v>
      </c>
      <c r="B61" s="3">
        <f t="shared" si="0"/>
        <v>2023</v>
      </c>
      <c r="C61" s="6" t="str">
        <f t="shared" si="1"/>
        <v>DEC</v>
      </c>
      <c r="D61" s="7">
        <f t="shared" si="2"/>
        <v>2130</v>
      </c>
      <c r="E61" t="s">
        <v>26</v>
      </c>
      <c r="F61" s="7">
        <v>0</v>
      </c>
      <c r="G61" s="7">
        <v>2130</v>
      </c>
      <c r="H61" t="s">
        <v>25</v>
      </c>
      <c r="I61" s="7">
        <v>4649</v>
      </c>
    </row>
    <row r="62" spans="1:9">
      <c r="A62" s="6">
        <v>45261</v>
      </c>
      <c r="B62" s="3">
        <f t="shared" si="0"/>
        <v>2023</v>
      </c>
      <c r="C62" s="6" t="str">
        <f t="shared" si="1"/>
        <v>DEC</v>
      </c>
      <c r="D62" s="7">
        <f t="shared" si="2"/>
        <v>160</v>
      </c>
      <c r="E62" t="s">
        <v>29</v>
      </c>
      <c r="F62" s="7">
        <v>160</v>
      </c>
      <c r="G62" s="7">
        <v>0</v>
      </c>
      <c r="H62" t="s">
        <v>27</v>
      </c>
      <c r="I62" s="7">
        <v>445</v>
      </c>
    </row>
    <row r="63" spans="1:9">
      <c r="A63" s="6">
        <v>45268</v>
      </c>
      <c r="B63" s="3">
        <f t="shared" si="0"/>
        <v>2023</v>
      </c>
      <c r="C63" s="6" t="str">
        <f t="shared" si="1"/>
        <v>DEC</v>
      </c>
      <c r="D63" s="7">
        <f t="shared" si="2"/>
        <v>3510</v>
      </c>
      <c r="E63" t="s">
        <v>26</v>
      </c>
      <c r="F63" s="7">
        <v>3510</v>
      </c>
      <c r="G63" s="7">
        <v>0</v>
      </c>
      <c r="H63" t="s">
        <v>28</v>
      </c>
      <c r="I63" s="7">
        <v>1176</v>
      </c>
    </row>
    <row r="64" spans="1:9">
      <c r="A64" s="6">
        <v>45269</v>
      </c>
      <c r="B64" s="3">
        <f t="shared" si="0"/>
        <v>2023</v>
      </c>
      <c r="C64" s="6" t="str">
        <f t="shared" si="1"/>
        <v>DEC</v>
      </c>
      <c r="D64" s="7">
        <f t="shared" si="2"/>
        <v>3510</v>
      </c>
      <c r="E64" t="s">
        <v>22</v>
      </c>
      <c r="F64" s="7">
        <v>3510</v>
      </c>
      <c r="G64" s="7">
        <v>0</v>
      </c>
      <c r="H64" t="s">
        <v>30</v>
      </c>
      <c r="I64" s="7">
        <v>5422</v>
      </c>
    </row>
    <row r="65" spans="1:9">
      <c r="A65" s="6">
        <v>45270</v>
      </c>
      <c r="B65" s="3">
        <f t="shared" si="0"/>
        <v>2023</v>
      </c>
      <c r="C65" s="6" t="str">
        <f t="shared" si="1"/>
        <v>DEC</v>
      </c>
      <c r="D65" s="7">
        <f t="shared" si="2"/>
        <v>2540</v>
      </c>
      <c r="E65" t="s">
        <v>24</v>
      </c>
      <c r="F65" s="7">
        <v>2540</v>
      </c>
      <c r="G65" s="7">
        <v>0</v>
      </c>
      <c r="H65" t="s">
        <v>21</v>
      </c>
      <c r="I65" s="7">
        <v>8920</v>
      </c>
    </row>
    <row r="66" spans="1:9">
      <c r="A66" s="6">
        <v>45271</v>
      </c>
      <c r="B66" s="3">
        <f t="shared" si="0"/>
        <v>2023</v>
      </c>
      <c r="C66" s="6" t="str">
        <f t="shared" si="1"/>
        <v>DEC</v>
      </c>
      <c r="D66" s="7">
        <f t="shared" si="2"/>
        <v>1420</v>
      </c>
      <c r="E66" t="s">
        <v>26</v>
      </c>
      <c r="F66" s="7">
        <v>0</v>
      </c>
      <c r="G66" s="7">
        <v>1420</v>
      </c>
      <c r="H66" t="s">
        <v>23</v>
      </c>
      <c r="I66" s="7">
        <v>3759</v>
      </c>
    </row>
    <row r="67" spans="1:9">
      <c r="A67" s="6">
        <v>45272</v>
      </c>
      <c r="B67" s="3">
        <f t="shared" ref="B67:B130" si="3">YEAR(A67)</f>
        <v>2023</v>
      </c>
      <c r="C67" s="6" t="str">
        <f t="shared" ref="C67:C130" si="4">CHOOSE(MONTH(A67),"JAN","FEB","MAR","APR","MAY","JUN","JUL","AUG","SEP","OCT","NOV","DEC")</f>
        <v>DEC</v>
      </c>
      <c r="D67" s="7">
        <f t="shared" ref="D67:D130" si="5">SUM(F67:G67)</f>
        <v>2090</v>
      </c>
      <c r="E67" t="s">
        <v>26</v>
      </c>
      <c r="F67" s="7">
        <v>2090</v>
      </c>
      <c r="G67" s="7">
        <v>0</v>
      </c>
      <c r="H67" t="s">
        <v>25</v>
      </c>
      <c r="I67" s="7">
        <v>2059</v>
      </c>
    </row>
    <row r="68" spans="1:9">
      <c r="A68" s="6">
        <v>45273</v>
      </c>
      <c r="B68" s="3">
        <f t="shared" si="3"/>
        <v>2023</v>
      </c>
      <c r="C68" s="6" t="str">
        <f t="shared" si="4"/>
        <v>DEC</v>
      </c>
      <c r="D68" s="7">
        <f t="shared" si="5"/>
        <v>3190</v>
      </c>
      <c r="E68" t="s">
        <v>29</v>
      </c>
      <c r="F68" s="7">
        <v>3190</v>
      </c>
      <c r="G68" s="7">
        <v>0</v>
      </c>
      <c r="H68" t="s">
        <v>27</v>
      </c>
      <c r="I68" s="7">
        <v>3898</v>
      </c>
    </row>
    <row r="69" spans="1:9">
      <c r="A69" s="6">
        <v>45273</v>
      </c>
      <c r="B69" s="3">
        <f t="shared" si="3"/>
        <v>2023</v>
      </c>
      <c r="C69" s="6" t="str">
        <f t="shared" si="4"/>
        <v>DEC</v>
      </c>
      <c r="D69" s="7">
        <f t="shared" si="5"/>
        <v>1280</v>
      </c>
      <c r="E69" t="s">
        <v>26</v>
      </c>
      <c r="F69" s="7">
        <v>1280</v>
      </c>
      <c r="G69" s="7">
        <v>0</v>
      </c>
      <c r="H69" t="s">
        <v>28</v>
      </c>
      <c r="I69" s="7">
        <v>1552</v>
      </c>
    </row>
    <row r="70" spans="1:9">
      <c r="A70" s="6">
        <v>45273</v>
      </c>
      <c r="B70" s="3">
        <f t="shared" si="3"/>
        <v>2023</v>
      </c>
      <c r="C70" s="6" t="str">
        <f t="shared" si="4"/>
        <v>DEC</v>
      </c>
      <c r="D70" s="7">
        <f t="shared" si="5"/>
        <v>3610</v>
      </c>
      <c r="E70" t="s">
        <v>20</v>
      </c>
      <c r="F70" s="7">
        <v>0</v>
      </c>
      <c r="G70" s="7">
        <v>3610</v>
      </c>
      <c r="H70" t="s">
        <v>30</v>
      </c>
      <c r="I70" s="7">
        <v>790</v>
      </c>
    </row>
    <row r="71" spans="1:9">
      <c r="A71" s="6">
        <v>45273</v>
      </c>
      <c r="B71" s="3">
        <f t="shared" si="3"/>
        <v>2023</v>
      </c>
      <c r="C71" s="6" t="str">
        <f t="shared" si="4"/>
        <v>DEC</v>
      </c>
      <c r="D71" s="7">
        <f t="shared" si="5"/>
        <v>3320</v>
      </c>
      <c r="E71" t="s">
        <v>24</v>
      </c>
      <c r="F71" s="7">
        <v>3320</v>
      </c>
      <c r="G71" s="7">
        <v>0</v>
      </c>
      <c r="H71" t="s">
        <v>21</v>
      </c>
      <c r="I71" s="7">
        <v>937</v>
      </c>
    </row>
    <row r="72" spans="1:9">
      <c r="A72" s="6">
        <v>45274</v>
      </c>
      <c r="B72" s="3">
        <f t="shared" si="3"/>
        <v>2023</v>
      </c>
      <c r="C72" s="6" t="str">
        <f t="shared" si="4"/>
        <v>DEC</v>
      </c>
      <c r="D72" s="7">
        <f t="shared" si="5"/>
        <v>2960</v>
      </c>
      <c r="E72" t="s">
        <v>26</v>
      </c>
      <c r="F72" s="7">
        <v>2960</v>
      </c>
      <c r="G72" s="7">
        <v>0</v>
      </c>
      <c r="H72" t="s">
        <v>23</v>
      </c>
      <c r="I72" s="7">
        <v>5669</v>
      </c>
    </row>
    <row r="73" spans="1:9">
      <c r="A73" s="6">
        <v>45275</v>
      </c>
      <c r="B73" s="3">
        <f t="shared" si="3"/>
        <v>2023</v>
      </c>
      <c r="C73" s="6" t="str">
        <f t="shared" si="4"/>
        <v>DEC</v>
      </c>
      <c r="D73" s="7">
        <f t="shared" si="5"/>
        <v>2130</v>
      </c>
      <c r="E73" t="s">
        <v>26</v>
      </c>
      <c r="F73" s="7">
        <v>2130</v>
      </c>
      <c r="G73" s="7">
        <v>0</v>
      </c>
      <c r="H73" t="s">
        <v>25</v>
      </c>
      <c r="I73" s="7">
        <v>4619</v>
      </c>
    </row>
    <row r="74" spans="1:9">
      <c r="A74" s="6">
        <v>45276</v>
      </c>
      <c r="B74" s="3">
        <f t="shared" si="3"/>
        <v>2023</v>
      </c>
      <c r="C74" s="6" t="str">
        <f t="shared" si="4"/>
        <v>DEC</v>
      </c>
      <c r="D74" s="7">
        <f t="shared" si="5"/>
        <v>1420</v>
      </c>
      <c r="E74" t="s">
        <v>29</v>
      </c>
      <c r="F74" s="7">
        <v>1420</v>
      </c>
      <c r="G74" s="7">
        <v>0</v>
      </c>
      <c r="H74" t="s">
        <v>27</v>
      </c>
      <c r="I74" s="7">
        <v>2614</v>
      </c>
    </row>
    <row r="75" spans="1:9">
      <c r="A75" s="6">
        <v>45271</v>
      </c>
      <c r="B75" s="3">
        <f t="shared" si="3"/>
        <v>2023</v>
      </c>
      <c r="C75" s="6" t="str">
        <f t="shared" si="4"/>
        <v>DEC</v>
      </c>
      <c r="D75" s="7">
        <f t="shared" si="5"/>
        <v>890</v>
      </c>
      <c r="E75" t="s">
        <v>26</v>
      </c>
      <c r="F75" s="7">
        <v>890</v>
      </c>
      <c r="G75" s="7">
        <v>0</v>
      </c>
      <c r="H75" t="s">
        <v>28</v>
      </c>
      <c r="I75" s="7">
        <v>7108</v>
      </c>
    </row>
    <row r="76" spans="1:9">
      <c r="A76" s="6">
        <v>45278</v>
      </c>
      <c r="B76" s="3">
        <f t="shared" si="3"/>
        <v>2023</v>
      </c>
      <c r="C76" s="6" t="str">
        <f t="shared" si="4"/>
        <v>DEC</v>
      </c>
      <c r="D76" s="7">
        <f t="shared" si="5"/>
        <v>190</v>
      </c>
      <c r="E76" t="s">
        <v>22</v>
      </c>
      <c r="F76" s="7">
        <v>190</v>
      </c>
      <c r="G76" s="7">
        <v>0</v>
      </c>
      <c r="H76" t="s">
        <v>30</v>
      </c>
      <c r="I76" s="7">
        <v>1773</v>
      </c>
    </row>
    <row r="77" spans="1:9">
      <c r="A77" s="6">
        <v>45279</v>
      </c>
      <c r="B77" s="3">
        <f t="shared" si="3"/>
        <v>2023</v>
      </c>
      <c r="C77" s="6" t="str">
        <f t="shared" si="4"/>
        <v>DEC</v>
      </c>
      <c r="D77" s="7">
        <f t="shared" si="5"/>
        <v>1310</v>
      </c>
      <c r="E77" t="s">
        <v>24</v>
      </c>
      <c r="F77" s="7">
        <v>1310</v>
      </c>
      <c r="G77" s="7">
        <v>0</v>
      </c>
      <c r="H77" t="s">
        <v>21</v>
      </c>
      <c r="I77" s="7">
        <v>308</v>
      </c>
    </row>
    <row r="78" spans="1:9">
      <c r="A78" s="6">
        <v>45279</v>
      </c>
      <c r="B78" s="3">
        <f t="shared" si="3"/>
        <v>2023</v>
      </c>
      <c r="C78" s="6" t="str">
        <f t="shared" si="4"/>
        <v>DEC</v>
      </c>
      <c r="D78" s="7">
        <f t="shared" si="5"/>
        <v>1610</v>
      </c>
      <c r="E78" t="s">
        <v>26</v>
      </c>
      <c r="F78" s="7">
        <v>1610</v>
      </c>
      <c r="G78" s="7">
        <v>0</v>
      </c>
      <c r="H78" t="s">
        <v>23</v>
      </c>
      <c r="I78" s="7">
        <v>1589</v>
      </c>
    </row>
    <row r="79" spans="1:9">
      <c r="A79" s="6">
        <v>45280</v>
      </c>
      <c r="B79" s="3">
        <f t="shared" si="3"/>
        <v>2023</v>
      </c>
      <c r="C79" s="6" t="str">
        <f t="shared" si="4"/>
        <v>DEC</v>
      </c>
      <c r="D79" s="7">
        <f t="shared" si="5"/>
        <v>1960</v>
      </c>
      <c r="E79" t="s">
        <v>29</v>
      </c>
      <c r="F79" s="7">
        <v>0</v>
      </c>
      <c r="G79" s="7">
        <v>1960</v>
      </c>
      <c r="H79" t="s">
        <v>25</v>
      </c>
      <c r="I79" s="7">
        <v>4908</v>
      </c>
    </row>
    <row r="80" spans="1:9">
      <c r="A80" s="6">
        <v>45281</v>
      </c>
      <c r="B80" s="3">
        <f t="shared" si="3"/>
        <v>2023</v>
      </c>
      <c r="C80" s="6" t="str">
        <f t="shared" si="4"/>
        <v>DEC</v>
      </c>
      <c r="D80" s="7">
        <f t="shared" si="5"/>
        <v>1560</v>
      </c>
      <c r="E80" t="s">
        <v>20</v>
      </c>
      <c r="F80" s="7">
        <v>0</v>
      </c>
      <c r="G80" s="7">
        <v>1560</v>
      </c>
      <c r="H80" t="s">
        <v>27</v>
      </c>
      <c r="I80" s="7">
        <v>2409</v>
      </c>
    </row>
    <row r="81" spans="1:9">
      <c r="A81" s="6">
        <v>45282</v>
      </c>
      <c r="B81" s="3">
        <f t="shared" si="3"/>
        <v>2023</v>
      </c>
      <c r="C81" s="6" t="str">
        <f t="shared" si="4"/>
        <v>DEC</v>
      </c>
      <c r="D81" s="7">
        <f t="shared" si="5"/>
        <v>2960</v>
      </c>
      <c r="E81" t="s">
        <v>22</v>
      </c>
      <c r="F81" s="7">
        <v>2960</v>
      </c>
      <c r="G81" s="7">
        <v>0</v>
      </c>
      <c r="H81" t="s">
        <v>28</v>
      </c>
      <c r="I81" s="7">
        <v>3730</v>
      </c>
    </row>
    <row r="82" spans="1:9">
      <c r="A82" s="6">
        <v>45283</v>
      </c>
      <c r="B82" s="3">
        <f t="shared" si="3"/>
        <v>2023</v>
      </c>
      <c r="C82" s="6" t="str">
        <f t="shared" si="4"/>
        <v>DEC</v>
      </c>
      <c r="D82" s="7">
        <f t="shared" si="5"/>
        <v>1520</v>
      </c>
      <c r="E82" t="s">
        <v>26</v>
      </c>
      <c r="F82" s="7">
        <v>1520</v>
      </c>
      <c r="G82" s="7">
        <v>0</v>
      </c>
      <c r="H82" t="s">
        <v>30</v>
      </c>
      <c r="I82" s="7">
        <v>842</v>
      </c>
    </row>
    <row r="83" spans="1:9">
      <c r="A83" s="6">
        <v>45283</v>
      </c>
      <c r="B83" s="3">
        <f t="shared" si="3"/>
        <v>2023</v>
      </c>
      <c r="C83" s="6" t="str">
        <f t="shared" si="4"/>
        <v>DEC</v>
      </c>
      <c r="D83" s="7">
        <f t="shared" si="5"/>
        <v>1290</v>
      </c>
      <c r="E83" t="s">
        <v>29</v>
      </c>
      <c r="F83" s="7">
        <v>1290</v>
      </c>
      <c r="G83" s="7">
        <v>0</v>
      </c>
      <c r="H83" t="s">
        <v>21</v>
      </c>
      <c r="I83" s="7">
        <v>4817</v>
      </c>
    </row>
    <row r="84" spans="1:9">
      <c r="A84" s="6">
        <v>45283</v>
      </c>
      <c r="B84" s="3">
        <f t="shared" si="3"/>
        <v>2023</v>
      </c>
      <c r="C84" s="6" t="str">
        <f t="shared" si="4"/>
        <v>DEC</v>
      </c>
      <c r="D84" s="7">
        <f t="shared" si="5"/>
        <v>1410</v>
      </c>
      <c r="E84" t="s">
        <v>26</v>
      </c>
      <c r="F84" s="7">
        <v>1410</v>
      </c>
      <c r="G84" s="7">
        <v>0</v>
      </c>
      <c r="H84" t="s">
        <v>23</v>
      </c>
      <c r="I84" s="7">
        <v>5484</v>
      </c>
    </row>
    <row r="85" spans="1:9">
      <c r="A85" s="6">
        <v>45284</v>
      </c>
      <c r="B85" s="3">
        <f t="shared" si="3"/>
        <v>2023</v>
      </c>
      <c r="C85" s="6" t="str">
        <f t="shared" si="4"/>
        <v>DEC</v>
      </c>
      <c r="D85" s="7">
        <f t="shared" si="5"/>
        <v>1250</v>
      </c>
      <c r="E85" t="s">
        <v>20</v>
      </c>
      <c r="F85" s="7">
        <v>1250</v>
      </c>
      <c r="G85" s="7">
        <v>0</v>
      </c>
      <c r="H85" t="s">
        <v>25</v>
      </c>
      <c r="I85" s="7">
        <v>614</v>
      </c>
    </row>
    <row r="86" spans="1:9">
      <c r="A86" s="6">
        <v>45285</v>
      </c>
      <c r="B86" s="3">
        <f t="shared" si="3"/>
        <v>2023</v>
      </c>
      <c r="C86" s="6" t="str">
        <f t="shared" si="4"/>
        <v>DEC</v>
      </c>
      <c r="D86" s="7">
        <f t="shared" si="5"/>
        <v>1100</v>
      </c>
      <c r="E86" t="s">
        <v>24</v>
      </c>
      <c r="F86" s="7">
        <v>1100</v>
      </c>
      <c r="G86" s="7">
        <v>0</v>
      </c>
      <c r="H86" t="s">
        <v>27</v>
      </c>
      <c r="I86" s="7">
        <v>57</v>
      </c>
    </row>
    <row r="87" spans="1:9">
      <c r="A87" s="6">
        <v>45286</v>
      </c>
      <c r="B87" s="3">
        <f t="shared" si="3"/>
        <v>2023</v>
      </c>
      <c r="C87" s="6" t="str">
        <f t="shared" si="4"/>
        <v>DEC</v>
      </c>
      <c r="D87" s="7">
        <f t="shared" si="5"/>
        <v>1140</v>
      </c>
      <c r="E87" t="s">
        <v>26</v>
      </c>
      <c r="F87" s="7">
        <v>0</v>
      </c>
      <c r="G87" s="7">
        <v>1140</v>
      </c>
      <c r="H87" t="s">
        <v>28</v>
      </c>
      <c r="I87" s="7">
        <v>8060</v>
      </c>
    </row>
    <row r="88" spans="1:9">
      <c r="A88" s="6">
        <v>45281</v>
      </c>
      <c r="B88" s="3">
        <f t="shared" si="3"/>
        <v>2023</v>
      </c>
      <c r="C88" s="6" t="str">
        <f t="shared" si="4"/>
        <v>DEC</v>
      </c>
      <c r="D88" s="7">
        <f t="shared" si="5"/>
        <v>2810</v>
      </c>
      <c r="E88" t="s">
        <v>29</v>
      </c>
      <c r="F88" s="7">
        <v>0</v>
      </c>
      <c r="G88" s="7">
        <v>2810</v>
      </c>
      <c r="H88" t="s">
        <v>30</v>
      </c>
      <c r="I88" s="7">
        <v>349</v>
      </c>
    </row>
    <row r="89" spans="1:9">
      <c r="A89" s="6">
        <v>45288</v>
      </c>
      <c r="B89" s="3">
        <f t="shared" si="3"/>
        <v>2023</v>
      </c>
      <c r="C89" s="6" t="str">
        <f t="shared" si="4"/>
        <v>DEC</v>
      </c>
      <c r="D89" s="7">
        <f t="shared" si="5"/>
        <v>2680</v>
      </c>
      <c r="E89" t="s">
        <v>22</v>
      </c>
      <c r="F89" s="7">
        <v>0</v>
      </c>
      <c r="G89" s="7">
        <v>2680</v>
      </c>
      <c r="H89" t="s">
        <v>21</v>
      </c>
      <c r="I89" s="7">
        <v>1619</v>
      </c>
    </row>
    <row r="90" spans="1:9">
      <c r="A90" s="6">
        <v>45288</v>
      </c>
      <c r="B90" s="3">
        <f t="shared" si="3"/>
        <v>2023</v>
      </c>
      <c r="C90" s="6" t="str">
        <f t="shared" si="4"/>
        <v>DEC</v>
      </c>
      <c r="D90" s="7">
        <f t="shared" si="5"/>
        <v>220</v>
      </c>
      <c r="E90" t="s">
        <v>26</v>
      </c>
      <c r="F90" s="7">
        <v>0</v>
      </c>
      <c r="G90" s="7">
        <v>220</v>
      </c>
      <c r="H90" t="s">
        <v>23</v>
      </c>
      <c r="I90" s="7">
        <v>769</v>
      </c>
    </row>
    <row r="91" spans="1:9">
      <c r="A91" s="6">
        <v>45288</v>
      </c>
      <c r="B91" s="3">
        <f t="shared" si="3"/>
        <v>2023</v>
      </c>
      <c r="C91" s="6" t="str">
        <f t="shared" si="4"/>
        <v>DEC</v>
      </c>
      <c r="D91" s="7">
        <f t="shared" si="5"/>
        <v>430</v>
      </c>
      <c r="E91" t="s">
        <v>29</v>
      </c>
      <c r="F91" s="7">
        <v>0</v>
      </c>
      <c r="G91" s="7">
        <v>430</v>
      </c>
      <c r="H91" t="s">
        <v>25</v>
      </c>
      <c r="I91" s="7">
        <v>5163</v>
      </c>
    </row>
    <row r="92" spans="1:9">
      <c r="A92" s="6">
        <v>45301</v>
      </c>
      <c r="B92" s="3">
        <f t="shared" si="3"/>
        <v>2024</v>
      </c>
      <c r="C92" s="6" t="str">
        <f t="shared" si="4"/>
        <v>JAN</v>
      </c>
      <c r="D92" s="7">
        <f t="shared" si="5"/>
        <v>3340</v>
      </c>
      <c r="E92" t="s">
        <v>26</v>
      </c>
      <c r="F92" s="7">
        <v>0</v>
      </c>
      <c r="G92" s="7">
        <v>3340</v>
      </c>
      <c r="H92" t="s">
        <v>27</v>
      </c>
      <c r="I92" s="7">
        <v>3164</v>
      </c>
    </row>
    <row r="93" spans="1:9">
      <c r="A93" s="6">
        <v>45302</v>
      </c>
      <c r="B93" s="3">
        <f t="shared" si="3"/>
        <v>2024</v>
      </c>
      <c r="C93" s="6" t="str">
        <f t="shared" si="4"/>
        <v>JAN</v>
      </c>
      <c r="D93" s="7">
        <f t="shared" si="5"/>
        <v>1150</v>
      </c>
      <c r="E93" t="s">
        <v>20</v>
      </c>
      <c r="F93" s="7">
        <v>0</v>
      </c>
      <c r="G93" s="7">
        <v>1150</v>
      </c>
      <c r="H93" t="s">
        <v>28</v>
      </c>
      <c r="I93" s="7">
        <v>666</v>
      </c>
    </row>
    <row r="94" spans="1:9">
      <c r="A94" s="6">
        <v>45303</v>
      </c>
      <c r="B94" s="3">
        <f t="shared" si="3"/>
        <v>2024</v>
      </c>
      <c r="C94" s="6" t="str">
        <f t="shared" si="4"/>
        <v>JAN</v>
      </c>
      <c r="D94" s="7">
        <f t="shared" si="5"/>
        <v>1650</v>
      </c>
      <c r="E94" t="s">
        <v>24</v>
      </c>
      <c r="F94" s="7">
        <v>1650</v>
      </c>
      <c r="G94" s="7">
        <v>0</v>
      </c>
      <c r="H94" t="s">
        <v>30</v>
      </c>
      <c r="I94" s="7">
        <v>3961</v>
      </c>
    </row>
    <row r="95" spans="1:9">
      <c r="A95" s="6">
        <v>45304</v>
      </c>
      <c r="B95" s="3">
        <f t="shared" si="3"/>
        <v>2024</v>
      </c>
      <c r="C95" s="6" t="str">
        <f t="shared" si="4"/>
        <v>JAN</v>
      </c>
      <c r="D95" s="7">
        <f t="shared" si="5"/>
        <v>3980</v>
      </c>
      <c r="E95" t="s">
        <v>26</v>
      </c>
      <c r="F95" s="7">
        <v>3980</v>
      </c>
      <c r="G95" s="7">
        <v>0</v>
      </c>
      <c r="H95" t="s">
        <v>21</v>
      </c>
      <c r="I95" s="7">
        <v>2948</v>
      </c>
    </row>
    <row r="96" spans="1:9">
      <c r="A96" s="6">
        <v>45304</v>
      </c>
      <c r="B96" s="3">
        <f t="shared" si="3"/>
        <v>2024</v>
      </c>
      <c r="C96" s="6" t="str">
        <f t="shared" si="4"/>
        <v>JAN</v>
      </c>
      <c r="D96" s="7">
        <f t="shared" si="5"/>
        <v>1530</v>
      </c>
      <c r="E96" t="s">
        <v>29</v>
      </c>
      <c r="F96" s="7">
        <v>1530</v>
      </c>
      <c r="G96" s="7">
        <v>0</v>
      </c>
      <c r="H96" t="s">
        <v>23</v>
      </c>
      <c r="I96" s="7">
        <v>2171</v>
      </c>
    </row>
    <row r="97" spans="1:9">
      <c r="A97" s="6">
        <v>45304</v>
      </c>
      <c r="B97" s="3">
        <f t="shared" si="3"/>
        <v>2024</v>
      </c>
      <c r="C97" s="6" t="str">
        <f t="shared" si="4"/>
        <v>JAN</v>
      </c>
      <c r="D97" s="7">
        <f t="shared" si="5"/>
        <v>2150</v>
      </c>
      <c r="E97" t="s">
        <v>22</v>
      </c>
      <c r="F97" s="7">
        <v>2150</v>
      </c>
      <c r="G97" s="7">
        <v>0</v>
      </c>
      <c r="H97" t="s">
        <v>27</v>
      </c>
      <c r="I97" s="7">
        <v>3270</v>
      </c>
    </row>
    <row r="98" spans="1:9">
      <c r="A98" s="6">
        <v>45307</v>
      </c>
      <c r="B98" s="3">
        <f t="shared" si="3"/>
        <v>2024</v>
      </c>
      <c r="C98" s="6" t="str">
        <f t="shared" si="4"/>
        <v>JAN</v>
      </c>
      <c r="D98" s="7">
        <f t="shared" si="5"/>
        <v>810</v>
      </c>
      <c r="E98" t="s">
        <v>20</v>
      </c>
      <c r="F98" s="7">
        <v>810</v>
      </c>
      <c r="G98" s="7">
        <v>0</v>
      </c>
      <c r="H98" t="s">
        <v>21</v>
      </c>
      <c r="I98" s="7">
        <v>952</v>
      </c>
    </row>
    <row r="99" spans="1:9">
      <c r="A99" s="6">
        <v>45307</v>
      </c>
      <c r="B99" s="3">
        <f t="shared" si="3"/>
        <v>2024</v>
      </c>
      <c r="C99" s="6" t="str">
        <f t="shared" si="4"/>
        <v>JAN</v>
      </c>
      <c r="D99" s="7">
        <f t="shared" si="5"/>
        <v>2340</v>
      </c>
      <c r="E99" t="s">
        <v>24</v>
      </c>
      <c r="F99" s="7">
        <v>0</v>
      </c>
      <c r="G99" s="7">
        <v>2340</v>
      </c>
      <c r="H99" t="s">
        <v>25</v>
      </c>
      <c r="I99" s="7">
        <v>889</v>
      </c>
    </row>
    <row r="100" spans="1:9">
      <c r="A100" s="6">
        <v>45309</v>
      </c>
      <c r="B100" s="3">
        <f t="shared" si="3"/>
        <v>2024</v>
      </c>
      <c r="C100" s="6" t="str">
        <f t="shared" si="4"/>
        <v>JAN</v>
      </c>
      <c r="D100" s="7">
        <f t="shared" si="5"/>
        <v>3110</v>
      </c>
      <c r="E100" t="s">
        <v>26</v>
      </c>
      <c r="F100" s="7">
        <v>0</v>
      </c>
      <c r="G100" s="7">
        <v>3110</v>
      </c>
      <c r="H100" t="s">
        <v>28</v>
      </c>
      <c r="I100" s="7">
        <v>1213</v>
      </c>
    </row>
    <row r="101" spans="1:9">
      <c r="A101" s="6">
        <v>45310</v>
      </c>
      <c r="B101" s="3">
        <f t="shared" si="3"/>
        <v>2024</v>
      </c>
      <c r="C101" s="6" t="str">
        <f t="shared" si="4"/>
        <v>JAN</v>
      </c>
      <c r="D101" s="7">
        <f t="shared" si="5"/>
        <v>1190</v>
      </c>
      <c r="E101" t="s">
        <v>29</v>
      </c>
      <c r="F101" s="7">
        <v>0</v>
      </c>
      <c r="G101" s="7">
        <v>1190</v>
      </c>
      <c r="H101" t="s">
        <v>27</v>
      </c>
      <c r="I101" s="7">
        <v>2048</v>
      </c>
    </row>
    <row r="102" spans="1:9">
      <c r="A102" s="6">
        <v>45311</v>
      </c>
      <c r="B102" s="3">
        <f t="shared" si="3"/>
        <v>2024</v>
      </c>
      <c r="C102" s="6" t="str">
        <f t="shared" si="4"/>
        <v>JAN</v>
      </c>
      <c r="D102" s="7">
        <f t="shared" si="5"/>
        <v>840</v>
      </c>
      <c r="E102" t="s">
        <v>26</v>
      </c>
      <c r="F102" s="7">
        <v>0</v>
      </c>
      <c r="G102" s="7">
        <v>840</v>
      </c>
      <c r="H102" t="s">
        <v>21</v>
      </c>
      <c r="I102" s="7">
        <v>3012</v>
      </c>
    </row>
    <row r="103" spans="1:9">
      <c r="A103" s="6">
        <v>45311</v>
      </c>
      <c r="B103" s="3">
        <f t="shared" si="3"/>
        <v>2024</v>
      </c>
      <c r="C103" s="6" t="str">
        <f t="shared" si="4"/>
        <v>JAN</v>
      </c>
      <c r="D103" s="7">
        <f t="shared" si="5"/>
        <v>2290</v>
      </c>
      <c r="E103" t="s">
        <v>22</v>
      </c>
      <c r="F103" s="7">
        <v>0</v>
      </c>
      <c r="G103" s="7">
        <v>2290</v>
      </c>
      <c r="H103" t="s">
        <v>21</v>
      </c>
      <c r="I103" s="7">
        <v>1658</v>
      </c>
    </row>
    <row r="104" spans="1:9">
      <c r="A104" s="6">
        <v>45311</v>
      </c>
      <c r="B104" s="3">
        <f t="shared" si="3"/>
        <v>2024</v>
      </c>
      <c r="C104" s="6" t="str">
        <f t="shared" si="4"/>
        <v>JAN</v>
      </c>
      <c r="D104" s="7">
        <f t="shared" si="5"/>
        <v>810</v>
      </c>
      <c r="E104" t="s">
        <v>24</v>
      </c>
      <c r="F104" s="7">
        <v>0</v>
      </c>
      <c r="G104" s="7">
        <v>810</v>
      </c>
      <c r="H104" t="s">
        <v>23</v>
      </c>
      <c r="I104" s="7">
        <v>2105</v>
      </c>
    </row>
    <row r="105" spans="1:9">
      <c r="A105" s="6">
        <v>45314</v>
      </c>
      <c r="B105" s="3">
        <f t="shared" si="3"/>
        <v>2024</v>
      </c>
      <c r="C105" s="6" t="str">
        <f t="shared" si="4"/>
        <v>JAN</v>
      </c>
      <c r="D105" s="7">
        <f t="shared" si="5"/>
        <v>940</v>
      </c>
      <c r="E105" t="s">
        <v>26</v>
      </c>
      <c r="F105" s="7">
        <v>0</v>
      </c>
      <c r="G105" s="7">
        <v>940</v>
      </c>
      <c r="H105" t="s">
        <v>25</v>
      </c>
      <c r="I105" s="7">
        <v>3101</v>
      </c>
    </row>
    <row r="106" spans="1:9">
      <c r="A106" s="6">
        <v>45314</v>
      </c>
      <c r="B106" s="3">
        <f t="shared" si="3"/>
        <v>2024</v>
      </c>
      <c r="C106" s="6" t="str">
        <f t="shared" si="4"/>
        <v>JAN</v>
      </c>
      <c r="D106" s="7">
        <f t="shared" si="5"/>
        <v>3090</v>
      </c>
      <c r="E106" t="s">
        <v>29</v>
      </c>
      <c r="F106" s="7">
        <v>0</v>
      </c>
      <c r="G106" s="7">
        <v>3090</v>
      </c>
      <c r="H106" t="s">
        <v>28</v>
      </c>
      <c r="I106" s="7">
        <v>1894</v>
      </c>
    </row>
    <row r="107" spans="1:9">
      <c r="A107" s="6">
        <v>45316</v>
      </c>
      <c r="B107" s="3">
        <f t="shared" si="3"/>
        <v>2024</v>
      </c>
      <c r="C107" s="6" t="str">
        <f t="shared" si="4"/>
        <v>JAN</v>
      </c>
      <c r="D107" s="7">
        <f t="shared" si="5"/>
        <v>2250</v>
      </c>
      <c r="E107" t="s">
        <v>20</v>
      </c>
      <c r="F107" s="7">
        <v>0</v>
      </c>
      <c r="G107" s="7">
        <v>2250</v>
      </c>
      <c r="H107" t="s">
        <v>23</v>
      </c>
      <c r="I107" s="7">
        <v>582</v>
      </c>
    </row>
    <row r="108" spans="1:9">
      <c r="A108" s="6">
        <v>45317</v>
      </c>
      <c r="B108" s="3">
        <f t="shared" si="3"/>
        <v>2024</v>
      </c>
      <c r="C108" s="6" t="str">
        <f t="shared" si="4"/>
        <v>JAN</v>
      </c>
      <c r="D108" s="7">
        <f t="shared" si="5"/>
        <v>1130</v>
      </c>
      <c r="E108" t="s">
        <v>22</v>
      </c>
      <c r="F108" s="7">
        <v>0</v>
      </c>
      <c r="G108" s="7">
        <v>1130</v>
      </c>
      <c r="H108" t="s">
        <v>21</v>
      </c>
      <c r="I108" s="7">
        <v>2253</v>
      </c>
    </row>
    <row r="109" spans="1:9">
      <c r="A109" s="6">
        <v>45312</v>
      </c>
      <c r="B109" s="3">
        <f t="shared" si="3"/>
        <v>2024</v>
      </c>
      <c r="C109" s="6" t="str">
        <f t="shared" si="4"/>
        <v>JAN</v>
      </c>
      <c r="D109" s="7">
        <f t="shared" si="5"/>
        <v>3830</v>
      </c>
      <c r="E109" t="s">
        <v>24</v>
      </c>
      <c r="F109" s="7">
        <v>0</v>
      </c>
      <c r="G109" s="7">
        <v>3830</v>
      </c>
      <c r="H109" t="s">
        <v>23</v>
      </c>
      <c r="I109" s="7">
        <v>2772</v>
      </c>
    </row>
    <row r="110" spans="1:9">
      <c r="A110" s="6">
        <v>45312</v>
      </c>
      <c r="B110" s="3">
        <f t="shared" si="3"/>
        <v>2024</v>
      </c>
      <c r="C110" s="6" t="str">
        <f t="shared" si="4"/>
        <v>JAN</v>
      </c>
      <c r="D110" s="7">
        <f t="shared" si="5"/>
        <v>2910</v>
      </c>
      <c r="E110" t="s">
        <v>26</v>
      </c>
      <c r="F110" s="7">
        <v>0</v>
      </c>
      <c r="G110" s="7">
        <v>2910</v>
      </c>
      <c r="H110" t="s">
        <v>23</v>
      </c>
      <c r="I110" s="7">
        <v>1714</v>
      </c>
    </row>
    <row r="111" spans="1:9">
      <c r="A111" s="6">
        <v>45312</v>
      </c>
      <c r="B111" s="3">
        <f t="shared" si="3"/>
        <v>2024</v>
      </c>
      <c r="C111" s="6" t="str">
        <f t="shared" si="4"/>
        <v>JAN</v>
      </c>
      <c r="D111" s="7">
        <f t="shared" si="5"/>
        <v>2950</v>
      </c>
      <c r="E111" t="s">
        <v>29</v>
      </c>
      <c r="F111" s="7">
        <v>0</v>
      </c>
      <c r="G111" s="7">
        <v>2950</v>
      </c>
      <c r="H111" t="s">
        <v>21</v>
      </c>
      <c r="I111" s="7">
        <v>2173</v>
      </c>
    </row>
    <row r="112" spans="1:9">
      <c r="A112" s="6">
        <v>45313</v>
      </c>
      <c r="B112" s="3">
        <f t="shared" si="3"/>
        <v>2024</v>
      </c>
      <c r="C112" s="6" t="str">
        <f t="shared" si="4"/>
        <v>JAN</v>
      </c>
      <c r="D112" s="7">
        <f t="shared" si="5"/>
        <v>1150</v>
      </c>
      <c r="E112" t="s">
        <v>29</v>
      </c>
      <c r="F112" s="7">
        <v>0</v>
      </c>
      <c r="G112" s="7">
        <v>1150</v>
      </c>
      <c r="H112" t="s">
        <v>21</v>
      </c>
      <c r="I112" s="7">
        <v>909</v>
      </c>
    </row>
    <row r="113" spans="1:9">
      <c r="A113" s="6">
        <v>45321</v>
      </c>
      <c r="B113" s="3">
        <f t="shared" si="3"/>
        <v>2024</v>
      </c>
      <c r="C113" s="6" t="str">
        <f t="shared" si="4"/>
        <v>JAN</v>
      </c>
      <c r="D113" s="7">
        <f t="shared" si="5"/>
        <v>3860</v>
      </c>
      <c r="E113" t="s">
        <v>26</v>
      </c>
      <c r="F113" s="7">
        <v>0</v>
      </c>
      <c r="G113" s="7">
        <v>3860</v>
      </c>
      <c r="H113" t="s">
        <v>25</v>
      </c>
      <c r="I113" s="7">
        <v>3379</v>
      </c>
    </row>
    <row r="114" spans="1:9">
      <c r="A114" s="6">
        <v>45322</v>
      </c>
      <c r="B114" s="3">
        <f t="shared" si="3"/>
        <v>2024</v>
      </c>
      <c r="C114" s="6" t="str">
        <f t="shared" si="4"/>
        <v>JAN</v>
      </c>
      <c r="D114" s="7">
        <f t="shared" si="5"/>
        <v>2100</v>
      </c>
      <c r="E114" t="s">
        <v>20</v>
      </c>
      <c r="F114" s="7">
        <v>0</v>
      </c>
      <c r="G114" s="7">
        <v>2100</v>
      </c>
      <c r="H114" t="s">
        <v>28</v>
      </c>
      <c r="I114" s="7">
        <v>1976</v>
      </c>
    </row>
    <row r="115" spans="1:9">
      <c r="A115" s="6">
        <v>45323</v>
      </c>
      <c r="B115" s="3">
        <f t="shared" si="3"/>
        <v>2024</v>
      </c>
      <c r="C115" s="6" t="str">
        <f t="shared" si="4"/>
        <v>FEB</v>
      </c>
      <c r="D115" s="7">
        <f t="shared" si="5"/>
        <v>1480</v>
      </c>
      <c r="E115" t="s">
        <v>24</v>
      </c>
      <c r="F115" s="7">
        <v>0</v>
      </c>
      <c r="G115" s="7">
        <v>1480</v>
      </c>
      <c r="H115" t="s">
        <v>27</v>
      </c>
      <c r="I115" s="7">
        <v>608</v>
      </c>
    </row>
    <row r="116" spans="1:9">
      <c r="A116" s="6">
        <v>45323</v>
      </c>
      <c r="B116" s="3">
        <f t="shared" si="3"/>
        <v>2024</v>
      </c>
      <c r="C116" s="6" t="str">
        <f t="shared" si="4"/>
        <v>FEB</v>
      </c>
      <c r="D116" s="7">
        <f t="shared" si="5"/>
        <v>1920</v>
      </c>
      <c r="E116" t="s">
        <v>26</v>
      </c>
      <c r="F116" s="7">
        <v>0</v>
      </c>
      <c r="G116" s="7">
        <v>1920</v>
      </c>
      <c r="H116" t="s">
        <v>30</v>
      </c>
      <c r="I116" s="7">
        <v>2274</v>
      </c>
    </row>
    <row r="117" spans="1:9">
      <c r="A117" s="6">
        <v>45325</v>
      </c>
      <c r="B117" s="3">
        <f t="shared" si="3"/>
        <v>2024</v>
      </c>
      <c r="C117" s="6" t="str">
        <f t="shared" si="4"/>
        <v>FEB</v>
      </c>
      <c r="D117" s="7">
        <f t="shared" si="5"/>
        <v>1190</v>
      </c>
      <c r="E117" t="s">
        <v>29</v>
      </c>
      <c r="F117" s="7">
        <v>0</v>
      </c>
      <c r="G117" s="7">
        <v>1190</v>
      </c>
      <c r="H117" t="s">
        <v>21</v>
      </c>
      <c r="I117" s="7">
        <v>1968</v>
      </c>
    </row>
    <row r="118" spans="1:9">
      <c r="A118" s="6">
        <v>45326</v>
      </c>
      <c r="B118" s="3">
        <f t="shared" si="3"/>
        <v>2024</v>
      </c>
      <c r="C118" s="6" t="str">
        <f t="shared" si="4"/>
        <v>FEB</v>
      </c>
      <c r="D118" s="7">
        <f t="shared" si="5"/>
        <v>2190</v>
      </c>
      <c r="E118" t="s">
        <v>22</v>
      </c>
      <c r="F118" s="7">
        <v>0</v>
      </c>
      <c r="G118" s="7">
        <v>2190</v>
      </c>
      <c r="H118" t="s">
        <v>30</v>
      </c>
      <c r="I118" s="7">
        <v>2520</v>
      </c>
    </row>
    <row r="119" spans="1:9">
      <c r="A119" s="6">
        <v>45327</v>
      </c>
      <c r="B119" s="3">
        <f t="shared" si="3"/>
        <v>2024</v>
      </c>
      <c r="C119" s="6" t="str">
        <f t="shared" si="4"/>
        <v>FEB</v>
      </c>
      <c r="D119" s="7">
        <f t="shared" si="5"/>
        <v>2990</v>
      </c>
      <c r="E119" t="s">
        <v>26</v>
      </c>
      <c r="F119" s="7">
        <v>0</v>
      </c>
      <c r="G119" s="7">
        <v>2990</v>
      </c>
      <c r="H119" t="s">
        <v>21</v>
      </c>
      <c r="I119" s="7">
        <v>1265</v>
      </c>
    </row>
    <row r="120" spans="1:9">
      <c r="A120" s="6">
        <v>45328</v>
      </c>
      <c r="B120" s="3">
        <f t="shared" si="3"/>
        <v>2024</v>
      </c>
      <c r="C120" s="6" t="str">
        <f t="shared" si="4"/>
        <v>FEB</v>
      </c>
      <c r="D120" s="7">
        <f t="shared" si="5"/>
        <v>1420</v>
      </c>
      <c r="E120" t="s">
        <v>29</v>
      </c>
      <c r="F120" s="7">
        <v>0</v>
      </c>
      <c r="G120" s="7">
        <v>1420</v>
      </c>
      <c r="H120" t="s">
        <v>30</v>
      </c>
      <c r="I120" s="7">
        <v>2258</v>
      </c>
    </row>
    <row r="121" spans="1:9">
      <c r="A121" s="6">
        <v>45323</v>
      </c>
      <c r="B121" s="3">
        <f t="shared" si="3"/>
        <v>2024</v>
      </c>
      <c r="C121" s="6" t="str">
        <f t="shared" si="4"/>
        <v>FEB</v>
      </c>
      <c r="D121" s="7">
        <f t="shared" si="5"/>
        <v>1610</v>
      </c>
      <c r="E121" t="s">
        <v>26</v>
      </c>
      <c r="F121" s="7">
        <v>0</v>
      </c>
      <c r="G121" s="7">
        <v>1610</v>
      </c>
      <c r="H121" t="s">
        <v>30</v>
      </c>
      <c r="I121" s="7">
        <v>4072</v>
      </c>
    </row>
    <row r="122" spans="1:9">
      <c r="A122" s="6">
        <v>45323</v>
      </c>
      <c r="B122" s="3">
        <f t="shared" si="3"/>
        <v>2024</v>
      </c>
      <c r="C122" s="6" t="str">
        <f t="shared" si="4"/>
        <v>FEB</v>
      </c>
      <c r="D122" s="7">
        <f t="shared" si="5"/>
        <v>2040</v>
      </c>
      <c r="E122" t="s">
        <v>20</v>
      </c>
      <c r="F122" s="7">
        <v>0</v>
      </c>
      <c r="G122" s="7">
        <v>2040</v>
      </c>
      <c r="H122" t="s">
        <v>21</v>
      </c>
      <c r="I122" s="7">
        <v>2751</v>
      </c>
    </row>
    <row r="123" spans="1:9">
      <c r="A123" s="6">
        <v>45331</v>
      </c>
      <c r="B123" s="3">
        <f t="shared" si="3"/>
        <v>2024</v>
      </c>
      <c r="C123" s="6" t="str">
        <f t="shared" si="4"/>
        <v>FEB</v>
      </c>
      <c r="D123" s="7">
        <f t="shared" si="5"/>
        <v>2420</v>
      </c>
      <c r="E123" t="s">
        <v>24</v>
      </c>
      <c r="F123" s="7">
        <v>0</v>
      </c>
      <c r="G123" s="7">
        <v>2420</v>
      </c>
      <c r="H123" t="s">
        <v>25</v>
      </c>
      <c r="I123" s="7">
        <v>3267</v>
      </c>
    </row>
    <row r="124" spans="1:9">
      <c r="A124" s="6">
        <v>45331</v>
      </c>
      <c r="B124" s="3">
        <f t="shared" si="3"/>
        <v>2024</v>
      </c>
      <c r="C124" s="6" t="str">
        <f t="shared" si="4"/>
        <v>FEB</v>
      </c>
      <c r="D124" s="7">
        <f t="shared" si="5"/>
        <v>1180</v>
      </c>
      <c r="E124" t="s">
        <v>26</v>
      </c>
      <c r="F124" s="7">
        <v>0</v>
      </c>
      <c r="G124" s="7">
        <v>1180</v>
      </c>
      <c r="H124" t="s">
        <v>28</v>
      </c>
      <c r="I124" s="7">
        <v>2923</v>
      </c>
    </row>
    <row r="125" spans="1:9">
      <c r="A125" s="6">
        <v>45333</v>
      </c>
      <c r="B125" s="3">
        <f t="shared" si="3"/>
        <v>2024</v>
      </c>
      <c r="C125" s="6" t="str">
        <f t="shared" si="4"/>
        <v>FEB</v>
      </c>
      <c r="D125" s="7">
        <f t="shared" si="5"/>
        <v>1440</v>
      </c>
      <c r="E125" t="s">
        <v>29</v>
      </c>
      <c r="F125" s="7">
        <v>0</v>
      </c>
      <c r="G125" s="7">
        <v>1440</v>
      </c>
      <c r="H125" t="s">
        <v>27</v>
      </c>
      <c r="I125" s="7">
        <v>1721</v>
      </c>
    </row>
    <row r="126" spans="1:9">
      <c r="A126" s="6">
        <v>45334</v>
      </c>
      <c r="B126" s="3">
        <f t="shared" si="3"/>
        <v>2024</v>
      </c>
      <c r="C126" s="6" t="str">
        <f t="shared" si="4"/>
        <v>FEB</v>
      </c>
      <c r="D126" s="7">
        <f t="shared" si="5"/>
        <v>2680</v>
      </c>
      <c r="E126" t="s">
        <v>22</v>
      </c>
      <c r="F126" s="7">
        <v>0</v>
      </c>
      <c r="G126" s="7">
        <v>2680</v>
      </c>
      <c r="H126" t="s">
        <v>21</v>
      </c>
      <c r="I126" s="7">
        <v>2806</v>
      </c>
    </row>
    <row r="127" spans="1:9">
      <c r="A127" s="6">
        <v>45335</v>
      </c>
      <c r="B127" s="3">
        <f t="shared" si="3"/>
        <v>2024</v>
      </c>
      <c r="C127" s="6" t="str">
        <f t="shared" si="4"/>
        <v>FEB</v>
      </c>
      <c r="D127" s="7">
        <f t="shared" si="5"/>
        <v>2930</v>
      </c>
      <c r="E127" t="s">
        <v>20</v>
      </c>
      <c r="F127" s="7">
        <v>0</v>
      </c>
      <c r="G127" s="7">
        <v>2930</v>
      </c>
      <c r="H127" t="s">
        <v>21</v>
      </c>
      <c r="I127" s="7">
        <v>3563</v>
      </c>
    </row>
    <row r="128" spans="1:9">
      <c r="A128" s="6">
        <v>45336</v>
      </c>
      <c r="B128" s="3">
        <f t="shared" si="3"/>
        <v>2024</v>
      </c>
      <c r="C128" s="6" t="str">
        <f t="shared" si="4"/>
        <v>FEB</v>
      </c>
      <c r="D128" s="7">
        <f t="shared" si="5"/>
        <v>1350</v>
      </c>
      <c r="E128" t="s">
        <v>24</v>
      </c>
      <c r="F128" s="7">
        <v>0</v>
      </c>
      <c r="G128" s="7">
        <v>1350</v>
      </c>
      <c r="H128" t="s">
        <v>30</v>
      </c>
      <c r="I128" s="7">
        <v>2864</v>
      </c>
    </row>
    <row r="129" spans="1:9">
      <c r="A129" s="6">
        <v>45337</v>
      </c>
      <c r="B129" s="3">
        <f t="shared" si="3"/>
        <v>2024</v>
      </c>
      <c r="C129" s="6" t="str">
        <f t="shared" si="4"/>
        <v>FEB</v>
      </c>
      <c r="D129" s="7">
        <f t="shared" si="5"/>
        <v>1160</v>
      </c>
      <c r="E129" t="s">
        <v>26</v>
      </c>
      <c r="F129" s="7">
        <v>0</v>
      </c>
      <c r="G129" s="7">
        <v>1160</v>
      </c>
      <c r="H129" t="s">
        <v>25</v>
      </c>
      <c r="I129" s="7">
        <v>2056</v>
      </c>
    </row>
    <row r="130" spans="1:9">
      <c r="A130" s="6">
        <v>45338</v>
      </c>
      <c r="B130" s="3">
        <f t="shared" si="3"/>
        <v>2024</v>
      </c>
      <c r="C130" s="6" t="str">
        <f t="shared" si="4"/>
        <v>FEB</v>
      </c>
      <c r="D130" s="7">
        <f t="shared" si="5"/>
        <v>1850</v>
      </c>
      <c r="E130" t="s">
        <v>29</v>
      </c>
      <c r="F130" s="7">
        <v>0</v>
      </c>
      <c r="G130" s="7">
        <v>1850</v>
      </c>
      <c r="H130" t="s">
        <v>28</v>
      </c>
      <c r="I130" s="7">
        <v>3481</v>
      </c>
    </row>
    <row r="131" spans="1:9">
      <c r="A131" s="6">
        <v>45333</v>
      </c>
      <c r="B131" s="3">
        <f t="shared" ref="B131:B194" si="6">YEAR(A131)</f>
        <v>2024</v>
      </c>
      <c r="C131" s="6" t="str">
        <f t="shared" ref="C131:C194" si="7">CHOOSE(MONTH(A131),"JAN","FEB","MAR","APR","MAY","JUN","JUL","AUG","SEP","OCT","NOV","DEC")</f>
        <v>FEB</v>
      </c>
      <c r="D131" s="7">
        <f t="shared" ref="D131:D194" si="8">SUM(F131:G131)</f>
        <v>1860</v>
      </c>
      <c r="E131" t="s">
        <v>26</v>
      </c>
      <c r="F131" s="7">
        <v>0</v>
      </c>
      <c r="G131" s="7">
        <v>1860</v>
      </c>
      <c r="H131" t="s">
        <v>30</v>
      </c>
      <c r="I131" s="7">
        <v>3844</v>
      </c>
    </row>
    <row r="132" spans="1:9">
      <c r="A132" s="6">
        <v>45340</v>
      </c>
      <c r="B132" s="3">
        <f t="shared" si="6"/>
        <v>2024</v>
      </c>
      <c r="C132" s="6" t="str">
        <f t="shared" si="7"/>
        <v>FEB</v>
      </c>
      <c r="D132" s="7">
        <f t="shared" si="8"/>
        <v>1910</v>
      </c>
      <c r="E132" t="s">
        <v>22</v>
      </c>
      <c r="F132" s="7">
        <v>0</v>
      </c>
      <c r="G132" s="7">
        <v>1910</v>
      </c>
      <c r="H132" t="s">
        <v>21</v>
      </c>
      <c r="I132" s="7">
        <v>1720</v>
      </c>
    </row>
    <row r="133" spans="1:9">
      <c r="A133" s="6">
        <v>45340</v>
      </c>
      <c r="B133" s="3">
        <f t="shared" si="6"/>
        <v>2024</v>
      </c>
      <c r="C133" s="6" t="str">
        <f t="shared" si="7"/>
        <v>FEB</v>
      </c>
      <c r="D133" s="7">
        <f t="shared" si="8"/>
        <v>1190</v>
      </c>
      <c r="E133" t="s">
        <v>24</v>
      </c>
      <c r="F133" s="7">
        <v>0</v>
      </c>
      <c r="G133" s="7">
        <v>1190</v>
      </c>
      <c r="H133" t="s">
        <v>30</v>
      </c>
      <c r="I133" s="7">
        <v>1319</v>
      </c>
    </row>
    <row r="134" spans="1:9">
      <c r="A134" s="6">
        <v>45340</v>
      </c>
      <c r="B134" s="3">
        <f t="shared" si="6"/>
        <v>2024</v>
      </c>
      <c r="C134" s="6" t="str">
        <f t="shared" si="7"/>
        <v>FEB</v>
      </c>
      <c r="D134" s="7">
        <f t="shared" si="8"/>
        <v>1390</v>
      </c>
      <c r="E134" t="s">
        <v>26</v>
      </c>
      <c r="F134" s="7">
        <v>0</v>
      </c>
      <c r="G134" s="7">
        <v>1390</v>
      </c>
      <c r="H134" t="s">
        <v>30</v>
      </c>
      <c r="I134" s="7">
        <v>2487</v>
      </c>
    </row>
    <row r="135" spans="1:9">
      <c r="A135" s="6">
        <v>45340</v>
      </c>
      <c r="B135" s="3">
        <f t="shared" si="6"/>
        <v>2024</v>
      </c>
      <c r="C135" s="6" t="str">
        <f t="shared" si="7"/>
        <v>FEB</v>
      </c>
      <c r="D135" s="7">
        <f t="shared" si="8"/>
        <v>2120</v>
      </c>
      <c r="E135" t="s">
        <v>29</v>
      </c>
      <c r="F135" s="7">
        <v>2120</v>
      </c>
      <c r="G135" s="7">
        <v>0</v>
      </c>
      <c r="H135" t="s">
        <v>21</v>
      </c>
      <c r="I135" s="7">
        <v>3675</v>
      </c>
    </row>
    <row r="136" spans="1:9">
      <c r="A136" s="6">
        <v>45344</v>
      </c>
      <c r="B136" s="3">
        <f t="shared" si="6"/>
        <v>2024</v>
      </c>
      <c r="C136" s="6" t="str">
        <f t="shared" si="7"/>
        <v>FEB</v>
      </c>
      <c r="D136" s="7">
        <f t="shared" si="8"/>
        <v>1120</v>
      </c>
      <c r="E136" t="s">
        <v>20</v>
      </c>
      <c r="F136" s="7">
        <v>1120</v>
      </c>
      <c r="G136" s="7">
        <v>0</v>
      </c>
      <c r="H136" t="s">
        <v>25</v>
      </c>
      <c r="I136" s="7">
        <v>2105</v>
      </c>
    </row>
    <row r="137" spans="1:9">
      <c r="A137" s="6">
        <v>45344</v>
      </c>
      <c r="B137" s="3">
        <f t="shared" si="6"/>
        <v>2024</v>
      </c>
      <c r="C137" s="6" t="str">
        <f t="shared" si="7"/>
        <v>FEB</v>
      </c>
      <c r="D137" s="7">
        <f t="shared" si="8"/>
        <v>1050</v>
      </c>
      <c r="E137" t="s">
        <v>22</v>
      </c>
      <c r="F137" s="7">
        <v>1050</v>
      </c>
      <c r="G137" s="7">
        <v>0</v>
      </c>
      <c r="H137" t="s">
        <v>28</v>
      </c>
      <c r="I137" s="7">
        <v>1512</v>
      </c>
    </row>
    <row r="138" spans="1:9">
      <c r="A138" s="6">
        <v>45346</v>
      </c>
      <c r="B138" s="3">
        <f t="shared" si="6"/>
        <v>2024</v>
      </c>
      <c r="C138" s="6" t="str">
        <f t="shared" si="7"/>
        <v>FEB</v>
      </c>
      <c r="D138" s="7">
        <f t="shared" si="8"/>
        <v>1490</v>
      </c>
      <c r="E138" t="s">
        <v>24</v>
      </c>
      <c r="F138" s="7">
        <v>1490</v>
      </c>
      <c r="G138" s="7">
        <v>0</v>
      </c>
      <c r="H138" t="s">
        <v>27</v>
      </c>
      <c r="I138" s="7">
        <v>1752</v>
      </c>
    </row>
    <row r="139" spans="1:9">
      <c r="A139" s="6">
        <v>45347</v>
      </c>
      <c r="B139" s="3">
        <f t="shared" si="6"/>
        <v>2024</v>
      </c>
      <c r="C139" s="6" t="str">
        <f t="shared" si="7"/>
        <v>FEB</v>
      </c>
      <c r="D139" s="7">
        <f t="shared" si="8"/>
        <v>1180</v>
      </c>
      <c r="E139" t="s">
        <v>26</v>
      </c>
      <c r="F139" s="7">
        <v>1180</v>
      </c>
      <c r="G139" s="7">
        <v>0</v>
      </c>
      <c r="H139" t="s">
        <v>30</v>
      </c>
      <c r="I139" s="7">
        <v>2974</v>
      </c>
    </row>
    <row r="140" spans="1:9">
      <c r="A140" s="6">
        <v>45348</v>
      </c>
      <c r="B140" s="3">
        <f t="shared" si="6"/>
        <v>2024</v>
      </c>
      <c r="C140" s="6" t="str">
        <f t="shared" si="7"/>
        <v>FEB</v>
      </c>
      <c r="D140" s="7">
        <f t="shared" si="8"/>
        <v>2590</v>
      </c>
      <c r="E140" t="s">
        <v>29</v>
      </c>
      <c r="F140" s="7">
        <v>2590</v>
      </c>
      <c r="G140" s="7">
        <v>0</v>
      </c>
      <c r="H140" t="s">
        <v>21</v>
      </c>
      <c r="I140" s="7">
        <v>1639</v>
      </c>
    </row>
    <row r="141" spans="1:9">
      <c r="A141" s="6">
        <v>45350</v>
      </c>
      <c r="B141" s="3">
        <f t="shared" si="6"/>
        <v>2024</v>
      </c>
      <c r="C141" s="6" t="str">
        <f t="shared" si="7"/>
        <v>FEB</v>
      </c>
      <c r="D141" s="7">
        <f t="shared" si="8"/>
        <v>1000</v>
      </c>
      <c r="E141" t="s">
        <v>26</v>
      </c>
      <c r="F141" s="7">
        <v>0</v>
      </c>
      <c r="G141" s="7">
        <v>1000</v>
      </c>
      <c r="H141" t="s">
        <v>30</v>
      </c>
      <c r="I141" s="7">
        <v>633</v>
      </c>
    </row>
    <row r="142" spans="1:9">
      <c r="A142" s="6">
        <v>45350</v>
      </c>
      <c r="B142" s="3">
        <f t="shared" si="6"/>
        <v>2024</v>
      </c>
      <c r="C142" s="6" t="str">
        <f t="shared" si="7"/>
        <v>FEB</v>
      </c>
      <c r="D142" s="7">
        <f t="shared" si="8"/>
        <v>1550</v>
      </c>
      <c r="E142" t="s">
        <v>20</v>
      </c>
      <c r="F142" s="7">
        <v>0</v>
      </c>
      <c r="G142" s="7">
        <v>1550</v>
      </c>
      <c r="H142" t="s">
        <v>25</v>
      </c>
      <c r="I142" s="7">
        <v>1765</v>
      </c>
    </row>
    <row r="143" spans="1:9">
      <c r="A143" s="6">
        <v>45352</v>
      </c>
      <c r="B143" s="3">
        <f t="shared" si="6"/>
        <v>2024</v>
      </c>
      <c r="C143" s="6" t="str">
        <f t="shared" si="7"/>
        <v>MAR</v>
      </c>
      <c r="D143" s="7">
        <f t="shared" si="8"/>
        <v>1240</v>
      </c>
      <c r="E143" t="s">
        <v>24</v>
      </c>
      <c r="F143" s="7">
        <v>0</v>
      </c>
      <c r="G143" s="7">
        <v>1240</v>
      </c>
      <c r="H143" t="s">
        <v>28</v>
      </c>
      <c r="I143" s="7">
        <v>1977</v>
      </c>
    </row>
    <row r="144" spans="1:9">
      <c r="A144" s="6">
        <v>45353</v>
      </c>
      <c r="B144" s="3">
        <f t="shared" si="6"/>
        <v>2024</v>
      </c>
      <c r="C144" s="6" t="str">
        <f t="shared" si="7"/>
        <v>MAR</v>
      </c>
      <c r="D144" s="7">
        <f t="shared" si="8"/>
        <v>840</v>
      </c>
      <c r="E144" t="s">
        <v>26</v>
      </c>
      <c r="F144" s="7">
        <v>0</v>
      </c>
      <c r="G144" s="7">
        <v>840</v>
      </c>
      <c r="H144" t="s">
        <v>21</v>
      </c>
      <c r="I144" s="7">
        <v>1473</v>
      </c>
    </row>
    <row r="145" spans="1:9">
      <c r="A145" s="6">
        <v>45354</v>
      </c>
      <c r="B145" s="3">
        <f t="shared" si="6"/>
        <v>2024</v>
      </c>
      <c r="C145" s="6" t="str">
        <f t="shared" si="7"/>
        <v>MAR</v>
      </c>
      <c r="D145" s="7">
        <f t="shared" si="8"/>
        <v>1110</v>
      </c>
      <c r="E145" t="s">
        <v>29</v>
      </c>
      <c r="F145" s="7">
        <v>0</v>
      </c>
      <c r="G145" s="7">
        <v>1110</v>
      </c>
      <c r="H145" t="s">
        <v>30</v>
      </c>
      <c r="I145" s="7">
        <v>2456</v>
      </c>
    </row>
    <row r="146" spans="1:9">
      <c r="A146" s="6">
        <v>45355</v>
      </c>
      <c r="B146" s="3">
        <f t="shared" si="6"/>
        <v>2024</v>
      </c>
      <c r="C146" s="6" t="str">
        <f t="shared" si="7"/>
        <v>MAR</v>
      </c>
      <c r="D146" s="7">
        <f t="shared" si="8"/>
        <v>1190</v>
      </c>
      <c r="E146" t="s">
        <v>22</v>
      </c>
      <c r="F146" s="7">
        <v>0</v>
      </c>
      <c r="G146" s="7">
        <v>1190</v>
      </c>
      <c r="H146" t="s">
        <v>30</v>
      </c>
      <c r="I146" s="7">
        <v>1855</v>
      </c>
    </row>
    <row r="147" spans="1:9">
      <c r="A147" s="6">
        <v>45356</v>
      </c>
      <c r="B147" s="3">
        <f t="shared" si="6"/>
        <v>2024</v>
      </c>
      <c r="C147" s="6" t="str">
        <f t="shared" si="7"/>
        <v>MAR</v>
      </c>
      <c r="D147" s="7">
        <f t="shared" si="8"/>
        <v>1020</v>
      </c>
      <c r="E147" t="s">
        <v>20</v>
      </c>
      <c r="F147" s="7">
        <v>0</v>
      </c>
      <c r="G147" s="7">
        <v>1020</v>
      </c>
      <c r="H147" t="s">
        <v>21</v>
      </c>
      <c r="I147" s="7">
        <v>2034</v>
      </c>
    </row>
    <row r="148" spans="1:9">
      <c r="A148" s="6">
        <v>45357</v>
      </c>
      <c r="B148" s="3">
        <f t="shared" si="6"/>
        <v>2024</v>
      </c>
      <c r="C148" s="6" t="str">
        <f t="shared" si="7"/>
        <v>MAR</v>
      </c>
      <c r="D148" s="7">
        <f t="shared" si="8"/>
        <v>1340</v>
      </c>
      <c r="E148" t="s">
        <v>26</v>
      </c>
      <c r="F148" s="7">
        <v>0</v>
      </c>
      <c r="G148" s="7">
        <v>1340</v>
      </c>
      <c r="H148" t="s">
        <v>25</v>
      </c>
      <c r="I148" s="7">
        <v>3150</v>
      </c>
    </row>
    <row r="149" spans="1:9">
      <c r="A149" s="6">
        <v>45357</v>
      </c>
      <c r="B149" s="3">
        <f t="shared" si="6"/>
        <v>2024</v>
      </c>
      <c r="C149" s="6" t="str">
        <f t="shared" si="7"/>
        <v>MAR</v>
      </c>
      <c r="D149" s="7">
        <f t="shared" si="8"/>
        <v>1410</v>
      </c>
      <c r="E149" t="s">
        <v>29</v>
      </c>
      <c r="F149" s="7">
        <v>0</v>
      </c>
      <c r="G149" s="7">
        <v>1410</v>
      </c>
      <c r="H149" t="s">
        <v>28</v>
      </c>
      <c r="I149" s="7">
        <v>914</v>
      </c>
    </row>
    <row r="150" spans="1:9">
      <c r="A150" s="6">
        <v>45359</v>
      </c>
      <c r="B150" s="3">
        <f t="shared" si="6"/>
        <v>2024</v>
      </c>
      <c r="C150" s="6" t="str">
        <f t="shared" si="7"/>
        <v>MAR</v>
      </c>
      <c r="D150" s="7">
        <f t="shared" si="8"/>
        <v>1150</v>
      </c>
      <c r="E150" t="s">
        <v>26</v>
      </c>
      <c r="F150" s="7">
        <v>0</v>
      </c>
      <c r="G150" s="7">
        <v>1150</v>
      </c>
      <c r="H150" t="s">
        <v>27</v>
      </c>
      <c r="I150" s="7">
        <v>1391</v>
      </c>
    </row>
    <row r="151" spans="1:9">
      <c r="A151" s="6">
        <v>45360</v>
      </c>
      <c r="B151" s="3">
        <f t="shared" si="6"/>
        <v>2024</v>
      </c>
      <c r="C151" s="6" t="str">
        <f t="shared" si="7"/>
        <v>MAR</v>
      </c>
      <c r="D151" s="7">
        <f t="shared" si="8"/>
        <v>1850</v>
      </c>
      <c r="E151" t="s">
        <v>22</v>
      </c>
      <c r="F151" s="7">
        <v>0</v>
      </c>
      <c r="G151" s="7">
        <v>1850</v>
      </c>
      <c r="H151" t="s">
        <v>21</v>
      </c>
      <c r="I151" s="7">
        <v>1303</v>
      </c>
    </row>
    <row r="152" spans="1:9">
      <c r="A152" s="6">
        <v>45360</v>
      </c>
      <c r="B152" s="3">
        <f t="shared" si="6"/>
        <v>2024</v>
      </c>
      <c r="C152" s="6" t="str">
        <f t="shared" si="7"/>
        <v>MAR</v>
      </c>
      <c r="D152" s="7">
        <f t="shared" si="8"/>
        <v>1860</v>
      </c>
      <c r="E152" t="s">
        <v>24</v>
      </c>
      <c r="F152" s="7">
        <v>1860</v>
      </c>
      <c r="G152" s="7">
        <v>0</v>
      </c>
      <c r="H152" t="s">
        <v>21</v>
      </c>
      <c r="I152" s="7">
        <v>1847</v>
      </c>
    </row>
    <row r="153" spans="1:9">
      <c r="A153" s="6">
        <v>45362</v>
      </c>
      <c r="B153" s="3">
        <f t="shared" si="6"/>
        <v>2024</v>
      </c>
      <c r="C153" s="6" t="str">
        <f t="shared" si="7"/>
        <v>MAR</v>
      </c>
      <c r="D153" s="7">
        <f t="shared" si="8"/>
        <v>810</v>
      </c>
      <c r="E153" t="s">
        <v>26</v>
      </c>
      <c r="F153" s="7">
        <v>0</v>
      </c>
      <c r="G153" s="7">
        <v>810</v>
      </c>
      <c r="H153" t="s">
        <v>30</v>
      </c>
      <c r="I153" s="7">
        <v>3190</v>
      </c>
    </row>
    <row r="154" spans="1:9">
      <c r="A154" s="6">
        <v>45363</v>
      </c>
      <c r="B154" s="3">
        <f t="shared" si="6"/>
        <v>2024</v>
      </c>
      <c r="C154" s="6" t="str">
        <f t="shared" si="7"/>
        <v>MAR</v>
      </c>
      <c r="D154" s="7">
        <f t="shared" si="8"/>
        <v>1810</v>
      </c>
      <c r="E154" t="s">
        <v>29</v>
      </c>
      <c r="F154" s="7">
        <v>1810</v>
      </c>
      <c r="G154" s="7">
        <v>0</v>
      </c>
      <c r="H154" t="s">
        <v>25</v>
      </c>
      <c r="I154" s="7">
        <v>2207</v>
      </c>
    </row>
    <row r="155" spans="1:9">
      <c r="A155" s="6">
        <v>45364</v>
      </c>
      <c r="B155" s="3">
        <f t="shared" si="6"/>
        <v>2024</v>
      </c>
      <c r="C155" s="6" t="str">
        <f t="shared" si="7"/>
        <v>MAR</v>
      </c>
      <c r="D155" s="7">
        <f t="shared" si="8"/>
        <v>3180</v>
      </c>
      <c r="E155" t="s">
        <v>20</v>
      </c>
      <c r="F155" s="7">
        <v>3000</v>
      </c>
      <c r="G155" s="7">
        <v>180</v>
      </c>
      <c r="H155" t="s">
        <v>28</v>
      </c>
      <c r="I155" s="7">
        <v>1596</v>
      </c>
    </row>
    <row r="156" spans="1:9">
      <c r="A156" s="6">
        <v>45365</v>
      </c>
      <c r="B156" s="3">
        <f t="shared" si="6"/>
        <v>2024</v>
      </c>
      <c r="C156" s="6" t="str">
        <f t="shared" si="7"/>
        <v>MAR</v>
      </c>
      <c r="D156" s="7">
        <f t="shared" si="8"/>
        <v>1330</v>
      </c>
      <c r="E156" t="s">
        <v>26</v>
      </c>
      <c r="F156" s="7">
        <v>0</v>
      </c>
      <c r="G156" s="7">
        <v>1330</v>
      </c>
      <c r="H156" t="s">
        <v>30</v>
      </c>
      <c r="I156" s="7">
        <v>1455</v>
      </c>
    </row>
    <row r="157" spans="1:9">
      <c r="A157" s="6">
        <v>45366</v>
      </c>
      <c r="B157" s="3">
        <f t="shared" si="6"/>
        <v>2024</v>
      </c>
      <c r="C157" s="6" t="str">
        <f t="shared" si="7"/>
        <v>MAR</v>
      </c>
      <c r="D157" s="7">
        <f t="shared" si="8"/>
        <v>1030</v>
      </c>
      <c r="E157" t="s">
        <v>29</v>
      </c>
      <c r="F157" s="7">
        <v>0</v>
      </c>
      <c r="G157" s="7">
        <v>1030</v>
      </c>
      <c r="H157" t="s">
        <v>21</v>
      </c>
      <c r="I157" s="7">
        <v>889</v>
      </c>
    </row>
    <row r="158" spans="1:9">
      <c r="A158" s="6">
        <v>45367</v>
      </c>
      <c r="B158" s="3">
        <f t="shared" si="6"/>
        <v>2024</v>
      </c>
      <c r="C158" s="6" t="str">
        <f t="shared" si="7"/>
        <v>MAR</v>
      </c>
      <c r="D158" s="7">
        <f t="shared" si="8"/>
        <v>1960</v>
      </c>
      <c r="E158" t="s">
        <v>26</v>
      </c>
      <c r="F158" s="7">
        <v>1960</v>
      </c>
      <c r="G158" s="7">
        <v>0</v>
      </c>
      <c r="H158" t="s">
        <v>30</v>
      </c>
      <c r="I158" s="7">
        <v>3853</v>
      </c>
    </row>
    <row r="159" spans="1:9">
      <c r="A159" s="6">
        <v>45362</v>
      </c>
      <c r="B159" s="3">
        <f t="shared" si="6"/>
        <v>2024</v>
      </c>
      <c r="C159" s="6" t="str">
        <f t="shared" si="7"/>
        <v>MAR</v>
      </c>
      <c r="D159" s="7">
        <f t="shared" si="8"/>
        <v>2690</v>
      </c>
      <c r="E159" t="s">
        <v>22</v>
      </c>
      <c r="F159" s="7">
        <v>2690</v>
      </c>
      <c r="G159" s="7">
        <v>0</v>
      </c>
      <c r="H159" t="s">
        <v>30</v>
      </c>
      <c r="I159" s="7">
        <v>1835</v>
      </c>
    </row>
    <row r="160" spans="1:9">
      <c r="A160" s="6">
        <v>45369</v>
      </c>
      <c r="B160" s="3">
        <f t="shared" si="6"/>
        <v>2024</v>
      </c>
      <c r="C160" s="6" t="str">
        <f t="shared" si="7"/>
        <v>MAR</v>
      </c>
      <c r="D160" s="7">
        <f t="shared" si="8"/>
        <v>1840</v>
      </c>
      <c r="E160" t="s">
        <v>24</v>
      </c>
      <c r="F160" s="7">
        <v>1840</v>
      </c>
      <c r="G160" s="7">
        <v>0</v>
      </c>
      <c r="H160" t="s">
        <v>21</v>
      </c>
      <c r="I160" s="7">
        <v>1967</v>
      </c>
    </row>
    <row r="161" spans="1:9">
      <c r="A161" s="6">
        <v>45370</v>
      </c>
      <c r="B161" s="3">
        <f t="shared" si="6"/>
        <v>2024</v>
      </c>
      <c r="C161" s="6" t="str">
        <f t="shared" si="7"/>
        <v>MAR</v>
      </c>
      <c r="D161" s="7">
        <f t="shared" si="8"/>
        <v>3320</v>
      </c>
      <c r="E161" t="s">
        <v>26</v>
      </c>
      <c r="F161" s="7">
        <v>0</v>
      </c>
      <c r="G161" s="7">
        <v>3320</v>
      </c>
      <c r="H161" t="s">
        <v>25</v>
      </c>
      <c r="I161" s="7">
        <v>3286</v>
      </c>
    </row>
    <row r="162" spans="1:9">
      <c r="A162" s="6">
        <v>45371</v>
      </c>
      <c r="B162" s="3">
        <f t="shared" si="6"/>
        <v>2024</v>
      </c>
      <c r="C162" s="6" t="str">
        <f t="shared" si="7"/>
        <v>MAR</v>
      </c>
      <c r="D162" s="7">
        <f t="shared" si="8"/>
        <v>2350</v>
      </c>
      <c r="E162" t="s">
        <v>29</v>
      </c>
      <c r="F162" s="7">
        <v>0</v>
      </c>
      <c r="G162" s="7">
        <v>2350</v>
      </c>
      <c r="H162" t="s">
        <v>28</v>
      </c>
      <c r="I162" s="7">
        <v>2001</v>
      </c>
    </row>
    <row r="163" spans="1:9">
      <c r="A163" s="6">
        <v>45372</v>
      </c>
      <c r="B163" s="3">
        <f t="shared" si="6"/>
        <v>2024</v>
      </c>
      <c r="C163" s="6" t="str">
        <f t="shared" si="7"/>
        <v>MAR</v>
      </c>
      <c r="D163" s="7">
        <f t="shared" si="8"/>
        <v>1110</v>
      </c>
      <c r="E163" t="s">
        <v>20</v>
      </c>
      <c r="F163" s="7">
        <v>1110</v>
      </c>
      <c r="G163" s="7">
        <v>0</v>
      </c>
      <c r="H163" t="s">
        <v>27</v>
      </c>
      <c r="I163" s="7">
        <v>3043</v>
      </c>
    </row>
    <row r="164" spans="1:9">
      <c r="A164" s="6">
        <v>45372</v>
      </c>
      <c r="B164" s="3">
        <f t="shared" si="6"/>
        <v>2024</v>
      </c>
      <c r="C164" s="6" t="str">
        <f t="shared" si="7"/>
        <v>MAR</v>
      </c>
      <c r="D164" s="7">
        <f t="shared" si="8"/>
        <v>3930</v>
      </c>
      <c r="E164" t="s">
        <v>22</v>
      </c>
      <c r="F164" s="7">
        <v>3930</v>
      </c>
      <c r="G164" s="7">
        <v>0</v>
      </c>
      <c r="H164" t="s">
        <v>23</v>
      </c>
      <c r="I164" s="7">
        <v>2694</v>
      </c>
    </row>
    <row r="165" spans="1:9">
      <c r="A165" s="6">
        <v>45372</v>
      </c>
      <c r="B165" s="3">
        <f t="shared" si="6"/>
        <v>2024</v>
      </c>
      <c r="C165" s="6" t="str">
        <f t="shared" si="7"/>
        <v>MAR</v>
      </c>
      <c r="D165" s="7">
        <f t="shared" si="8"/>
        <v>2260</v>
      </c>
      <c r="E165" t="s">
        <v>24</v>
      </c>
      <c r="F165" s="7">
        <v>2260</v>
      </c>
      <c r="G165" s="7">
        <v>0</v>
      </c>
      <c r="H165" t="s">
        <v>21</v>
      </c>
      <c r="I165" s="7">
        <v>3797</v>
      </c>
    </row>
    <row r="166" spans="1:9">
      <c r="A166" s="6">
        <v>45375</v>
      </c>
      <c r="B166" s="3">
        <f t="shared" si="6"/>
        <v>2024</v>
      </c>
      <c r="C166" s="6" t="str">
        <f t="shared" si="7"/>
        <v>MAR</v>
      </c>
      <c r="D166" s="7">
        <f t="shared" si="8"/>
        <v>1430</v>
      </c>
      <c r="E166" t="s">
        <v>26</v>
      </c>
      <c r="F166" s="7">
        <v>1430</v>
      </c>
      <c r="G166" s="7">
        <v>0</v>
      </c>
      <c r="H166" t="s">
        <v>23</v>
      </c>
      <c r="I166" s="7">
        <v>3014</v>
      </c>
    </row>
    <row r="167" spans="1:9">
      <c r="A167" s="6">
        <v>45376</v>
      </c>
      <c r="B167" s="3">
        <f t="shared" si="6"/>
        <v>2024</v>
      </c>
      <c r="C167" s="6" t="str">
        <f t="shared" si="7"/>
        <v>MAR</v>
      </c>
      <c r="D167" s="7">
        <f t="shared" si="8"/>
        <v>1390</v>
      </c>
      <c r="E167" t="s">
        <v>29</v>
      </c>
      <c r="F167" s="7">
        <v>0</v>
      </c>
      <c r="G167" s="7">
        <v>1390</v>
      </c>
      <c r="H167" t="s">
        <v>25</v>
      </c>
      <c r="I167" s="7">
        <v>2478</v>
      </c>
    </row>
    <row r="168" spans="1:9">
      <c r="A168" s="6">
        <v>45377</v>
      </c>
      <c r="B168" s="3">
        <f t="shared" si="6"/>
        <v>2024</v>
      </c>
      <c r="C168" s="6" t="str">
        <f t="shared" si="7"/>
        <v>MAR</v>
      </c>
      <c r="D168" s="7">
        <f t="shared" si="8"/>
        <v>1280</v>
      </c>
      <c r="E168" t="s">
        <v>26</v>
      </c>
      <c r="F168" s="7">
        <v>1280</v>
      </c>
      <c r="G168" s="7">
        <v>0</v>
      </c>
      <c r="H168" t="s">
        <v>28</v>
      </c>
      <c r="I168" s="7">
        <v>2894</v>
      </c>
    </row>
    <row r="169" spans="1:9">
      <c r="A169" s="6">
        <v>45372</v>
      </c>
      <c r="B169" s="3">
        <f t="shared" si="6"/>
        <v>2024</v>
      </c>
      <c r="C169" s="6" t="str">
        <f t="shared" si="7"/>
        <v>MAR</v>
      </c>
      <c r="D169" s="7">
        <f t="shared" si="8"/>
        <v>900</v>
      </c>
      <c r="E169" t="s">
        <v>22</v>
      </c>
      <c r="F169" s="7">
        <v>0</v>
      </c>
      <c r="G169" s="7">
        <v>900</v>
      </c>
      <c r="H169" t="s">
        <v>23</v>
      </c>
      <c r="I169" s="7">
        <v>1826</v>
      </c>
    </row>
    <row r="170" spans="1:9">
      <c r="A170" s="6">
        <v>45379</v>
      </c>
      <c r="B170" s="3">
        <f t="shared" si="6"/>
        <v>2024</v>
      </c>
      <c r="C170" s="6" t="str">
        <f t="shared" si="7"/>
        <v>MAR</v>
      </c>
      <c r="D170" s="7">
        <f t="shared" si="8"/>
        <v>940</v>
      </c>
      <c r="E170" t="s">
        <v>24</v>
      </c>
      <c r="F170" s="7">
        <v>0</v>
      </c>
      <c r="G170" s="7">
        <v>940</v>
      </c>
      <c r="H170" t="s">
        <v>21</v>
      </c>
      <c r="I170" s="7">
        <v>1662</v>
      </c>
    </row>
    <row r="171" spans="1:9">
      <c r="A171" s="6">
        <v>45380</v>
      </c>
      <c r="B171" s="3">
        <f t="shared" si="6"/>
        <v>2024</v>
      </c>
      <c r="C171" s="6" t="str">
        <f t="shared" si="7"/>
        <v>MAR</v>
      </c>
      <c r="D171" s="7">
        <f t="shared" si="8"/>
        <v>3600</v>
      </c>
      <c r="E171" t="s">
        <v>26</v>
      </c>
      <c r="F171" s="7">
        <v>0</v>
      </c>
      <c r="G171" s="7">
        <v>3600</v>
      </c>
      <c r="H171" t="s">
        <v>23</v>
      </c>
      <c r="I171" s="7">
        <v>3963</v>
      </c>
    </row>
    <row r="172" spans="1:9">
      <c r="A172" s="6">
        <v>45380</v>
      </c>
      <c r="B172" s="3">
        <f t="shared" si="6"/>
        <v>2024</v>
      </c>
      <c r="C172" s="6" t="str">
        <f t="shared" si="7"/>
        <v>MAR</v>
      </c>
      <c r="D172" s="7">
        <f t="shared" si="8"/>
        <v>1310</v>
      </c>
      <c r="E172" t="s">
        <v>29</v>
      </c>
      <c r="F172" s="7">
        <v>0</v>
      </c>
      <c r="G172" s="7">
        <v>1310</v>
      </c>
      <c r="H172" t="s">
        <v>23</v>
      </c>
      <c r="I172" s="7">
        <v>1503</v>
      </c>
    </row>
    <row r="173" spans="1:9">
      <c r="A173" s="6">
        <v>45380</v>
      </c>
      <c r="B173" s="3">
        <f t="shared" si="6"/>
        <v>2024</v>
      </c>
      <c r="C173" s="6" t="str">
        <f t="shared" si="7"/>
        <v>MAR</v>
      </c>
      <c r="D173" s="7">
        <f t="shared" si="8"/>
        <v>910</v>
      </c>
      <c r="E173" t="s">
        <v>20</v>
      </c>
      <c r="F173" s="7">
        <v>910</v>
      </c>
      <c r="G173" s="7">
        <v>0</v>
      </c>
      <c r="H173" t="s">
        <v>21</v>
      </c>
      <c r="I173" s="7">
        <v>2044</v>
      </c>
    </row>
    <row r="174" spans="1:9">
      <c r="A174" s="6">
        <v>45380</v>
      </c>
      <c r="B174" s="3">
        <f t="shared" si="6"/>
        <v>2024</v>
      </c>
      <c r="C174" s="6" t="str">
        <f t="shared" si="7"/>
        <v>MAR</v>
      </c>
      <c r="D174" s="7">
        <f t="shared" si="8"/>
        <v>3610</v>
      </c>
      <c r="E174" t="s">
        <v>22</v>
      </c>
      <c r="F174" s="7">
        <v>0</v>
      </c>
      <c r="G174" s="7">
        <v>3610</v>
      </c>
      <c r="H174" t="s">
        <v>25</v>
      </c>
      <c r="I174" s="7">
        <v>2254</v>
      </c>
    </row>
    <row r="175" spans="1:9">
      <c r="A175" s="6">
        <v>45384</v>
      </c>
      <c r="B175" s="3">
        <f t="shared" si="6"/>
        <v>2024</v>
      </c>
      <c r="C175" s="6" t="str">
        <f t="shared" si="7"/>
        <v>APR</v>
      </c>
      <c r="D175" s="7">
        <f t="shared" si="8"/>
        <v>2210</v>
      </c>
      <c r="E175" t="s">
        <v>24</v>
      </c>
      <c r="F175" s="7">
        <v>0</v>
      </c>
      <c r="G175" s="7">
        <v>2210</v>
      </c>
      <c r="H175" t="s">
        <v>28</v>
      </c>
      <c r="I175" s="7">
        <v>3880</v>
      </c>
    </row>
    <row r="176" spans="1:9">
      <c r="A176" s="6">
        <v>45385</v>
      </c>
      <c r="B176" s="3">
        <f t="shared" si="6"/>
        <v>2024</v>
      </c>
      <c r="C176" s="6" t="str">
        <f t="shared" si="7"/>
        <v>APR</v>
      </c>
      <c r="D176" s="7">
        <f t="shared" si="8"/>
        <v>1400</v>
      </c>
      <c r="E176" t="s">
        <v>26</v>
      </c>
      <c r="F176" s="7">
        <v>0</v>
      </c>
      <c r="G176" s="7">
        <v>1400</v>
      </c>
      <c r="H176" t="s">
        <v>27</v>
      </c>
      <c r="I176" s="7">
        <v>3376</v>
      </c>
    </row>
    <row r="177" spans="1:9">
      <c r="A177" s="6">
        <v>45386</v>
      </c>
      <c r="B177" s="3">
        <f t="shared" si="6"/>
        <v>2024</v>
      </c>
      <c r="C177" s="6" t="str">
        <f t="shared" si="7"/>
        <v>APR</v>
      </c>
      <c r="D177" s="7">
        <f t="shared" si="8"/>
        <v>2130</v>
      </c>
      <c r="E177" t="s">
        <v>29</v>
      </c>
      <c r="F177" s="7">
        <v>0</v>
      </c>
      <c r="G177" s="7">
        <v>2130</v>
      </c>
      <c r="H177" t="s">
        <v>21</v>
      </c>
      <c r="I177" s="7">
        <v>1445</v>
      </c>
    </row>
    <row r="178" spans="1:9">
      <c r="A178" s="6">
        <v>45387</v>
      </c>
      <c r="B178" s="3">
        <f t="shared" si="6"/>
        <v>2024</v>
      </c>
      <c r="C178" s="6" t="str">
        <f t="shared" si="7"/>
        <v>APR</v>
      </c>
      <c r="D178" s="7">
        <f t="shared" si="8"/>
        <v>2090</v>
      </c>
      <c r="E178" t="s">
        <v>26</v>
      </c>
      <c r="F178" s="7">
        <v>0</v>
      </c>
      <c r="G178" s="7">
        <v>2090</v>
      </c>
      <c r="H178" t="s">
        <v>21</v>
      </c>
      <c r="I178" s="7">
        <v>3501</v>
      </c>
    </row>
    <row r="179" spans="1:9">
      <c r="A179" s="6">
        <v>45388</v>
      </c>
      <c r="B179" s="3">
        <f t="shared" si="6"/>
        <v>2024</v>
      </c>
      <c r="C179" s="6" t="str">
        <f t="shared" si="7"/>
        <v>APR</v>
      </c>
      <c r="D179" s="7">
        <f t="shared" si="8"/>
        <v>1160</v>
      </c>
      <c r="E179" t="s">
        <v>22</v>
      </c>
      <c r="F179" s="7">
        <v>0</v>
      </c>
      <c r="G179" s="7">
        <v>1160</v>
      </c>
      <c r="H179" t="s">
        <v>23</v>
      </c>
      <c r="I179" s="7">
        <v>664</v>
      </c>
    </row>
    <row r="180" spans="1:9">
      <c r="A180" s="6">
        <v>45383</v>
      </c>
      <c r="B180" s="3">
        <f t="shared" si="6"/>
        <v>2024</v>
      </c>
      <c r="C180" s="6" t="str">
        <f t="shared" si="7"/>
        <v>APR</v>
      </c>
      <c r="D180" s="7">
        <f t="shared" si="8"/>
        <v>100</v>
      </c>
      <c r="E180" t="s">
        <v>24</v>
      </c>
      <c r="F180" s="7">
        <v>0</v>
      </c>
      <c r="G180" s="7">
        <v>100</v>
      </c>
      <c r="H180" t="s">
        <v>25</v>
      </c>
      <c r="I180" s="7">
        <v>2118</v>
      </c>
    </row>
    <row r="181" spans="1:9">
      <c r="A181" s="6">
        <v>45390</v>
      </c>
      <c r="B181" s="3">
        <f t="shared" si="6"/>
        <v>2024</v>
      </c>
      <c r="C181" s="6" t="str">
        <f t="shared" si="7"/>
        <v>APR</v>
      </c>
      <c r="D181" s="7">
        <f t="shared" si="8"/>
        <v>2680</v>
      </c>
      <c r="E181" t="s">
        <v>26</v>
      </c>
      <c r="F181" s="7">
        <v>0</v>
      </c>
      <c r="G181" s="7">
        <v>2680</v>
      </c>
      <c r="H181" t="s">
        <v>28</v>
      </c>
      <c r="I181" s="7">
        <v>1740</v>
      </c>
    </row>
    <row r="182" spans="1:9">
      <c r="A182" s="6">
        <v>45391</v>
      </c>
      <c r="B182" s="3">
        <f t="shared" si="6"/>
        <v>2024</v>
      </c>
      <c r="C182" s="6" t="str">
        <f t="shared" si="7"/>
        <v>APR</v>
      </c>
      <c r="D182" s="7">
        <f t="shared" si="8"/>
        <v>3650</v>
      </c>
      <c r="E182" t="s">
        <v>29</v>
      </c>
      <c r="F182" s="7">
        <v>0</v>
      </c>
      <c r="G182" s="7">
        <v>3650</v>
      </c>
      <c r="H182" t="s">
        <v>23</v>
      </c>
      <c r="I182" s="7">
        <v>987</v>
      </c>
    </row>
    <row r="183" spans="1:9">
      <c r="A183" s="6">
        <v>45392</v>
      </c>
      <c r="B183" s="3">
        <f t="shared" si="6"/>
        <v>2024</v>
      </c>
      <c r="C183" s="6" t="str">
        <f t="shared" si="7"/>
        <v>APR</v>
      </c>
      <c r="D183" s="7">
        <f t="shared" si="8"/>
        <v>3590</v>
      </c>
      <c r="E183" t="s">
        <v>20</v>
      </c>
      <c r="F183" s="7">
        <v>0</v>
      </c>
      <c r="G183" s="7">
        <v>3590</v>
      </c>
      <c r="H183" t="s">
        <v>21</v>
      </c>
      <c r="I183" s="7">
        <v>656</v>
      </c>
    </row>
    <row r="184" spans="1:9">
      <c r="A184" s="6">
        <v>45393</v>
      </c>
      <c r="B184" s="3">
        <f t="shared" si="6"/>
        <v>2024</v>
      </c>
      <c r="C184" s="6" t="str">
        <f t="shared" si="7"/>
        <v>APR</v>
      </c>
      <c r="D184" s="7">
        <f t="shared" si="8"/>
        <v>3310</v>
      </c>
      <c r="E184" t="s">
        <v>26</v>
      </c>
      <c r="F184" s="7">
        <v>0</v>
      </c>
      <c r="G184" s="7">
        <v>3310</v>
      </c>
      <c r="H184" t="s">
        <v>23</v>
      </c>
      <c r="I184" s="7">
        <v>3451</v>
      </c>
    </row>
    <row r="185" spans="1:9">
      <c r="A185" s="6">
        <v>45394</v>
      </c>
      <c r="B185" s="3">
        <f t="shared" si="6"/>
        <v>2024</v>
      </c>
      <c r="C185" s="6" t="str">
        <f t="shared" si="7"/>
        <v>APR</v>
      </c>
      <c r="D185" s="7">
        <f t="shared" si="8"/>
        <v>1940</v>
      </c>
      <c r="E185" t="s">
        <v>29</v>
      </c>
      <c r="F185" s="7">
        <v>0</v>
      </c>
      <c r="G185" s="7">
        <v>1940</v>
      </c>
      <c r="H185" t="s">
        <v>23</v>
      </c>
      <c r="I185" s="7">
        <v>676</v>
      </c>
    </row>
    <row r="186" spans="1:9">
      <c r="A186" s="6">
        <v>45394</v>
      </c>
      <c r="B186" s="3">
        <f t="shared" si="6"/>
        <v>2024</v>
      </c>
      <c r="C186" s="6" t="str">
        <f t="shared" si="7"/>
        <v>APR</v>
      </c>
      <c r="D186" s="7">
        <f t="shared" si="8"/>
        <v>2150</v>
      </c>
      <c r="E186" t="s">
        <v>26</v>
      </c>
      <c r="F186" s="7">
        <v>0</v>
      </c>
      <c r="G186" s="7">
        <v>2150</v>
      </c>
      <c r="H186" t="s">
        <v>21</v>
      </c>
      <c r="I186" s="7">
        <v>2450</v>
      </c>
    </row>
    <row r="187" spans="1:9">
      <c r="A187" s="6">
        <v>45394</v>
      </c>
      <c r="B187" s="3">
        <f t="shared" si="6"/>
        <v>2024</v>
      </c>
      <c r="C187" s="6" t="str">
        <f t="shared" si="7"/>
        <v>APR</v>
      </c>
      <c r="D187" s="7">
        <f t="shared" si="8"/>
        <v>3230</v>
      </c>
      <c r="E187" t="s">
        <v>22</v>
      </c>
      <c r="F187" s="7">
        <v>0</v>
      </c>
      <c r="G187" s="7">
        <v>3230</v>
      </c>
      <c r="H187" t="s">
        <v>25</v>
      </c>
      <c r="I187" s="7">
        <v>2854</v>
      </c>
    </row>
    <row r="188" spans="1:9">
      <c r="A188" s="6">
        <v>45394</v>
      </c>
      <c r="B188" s="3">
        <f t="shared" si="6"/>
        <v>2024</v>
      </c>
      <c r="C188" s="6" t="str">
        <f t="shared" si="7"/>
        <v>APR</v>
      </c>
      <c r="D188" s="7">
        <f t="shared" si="8"/>
        <v>2190</v>
      </c>
      <c r="E188" t="s">
        <v>24</v>
      </c>
      <c r="F188" s="7">
        <v>0</v>
      </c>
      <c r="G188" s="7">
        <v>2190</v>
      </c>
      <c r="H188" t="s">
        <v>28</v>
      </c>
      <c r="I188" s="7">
        <v>2597</v>
      </c>
    </row>
    <row r="189" spans="1:9">
      <c r="A189" s="6">
        <v>45398</v>
      </c>
      <c r="B189" s="3">
        <f t="shared" si="6"/>
        <v>2024</v>
      </c>
      <c r="C189" s="6" t="str">
        <f t="shared" si="7"/>
        <v>APR</v>
      </c>
      <c r="D189" s="7">
        <f t="shared" si="8"/>
        <v>1120</v>
      </c>
      <c r="E189" t="s">
        <v>26</v>
      </c>
      <c r="F189" s="7">
        <v>0</v>
      </c>
      <c r="G189" s="7">
        <v>1120</v>
      </c>
      <c r="H189" t="s">
        <v>27</v>
      </c>
      <c r="I189" s="7">
        <v>1889</v>
      </c>
    </row>
    <row r="190" spans="1:9">
      <c r="A190" s="6">
        <v>45393</v>
      </c>
      <c r="B190" s="3">
        <f t="shared" si="6"/>
        <v>2024</v>
      </c>
      <c r="C190" s="6" t="str">
        <f t="shared" si="7"/>
        <v>APR</v>
      </c>
      <c r="D190" s="7">
        <f t="shared" si="8"/>
        <v>2330</v>
      </c>
      <c r="E190" t="s">
        <v>29</v>
      </c>
      <c r="F190" s="7">
        <v>0</v>
      </c>
      <c r="G190" s="7">
        <v>2330</v>
      </c>
      <c r="H190" t="s">
        <v>23</v>
      </c>
      <c r="I190" s="7">
        <v>1536</v>
      </c>
    </row>
    <row r="191" spans="1:9">
      <c r="A191" s="6">
        <v>45400</v>
      </c>
      <c r="B191" s="3">
        <f t="shared" si="6"/>
        <v>2024</v>
      </c>
      <c r="C191" s="6" t="str">
        <f t="shared" si="7"/>
        <v>APR</v>
      </c>
      <c r="D191" s="7">
        <f t="shared" si="8"/>
        <v>120</v>
      </c>
      <c r="E191" t="s">
        <v>22</v>
      </c>
      <c r="F191" s="7">
        <v>0</v>
      </c>
      <c r="G191" s="7">
        <v>120</v>
      </c>
      <c r="H191" t="s">
        <v>21</v>
      </c>
      <c r="I191" s="7">
        <v>1691</v>
      </c>
    </row>
    <row r="192" spans="1:9">
      <c r="A192" s="6">
        <v>45401</v>
      </c>
      <c r="B192" s="3">
        <f t="shared" si="6"/>
        <v>2024</v>
      </c>
      <c r="C192" s="6" t="str">
        <f t="shared" si="7"/>
        <v>APR</v>
      </c>
      <c r="D192" s="7">
        <f t="shared" si="8"/>
        <v>3020</v>
      </c>
      <c r="E192" t="s">
        <v>20</v>
      </c>
      <c r="F192" s="7">
        <v>0</v>
      </c>
      <c r="G192" s="7">
        <v>3020</v>
      </c>
      <c r="H192" t="s">
        <v>23</v>
      </c>
      <c r="I192" s="7">
        <v>3498</v>
      </c>
    </row>
    <row r="193" spans="1:9">
      <c r="A193" s="6">
        <v>45402</v>
      </c>
      <c r="B193" s="3">
        <f t="shared" si="6"/>
        <v>2024</v>
      </c>
      <c r="C193" s="6" t="str">
        <f t="shared" si="7"/>
        <v>APR</v>
      </c>
      <c r="D193" s="7">
        <f t="shared" si="8"/>
        <v>3020</v>
      </c>
      <c r="E193" t="s">
        <v>24</v>
      </c>
      <c r="F193" s="7">
        <v>0</v>
      </c>
      <c r="G193" s="7">
        <v>3020</v>
      </c>
      <c r="H193" t="s">
        <v>25</v>
      </c>
      <c r="I193" s="7">
        <v>2369</v>
      </c>
    </row>
    <row r="194" spans="1:9">
      <c r="A194" s="6">
        <v>45403</v>
      </c>
      <c r="B194" s="3">
        <f t="shared" si="6"/>
        <v>2024</v>
      </c>
      <c r="C194" s="6" t="str">
        <f t="shared" si="7"/>
        <v>APR</v>
      </c>
      <c r="D194" s="7">
        <f t="shared" si="8"/>
        <v>2340</v>
      </c>
      <c r="E194" t="s">
        <v>26</v>
      </c>
      <c r="F194" s="7">
        <v>0</v>
      </c>
      <c r="G194" s="7">
        <v>2340</v>
      </c>
      <c r="H194" t="s">
        <v>21</v>
      </c>
      <c r="I194" s="7">
        <v>2339</v>
      </c>
    </row>
    <row r="195" spans="1:9">
      <c r="A195" s="6">
        <v>45404</v>
      </c>
      <c r="B195" s="3">
        <f t="shared" ref="B195:B258" si="9">YEAR(A195)</f>
        <v>2024</v>
      </c>
      <c r="C195" s="6" t="str">
        <f t="shared" ref="C195:C258" si="10">CHOOSE(MONTH(A195),"JAN","FEB","MAR","APR","MAY","JUN","JUL","AUG","SEP","OCT","NOV","DEC")</f>
        <v>APR</v>
      </c>
      <c r="D195" s="7">
        <f t="shared" ref="D195:D258" si="11">SUM(F195:G195)</f>
        <v>2390</v>
      </c>
      <c r="E195" t="s">
        <v>29</v>
      </c>
      <c r="F195" s="7">
        <v>0</v>
      </c>
      <c r="G195" s="7">
        <v>2390</v>
      </c>
      <c r="H195" t="s">
        <v>23</v>
      </c>
      <c r="I195" s="7">
        <v>856</v>
      </c>
    </row>
    <row r="196" spans="1:9">
      <c r="A196" s="6">
        <v>45405</v>
      </c>
      <c r="B196" s="3">
        <f t="shared" si="9"/>
        <v>2024</v>
      </c>
      <c r="C196" s="6" t="str">
        <f t="shared" si="10"/>
        <v>APR</v>
      </c>
      <c r="D196" s="7">
        <f t="shared" si="11"/>
        <v>2610</v>
      </c>
      <c r="E196" t="s">
        <v>26</v>
      </c>
      <c r="F196" s="7">
        <v>0</v>
      </c>
      <c r="G196" s="7">
        <v>2610</v>
      </c>
      <c r="H196" t="s">
        <v>23</v>
      </c>
      <c r="I196" s="7">
        <v>3171</v>
      </c>
    </row>
    <row r="197" spans="1:9">
      <c r="A197" s="6">
        <v>45406</v>
      </c>
      <c r="B197" s="3">
        <f t="shared" si="9"/>
        <v>2024</v>
      </c>
      <c r="C197" s="6" t="str">
        <f t="shared" si="10"/>
        <v>APR</v>
      </c>
      <c r="D197" s="7">
        <f t="shared" si="11"/>
        <v>1950</v>
      </c>
      <c r="E197" t="s">
        <v>29</v>
      </c>
      <c r="F197" s="7">
        <v>0</v>
      </c>
      <c r="G197" s="7">
        <v>1950</v>
      </c>
      <c r="H197" t="s">
        <v>21</v>
      </c>
      <c r="I197" s="7">
        <v>2039</v>
      </c>
    </row>
    <row r="198" spans="1:9">
      <c r="A198" s="6">
        <v>45407</v>
      </c>
      <c r="B198" s="3">
        <f t="shared" si="9"/>
        <v>2024</v>
      </c>
      <c r="C198" s="6" t="str">
        <f t="shared" si="10"/>
        <v>APR</v>
      </c>
      <c r="D198" s="7">
        <f t="shared" si="11"/>
        <v>110</v>
      </c>
      <c r="E198" t="s">
        <v>26</v>
      </c>
      <c r="F198" s="7">
        <v>0</v>
      </c>
      <c r="G198" s="7">
        <v>110</v>
      </c>
      <c r="H198" t="s">
        <v>25</v>
      </c>
      <c r="I198" s="7">
        <v>667</v>
      </c>
    </row>
    <row r="199" spans="1:9">
      <c r="A199" s="6">
        <v>45408</v>
      </c>
      <c r="B199" s="3">
        <f t="shared" si="9"/>
        <v>2024</v>
      </c>
      <c r="C199" s="6" t="str">
        <f t="shared" si="10"/>
        <v>APR</v>
      </c>
      <c r="D199" s="7">
        <f t="shared" si="11"/>
        <v>2450</v>
      </c>
      <c r="E199" t="s">
        <v>22</v>
      </c>
      <c r="F199" s="7">
        <v>0</v>
      </c>
      <c r="G199" s="7">
        <v>2450</v>
      </c>
      <c r="H199" t="s">
        <v>28</v>
      </c>
      <c r="I199" s="7">
        <v>2142</v>
      </c>
    </row>
    <row r="200" spans="1:9">
      <c r="A200" s="6">
        <v>45403</v>
      </c>
      <c r="B200" s="3">
        <f t="shared" si="9"/>
        <v>2024</v>
      </c>
      <c r="C200" s="6" t="str">
        <f t="shared" si="10"/>
        <v>APR</v>
      </c>
      <c r="D200" s="7">
        <f t="shared" si="11"/>
        <v>1960</v>
      </c>
      <c r="E200" t="s">
        <v>24</v>
      </c>
      <c r="F200" s="7">
        <v>0</v>
      </c>
      <c r="G200" s="7">
        <v>1960</v>
      </c>
      <c r="H200" t="s">
        <v>27</v>
      </c>
      <c r="I200" s="7">
        <v>3783</v>
      </c>
    </row>
    <row r="201" spans="1:9">
      <c r="A201" s="6">
        <v>45404</v>
      </c>
      <c r="B201" s="3">
        <f t="shared" si="9"/>
        <v>2024</v>
      </c>
      <c r="C201" s="6" t="str">
        <f t="shared" si="10"/>
        <v>APR</v>
      </c>
      <c r="D201" s="7">
        <f t="shared" si="11"/>
        <v>7030</v>
      </c>
      <c r="E201" t="s">
        <v>24</v>
      </c>
      <c r="F201" s="7">
        <v>7030</v>
      </c>
      <c r="G201" s="7">
        <v>0</v>
      </c>
      <c r="H201" t="s">
        <v>27</v>
      </c>
      <c r="I201" s="7">
        <v>860</v>
      </c>
    </row>
    <row r="202" spans="1:9">
      <c r="A202" s="6">
        <v>45410</v>
      </c>
      <c r="B202" s="3">
        <f t="shared" si="9"/>
        <v>2024</v>
      </c>
      <c r="C202" s="6" t="str">
        <f t="shared" si="10"/>
        <v>APR</v>
      </c>
      <c r="D202" s="7">
        <f t="shared" si="11"/>
        <v>2900</v>
      </c>
      <c r="E202" t="s">
        <v>26</v>
      </c>
      <c r="F202" s="7">
        <v>0</v>
      </c>
      <c r="G202" s="7">
        <v>2900</v>
      </c>
      <c r="H202" t="s">
        <v>21</v>
      </c>
      <c r="I202" s="7">
        <v>1980</v>
      </c>
    </row>
    <row r="203" spans="1:9">
      <c r="A203" s="6">
        <v>45411</v>
      </c>
      <c r="B203" s="3">
        <f t="shared" si="9"/>
        <v>2024</v>
      </c>
      <c r="C203" s="6" t="str">
        <f t="shared" si="10"/>
        <v>APR</v>
      </c>
      <c r="D203" s="7">
        <f t="shared" si="11"/>
        <v>2850</v>
      </c>
      <c r="E203" t="s">
        <v>29</v>
      </c>
      <c r="F203" s="7">
        <v>0</v>
      </c>
      <c r="G203" s="7">
        <v>2850</v>
      </c>
      <c r="H203" t="s">
        <v>21</v>
      </c>
      <c r="I203" s="7">
        <v>958</v>
      </c>
    </row>
    <row r="204" spans="1:9">
      <c r="A204" s="6">
        <v>45412</v>
      </c>
      <c r="B204" s="3">
        <f t="shared" si="9"/>
        <v>2024</v>
      </c>
      <c r="C204" s="6" t="str">
        <f t="shared" si="10"/>
        <v>APR</v>
      </c>
      <c r="D204" s="7">
        <f t="shared" si="11"/>
        <v>2810</v>
      </c>
      <c r="E204" t="s">
        <v>22</v>
      </c>
      <c r="F204" s="7">
        <v>0</v>
      </c>
      <c r="G204" s="7">
        <v>2810</v>
      </c>
      <c r="H204" t="s">
        <v>23</v>
      </c>
      <c r="I204" s="7">
        <v>2678</v>
      </c>
    </row>
    <row r="205" spans="1:9">
      <c r="A205" s="6">
        <v>45412</v>
      </c>
      <c r="B205" s="3">
        <f t="shared" si="9"/>
        <v>2024</v>
      </c>
      <c r="C205" s="6" t="str">
        <f t="shared" si="10"/>
        <v>APR</v>
      </c>
      <c r="D205" s="7">
        <f t="shared" si="11"/>
        <v>1260</v>
      </c>
      <c r="E205" t="s">
        <v>20</v>
      </c>
      <c r="F205" s="7">
        <v>0</v>
      </c>
      <c r="G205" s="7">
        <v>1260</v>
      </c>
      <c r="H205" t="s">
        <v>25</v>
      </c>
      <c r="I205" s="7">
        <v>2652</v>
      </c>
    </row>
    <row r="206" spans="1:9">
      <c r="A206" s="6">
        <v>45414</v>
      </c>
      <c r="B206" s="3">
        <f t="shared" si="9"/>
        <v>2024</v>
      </c>
      <c r="C206" s="6" t="str">
        <f t="shared" si="10"/>
        <v>MAY</v>
      </c>
      <c r="D206" s="7">
        <f t="shared" si="11"/>
        <v>2400</v>
      </c>
      <c r="E206" t="s">
        <v>26</v>
      </c>
      <c r="F206" s="7">
        <v>0</v>
      </c>
      <c r="G206" s="7">
        <v>2400</v>
      </c>
      <c r="H206" t="s">
        <v>28</v>
      </c>
      <c r="I206" s="7">
        <v>3470</v>
      </c>
    </row>
    <row r="207" spans="1:9">
      <c r="A207" s="6">
        <v>45414</v>
      </c>
      <c r="B207" s="3">
        <f t="shared" si="9"/>
        <v>2024</v>
      </c>
      <c r="C207" s="6" t="str">
        <f t="shared" si="10"/>
        <v>MAY</v>
      </c>
      <c r="D207" s="7">
        <f t="shared" si="11"/>
        <v>3860</v>
      </c>
      <c r="E207" t="s">
        <v>29</v>
      </c>
      <c r="F207" s="7">
        <v>0</v>
      </c>
      <c r="G207" s="7">
        <v>3860</v>
      </c>
      <c r="H207" t="s">
        <v>23</v>
      </c>
      <c r="I207" s="7">
        <v>2335</v>
      </c>
    </row>
    <row r="208" spans="1:9">
      <c r="A208" s="6">
        <v>45416</v>
      </c>
      <c r="B208" s="3">
        <f t="shared" si="9"/>
        <v>2024</v>
      </c>
      <c r="C208" s="6" t="str">
        <f t="shared" si="10"/>
        <v>MAY</v>
      </c>
      <c r="D208" s="7">
        <f t="shared" si="11"/>
        <v>130</v>
      </c>
      <c r="E208" t="s">
        <v>26</v>
      </c>
      <c r="F208" s="7">
        <v>0</v>
      </c>
      <c r="G208" s="7">
        <v>130</v>
      </c>
      <c r="H208" t="s">
        <v>21</v>
      </c>
      <c r="I208" s="7">
        <v>4153</v>
      </c>
    </row>
    <row r="209" spans="1:9">
      <c r="A209" s="6">
        <v>45417</v>
      </c>
      <c r="B209" s="3">
        <f t="shared" si="9"/>
        <v>2024</v>
      </c>
      <c r="C209" s="6" t="str">
        <f t="shared" si="10"/>
        <v>MAY</v>
      </c>
      <c r="D209" s="7">
        <f t="shared" si="11"/>
        <v>3440</v>
      </c>
      <c r="E209" t="s">
        <v>22</v>
      </c>
      <c r="F209" s="7">
        <v>0</v>
      </c>
      <c r="G209" s="7">
        <v>3440</v>
      </c>
      <c r="H209" t="s">
        <v>23</v>
      </c>
      <c r="I209" s="7">
        <v>4132</v>
      </c>
    </row>
    <row r="210" spans="1:9">
      <c r="A210" s="6">
        <v>45418</v>
      </c>
      <c r="B210" s="3">
        <f t="shared" si="9"/>
        <v>2024</v>
      </c>
      <c r="C210" s="6" t="str">
        <f t="shared" si="10"/>
        <v>MAY</v>
      </c>
      <c r="D210" s="7">
        <f t="shared" si="11"/>
        <v>2110</v>
      </c>
      <c r="E210" t="s">
        <v>24</v>
      </c>
      <c r="F210" s="7">
        <v>0</v>
      </c>
      <c r="G210" s="7">
        <v>2110</v>
      </c>
      <c r="H210" t="s">
        <v>21</v>
      </c>
      <c r="I210" s="7">
        <v>1704</v>
      </c>
    </row>
    <row r="211" spans="1:9">
      <c r="A211" s="6">
        <v>45413</v>
      </c>
      <c r="B211" s="3">
        <f t="shared" si="9"/>
        <v>2024</v>
      </c>
      <c r="C211" s="6" t="str">
        <f t="shared" si="10"/>
        <v>MAY</v>
      </c>
      <c r="D211" s="7">
        <f t="shared" si="11"/>
        <v>1130</v>
      </c>
      <c r="E211" t="s">
        <v>26</v>
      </c>
      <c r="F211" s="7">
        <v>0</v>
      </c>
      <c r="G211" s="7">
        <v>1130</v>
      </c>
      <c r="H211" t="s">
        <v>28</v>
      </c>
      <c r="I211" s="7">
        <v>2279</v>
      </c>
    </row>
    <row r="212" spans="1:9">
      <c r="A212" s="6">
        <v>45420</v>
      </c>
      <c r="B212" s="3">
        <f t="shared" si="9"/>
        <v>2024</v>
      </c>
      <c r="C212" s="6" t="str">
        <f t="shared" si="10"/>
        <v>MAY</v>
      </c>
      <c r="D212" s="7">
        <f t="shared" si="11"/>
        <v>890</v>
      </c>
      <c r="E212" t="s">
        <v>29</v>
      </c>
      <c r="F212" s="7">
        <v>0</v>
      </c>
      <c r="G212" s="7">
        <v>890</v>
      </c>
      <c r="H212" t="s">
        <v>21</v>
      </c>
      <c r="I212" s="7">
        <v>4022</v>
      </c>
    </row>
    <row r="213" spans="1:9">
      <c r="A213" s="6">
        <v>45421</v>
      </c>
      <c r="B213" s="3">
        <f t="shared" si="9"/>
        <v>2024</v>
      </c>
      <c r="C213" s="6" t="str">
        <f t="shared" si="10"/>
        <v>MAY</v>
      </c>
      <c r="D213" s="7">
        <f t="shared" si="11"/>
        <v>3820</v>
      </c>
      <c r="E213" t="s">
        <v>22</v>
      </c>
      <c r="F213" s="7">
        <v>0</v>
      </c>
      <c r="G213" s="7">
        <v>3820</v>
      </c>
      <c r="H213" t="s">
        <v>23</v>
      </c>
      <c r="I213" s="7">
        <v>1752</v>
      </c>
    </row>
    <row r="214" spans="1:9">
      <c r="A214" s="6">
        <v>45422</v>
      </c>
      <c r="B214" s="3">
        <f t="shared" si="9"/>
        <v>2024</v>
      </c>
      <c r="C214" s="6" t="str">
        <f t="shared" si="10"/>
        <v>MAY</v>
      </c>
      <c r="D214" s="7">
        <f t="shared" si="11"/>
        <v>1250</v>
      </c>
      <c r="E214" t="s">
        <v>26</v>
      </c>
      <c r="F214" s="7">
        <v>0</v>
      </c>
      <c r="G214" s="7">
        <v>1250</v>
      </c>
      <c r="H214" t="s">
        <v>23</v>
      </c>
      <c r="I214" s="7">
        <v>1048</v>
      </c>
    </row>
    <row r="215" spans="1:9">
      <c r="A215" s="6">
        <v>45423</v>
      </c>
      <c r="B215" s="3">
        <f t="shared" si="9"/>
        <v>2024</v>
      </c>
      <c r="C215" s="6" t="str">
        <f t="shared" si="10"/>
        <v>MAY</v>
      </c>
      <c r="D215" s="7">
        <f t="shared" si="11"/>
        <v>1810</v>
      </c>
      <c r="E215" t="s">
        <v>29</v>
      </c>
      <c r="F215" s="7">
        <v>0</v>
      </c>
      <c r="G215" s="7">
        <v>1810</v>
      </c>
      <c r="H215" t="s">
        <v>21</v>
      </c>
      <c r="I215" s="7">
        <v>2013</v>
      </c>
    </row>
    <row r="216" spans="1:9">
      <c r="A216" s="6">
        <v>45424</v>
      </c>
      <c r="B216" s="3">
        <f t="shared" si="9"/>
        <v>2024</v>
      </c>
      <c r="C216" s="6" t="str">
        <f t="shared" si="10"/>
        <v>MAY</v>
      </c>
      <c r="D216" s="7">
        <f t="shared" si="11"/>
        <v>3910</v>
      </c>
      <c r="E216" t="s">
        <v>26</v>
      </c>
      <c r="F216" s="7">
        <v>0</v>
      </c>
      <c r="G216" s="7">
        <v>3910</v>
      </c>
      <c r="H216" t="s">
        <v>25</v>
      </c>
      <c r="I216" s="7">
        <v>2891</v>
      </c>
    </row>
    <row r="217" spans="1:9">
      <c r="A217" s="6">
        <v>45425</v>
      </c>
      <c r="B217" s="3">
        <f t="shared" si="9"/>
        <v>2024</v>
      </c>
      <c r="C217" s="6" t="str">
        <f t="shared" si="10"/>
        <v>MAY</v>
      </c>
      <c r="D217" s="7">
        <f t="shared" si="11"/>
        <v>19980</v>
      </c>
      <c r="E217" t="s">
        <v>20</v>
      </c>
      <c r="F217" s="7">
        <v>19000</v>
      </c>
      <c r="G217" s="7">
        <v>980</v>
      </c>
      <c r="H217" t="s">
        <v>28</v>
      </c>
      <c r="I217" s="7">
        <v>3471</v>
      </c>
    </row>
    <row r="218" spans="1:9">
      <c r="A218" s="6">
        <v>45426</v>
      </c>
      <c r="B218" s="3">
        <f t="shared" si="9"/>
        <v>2024</v>
      </c>
      <c r="C218" s="6" t="str">
        <f t="shared" si="10"/>
        <v>MAY</v>
      </c>
      <c r="D218" s="7">
        <f t="shared" si="11"/>
        <v>130</v>
      </c>
      <c r="E218" t="s">
        <v>24</v>
      </c>
      <c r="F218" s="7">
        <v>0</v>
      </c>
      <c r="G218" s="7">
        <v>130</v>
      </c>
      <c r="H218" t="s">
        <v>25</v>
      </c>
      <c r="I218" s="7">
        <v>2340</v>
      </c>
    </row>
    <row r="219" spans="1:9">
      <c r="A219" s="6">
        <v>45427</v>
      </c>
      <c r="B219" s="3">
        <f t="shared" si="9"/>
        <v>2024</v>
      </c>
      <c r="C219" s="6" t="str">
        <f t="shared" si="10"/>
        <v>MAY</v>
      </c>
      <c r="D219" s="7">
        <f t="shared" si="11"/>
        <v>3280</v>
      </c>
      <c r="E219" t="s">
        <v>26</v>
      </c>
      <c r="F219" s="7">
        <v>0</v>
      </c>
      <c r="G219" s="7">
        <v>3280</v>
      </c>
      <c r="H219" t="s">
        <v>27</v>
      </c>
      <c r="I219" s="7">
        <v>2826</v>
      </c>
    </row>
    <row r="220" spans="1:9">
      <c r="A220" s="6">
        <v>45428</v>
      </c>
      <c r="B220" s="3">
        <f t="shared" si="9"/>
        <v>2024</v>
      </c>
      <c r="C220" s="6" t="str">
        <f t="shared" si="10"/>
        <v>MAY</v>
      </c>
      <c r="D220" s="7">
        <f t="shared" si="11"/>
        <v>2260</v>
      </c>
      <c r="E220" t="s">
        <v>29</v>
      </c>
      <c r="F220" s="7">
        <v>0</v>
      </c>
      <c r="G220" s="7">
        <v>2260</v>
      </c>
      <c r="H220" t="s">
        <v>21</v>
      </c>
      <c r="I220" s="7">
        <v>790</v>
      </c>
    </row>
    <row r="221" spans="1:9">
      <c r="A221" s="6">
        <v>45423</v>
      </c>
      <c r="B221" s="3">
        <f t="shared" si="9"/>
        <v>2024</v>
      </c>
      <c r="C221" s="6" t="str">
        <f t="shared" si="10"/>
        <v>MAY</v>
      </c>
      <c r="D221" s="7">
        <f t="shared" si="11"/>
        <v>2220</v>
      </c>
      <c r="E221" t="s">
        <v>22</v>
      </c>
      <c r="F221" s="7">
        <v>0</v>
      </c>
      <c r="G221" s="7">
        <v>2220</v>
      </c>
      <c r="H221" t="s">
        <v>23</v>
      </c>
      <c r="I221" s="7">
        <v>3171</v>
      </c>
    </row>
    <row r="222" spans="1:9">
      <c r="A222" s="6">
        <v>45430</v>
      </c>
      <c r="B222" s="3">
        <f t="shared" si="9"/>
        <v>2024</v>
      </c>
      <c r="C222" s="6" t="str">
        <f t="shared" si="10"/>
        <v>MAY</v>
      </c>
      <c r="D222" s="7">
        <f t="shared" si="11"/>
        <v>2800</v>
      </c>
      <c r="E222" t="s">
        <v>22</v>
      </c>
      <c r="F222" s="7">
        <v>0</v>
      </c>
      <c r="G222" s="7">
        <v>2800</v>
      </c>
      <c r="H222" t="s">
        <v>23</v>
      </c>
      <c r="I222" s="7">
        <v>2248</v>
      </c>
    </row>
    <row r="223" spans="1:9">
      <c r="A223" s="6">
        <v>45431</v>
      </c>
      <c r="B223" s="3">
        <f t="shared" si="9"/>
        <v>2024</v>
      </c>
      <c r="C223" s="6" t="str">
        <f t="shared" si="10"/>
        <v>MAY</v>
      </c>
      <c r="D223" s="7">
        <f t="shared" si="11"/>
        <v>880</v>
      </c>
      <c r="E223" t="s">
        <v>24</v>
      </c>
      <c r="F223" s="7">
        <v>0</v>
      </c>
      <c r="G223" s="7">
        <v>880</v>
      </c>
      <c r="H223" t="s">
        <v>21</v>
      </c>
      <c r="I223" s="7">
        <v>2773</v>
      </c>
    </row>
    <row r="224" spans="1:9">
      <c r="A224" s="6">
        <v>45432</v>
      </c>
      <c r="B224" s="3">
        <f t="shared" si="9"/>
        <v>2024</v>
      </c>
      <c r="C224" s="6" t="str">
        <f t="shared" si="10"/>
        <v>MAY</v>
      </c>
      <c r="D224" s="7">
        <f t="shared" si="11"/>
        <v>190</v>
      </c>
      <c r="E224" t="s">
        <v>26</v>
      </c>
      <c r="F224" s="7">
        <v>0</v>
      </c>
      <c r="G224" s="7">
        <v>190</v>
      </c>
      <c r="H224" t="s">
        <v>25</v>
      </c>
      <c r="I224" s="7">
        <v>2162</v>
      </c>
    </row>
    <row r="225" spans="1:9">
      <c r="A225" s="6">
        <v>45433</v>
      </c>
      <c r="B225" s="3">
        <f t="shared" si="9"/>
        <v>2024</v>
      </c>
      <c r="C225" s="6" t="str">
        <f t="shared" si="10"/>
        <v>MAY</v>
      </c>
      <c r="D225" s="7">
        <f t="shared" si="11"/>
        <v>950</v>
      </c>
      <c r="E225" t="s">
        <v>29</v>
      </c>
      <c r="F225" s="7">
        <v>0</v>
      </c>
      <c r="G225" s="7">
        <v>950</v>
      </c>
      <c r="H225" t="s">
        <v>28</v>
      </c>
      <c r="I225" s="7">
        <v>1873</v>
      </c>
    </row>
    <row r="226" spans="1:9">
      <c r="A226" s="6">
        <v>45434</v>
      </c>
      <c r="B226" s="3">
        <f t="shared" si="9"/>
        <v>2024</v>
      </c>
      <c r="C226" s="6" t="str">
        <f t="shared" si="10"/>
        <v>MAY</v>
      </c>
      <c r="D226" s="7">
        <f t="shared" si="11"/>
        <v>2630</v>
      </c>
      <c r="E226" t="s">
        <v>26</v>
      </c>
      <c r="F226" s="7">
        <v>2630</v>
      </c>
      <c r="G226" s="7">
        <v>0</v>
      </c>
      <c r="H226" t="s">
        <v>25</v>
      </c>
      <c r="I226" s="7">
        <v>3857</v>
      </c>
    </row>
    <row r="227" spans="1:9">
      <c r="A227" s="6">
        <v>45435</v>
      </c>
      <c r="B227" s="3">
        <f t="shared" si="9"/>
        <v>2024</v>
      </c>
      <c r="C227" s="6" t="str">
        <f t="shared" si="10"/>
        <v>MAY</v>
      </c>
      <c r="D227" s="7">
        <f t="shared" si="11"/>
        <v>2640</v>
      </c>
      <c r="E227" t="s">
        <v>20</v>
      </c>
      <c r="F227" s="7">
        <v>2640</v>
      </c>
      <c r="G227" s="7">
        <v>0</v>
      </c>
      <c r="H227" t="s">
        <v>27</v>
      </c>
      <c r="I227" s="7">
        <v>3169</v>
      </c>
    </row>
    <row r="228" spans="1:9">
      <c r="A228" s="6">
        <v>45436</v>
      </c>
      <c r="B228" s="3">
        <f t="shared" si="9"/>
        <v>2024</v>
      </c>
      <c r="C228" s="6" t="str">
        <f t="shared" si="10"/>
        <v>MAY</v>
      </c>
      <c r="D228" s="7">
        <f t="shared" si="11"/>
        <v>1380</v>
      </c>
      <c r="E228" t="s">
        <v>24</v>
      </c>
      <c r="F228" s="7">
        <v>1380</v>
      </c>
      <c r="G228" s="7">
        <v>0</v>
      </c>
      <c r="H228" t="s">
        <v>21</v>
      </c>
      <c r="I228" s="7">
        <v>1491</v>
      </c>
    </row>
    <row r="229" spans="1:9">
      <c r="A229" s="6">
        <v>45437</v>
      </c>
      <c r="B229" s="3">
        <f t="shared" si="9"/>
        <v>2024</v>
      </c>
      <c r="C229" s="6" t="str">
        <f t="shared" si="10"/>
        <v>MAY</v>
      </c>
      <c r="D229" s="7">
        <f t="shared" si="11"/>
        <v>3180</v>
      </c>
      <c r="E229" t="s">
        <v>26</v>
      </c>
      <c r="F229" s="7">
        <v>3180</v>
      </c>
      <c r="G229" s="7">
        <v>0</v>
      </c>
      <c r="H229" t="s">
        <v>25</v>
      </c>
      <c r="I229" s="7">
        <v>2614</v>
      </c>
    </row>
    <row r="230" spans="1:9">
      <c r="A230" s="6">
        <v>45438</v>
      </c>
      <c r="B230" s="3">
        <f t="shared" si="9"/>
        <v>2024</v>
      </c>
      <c r="C230" s="6" t="str">
        <f t="shared" si="10"/>
        <v>MAY</v>
      </c>
      <c r="D230" s="7">
        <f t="shared" si="11"/>
        <v>1110</v>
      </c>
      <c r="E230" t="s">
        <v>29</v>
      </c>
      <c r="F230" s="7">
        <v>1110</v>
      </c>
      <c r="G230" s="7">
        <v>0</v>
      </c>
      <c r="H230" t="s">
        <v>28</v>
      </c>
      <c r="I230" s="7">
        <v>1575</v>
      </c>
    </row>
    <row r="231" spans="1:9">
      <c r="A231" s="6">
        <v>45433</v>
      </c>
      <c r="B231" s="3">
        <f t="shared" si="9"/>
        <v>2024</v>
      </c>
      <c r="C231" s="6" t="str">
        <f t="shared" si="10"/>
        <v>MAY</v>
      </c>
      <c r="D231" s="7">
        <f t="shared" si="11"/>
        <v>1660</v>
      </c>
      <c r="E231" t="s">
        <v>22</v>
      </c>
      <c r="F231" s="7">
        <v>0</v>
      </c>
      <c r="G231" s="7">
        <v>1660</v>
      </c>
      <c r="H231" t="s">
        <v>23</v>
      </c>
      <c r="I231" s="7">
        <v>1654</v>
      </c>
    </row>
    <row r="232" spans="1:9">
      <c r="A232" s="6">
        <v>45434</v>
      </c>
      <c r="B232" s="3">
        <f t="shared" si="9"/>
        <v>2024</v>
      </c>
      <c r="C232" s="6" t="str">
        <f t="shared" si="10"/>
        <v>MAY</v>
      </c>
      <c r="D232" s="7">
        <f t="shared" si="11"/>
        <v>10500</v>
      </c>
      <c r="E232" t="s">
        <v>22</v>
      </c>
      <c r="F232" s="7">
        <v>10500</v>
      </c>
      <c r="G232" s="7">
        <v>0</v>
      </c>
      <c r="H232" t="s">
        <v>30</v>
      </c>
      <c r="I232" s="7">
        <v>1801</v>
      </c>
    </row>
    <row r="233" spans="1:9">
      <c r="A233" s="6">
        <v>45440</v>
      </c>
      <c r="B233" s="3">
        <f t="shared" si="9"/>
        <v>2024</v>
      </c>
      <c r="C233" s="6" t="str">
        <f t="shared" si="10"/>
        <v>MAY</v>
      </c>
      <c r="D233" s="7">
        <f t="shared" si="11"/>
        <v>1130</v>
      </c>
      <c r="E233" t="s">
        <v>22</v>
      </c>
      <c r="F233" s="7">
        <v>0</v>
      </c>
      <c r="G233" s="7">
        <v>1130</v>
      </c>
      <c r="H233" t="s">
        <v>21</v>
      </c>
      <c r="I233" s="7">
        <v>2120</v>
      </c>
    </row>
    <row r="234" spans="1:9">
      <c r="A234" s="6">
        <v>45441</v>
      </c>
      <c r="B234" s="3">
        <f t="shared" si="9"/>
        <v>2024</v>
      </c>
      <c r="C234" s="6" t="str">
        <f t="shared" si="10"/>
        <v>MAY</v>
      </c>
      <c r="D234" s="7">
        <f t="shared" si="11"/>
        <v>2910</v>
      </c>
      <c r="E234" t="s">
        <v>24</v>
      </c>
      <c r="F234" s="7">
        <v>0</v>
      </c>
      <c r="G234" s="7">
        <v>2910</v>
      </c>
      <c r="H234" t="s">
        <v>30</v>
      </c>
      <c r="I234" s="7">
        <v>3032</v>
      </c>
    </row>
    <row r="235" spans="1:9">
      <c r="A235" s="6">
        <v>45442</v>
      </c>
      <c r="B235" s="3">
        <f t="shared" si="9"/>
        <v>2024</v>
      </c>
      <c r="C235" s="6" t="str">
        <f t="shared" si="10"/>
        <v>MAY</v>
      </c>
      <c r="D235" s="7">
        <f t="shared" si="11"/>
        <v>2390</v>
      </c>
      <c r="E235" t="s">
        <v>26</v>
      </c>
      <c r="F235" s="7">
        <v>0</v>
      </c>
      <c r="G235" s="7">
        <v>2390</v>
      </c>
      <c r="H235" t="s">
        <v>21</v>
      </c>
      <c r="I235" s="7">
        <v>2786</v>
      </c>
    </row>
    <row r="236" spans="1:9">
      <c r="A236" s="6">
        <v>45443</v>
      </c>
      <c r="B236" s="3">
        <f t="shared" si="9"/>
        <v>2024</v>
      </c>
      <c r="C236" s="6" t="str">
        <f t="shared" si="10"/>
        <v>MAY</v>
      </c>
      <c r="D236" s="7">
        <f t="shared" si="11"/>
        <v>1410</v>
      </c>
      <c r="E236" t="s">
        <v>29</v>
      </c>
      <c r="F236" s="7">
        <v>0</v>
      </c>
      <c r="G236" s="7">
        <v>1410</v>
      </c>
      <c r="H236" t="s">
        <v>28</v>
      </c>
      <c r="I236" s="7">
        <v>2814</v>
      </c>
    </row>
    <row r="237" spans="1:9">
      <c r="A237" s="6">
        <v>45443</v>
      </c>
      <c r="B237" s="3">
        <f t="shared" si="9"/>
        <v>2024</v>
      </c>
      <c r="C237" s="6" t="str">
        <f t="shared" si="10"/>
        <v>MAY</v>
      </c>
      <c r="D237" s="7">
        <f t="shared" si="11"/>
        <v>3120</v>
      </c>
      <c r="E237" t="s">
        <v>26</v>
      </c>
      <c r="F237" s="7">
        <v>3120</v>
      </c>
      <c r="G237" s="7">
        <v>0</v>
      </c>
      <c r="H237" t="s">
        <v>21</v>
      </c>
      <c r="I237" s="7">
        <v>3929</v>
      </c>
    </row>
    <row r="238" spans="1:9">
      <c r="A238" s="6">
        <v>45445</v>
      </c>
      <c r="B238" s="3">
        <f t="shared" si="9"/>
        <v>2024</v>
      </c>
      <c r="C238" s="6" t="str">
        <f t="shared" si="10"/>
        <v>JUN</v>
      </c>
      <c r="D238" s="7">
        <f t="shared" si="11"/>
        <v>1380</v>
      </c>
      <c r="E238" t="s">
        <v>20</v>
      </c>
      <c r="F238" s="7">
        <v>0</v>
      </c>
      <c r="G238" s="7">
        <v>1380</v>
      </c>
      <c r="H238" t="s">
        <v>30</v>
      </c>
      <c r="I238" s="7">
        <v>2847</v>
      </c>
    </row>
    <row r="239" spans="1:9">
      <c r="A239" s="6">
        <v>45446</v>
      </c>
      <c r="B239" s="3">
        <f t="shared" si="9"/>
        <v>2024</v>
      </c>
      <c r="C239" s="6" t="str">
        <f t="shared" si="10"/>
        <v>JUN</v>
      </c>
      <c r="D239" s="7">
        <f t="shared" si="11"/>
        <v>2110</v>
      </c>
      <c r="E239" t="s">
        <v>24</v>
      </c>
      <c r="F239" s="7">
        <v>0</v>
      </c>
      <c r="G239" s="7">
        <v>2110</v>
      </c>
      <c r="H239" t="s">
        <v>30</v>
      </c>
      <c r="I239" s="7">
        <v>2497</v>
      </c>
    </row>
    <row r="240" spans="1:9">
      <c r="A240" s="6">
        <v>45447</v>
      </c>
      <c r="B240" s="3">
        <f t="shared" si="9"/>
        <v>2024</v>
      </c>
      <c r="C240" s="6" t="str">
        <f t="shared" si="10"/>
        <v>JUN</v>
      </c>
      <c r="D240" s="7">
        <f t="shared" si="11"/>
        <v>2110</v>
      </c>
      <c r="E240" t="s">
        <v>26</v>
      </c>
      <c r="F240" s="7">
        <v>0</v>
      </c>
      <c r="G240" s="7">
        <v>2110</v>
      </c>
      <c r="H240" t="s">
        <v>21</v>
      </c>
      <c r="I240" s="7">
        <v>1268</v>
      </c>
    </row>
    <row r="241" spans="1:9">
      <c r="A241" s="6">
        <v>45448</v>
      </c>
      <c r="B241" s="3">
        <f t="shared" si="9"/>
        <v>2024</v>
      </c>
      <c r="C241" s="6" t="str">
        <f t="shared" si="10"/>
        <v>JUN</v>
      </c>
      <c r="D241" s="7">
        <f t="shared" si="11"/>
        <v>1610</v>
      </c>
      <c r="E241" t="s">
        <v>29</v>
      </c>
      <c r="F241" s="7">
        <v>0</v>
      </c>
      <c r="G241" s="7">
        <v>1610</v>
      </c>
      <c r="H241" t="s">
        <v>25</v>
      </c>
      <c r="I241" s="7">
        <v>1594</v>
      </c>
    </row>
    <row r="242" spans="1:9">
      <c r="A242" s="6">
        <v>45449</v>
      </c>
      <c r="B242" s="3">
        <f t="shared" si="9"/>
        <v>2024</v>
      </c>
      <c r="C242" s="6" t="str">
        <f t="shared" si="10"/>
        <v>JUN</v>
      </c>
      <c r="D242" s="7">
        <f t="shared" si="11"/>
        <v>3340</v>
      </c>
      <c r="E242" t="s">
        <v>22</v>
      </c>
      <c r="F242" s="7">
        <v>0</v>
      </c>
      <c r="G242" s="7">
        <v>3340</v>
      </c>
      <c r="H242" t="s">
        <v>28</v>
      </c>
      <c r="I242" s="7">
        <v>3451</v>
      </c>
    </row>
    <row r="243" spans="1:9">
      <c r="A243" s="6">
        <v>45449</v>
      </c>
      <c r="B243" s="3">
        <f t="shared" si="9"/>
        <v>2024</v>
      </c>
      <c r="C243" s="6" t="str">
        <f t="shared" si="10"/>
        <v>JUN</v>
      </c>
      <c r="D243" s="7">
        <f t="shared" si="11"/>
        <v>3930</v>
      </c>
      <c r="E243" t="s">
        <v>26</v>
      </c>
      <c r="F243" s="7">
        <v>0</v>
      </c>
      <c r="G243" s="7">
        <v>3930</v>
      </c>
      <c r="H243" t="s">
        <v>25</v>
      </c>
      <c r="I243" s="7">
        <v>3103</v>
      </c>
    </row>
    <row r="244" spans="1:9">
      <c r="A244" s="6">
        <v>45451</v>
      </c>
      <c r="B244" s="3">
        <f t="shared" si="9"/>
        <v>2024</v>
      </c>
      <c r="C244" s="6" t="str">
        <f t="shared" si="10"/>
        <v>JUN</v>
      </c>
      <c r="D244" s="7">
        <f t="shared" si="11"/>
        <v>3880</v>
      </c>
      <c r="E244" t="s">
        <v>29</v>
      </c>
      <c r="F244" s="7">
        <v>0</v>
      </c>
      <c r="G244" s="7">
        <v>3880</v>
      </c>
      <c r="H244" t="s">
        <v>27</v>
      </c>
      <c r="I244" s="7">
        <v>2621</v>
      </c>
    </row>
    <row r="245" spans="1:9">
      <c r="A245" s="6">
        <v>45452</v>
      </c>
      <c r="B245" s="3">
        <f t="shared" si="9"/>
        <v>2024</v>
      </c>
      <c r="C245" s="6" t="str">
        <f t="shared" si="10"/>
        <v>JUN</v>
      </c>
      <c r="D245" s="7">
        <f t="shared" si="11"/>
        <v>1010</v>
      </c>
      <c r="E245" t="s">
        <v>26</v>
      </c>
      <c r="F245" s="7">
        <v>0</v>
      </c>
      <c r="G245" s="7">
        <v>1010</v>
      </c>
      <c r="H245" t="s">
        <v>21</v>
      </c>
      <c r="I245" s="7">
        <v>1349</v>
      </c>
    </row>
    <row r="246" spans="1:9">
      <c r="A246" s="6">
        <v>45453</v>
      </c>
      <c r="B246" s="3">
        <f t="shared" si="9"/>
        <v>2024</v>
      </c>
      <c r="C246" s="6" t="str">
        <f t="shared" si="10"/>
        <v>JUN</v>
      </c>
      <c r="D246" s="7">
        <f t="shared" si="11"/>
        <v>1620</v>
      </c>
      <c r="E246" t="s">
        <v>22</v>
      </c>
      <c r="F246" s="7">
        <v>0</v>
      </c>
      <c r="G246" s="7">
        <v>1620</v>
      </c>
      <c r="H246" t="s">
        <v>30</v>
      </c>
      <c r="I246" s="7">
        <v>3127</v>
      </c>
    </row>
    <row r="247" spans="1:9">
      <c r="A247" s="6">
        <v>45454</v>
      </c>
      <c r="B247" s="3">
        <f t="shared" si="9"/>
        <v>2024</v>
      </c>
      <c r="C247" s="6" t="str">
        <f t="shared" si="10"/>
        <v>JUN</v>
      </c>
      <c r="D247" s="7">
        <f t="shared" si="11"/>
        <v>2450</v>
      </c>
      <c r="E247" t="s">
        <v>24</v>
      </c>
      <c r="F247" s="7">
        <v>0</v>
      </c>
      <c r="G247" s="7">
        <v>2450</v>
      </c>
      <c r="H247" t="s">
        <v>30</v>
      </c>
      <c r="I247" s="7">
        <v>1531</v>
      </c>
    </row>
    <row r="248" spans="1:9">
      <c r="A248" s="6">
        <v>45455</v>
      </c>
      <c r="B248" s="3">
        <f t="shared" si="9"/>
        <v>2024</v>
      </c>
      <c r="C248" s="6" t="str">
        <f t="shared" si="10"/>
        <v>JUN</v>
      </c>
      <c r="D248" s="7">
        <f t="shared" si="11"/>
        <v>1500</v>
      </c>
      <c r="E248" t="s">
        <v>26</v>
      </c>
      <c r="F248" s="7">
        <v>0</v>
      </c>
      <c r="G248" s="7">
        <v>1500</v>
      </c>
      <c r="H248" t="s">
        <v>21</v>
      </c>
      <c r="I248" s="7">
        <v>2355</v>
      </c>
    </row>
    <row r="249" spans="1:9">
      <c r="A249" s="6">
        <v>45456</v>
      </c>
      <c r="B249" s="3">
        <f t="shared" si="9"/>
        <v>2024</v>
      </c>
      <c r="C249" s="6" t="str">
        <f t="shared" si="10"/>
        <v>JUN</v>
      </c>
      <c r="D249" s="7">
        <f t="shared" si="11"/>
        <v>1220</v>
      </c>
      <c r="E249" t="s">
        <v>29</v>
      </c>
      <c r="F249" s="7">
        <v>0</v>
      </c>
      <c r="G249" s="7">
        <v>1220</v>
      </c>
      <c r="H249" t="s">
        <v>25</v>
      </c>
      <c r="I249" s="7">
        <v>2350</v>
      </c>
    </row>
    <row r="250" spans="1:9">
      <c r="A250" s="6">
        <v>45457</v>
      </c>
      <c r="B250" s="3">
        <f t="shared" si="9"/>
        <v>2024</v>
      </c>
      <c r="C250" s="6" t="str">
        <f t="shared" si="10"/>
        <v>JUN</v>
      </c>
      <c r="D250" s="7">
        <f t="shared" si="11"/>
        <v>1120</v>
      </c>
      <c r="E250" t="s">
        <v>20</v>
      </c>
      <c r="F250" s="7">
        <v>0</v>
      </c>
      <c r="G250" s="7">
        <v>1120</v>
      </c>
      <c r="H250" t="s">
        <v>28</v>
      </c>
      <c r="I250" s="7">
        <v>2604</v>
      </c>
    </row>
    <row r="251" spans="1:9">
      <c r="A251" s="6">
        <v>45458</v>
      </c>
      <c r="B251" s="3">
        <f t="shared" si="9"/>
        <v>2024</v>
      </c>
      <c r="C251" s="6" t="str">
        <f t="shared" si="10"/>
        <v>JUN</v>
      </c>
      <c r="D251" s="7">
        <f t="shared" si="11"/>
        <v>2890</v>
      </c>
      <c r="E251" t="s">
        <v>22</v>
      </c>
      <c r="F251" s="7">
        <v>0</v>
      </c>
      <c r="G251" s="7">
        <v>2890</v>
      </c>
      <c r="H251" t="s">
        <v>25</v>
      </c>
      <c r="I251" s="7">
        <v>2807</v>
      </c>
    </row>
    <row r="252" spans="1:9">
      <c r="A252" s="6">
        <v>45458</v>
      </c>
      <c r="B252" s="3">
        <f t="shared" si="9"/>
        <v>2024</v>
      </c>
      <c r="C252" s="6" t="str">
        <f t="shared" si="10"/>
        <v>JUN</v>
      </c>
      <c r="D252" s="7">
        <f t="shared" si="11"/>
        <v>1240</v>
      </c>
      <c r="E252" t="s">
        <v>24</v>
      </c>
      <c r="F252" s="7">
        <v>1240</v>
      </c>
      <c r="G252" s="7">
        <v>0</v>
      </c>
      <c r="H252" t="s">
        <v>27</v>
      </c>
      <c r="I252" s="7">
        <v>1051</v>
      </c>
    </row>
    <row r="253" spans="1:9">
      <c r="A253" s="6">
        <v>45458</v>
      </c>
      <c r="B253" s="3">
        <f t="shared" si="9"/>
        <v>2024</v>
      </c>
      <c r="C253" s="6" t="str">
        <f t="shared" si="10"/>
        <v>JUN</v>
      </c>
      <c r="D253" s="7">
        <f t="shared" si="11"/>
        <v>2180</v>
      </c>
      <c r="E253" t="s">
        <v>26</v>
      </c>
      <c r="F253" s="7">
        <v>2180</v>
      </c>
      <c r="G253" s="7">
        <v>0</v>
      </c>
      <c r="H253" t="s">
        <v>21</v>
      </c>
      <c r="I253" s="7">
        <v>2548</v>
      </c>
    </row>
    <row r="254" spans="1:9">
      <c r="A254" s="6">
        <v>45461</v>
      </c>
      <c r="B254" s="3">
        <f t="shared" si="9"/>
        <v>2024</v>
      </c>
      <c r="C254" s="6" t="str">
        <f t="shared" si="10"/>
        <v>JUN</v>
      </c>
      <c r="D254" s="7">
        <f t="shared" si="11"/>
        <v>3010</v>
      </c>
      <c r="E254" t="s">
        <v>26</v>
      </c>
      <c r="F254" s="7">
        <v>3010</v>
      </c>
      <c r="G254" s="7">
        <v>0</v>
      </c>
      <c r="H254" t="s">
        <v>25</v>
      </c>
      <c r="I254" s="7">
        <v>608</v>
      </c>
    </row>
    <row r="255" spans="1:9">
      <c r="A255" s="6">
        <v>45462</v>
      </c>
      <c r="B255" s="3">
        <f t="shared" si="9"/>
        <v>2024</v>
      </c>
      <c r="C255" s="6" t="str">
        <f t="shared" si="10"/>
        <v>JUN</v>
      </c>
      <c r="D255" s="7">
        <f t="shared" si="11"/>
        <v>3060</v>
      </c>
      <c r="E255" t="s">
        <v>29</v>
      </c>
      <c r="F255" s="7">
        <v>3060</v>
      </c>
      <c r="G255" s="7">
        <v>0</v>
      </c>
      <c r="H255" t="s">
        <v>28</v>
      </c>
      <c r="I255" s="7">
        <v>2381</v>
      </c>
    </row>
    <row r="256" spans="1:9">
      <c r="A256" s="6">
        <v>45463</v>
      </c>
      <c r="B256" s="3">
        <f t="shared" si="9"/>
        <v>2024</v>
      </c>
      <c r="C256" s="6" t="str">
        <f t="shared" si="10"/>
        <v>JUN</v>
      </c>
      <c r="D256" s="7">
        <f t="shared" si="11"/>
        <v>3610</v>
      </c>
      <c r="E256" t="s">
        <v>26</v>
      </c>
      <c r="F256" s="7">
        <v>3610</v>
      </c>
      <c r="G256" s="7">
        <v>0</v>
      </c>
      <c r="H256" t="s">
        <v>30</v>
      </c>
      <c r="I256" s="7">
        <v>2619</v>
      </c>
    </row>
    <row r="257" spans="1:9">
      <c r="A257" s="6">
        <v>45464</v>
      </c>
      <c r="B257" s="3">
        <f t="shared" si="9"/>
        <v>2024</v>
      </c>
      <c r="C257" s="6" t="str">
        <f t="shared" si="10"/>
        <v>JUN</v>
      </c>
      <c r="D257" s="7">
        <f t="shared" si="11"/>
        <v>1620</v>
      </c>
      <c r="E257" t="s">
        <v>22</v>
      </c>
      <c r="F257" s="7">
        <v>1620</v>
      </c>
      <c r="G257" s="7">
        <v>0</v>
      </c>
      <c r="H257" t="s">
        <v>21</v>
      </c>
      <c r="I257" s="7">
        <v>2640</v>
      </c>
    </row>
    <row r="258" spans="1:9">
      <c r="A258" s="6">
        <v>45465</v>
      </c>
      <c r="B258" s="3">
        <f t="shared" si="9"/>
        <v>2024</v>
      </c>
      <c r="C258" s="6" t="str">
        <f t="shared" si="10"/>
        <v>JUN</v>
      </c>
      <c r="D258" s="7">
        <f t="shared" si="11"/>
        <v>3180</v>
      </c>
      <c r="E258" t="s">
        <v>24</v>
      </c>
      <c r="F258" s="7">
        <v>3180</v>
      </c>
      <c r="G258" s="7">
        <v>0</v>
      </c>
      <c r="H258" t="s">
        <v>30</v>
      </c>
      <c r="I258" s="7">
        <v>2383</v>
      </c>
    </row>
    <row r="259" spans="1:9">
      <c r="A259" s="6">
        <v>45466</v>
      </c>
      <c r="B259" s="3">
        <f t="shared" ref="B259:B322" si="12">YEAR(A259)</f>
        <v>2024</v>
      </c>
      <c r="C259" s="6" t="str">
        <f t="shared" ref="C259:C322" si="13">CHOOSE(MONTH(A259),"JAN","FEB","MAR","APR","MAY","JUN","JUL","AUG","SEP","OCT","NOV","DEC")</f>
        <v>JUN</v>
      </c>
      <c r="D259" s="7">
        <f t="shared" ref="D259:D322" si="14">SUM(F259:G259)</f>
        <v>1250</v>
      </c>
      <c r="E259" t="s">
        <v>26</v>
      </c>
      <c r="F259" s="7">
        <v>0</v>
      </c>
      <c r="G259" s="7">
        <v>1250</v>
      </c>
      <c r="H259" t="s">
        <v>21</v>
      </c>
      <c r="I259" s="7">
        <v>1288</v>
      </c>
    </row>
    <row r="260" spans="1:9">
      <c r="A260" s="6">
        <v>45467</v>
      </c>
      <c r="B260" s="3">
        <f t="shared" si="12"/>
        <v>2024</v>
      </c>
      <c r="C260" s="6" t="str">
        <f t="shared" si="13"/>
        <v>JUN</v>
      </c>
      <c r="D260" s="7">
        <f t="shared" si="14"/>
        <v>1150</v>
      </c>
      <c r="E260" t="s">
        <v>29</v>
      </c>
      <c r="F260" s="7">
        <v>0</v>
      </c>
      <c r="G260" s="7">
        <v>1150</v>
      </c>
      <c r="H260" t="s">
        <v>28</v>
      </c>
      <c r="I260" s="7">
        <v>2011</v>
      </c>
    </row>
    <row r="261" spans="1:9">
      <c r="A261" s="6">
        <v>45468</v>
      </c>
      <c r="B261" s="3">
        <f t="shared" si="12"/>
        <v>2024</v>
      </c>
      <c r="C261" s="6" t="str">
        <f t="shared" si="13"/>
        <v>JUN</v>
      </c>
      <c r="D261" s="7">
        <f t="shared" si="14"/>
        <v>21550</v>
      </c>
      <c r="E261" t="s">
        <v>20</v>
      </c>
      <c r="F261" s="7">
        <v>20000</v>
      </c>
      <c r="G261" s="7">
        <v>1550</v>
      </c>
      <c r="H261" t="s">
        <v>21</v>
      </c>
      <c r="I261" s="7">
        <v>2150</v>
      </c>
    </row>
    <row r="262" spans="1:9">
      <c r="A262" s="6">
        <v>45469</v>
      </c>
      <c r="B262" s="3">
        <f t="shared" si="12"/>
        <v>2024</v>
      </c>
      <c r="C262" s="6" t="str">
        <f t="shared" si="13"/>
        <v>JUN</v>
      </c>
      <c r="D262" s="7">
        <f t="shared" si="14"/>
        <v>2610</v>
      </c>
      <c r="E262" t="s">
        <v>22</v>
      </c>
      <c r="F262" s="7">
        <v>0</v>
      </c>
      <c r="G262" s="7">
        <v>2610</v>
      </c>
      <c r="H262" t="s">
        <v>30</v>
      </c>
      <c r="I262" s="7">
        <v>1101</v>
      </c>
    </row>
    <row r="263" spans="1:9">
      <c r="A263" s="6">
        <v>45464</v>
      </c>
      <c r="B263" s="3">
        <f t="shared" si="12"/>
        <v>2024</v>
      </c>
      <c r="C263" s="6" t="str">
        <f t="shared" si="13"/>
        <v>JUN</v>
      </c>
      <c r="D263" s="7">
        <f t="shared" si="14"/>
        <v>2040</v>
      </c>
      <c r="E263" t="s">
        <v>26</v>
      </c>
      <c r="F263" s="7">
        <v>0</v>
      </c>
      <c r="G263" s="7">
        <v>2040</v>
      </c>
      <c r="H263" t="s">
        <v>27</v>
      </c>
      <c r="I263" s="7">
        <v>602</v>
      </c>
    </row>
    <row r="264" spans="1:9">
      <c r="A264" s="6">
        <v>45471</v>
      </c>
      <c r="B264" s="3">
        <f t="shared" si="12"/>
        <v>2024</v>
      </c>
      <c r="C264" s="6" t="str">
        <f t="shared" si="13"/>
        <v>JUN</v>
      </c>
      <c r="D264" s="7">
        <f t="shared" si="14"/>
        <v>2120</v>
      </c>
      <c r="E264" t="s">
        <v>29</v>
      </c>
      <c r="F264" s="7">
        <v>0</v>
      </c>
      <c r="G264" s="7">
        <v>2120</v>
      </c>
      <c r="H264" t="s">
        <v>21</v>
      </c>
      <c r="I264" s="7">
        <v>2210</v>
      </c>
    </row>
    <row r="265" spans="1:9">
      <c r="A265" s="6">
        <v>45472</v>
      </c>
      <c r="B265" s="3">
        <f t="shared" si="12"/>
        <v>2024</v>
      </c>
      <c r="C265" s="6" t="str">
        <f t="shared" si="13"/>
        <v>JUN</v>
      </c>
      <c r="D265" s="7">
        <f t="shared" si="14"/>
        <v>2060</v>
      </c>
      <c r="E265" t="s">
        <v>26</v>
      </c>
      <c r="F265" s="7">
        <v>0</v>
      </c>
      <c r="G265" s="7">
        <v>2060</v>
      </c>
      <c r="H265" t="s">
        <v>25</v>
      </c>
      <c r="I265" s="7">
        <v>2747</v>
      </c>
    </row>
    <row r="266" spans="1:9">
      <c r="A266" s="6">
        <v>45472</v>
      </c>
      <c r="B266" s="3">
        <f t="shared" si="12"/>
        <v>2024</v>
      </c>
      <c r="C266" s="6" t="str">
        <f t="shared" si="13"/>
        <v>JUN</v>
      </c>
      <c r="D266" s="7">
        <f t="shared" si="14"/>
        <v>3940</v>
      </c>
      <c r="E266" t="s">
        <v>22</v>
      </c>
      <c r="F266" s="7">
        <v>0</v>
      </c>
      <c r="G266" s="7">
        <v>3940</v>
      </c>
      <c r="H266" t="s">
        <v>28</v>
      </c>
      <c r="I266" s="7">
        <v>1228</v>
      </c>
    </row>
    <row r="267" spans="1:9">
      <c r="A267" s="6">
        <v>45473</v>
      </c>
      <c r="B267" s="3">
        <f t="shared" si="12"/>
        <v>2024</v>
      </c>
      <c r="C267" s="6" t="str">
        <f t="shared" si="13"/>
        <v>JUN</v>
      </c>
      <c r="D267" s="7">
        <f t="shared" si="14"/>
        <v>23910</v>
      </c>
      <c r="E267" t="s">
        <v>22</v>
      </c>
      <c r="F267" s="7">
        <v>0</v>
      </c>
      <c r="G267" s="7">
        <v>23910</v>
      </c>
      <c r="H267" t="s">
        <v>28</v>
      </c>
      <c r="I267" s="7">
        <v>1002</v>
      </c>
    </row>
    <row r="268" spans="1:9">
      <c r="A268" s="6">
        <v>45474</v>
      </c>
      <c r="B268" s="3">
        <f t="shared" si="12"/>
        <v>2024</v>
      </c>
      <c r="C268" s="6" t="str">
        <f t="shared" si="13"/>
        <v>JUL</v>
      </c>
      <c r="D268" s="7">
        <f t="shared" si="14"/>
        <v>1160</v>
      </c>
      <c r="E268" t="s">
        <v>24</v>
      </c>
      <c r="F268" s="7">
        <v>0</v>
      </c>
      <c r="G268" s="7">
        <v>1160</v>
      </c>
      <c r="H268" t="s">
        <v>27</v>
      </c>
      <c r="I268" s="7">
        <v>1030</v>
      </c>
    </row>
    <row r="269" spans="1:9">
      <c r="A269" s="6">
        <v>45475</v>
      </c>
      <c r="B269" s="3">
        <f t="shared" si="12"/>
        <v>2024</v>
      </c>
      <c r="C269" s="6" t="str">
        <f t="shared" si="13"/>
        <v>JUL</v>
      </c>
      <c r="D269" s="7">
        <f t="shared" si="14"/>
        <v>3110</v>
      </c>
      <c r="E269" t="s">
        <v>26</v>
      </c>
      <c r="F269" s="7">
        <v>3110</v>
      </c>
      <c r="G269" s="7">
        <v>0</v>
      </c>
      <c r="H269" t="s">
        <v>27</v>
      </c>
      <c r="I269" s="7">
        <v>629</v>
      </c>
    </row>
    <row r="270" spans="1:9">
      <c r="A270" s="6">
        <v>45476</v>
      </c>
      <c r="B270" s="3">
        <f t="shared" si="12"/>
        <v>2024</v>
      </c>
      <c r="C270" s="6" t="str">
        <f t="shared" si="13"/>
        <v>JUL</v>
      </c>
      <c r="D270" s="7">
        <f t="shared" si="14"/>
        <v>2110</v>
      </c>
      <c r="E270" t="s">
        <v>29</v>
      </c>
      <c r="F270" s="7">
        <v>2110</v>
      </c>
      <c r="G270" s="7">
        <v>0</v>
      </c>
      <c r="H270" t="s">
        <v>21</v>
      </c>
      <c r="I270" s="7">
        <v>1154</v>
      </c>
    </row>
    <row r="271" spans="1:9">
      <c r="A271" s="6">
        <v>45477</v>
      </c>
      <c r="B271" s="3">
        <f t="shared" si="12"/>
        <v>2024</v>
      </c>
      <c r="C271" s="6" t="str">
        <f t="shared" si="13"/>
        <v>JUL</v>
      </c>
      <c r="D271" s="7">
        <f t="shared" si="14"/>
        <v>1030</v>
      </c>
      <c r="E271" t="s">
        <v>20</v>
      </c>
      <c r="F271" s="7">
        <v>1030</v>
      </c>
      <c r="G271" s="7">
        <v>0</v>
      </c>
      <c r="H271" t="s">
        <v>30</v>
      </c>
      <c r="I271" s="7">
        <v>1338</v>
      </c>
    </row>
    <row r="272" spans="1:9">
      <c r="A272" s="6">
        <v>45478</v>
      </c>
      <c r="B272" s="3">
        <f t="shared" si="12"/>
        <v>2024</v>
      </c>
      <c r="C272" s="6" t="str">
        <f t="shared" si="13"/>
        <v>JUL</v>
      </c>
      <c r="D272" s="7">
        <f t="shared" si="14"/>
        <v>1530</v>
      </c>
      <c r="E272" t="s">
        <v>26</v>
      </c>
      <c r="F272" s="7">
        <v>1530</v>
      </c>
      <c r="G272" s="7">
        <v>0</v>
      </c>
      <c r="H272" t="s">
        <v>30</v>
      </c>
      <c r="I272" s="7">
        <v>3199</v>
      </c>
    </row>
    <row r="273" spans="1:9">
      <c r="A273" s="6">
        <v>45479</v>
      </c>
      <c r="B273" s="3">
        <f t="shared" si="12"/>
        <v>2024</v>
      </c>
      <c r="C273" s="6" t="str">
        <f t="shared" si="13"/>
        <v>JUL</v>
      </c>
      <c r="D273" s="7">
        <f t="shared" si="14"/>
        <v>3150</v>
      </c>
      <c r="E273" t="s">
        <v>29</v>
      </c>
      <c r="F273" s="7">
        <v>3150</v>
      </c>
      <c r="G273" s="7">
        <v>0</v>
      </c>
      <c r="H273" t="s">
        <v>21</v>
      </c>
      <c r="I273" s="7">
        <v>1245</v>
      </c>
    </row>
    <row r="274" spans="1:9">
      <c r="A274" s="6">
        <v>45474</v>
      </c>
      <c r="B274" s="3">
        <f t="shared" si="12"/>
        <v>2024</v>
      </c>
      <c r="C274" s="6" t="str">
        <f t="shared" si="13"/>
        <v>JUL</v>
      </c>
      <c r="D274" s="7">
        <f t="shared" si="14"/>
        <v>3140</v>
      </c>
      <c r="E274" t="s">
        <v>26</v>
      </c>
      <c r="F274" s="7">
        <v>0</v>
      </c>
      <c r="G274" s="7">
        <v>3140</v>
      </c>
      <c r="H274" t="s">
        <v>25</v>
      </c>
      <c r="I274" s="7">
        <v>3106</v>
      </c>
    </row>
    <row r="275" spans="1:9">
      <c r="A275" s="6">
        <v>45481</v>
      </c>
      <c r="B275" s="3">
        <f t="shared" si="12"/>
        <v>2024</v>
      </c>
      <c r="C275" s="6" t="str">
        <f t="shared" si="13"/>
        <v>JUL</v>
      </c>
      <c r="D275" s="7">
        <f t="shared" si="14"/>
        <v>2910</v>
      </c>
      <c r="E275" t="s">
        <v>22</v>
      </c>
      <c r="F275" s="7">
        <v>0</v>
      </c>
      <c r="G275" s="7">
        <v>2910</v>
      </c>
      <c r="H275" t="s">
        <v>28</v>
      </c>
      <c r="I275" s="7">
        <v>3289</v>
      </c>
    </row>
    <row r="276" spans="1:9">
      <c r="A276" s="6">
        <v>45482</v>
      </c>
      <c r="B276" s="3">
        <f t="shared" si="12"/>
        <v>2024</v>
      </c>
      <c r="C276" s="6" t="str">
        <f t="shared" si="13"/>
        <v>JUL</v>
      </c>
      <c r="D276" s="7">
        <f t="shared" si="14"/>
        <v>2910</v>
      </c>
      <c r="E276" t="s">
        <v>24</v>
      </c>
      <c r="F276" s="7">
        <v>0</v>
      </c>
      <c r="G276" s="7">
        <v>2910</v>
      </c>
      <c r="H276" t="s">
        <v>25</v>
      </c>
      <c r="I276" s="7">
        <v>3814</v>
      </c>
    </row>
    <row r="277" spans="1:9">
      <c r="A277" s="6">
        <v>45483</v>
      </c>
      <c r="B277" s="3">
        <f t="shared" si="12"/>
        <v>2024</v>
      </c>
      <c r="C277" s="6" t="str">
        <f t="shared" si="13"/>
        <v>JUL</v>
      </c>
      <c r="D277" s="7">
        <f t="shared" si="14"/>
        <v>2440</v>
      </c>
      <c r="E277" t="s">
        <v>26</v>
      </c>
      <c r="F277" s="7">
        <v>0</v>
      </c>
      <c r="G277" s="7">
        <v>2440</v>
      </c>
      <c r="H277" t="s">
        <v>27</v>
      </c>
      <c r="I277" s="7">
        <v>3413</v>
      </c>
    </row>
    <row r="278" spans="1:9">
      <c r="A278" s="6">
        <v>45484</v>
      </c>
      <c r="B278" s="3">
        <f t="shared" si="12"/>
        <v>2024</v>
      </c>
      <c r="C278" s="6" t="str">
        <f t="shared" si="13"/>
        <v>JUL</v>
      </c>
      <c r="D278" s="7">
        <f t="shared" si="14"/>
        <v>1520</v>
      </c>
      <c r="E278" t="s">
        <v>29</v>
      </c>
      <c r="F278" s="7">
        <v>1520</v>
      </c>
      <c r="G278" s="7">
        <v>0</v>
      </c>
      <c r="H278" t="s">
        <v>25</v>
      </c>
      <c r="I278" s="7">
        <v>3442</v>
      </c>
    </row>
    <row r="279" spans="1:9">
      <c r="A279" s="6">
        <v>45485</v>
      </c>
      <c r="B279" s="3">
        <f t="shared" si="12"/>
        <v>2024</v>
      </c>
      <c r="C279" s="6" t="str">
        <f t="shared" si="13"/>
        <v>JUL</v>
      </c>
      <c r="D279" s="7">
        <f t="shared" si="14"/>
        <v>3180</v>
      </c>
      <c r="E279" t="s">
        <v>22</v>
      </c>
      <c r="F279" s="7">
        <v>3180</v>
      </c>
      <c r="G279" s="7">
        <v>0</v>
      </c>
      <c r="H279" t="s">
        <v>28</v>
      </c>
      <c r="I279" s="7">
        <v>3215</v>
      </c>
    </row>
    <row r="280" spans="1:9">
      <c r="A280" s="6">
        <v>45486</v>
      </c>
      <c r="B280" s="3">
        <f t="shared" si="12"/>
        <v>2024</v>
      </c>
      <c r="C280" s="6" t="str">
        <f t="shared" si="13"/>
        <v>JUL</v>
      </c>
      <c r="D280" s="7">
        <f t="shared" si="14"/>
        <v>3290</v>
      </c>
      <c r="E280" t="s">
        <v>20</v>
      </c>
      <c r="F280" s="7">
        <v>3290</v>
      </c>
      <c r="G280" s="7">
        <v>0</v>
      </c>
      <c r="H280" t="s">
        <v>30</v>
      </c>
      <c r="I280" s="7">
        <v>1697</v>
      </c>
    </row>
    <row r="281" spans="1:9">
      <c r="A281" s="6">
        <v>45487</v>
      </c>
      <c r="B281" s="3">
        <f t="shared" si="12"/>
        <v>2024</v>
      </c>
      <c r="C281" s="6" t="str">
        <f t="shared" si="13"/>
        <v>JUL</v>
      </c>
      <c r="D281" s="7">
        <f t="shared" si="14"/>
        <v>1190</v>
      </c>
      <c r="E281" t="s">
        <v>24</v>
      </c>
      <c r="F281" s="7">
        <v>1190</v>
      </c>
      <c r="G281" s="7">
        <v>0</v>
      </c>
      <c r="H281" t="s">
        <v>21</v>
      </c>
      <c r="I281" s="7">
        <v>2234</v>
      </c>
    </row>
    <row r="282" spans="1:9">
      <c r="A282" s="6">
        <v>45488</v>
      </c>
      <c r="B282" s="3">
        <f t="shared" si="12"/>
        <v>2024</v>
      </c>
      <c r="C282" s="6" t="str">
        <f t="shared" si="13"/>
        <v>JUL</v>
      </c>
      <c r="D282" s="7">
        <f t="shared" si="14"/>
        <v>2480</v>
      </c>
      <c r="E282" t="s">
        <v>26</v>
      </c>
      <c r="F282" s="7">
        <v>2480</v>
      </c>
      <c r="G282" s="7">
        <v>0</v>
      </c>
      <c r="H282" t="s">
        <v>30</v>
      </c>
      <c r="I282" s="7">
        <v>3841</v>
      </c>
    </row>
    <row r="283" spans="1:9">
      <c r="A283" s="6">
        <v>45489</v>
      </c>
      <c r="B283" s="3">
        <f t="shared" si="12"/>
        <v>2024</v>
      </c>
      <c r="C283" s="6" t="str">
        <f t="shared" si="13"/>
        <v>JUL</v>
      </c>
      <c r="D283" s="7">
        <f t="shared" si="14"/>
        <v>3210</v>
      </c>
      <c r="E283" t="s">
        <v>29</v>
      </c>
      <c r="F283" s="7">
        <v>3210</v>
      </c>
      <c r="G283" s="7">
        <v>0</v>
      </c>
      <c r="H283" t="s">
        <v>21</v>
      </c>
      <c r="I283" s="7">
        <v>3342</v>
      </c>
    </row>
    <row r="284" spans="1:9">
      <c r="A284" s="6">
        <v>45484</v>
      </c>
      <c r="B284" s="3">
        <f t="shared" si="12"/>
        <v>2024</v>
      </c>
      <c r="C284" s="6" t="str">
        <f t="shared" si="13"/>
        <v>JUL</v>
      </c>
      <c r="D284" s="7">
        <f t="shared" si="14"/>
        <v>3010</v>
      </c>
      <c r="E284" t="s">
        <v>26</v>
      </c>
      <c r="F284" s="7">
        <v>3010</v>
      </c>
      <c r="G284" s="7">
        <v>0</v>
      </c>
      <c r="H284" t="s">
        <v>28</v>
      </c>
      <c r="I284" s="7">
        <v>2294</v>
      </c>
    </row>
    <row r="285" spans="1:9">
      <c r="A285" s="6">
        <v>45491</v>
      </c>
      <c r="B285" s="3">
        <f t="shared" si="12"/>
        <v>2024</v>
      </c>
      <c r="C285" s="6" t="str">
        <f t="shared" si="13"/>
        <v>JUL</v>
      </c>
      <c r="D285" s="7">
        <f t="shared" si="14"/>
        <v>1560</v>
      </c>
      <c r="E285" t="s">
        <v>22</v>
      </c>
      <c r="F285" s="7">
        <v>1560</v>
      </c>
      <c r="G285" s="7">
        <v>0</v>
      </c>
      <c r="H285" t="s">
        <v>21</v>
      </c>
      <c r="I285" s="7">
        <v>2432</v>
      </c>
    </row>
    <row r="286" spans="1:9">
      <c r="A286" s="6">
        <v>45492</v>
      </c>
      <c r="B286" s="3">
        <f t="shared" si="12"/>
        <v>2024</v>
      </c>
      <c r="C286" s="6" t="str">
        <f t="shared" si="13"/>
        <v>JUL</v>
      </c>
      <c r="D286" s="7">
        <f t="shared" si="14"/>
        <v>1690</v>
      </c>
      <c r="E286" t="s">
        <v>24</v>
      </c>
      <c r="F286" s="7">
        <v>1690</v>
      </c>
      <c r="G286" s="7">
        <v>0</v>
      </c>
      <c r="H286" t="s">
        <v>30</v>
      </c>
      <c r="I286" s="7">
        <v>3156</v>
      </c>
    </row>
    <row r="287" spans="1:9">
      <c r="A287" s="6">
        <v>45493</v>
      </c>
      <c r="B287" s="3">
        <f t="shared" si="12"/>
        <v>2024</v>
      </c>
      <c r="C287" s="6" t="str">
        <f t="shared" si="13"/>
        <v>JUL</v>
      </c>
      <c r="D287" s="7">
        <f t="shared" si="14"/>
        <v>3240</v>
      </c>
      <c r="E287" t="s">
        <v>26</v>
      </c>
      <c r="F287" s="7">
        <v>3240</v>
      </c>
      <c r="G287" s="7">
        <v>0</v>
      </c>
      <c r="H287" t="s">
        <v>30</v>
      </c>
      <c r="I287" s="7">
        <v>2061</v>
      </c>
    </row>
    <row r="288" spans="1:9">
      <c r="A288" s="6">
        <v>45494</v>
      </c>
      <c r="B288" s="3">
        <f t="shared" si="12"/>
        <v>2024</v>
      </c>
      <c r="C288" s="6" t="str">
        <f t="shared" si="13"/>
        <v>JUL</v>
      </c>
      <c r="D288" s="7">
        <f t="shared" si="14"/>
        <v>3120</v>
      </c>
      <c r="E288" t="s">
        <v>29</v>
      </c>
      <c r="F288" s="7">
        <v>3120</v>
      </c>
      <c r="G288" s="7">
        <v>0</v>
      </c>
      <c r="H288" t="s">
        <v>21</v>
      </c>
      <c r="I288" s="7">
        <v>1804</v>
      </c>
    </row>
    <row r="289" spans="1:9">
      <c r="A289" s="6">
        <v>45495</v>
      </c>
      <c r="B289" s="3">
        <f t="shared" si="12"/>
        <v>2024</v>
      </c>
      <c r="C289" s="6" t="str">
        <f t="shared" si="13"/>
        <v>JUL</v>
      </c>
      <c r="D289" s="7">
        <f t="shared" si="14"/>
        <v>3210</v>
      </c>
      <c r="E289" t="s">
        <v>22</v>
      </c>
      <c r="F289" s="7">
        <v>3210</v>
      </c>
      <c r="G289" s="7">
        <v>0</v>
      </c>
      <c r="H289" t="s">
        <v>25</v>
      </c>
      <c r="I289" s="7">
        <v>1825</v>
      </c>
    </row>
    <row r="290" spans="1:9">
      <c r="A290" s="6">
        <v>45496</v>
      </c>
      <c r="B290" s="3">
        <f t="shared" si="12"/>
        <v>2024</v>
      </c>
      <c r="C290" s="6" t="str">
        <f t="shared" si="13"/>
        <v>JUL</v>
      </c>
      <c r="D290" s="7">
        <f t="shared" si="14"/>
        <v>31940</v>
      </c>
      <c r="E290" t="s">
        <v>20</v>
      </c>
      <c r="F290" s="7">
        <v>1940</v>
      </c>
      <c r="G290" s="7">
        <v>30000</v>
      </c>
      <c r="H290" t="s">
        <v>28</v>
      </c>
      <c r="I290" s="7">
        <v>2062</v>
      </c>
    </row>
    <row r="291" spans="1:9">
      <c r="A291" s="6">
        <v>45497</v>
      </c>
      <c r="B291" s="3">
        <f t="shared" si="12"/>
        <v>2024</v>
      </c>
      <c r="C291" s="6" t="str">
        <f t="shared" si="13"/>
        <v>JUL</v>
      </c>
      <c r="D291" s="7">
        <f t="shared" si="14"/>
        <v>3410</v>
      </c>
      <c r="E291" t="s">
        <v>24</v>
      </c>
      <c r="F291" s="7">
        <v>3410</v>
      </c>
      <c r="G291" s="7">
        <v>0</v>
      </c>
      <c r="H291" t="s">
        <v>25</v>
      </c>
      <c r="I291" s="7">
        <v>3836</v>
      </c>
    </row>
    <row r="292" spans="1:9">
      <c r="A292" s="6">
        <v>45498</v>
      </c>
      <c r="B292" s="3">
        <f t="shared" si="12"/>
        <v>2024</v>
      </c>
      <c r="C292" s="6" t="str">
        <f t="shared" si="13"/>
        <v>JUL</v>
      </c>
      <c r="D292" s="7">
        <f t="shared" si="14"/>
        <v>1440</v>
      </c>
      <c r="E292" t="s">
        <v>26</v>
      </c>
      <c r="F292" s="7">
        <v>0</v>
      </c>
      <c r="G292" s="7">
        <v>1440</v>
      </c>
      <c r="H292" t="s">
        <v>27</v>
      </c>
      <c r="I292" s="7">
        <v>1895</v>
      </c>
    </row>
    <row r="293" spans="1:9">
      <c r="A293" s="6">
        <v>45499</v>
      </c>
      <c r="B293" s="3">
        <f t="shared" si="12"/>
        <v>2024</v>
      </c>
      <c r="C293" s="6" t="str">
        <f t="shared" si="13"/>
        <v>JUL</v>
      </c>
      <c r="D293" s="7">
        <f t="shared" si="14"/>
        <v>1260</v>
      </c>
      <c r="E293" t="s">
        <v>29</v>
      </c>
      <c r="F293" s="7">
        <v>0</v>
      </c>
      <c r="G293" s="7">
        <v>1260</v>
      </c>
      <c r="H293" t="s">
        <v>21</v>
      </c>
      <c r="I293" s="7">
        <v>3393</v>
      </c>
    </row>
    <row r="294" spans="1:9">
      <c r="A294" s="6">
        <v>45494</v>
      </c>
      <c r="B294" s="3">
        <f t="shared" si="12"/>
        <v>2024</v>
      </c>
      <c r="C294" s="6" t="str">
        <f t="shared" si="13"/>
        <v>JUL</v>
      </c>
      <c r="D294" s="7">
        <f t="shared" si="14"/>
        <v>2150</v>
      </c>
      <c r="E294" t="s">
        <v>26</v>
      </c>
      <c r="F294" s="7">
        <v>0</v>
      </c>
      <c r="G294" s="7">
        <v>2150</v>
      </c>
      <c r="H294" t="s">
        <v>30</v>
      </c>
      <c r="I294" s="7">
        <v>1637</v>
      </c>
    </row>
    <row r="295" spans="1:9">
      <c r="A295" s="6">
        <v>45494</v>
      </c>
      <c r="B295" s="3">
        <f t="shared" si="12"/>
        <v>2024</v>
      </c>
      <c r="C295" s="6" t="str">
        <f t="shared" si="13"/>
        <v>JUL</v>
      </c>
      <c r="D295" s="7">
        <f t="shared" si="14"/>
        <v>1120</v>
      </c>
      <c r="E295" t="s">
        <v>22</v>
      </c>
      <c r="F295" s="7">
        <v>0</v>
      </c>
      <c r="G295" s="7">
        <v>1120</v>
      </c>
      <c r="H295" t="s">
        <v>30</v>
      </c>
      <c r="I295" s="7">
        <v>1839</v>
      </c>
    </row>
    <row r="296" spans="1:9">
      <c r="A296" s="6">
        <v>45494</v>
      </c>
      <c r="B296" s="3">
        <f t="shared" si="12"/>
        <v>2024</v>
      </c>
      <c r="C296" s="6" t="str">
        <f t="shared" si="13"/>
        <v>JUL</v>
      </c>
      <c r="D296" s="7">
        <f t="shared" si="14"/>
        <v>3850</v>
      </c>
      <c r="E296" t="s">
        <v>24</v>
      </c>
      <c r="F296" s="7">
        <v>0</v>
      </c>
      <c r="G296" s="7">
        <v>3850</v>
      </c>
      <c r="H296" t="s">
        <v>21</v>
      </c>
      <c r="I296" s="7">
        <v>2093</v>
      </c>
    </row>
    <row r="297" spans="1:9">
      <c r="A297" s="6">
        <v>45495</v>
      </c>
      <c r="B297" s="3">
        <f t="shared" si="12"/>
        <v>2024</v>
      </c>
      <c r="C297" s="6" t="str">
        <f t="shared" si="13"/>
        <v>JUL</v>
      </c>
      <c r="D297" s="7">
        <f t="shared" si="14"/>
        <v>14800</v>
      </c>
      <c r="E297" t="s">
        <v>24</v>
      </c>
      <c r="F297" s="7">
        <v>14800</v>
      </c>
      <c r="G297" s="7">
        <v>0</v>
      </c>
      <c r="H297" t="s">
        <v>21</v>
      </c>
      <c r="I297" s="7">
        <v>2089</v>
      </c>
    </row>
    <row r="298" spans="1:9">
      <c r="A298" s="6">
        <v>45503</v>
      </c>
      <c r="B298" s="3">
        <f t="shared" si="12"/>
        <v>2024</v>
      </c>
      <c r="C298" s="6" t="str">
        <f t="shared" si="13"/>
        <v>JUL</v>
      </c>
      <c r="D298" s="7">
        <f t="shared" si="14"/>
        <v>1150</v>
      </c>
      <c r="E298" t="s">
        <v>26</v>
      </c>
      <c r="F298" s="7">
        <v>0</v>
      </c>
      <c r="G298" s="7">
        <v>1150</v>
      </c>
      <c r="H298" t="s">
        <v>25</v>
      </c>
      <c r="I298" s="7">
        <v>2913</v>
      </c>
    </row>
    <row r="299" spans="1:9">
      <c r="A299" s="6">
        <v>45504</v>
      </c>
      <c r="B299" s="3">
        <f t="shared" si="12"/>
        <v>2024</v>
      </c>
      <c r="C299" s="6" t="str">
        <f t="shared" si="13"/>
        <v>JUL</v>
      </c>
      <c r="D299" s="7">
        <f t="shared" si="14"/>
        <v>3190</v>
      </c>
      <c r="E299" t="s">
        <v>29</v>
      </c>
      <c r="F299" s="7">
        <v>0</v>
      </c>
      <c r="G299" s="7">
        <v>3190</v>
      </c>
      <c r="H299" t="s">
        <v>28</v>
      </c>
      <c r="I299" s="7">
        <v>1316</v>
      </c>
    </row>
    <row r="300" spans="1:9">
      <c r="A300" s="6">
        <v>45505</v>
      </c>
      <c r="B300" s="3">
        <f t="shared" si="12"/>
        <v>2024</v>
      </c>
      <c r="C300" s="6" t="str">
        <f t="shared" si="13"/>
        <v>AUG</v>
      </c>
      <c r="D300" s="7">
        <f t="shared" si="14"/>
        <v>1800</v>
      </c>
      <c r="E300" t="s">
        <v>22</v>
      </c>
      <c r="F300" s="7">
        <v>0</v>
      </c>
      <c r="G300" s="7">
        <v>1800</v>
      </c>
      <c r="H300" t="s">
        <v>25</v>
      </c>
      <c r="I300" s="7">
        <v>3095</v>
      </c>
    </row>
    <row r="301" spans="1:9">
      <c r="A301" s="6">
        <v>45506</v>
      </c>
      <c r="B301" s="3">
        <f t="shared" si="12"/>
        <v>2024</v>
      </c>
      <c r="C301" s="6" t="str">
        <f t="shared" si="13"/>
        <v>AUG</v>
      </c>
      <c r="D301" s="7">
        <f t="shared" si="14"/>
        <v>1800</v>
      </c>
      <c r="E301" t="s">
        <v>26</v>
      </c>
      <c r="F301" s="7">
        <v>0</v>
      </c>
      <c r="G301" s="7">
        <v>1800</v>
      </c>
      <c r="H301" t="s">
        <v>25</v>
      </c>
      <c r="I301" s="7">
        <v>1823</v>
      </c>
    </row>
    <row r="302" spans="1:9">
      <c r="A302" s="6">
        <v>45507</v>
      </c>
      <c r="B302" s="3">
        <f t="shared" si="12"/>
        <v>2024</v>
      </c>
      <c r="C302" s="6" t="str">
        <f t="shared" si="13"/>
        <v>AUG</v>
      </c>
      <c r="D302" s="7">
        <f t="shared" si="14"/>
        <v>1830</v>
      </c>
      <c r="E302" t="s">
        <v>29</v>
      </c>
      <c r="F302" s="7">
        <v>1830</v>
      </c>
      <c r="G302" s="7">
        <v>0</v>
      </c>
      <c r="H302" t="s">
        <v>28</v>
      </c>
      <c r="I302" s="7">
        <v>1340</v>
      </c>
    </row>
    <row r="303" spans="1:9">
      <c r="A303" s="6">
        <v>45508</v>
      </c>
      <c r="B303" s="3">
        <f t="shared" si="12"/>
        <v>2024</v>
      </c>
      <c r="C303" s="6" t="str">
        <f t="shared" si="13"/>
        <v>AUG</v>
      </c>
      <c r="D303" s="7">
        <f t="shared" si="14"/>
        <v>2050</v>
      </c>
      <c r="E303" t="s">
        <v>26</v>
      </c>
      <c r="F303" s="7">
        <v>2050</v>
      </c>
      <c r="G303" s="7">
        <v>0</v>
      </c>
      <c r="H303" t="s">
        <v>30</v>
      </c>
      <c r="I303" s="7">
        <v>992</v>
      </c>
    </row>
    <row r="304" spans="1:9">
      <c r="A304" s="6">
        <v>45508</v>
      </c>
      <c r="B304" s="3">
        <f t="shared" si="12"/>
        <v>2024</v>
      </c>
      <c r="C304" s="6" t="str">
        <f t="shared" si="13"/>
        <v>AUG</v>
      </c>
      <c r="D304" s="7">
        <f t="shared" si="14"/>
        <v>1810</v>
      </c>
      <c r="E304" t="s">
        <v>20</v>
      </c>
      <c r="F304" s="7">
        <v>1810</v>
      </c>
      <c r="G304" s="7">
        <v>0</v>
      </c>
      <c r="H304" t="s">
        <v>21</v>
      </c>
      <c r="I304" s="7">
        <v>2850</v>
      </c>
    </row>
    <row r="305" spans="1:9">
      <c r="A305" s="6">
        <v>45508</v>
      </c>
      <c r="B305" s="3">
        <f t="shared" si="12"/>
        <v>2024</v>
      </c>
      <c r="C305" s="6" t="str">
        <f t="shared" si="13"/>
        <v>AUG</v>
      </c>
      <c r="D305" s="7">
        <f t="shared" si="14"/>
        <v>1110</v>
      </c>
      <c r="E305" t="s">
        <v>24</v>
      </c>
      <c r="F305" s="7">
        <v>1110</v>
      </c>
      <c r="G305" s="7">
        <v>0</v>
      </c>
      <c r="H305" t="s">
        <v>23</v>
      </c>
      <c r="I305" s="7">
        <v>3176</v>
      </c>
    </row>
    <row r="306" spans="1:9">
      <c r="A306" s="6">
        <v>45505</v>
      </c>
      <c r="B306" s="3">
        <f t="shared" si="12"/>
        <v>2024</v>
      </c>
      <c r="C306" s="6" t="str">
        <f t="shared" si="13"/>
        <v>AUG</v>
      </c>
      <c r="D306" s="7">
        <f t="shared" si="14"/>
        <v>1210</v>
      </c>
      <c r="E306" t="s">
        <v>26</v>
      </c>
      <c r="F306" s="7">
        <v>1210</v>
      </c>
      <c r="G306" s="7">
        <v>0</v>
      </c>
      <c r="H306" t="s">
        <v>21</v>
      </c>
      <c r="I306" s="7">
        <v>1946</v>
      </c>
    </row>
    <row r="307" spans="1:9">
      <c r="A307" s="6">
        <v>45512</v>
      </c>
      <c r="B307" s="3">
        <f t="shared" si="12"/>
        <v>2024</v>
      </c>
      <c r="C307" s="6" t="str">
        <f t="shared" si="13"/>
        <v>AUG</v>
      </c>
      <c r="D307" s="7">
        <f t="shared" si="14"/>
        <v>2550</v>
      </c>
      <c r="E307" t="s">
        <v>29</v>
      </c>
      <c r="F307" s="7">
        <v>0</v>
      </c>
      <c r="G307" s="7">
        <v>2550</v>
      </c>
      <c r="H307" t="s">
        <v>28</v>
      </c>
      <c r="I307" s="7">
        <v>1596</v>
      </c>
    </row>
    <row r="308" spans="1:9">
      <c r="A308" s="6">
        <v>45513</v>
      </c>
      <c r="B308" s="3">
        <f t="shared" si="12"/>
        <v>2024</v>
      </c>
      <c r="C308" s="6" t="str">
        <f t="shared" si="13"/>
        <v>AUG</v>
      </c>
      <c r="D308" s="7">
        <f t="shared" si="14"/>
        <v>2110</v>
      </c>
      <c r="E308" t="s">
        <v>22</v>
      </c>
      <c r="F308" s="7">
        <v>2110</v>
      </c>
      <c r="G308" s="7">
        <v>0</v>
      </c>
      <c r="H308" t="s">
        <v>21</v>
      </c>
      <c r="I308" s="7">
        <v>514</v>
      </c>
    </row>
    <row r="309" spans="1:9">
      <c r="A309" s="6">
        <v>45514</v>
      </c>
      <c r="B309" s="3">
        <f t="shared" si="12"/>
        <v>2024</v>
      </c>
      <c r="C309" s="6" t="str">
        <f t="shared" si="13"/>
        <v>AUG</v>
      </c>
      <c r="D309" s="7">
        <f t="shared" si="14"/>
        <v>2160</v>
      </c>
      <c r="E309" t="s">
        <v>22</v>
      </c>
      <c r="F309" s="7">
        <v>2160</v>
      </c>
      <c r="G309" s="7">
        <v>0</v>
      </c>
      <c r="H309" t="s">
        <v>23</v>
      </c>
      <c r="I309" s="7">
        <v>1630</v>
      </c>
    </row>
    <row r="310" spans="1:9">
      <c r="A310" s="6">
        <v>45514</v>
      </c>
      <c r="B310" s="3">
        <f t="shared" si="12"/>
        <v>2024</v>
      </c>
      <c r="C310" s="6" t="str">
        <f t="shared" si="13"/>
        <v>AUG</v>
      </c>
      <c r="D310" s="7">
        <f t="shared" si="14"/>
        <v>2890</v>
      </c>
      <c r="E310" t="s">
        <v>24</v>
      </c>
      <c r="F310" s="7">
        <v>2890</v>
      </c>
      <c r="G310" s="7">
        <v>0</v>
      </c>
      <c r="H310" t="s">
        <v>23</v>
      </c>
      <c r="I310" s="7">
        <v>1658</v>
      </c>
    </row>
    <row r="311" spans="1:9">
      <c r="A311" s="6">
        <v>45514</v>
      </c>
      <c r="B311" s="3">
        <f t="shared" si="12"/>
        <v>2024</v>
      </c>
      <c r="C311" s="6" t="str">
        <f t="shared" si="13"/>
        <v>AUG</v>
      </c>
      <c r="D311" s="7">
        <f t="shared" si="14"/>
        <v>3410</v>
      </c>
      <c r="E311" t="s">
        <v>26</v>
      </c>
      <c r="F311" s="7">
        <v>3410</v>
      </c>
      <c r="G311" s="7">
        <v>0</v>
      </c>
      <c r="H311" t="s">
        <v>21</v>
      </c>
      <c r="I311" s="7">
        <v>1412</v>
      </c>
    </row>
    <row r="312" spans="1:9">
      <c r="A312" s="6">
        <v>45517</v>
      </c>
      <c r="B312" s="3">
        <f t="shared" si="12"/>
        <v>2024</v>
      </c>
      <c r="C312" s="6" t="str">
        <f t="shared" si="13"/>
        <v>AUG</v>
      </c>
      <c r="D312" s="7">
        <f t="shared" si="14"/>
        <v>3160</v>
      </c>
      <c r="E312" t="s">
        <v>29</v>
      </c>
      <c r="F312" s="7">
        <v>3160</v>
      </c>
      <c r="G312" s="7">
        <v>0</v>
      </c>
      <c r="H312" t="s">
        <v>25</v>
      </c>
      <c r="I312" s="7">
        <v>2323</v>
      </c>
    </row>
    <row r="313" spans="1:9">
      <c r="A313" s="6">
        <v>45518</v>
      </c>
      <c r="B313" s="3">
        <f t="shared" si="12"/>
        <v>2024</v>
      </c>
      <c r="C313" s="6" t="str">
        <f t="shared" si="13"/>
        <v>AUG</v>
      </c>
      <c r="D313" s="7">
        <f t="shared" si="14"/>
        <v>1450</v>
      </c>
      <c r="E313" t="s">
        <v>26</v>
      </c>
      <c r="F313" s="7">
        <v>1450</v>
      </c>
      <c r="G313" s="7">
        <v>0</v>
      </c>
      <c r="H313" t="s">
        <v>28</v>
      </c>
      <c r="I313" s="7">
        <v>2642</v>
      </c>
    </row>
    <row r="314" spans="1:9">
      <c r="A314" s="6">
        <v>45519</v>
      </c>
      <c r="B314" s="3">
        <f t="shared" si="12"/>
        <v>2024</v>
      </c>
      <c r="C314" s="6" t="str">
        <f t="shared" si="13"/>
        <v>AUG</v>
      </c>
      <c r="D314" s="7">
        <f t="shared" si="14"/>
        <v>2040</v>
      </c>
      <c r="E314" t="s">
        <v>26</v>
      </c>
      <c r="F314" s="7">
        <v>2040</v>
      </c>
      <c r="G314" s="7">
        <v>0</v>
      </c>
      <c r="H314" t="s">
        <v>25</v>
      </c>
      <c r="I314" s="7">
        <v>2790</v>
      </c>
    </row>
    <row r="315" spans="1:9">
      <c r="A315" s="6">
        <v>45520</v>
      </c>
      <c r="B315" s="3">
        <f t="shared" si="12"/>
        <v>2024</v>
      </c>
      <c r="C315" s="6" t="str">
        <f t="shared" si="13"/>
        <v>AUG</v>
      </c>
      <c r="D315" s="7">
        <f t="shared" si="14"/>
        <v>2610</v>
      </c>
      <c r="E315" t="s">
        <v>29</v>
      </c>
      <c r="F315" s="7">
        <v>2610</v>
      </c>
      <c r="G315" s="7">
        <v>0</v>
      </c>
      <c r="H315" t="s">
        <v>27</v>
      </c>
      <c r="I315" s="7">
        <v>2869</v>
      </c>
    </row>
    <row r="316" spans="1:9">
      <c r="A316" s="6">
        <v>45515</v>
      </c>
      <c r="B316" s="3">
        <f t="shared" si="12"/>
        <v>2024</v>
      </c>
      <c r="C316" s="6" t="str">
        <f t="shared" si="13"/>
        <v>AUG</v>
      </c>
      <c r="D316" s="7">
        <f t="shared" si="14"/>
        <v>140</v>
      </c>
      <c r="E316" t="s">
        <v>26</v>
      </c>
      <c r="F316" s="7">
        <v>140</v>
      </c>
      <c r="G316" s="7">
        <v>0</v>
      </c>
      <c r="H316" t="s">
        <v>21</v>
      </c>
      <c r="I316" s="7">
        <v>1830</v>
      </c>
    </row>
    <row r="317" spans="1:9">
      <c r="A317" s="6">
        <v>45522</v>
      </c>
      <c r="B317" s="3">
        <f t="shared" si="12"/>
        <v>2024</v>
      </c>
      <c r="C317" s="6" t="str">
        <f t="shared" si="13"/>
        <v>AUG</v>
      </c>
      <c r="D317" s="7">
        <f t="shared" si="14"/>
        <v>1450</v>
      </c>
      <c r="E317" t="s">
        <v>20</v>
      </c>
      <c r="F317" s="7">
        <v>1450</v>
      </c>
      <c r="G317" s="7">
        <v>0</v>
      </c>
      <c r="H317" t="s">
        <v>23</v>
      </c>
      <c r="I317" s="7">
        <v>2953</v>
      </c>
    </row>
    <row r="318" spans="1:9">
      <c r="A318" s="6">
        <v>45523</v>
      </c>
      <c r="B318" s="3">
        <f t="shared" si="12"/>
        <v>2024</v>
      </c>
      <c r="C318" s="6" t="str">
        <f t="shared" si="13"/>
        <v>AUG</v>
      </c>
      <c r="D318" s="7">
        <f t="shared" si="14"/>
        <v>1620</v>
      </c>
      <c r="E318" t="s">
        <v>24</v>
      </c>
      <c r="F318" s="7">
        <v>1620</v>
      </c>
      <c r="G318" s="7">
        <v>0</v>
      </c>
      <c r="H318" t="s">
        <v>23</v>
      </c>
      <c r="I318" s="7">
        <v>1275</v>
      </c>
    </row>
    <row r="319" spans="1:9">
      <c r="A319" s="6">
        <v>45524</v>
      </c>
      <c r="B319" s="3">
        <f t="shared" si="12"/>
        <v>2024</v>
      </c>
      <c r="C319" s="6" t="str">
        <f t="shared" si="13"/>
        <v>AUG</v>
      </c>
      <c r="D319" s="7">
        <f t="shared" si="14"/>
        <v>2610</v>
      </c>
      <c r="E319" t="s">
        <v>26</v>
      </c>
      <c r="F319" s="7">
        <v>2610</v>
      </c>
      <c r="G319" s="7">
        <v>0</v>
      </c>
      <c r="H319" t="s">
        <v>21</v>
      </c>
      <c r="I319" s="7">
        <v>586</v>
      </c>
    </row>
    <row r="320" spans="1:9">
      <c r="A320" s="6">
        <v>45525</v>
      </c>
      <c r="B320" s="3">
        <f t="shared" si="12"/>
        <v>2024</v>
      </c>
      <c r="C320" s="6" t="str">
        <f t="shared" si="13"/>
        <v>AUG</v>
      </c>
      <c r="D320" s="7">
        <f t="shared" si="14"/>
        <v>2900</v>
      </c>
      <c r="E320" t="s">
        <v>29</v>
      </c>
      <c r="F320" s="7">
        <v>0</v>
      </c>
      <c r="G320" s="7">
        <v>2900</v>
      </c>
      <c r="H320" t="s">
        <v>25</v>
      </c>
      <c r="I320" s="7">
        <v>2571</v>
      </c>
    </row>
    <row r="321" spans="1:9">
      <c r="A321" s="6">
        <v>45526</v>
      </c>
      <c r="B321" s="3">
        <f t="shared" si="12"/>
        <v>2024</v>
      </c>
      <c r="C321" s="6" t="str">
        <f t="shared" si="13"/>
        <v>AUG</v>
      </c>
      <c r="D321" s="7">
        <f t="shared" si="14"/>
        <v>3480</v>
      </c>
      <c r="E321" t="s">
        <v>22</v>
      </c>
      <c r="F321" s="7">
        <v>0</v>
      </c>
      <c r="G321" s="7">
        <v>3480</v>
      </c>
      <c r="H321" t="s">
        <v>28</v>
      </c>
      <c r="I321" s="7">
        <v>2282</v>
      </c>
    </row>
    <row r="322" spans="1:9">
      <c r="A322" s="6">
        <v>45527</v>
      </c>
      <c r="B322" s="3">
        <f t="shared" si="12"/>
        <v>2024</v>
      </c>
      <c r="C322" s="6" t="str">
        <f t="shared" si="13"/>
        <v>AUG</v>
      </c>
      <c r="D322" s="7">
        <f t="shared" si="14"/>
        <v>1610</v>
      </c>
      <c r="E322" t="s">
        <v>22</v>
      </c>
      <c r="F322" s="7">
        <v>0</v>
      </c>
      <c r="G322" s="7">
        <v>1610</v>
      </c>
      <c r="H322" t="s">
        <v>25</v>
      </c>
      <c r="I322" s="7">
        <v>1671</v>
      </c>
    </row>
    <row r="323" spans="1:9">
      <c r="A323" s="6">
        <v>45528</v>
      </c>
      <c r="B323" s="3">
        <f t="shared" ref="B323:B386" si="15">YEAR(A323)</f>
        <v>2024</v>
      </c>
      <c r="C323" s="6" t="str">
        <f t="shared" ref="C323:C386" si="16">CHOOSE(MONTH(A323),"JAN","FEB","MAR","APR","MAY","JUN","JUL","AUG","SEP","OCT","NOV","DEC")</f>
        <v>AUG</v>
      </c>
      <c r="D323" s="7">
        <f t="shared" ref="D323:D386" si="17">SUM(F323:G323)</f>
        <v>1060</v>
      </c>
      <c r="E323" t="s">
        <v>26</v>
      </c>
      <c r="F323" s="7">
        <v>1060</v>
      </c>
      <c r="G323" s="7">
        <v>0</v>
      </c>
      <c r="H323" t="s">
        <v>25</v>
      </c>
      <c r="I323" s="7">
        <v>2196</v>
      </c>
    </row>
    <row r="324" spans="1:9">
      <c r="A324" s="6">
        <v>45529</v>
      </c>
      <c r="B324" s="3">
        <f t="shared" si="15"/>
        <v>2024</v>
      </c>
      <c r="C324" s="6" t="str">
        <f t="shared" si="16"/>
        <v>AUG</v>
      </c>
      <c r="D324" s="7">
        <f t="shared" si="17"/>
        <v>2280</v>
      </c>
      <c r="E324" t="s">
        <v>29</v>
      </c>
      <c r="F324" s="7">
        <v>2280</v>
      </c>
      <c r="G324" s="7">
        <v>0</v>
      </c>
      <c r="H324" t="s">
        <v>28</v>
      </c>
      <c r="I324" s="7">
        <v>1272</v>
      </c>
    </row>
    <row r="325" spans="1:9">
      <c r="A325" s="6">
        <v>45530</v>
      </c>
      <c r="B325" s="3">
        <f t="shared" si="15"/>
        <v>2024</v>
      </c>
      <c r="C325" s="6" t="str">
        <f t="shared" si="16"/>
        <v>AUG</v>
      </c>
      <c r="D325" s="7">
        <f t="shared" si="17"/>
        <v>2890</v>
      </c>
      <c r="E325" t="s">
        <v>26</v>
      </c>
      <c r="F325" s="7">
        <v>0</v>
      </c>
      <c r="G325" s="7">
        <v>2890</v>
      </c>
      <c r="H325" t="s">
        <v>27</v>
      </c>
      <c r="I325" s="7">
        <v>3654</v>
      </c>
    </row>
    <row r="326" spans="1:9">
      <c r="A326" s="6">
        <v>45525</v>
      </c>
      <c r="B326" s="3">
        <f t="shared" si="15"/>
        <v>2024</v>
      </c>
      <c r="C326" s="6" t="str">
        <f t="shared" si="16"/>
        <v>AUG</v>
      </c>
      <c r="D326" s="7">
        <f t="shared" si="17"/>
        <v>3400</v>
      </c>
      <c r="E326" t="s">
        <v>20</v>
      </c>
      <c r="F326" s="7">
        <v>3400</v>
      </c>
      <c r="G326" s="7">
        <v>0</v>
      </c>
      <c r="H326" t="s">
        <v>21</v>
      </c>
      <c r="I326" s="7">
        <v>1618</v>
      </c>
    </row>
    <row r="327" spans="1:9">
      <c r="A327" s="6">
        <v>45526</v>
      </c>
      <c r="B327" s="3">
        <f t="shared" si="15"/>
        <v>2024</v>
      </c>
      <c r="C327" s="6" t="str">
        <f t="shared" si="16"/>
        <v>AUG</v>
      </c>
      <c r="D327" s="7">
        <f t="shared" si="17"/>
        <v>24280</v>
      </c>
      <c r="E327" t="s">
        <v>20</v>
      </c>
      <c r="F327" s="7">
        <v>0</v>
      </c>
      <c r="G327" s="7">
        <v>24280</v>
      </c>
      <c r="H327" t="s">
        <v>21</v>
      </c>
      <c r="I327" s="7">
        <v>2103</v>
      </c>
    </row>
    <row r="328" spans="1:9">
      <c r="A328" s="6">
        <v>45532</v>
      </c>
      <c r="B328" s="3">
        <f t="shared" si="15"/>
        <v>2024</v>
      </c>
      <c r="C328" s="6" t="str">
        <f t="shared" si="16"/>
        <v>AUG</v>
      </c>
      <c r="D328" s="7">
        <f t="shared" si="17"/>
        <v>32510</v>
      </c>
      <c r="E328" t="s">
        <v>24</v>
      </c>
      <c r="F328" s="7">
        <v>30000</v>
      </c>
      <c r="G328" s="7">
        <v>2510</v>
      </c>
      <c r="H328" t="s">
        <v>23</v>
      </c>
      <c r="I328" s="7">
        <v>973</v>
      </c>
    </row>
    <row r="329" spans="1:9">
      <c r="A329" s="6">
        <v>45532</v>
      </c>
      <c r="B329" s="3">
        <f t="shared" si="15"/>
        <v>2024</v>
      </c>
      <c r="C329" s="6" t="str">
        <f t="shared" si="16"/>
        <v>AUG</v>
      </c>
      <c r="D329" s="7">
        <f t="shared" si="17"/>
        <v>2480</v>
      </c>
      <c r="E329" t="s">
        <v>26</v>
      </c>
      <c r="F329" s="7">
        <v>0</v>
      </c>
      <c r="G329" s="7">
        <v>2480</v>
      </c>
      <c r="H329" t="s">
        <v>21</v>
      </c>
      <c r="I329" s="7">
        <v>1553</v>
      </c>
    </row>
    <row r="330" spans="1:9">
      <c r="A330" s="6">
        <v>45532</v>
      </c>
      <c r="B330" s="3">
        <f t="shared" si="15"/>
        <v>2024</v>
      </c>
      <c r="C330" s="6" t="str">
        <f t="shared" si="16"/>
        <v>AUG</v>
      </c>
      <c r="D330" s="7">
        <f t="shared" si="17"/>
        <v>2200</v>
      </c>
      <c r="E330" t="s">
        <v>29</v>
      </c>
      <c r="F330" s="7">
        <v>0</v>
      </c>
      <c r="G330" s="7">
        <v>2200</v>
      </c>
      <c r="H330" t="s">
        <v>28</v>
      </c>
      <c r="I330" s="7">
        <v>2431</v>
      </c>
    </row>
    <row r="331" spans="1:9">
      <c r="A331" s="6">
        <v>45535</v>
      </c>
      <c r="B331" s="3">
        <f t="shared" si="15"/>
        <v>2024</v>
      </c>
      <c r="C331" s="6" t="str">
        <f t="shared" si="16"/>
        <v>AUG</v>
      </c>
      <c r="D331" s="7">
        <f t="shared" si="17"/>
        <v>2100</v>
      </c>
      <c r="E331" t="s">
        <v>22</v>
      </c>
      <c r="F331" s="7">
        <v>0</v>
      </c>
      <c r="G331" s="7">
        <v>2100</v>
      </c>
      <c r="H331" t="s">
        <v>21</v>
      </c>
      <c r="I331" s="7">
        <v>3396</v>
      </c>
    </row>
    <row r="332" spans="1:9">
      <c r="A332" s="6">
        <v>45536</v>
      </c>
      <c r="B332" s="3">
        <f t="shared" si="15"/>
        <v>2024</v>
      </c>
      <c r="C332" s="6" t="str">
        <f t="shared" si="16"/>
        <v>SEP</v>
      </c>
      <c r="D332" s="7">
        <f t="shared" si="17"/>
        <v>2150</v>
      </c>
      <c r="E332" t="s">
        <v>26</v>
      </c>
      <c r="F332" s="7">
        <v>0</v>
      </c>
      <c r="G332" s="7">
        <v>2150</v>
      </c>
      <c r="H332" t="s">
        <v>27</v>
      </c>
      <c r="I332" s="7">
        <v>2692</v>
      </c>
    </row>
    <row r="333" spans="1:9">
      <c r="A333" s="6">
        <v>45537</v>
      </c>
      <c r="B333" s="3">
        <f t="shared" si="15"/>
        <v>2024</v>
      </c>
      <c r="C333" s="6" t="str">
        <f t="shared" si="16"/>
        <v>SEP</v>
      </c>
      <c r="D333" s="7">
        <f t="shared" si="17"/>
        <v>1420</v>
      </c>
      <c r="E333" t="s">
        <v>29</v>
      </c>
      <c r="F333" s="7">
        <v>0</v>
      </c>
      <c r="G333" s="7">
        <v>1420</v>
      </c>
      <c r="H333" t="s">
        <v>23</v>
      </c>
      <c r="I333" s="7">
        <v>421</v>
      </c>
    </row>
    <row r="334" spans="1:9">
      <c r="A334" s="6">
        <v>45538</v>
      </c>
      <c r="B334" s="3">
        <f t="shared" si="15"/>
        <v>2024</v>
      </c>
      <c r="C334" s="6" t="str">
        <f t="shared" si="16"/>
        <v>SEP</v>
      </c>
      <c r="D334" s="7">
        <f t="shared" si="17"/>
        <v>2940</v>
      </c>
      <c r="E334" t="s">
        <v>26</v>
      </c>
      <c r="F334" s="7">
        <v>0</v>
      </c>
      <c r="G334" s="7">
        <v>2940</v>
      </c>
      <c r="H334" t="s">
        <v>21</v>
      </c>
      <c r="I334" s="7">
        <v>2165</v>
      </c>
    </row>
    <row r="335" spans="1:9">
      <c r="A335" s="6">
        <v>45539</v>
      </c>
      <c r="B335" s="3">
        <f t="shared" si="15"/>
        <v>2024</v>
      </c>
      <c r="C335" s="6" t="str">
        <f t="shared" si="16"/>
        <v>SEP</v>
      </c>
      <c r="D335" s="7">
        <f t="shared" si="17"/>
        <v>2330</v>
      </c>
      <c r="E335" t="s">
        <v>22</v>
      </c>
      <c r="F335" s="7">
        <v>0</v>
      </c>
      <c r="G335" s="7">
        <v>2330</v>
      </c>
      <c r="H335" t="s">
        <v>25</v>
      </c>
      <c r="I335" s="7">
        <v>2740</v>
      </c>
    </row>
    <row r="336" spans="1:9">
      <c r="A336" s="6">
        <v>45540</v>
      </c>
      <c r="B336" s="3">
        <f t="shared" si="15"/>
        <v>2024</v>
      </c>
      <c r="C336" s="6" t="str">
        <f t="shared" si="16"/>
        <v>SEP</v>
      </c>
      <c r="D336" s="7">
        <f t="shared" si="17"/>
        <v>2140</v>
      </c>
      <c r="E336" t="s">
        <v>24</v>
      </c>
      <c r="F336" s="7">
        <v>0</v>
      </c>
      <c r="G336" s="7">
        <v>2140</v>
      </c>
      <c r="H336" t="s">
        <v>28</v>
      </c>
      <c r="I336" s="7">
        <v>311</v>
      </c>
    </row>
    <row r="337" spans="1:9">
      <c r="A337" s="6">
        <v>45541</v>
      </c>
      <c r="B337" s="3">
        <f t="shared" si="15"/>
        <v>2024</v>
      </c>
      <c r="C337" s="6" t="str">
        <f t="shared" si="16"/>
        <v>SEP</v>
      </c>
      <c r="D337" s="7">
        <f t="shared" si="17"/>
        <v>3090</v>
      </c>
      <c r="E337" t="s">
        <v>26</v>
      </c>
      <c r="F337" s="7">
        <v>0</v>
      </c>
      <c r="G337" s="7">
        <v>3090</v>
      </c>
      <c r="H337" t="s">
        <v>25</v>
      </c>
      <c r="I337" s="7">
        <v>291</v>
      </c>
    </row>
    <row r="338" spans="1:9">
      <c r="A338" s="6">
        <v>45536</v>
      </c>
      <c r="B338" s="3">
        <f t="shared" si="15"/>
        <v>2024</v>
      </c>
      <c r="C338" s="6" t="str">
        <f t="shared" si="16"/>
        <v>SEP</v>
      </c>
      <c r="D338" s="7">
        <f t="shared" si="17"/>
        <v>1840</v>
      </c>
      <c r="E338" t="s">
        <v>29</v>
      </c>
      <c r="F338" s="7">
        <v>0</v>
      </c>
      <c r="G338" s="7">
        <v>1840</v>
      </c>
      <c r="H338" t="s">
        <v>27</v>
      </c>
      <c r="I338" s="7">
        <v>2108</v>
      </c>
    </row>
    <row r="339" spans="1:9">
      <c r="A339" s="6">
        <v>45543</v>
      </c>
      <c r="B339" s="3">
        <f t="shared" si="15"/>
        <v>2024</v>
      </c>
      <c r="C339" s="6" t="str">
        <f t="shared" si="16"/>
        <v>SEP</v>
      </c>
      <c r="D339" s="7">
        <f t="shared" si="17"/>
        <v>3810</v>
      </c>
      <c r="E339" t="s">
        <v>20</v>
      </c>
      <c r="F339" s="7">
        <v>0</v>
      </c>
      <c r="G339" s="7">
        <v>3810</v>
      </c>
      <c r="H339" t="s">
        <v>21</v>
      </c>
      <c r="I339" s="7">
        <v>974</v>
      </c>
    </row>
    <row r="340" spans="1:9">
      <c r="A340" s="6">
        <v>45544</v>
      </c>
      <c r="B340" s="3">
        <f t="shared" si="15"/>
        <v>2024</v>
      </c>
      <c r="C340" s="6" t="str">
        <f t="shared" si="16"/>
        <v>SEP</v>
      </c>
      <c r="D340" s="7">
        <f t="shared" si="17"/>
        <v>1190</v>
      </c>
      <c r="E340" t="s">
        <v>22</v>
      </c>
      <c r="F340" s="7">
        <v>0</v>
      </c>
      <c r="G340" s="7">
        <v>1190</v>
      </c>
      <c r="H340" t="s">
        <v>23</v>
      </c>
      <c r="I340" s="7">
        <v>1792</v>
      </c>
    </row>
    <row r="341" spans="1:9">
      <c r="A341" s="6">
        <v>45545</v>
      </c>
      <c r="B341" s="3">
        <f t="shared" si="15"/>
        <v>2024</v>
      </c>
      <c r="C341" s="6" t="str">
        <f t="shared" si="16"/>
        <v>SEP</v>
      </c>
      <c r="D341" s="7">
        <f t="shared" si="17"/>
        <v>160</v>
      </c>
      <c r="E341" t="s">
        <v>24</v>
      </c>
      <c r="F341" s="7">
        <v>0</v>
      </c>
      <c r="G341" s="7">
        <v>160</v>
      </c>
      <c r="H341" t="s">
        <v>23</v>
      </c>
      <c r="I341" s="7">
        <v>1765</v>
      </c>
    </row>
    <row r="342" spans="1:9">
      <c r="A342" s="6">
        <v>45546</v>
      </c>
      <c r="B342" s="3">
        <f t="shared" si="15"/>
        <v>2024</v>
      </c>
      <c r="C342" s="6" t="str">
        <f t="shared" si="16"/>
        <v>SEP</v>
      </c>
      <c r="D342" s="7">
        <f t="shared" si="17"/>
        <v>2390</v>
      </c>
      <c r="E342" t="s">
        <v>26</v>
      </c>
      <c r="F342" s="7">
        <v>0</v>
      </c>
      <c r="G342" s="7">
        <v>2390</v>
      </c>
      <c r="H342" t="s">
        <v>21</v>
      </c>
      <c r="I342" s="7">
        <v>3486</v>
      </c>
    </row>
    <row r="343" spans="1:9">
      <c r="A343" s="6">
        <v>45547</v>
      </c>
      <c r="B343" s="3">
        <f t="shared" si="15"/>
        <v>2024</v>
      </c>
      <c r="C343" s="6" t="str">
        <f t="shared" si="16"/>
        <v>SEP</v>
      </c>
      <c r="D343" s="7">
        <f t="shared" si="17"/>
        <v>3860</v>
      </c>
      <c r="E343" t="s">
        <v>29</v>
      </c>
      <c r="F343" s="7">
        <v>3860</v>
      </c>
      <c r="G343" s="7">
        <v>0</v>
      </c>
      <c r="H343" t="s">
        <v>25</v>
      </c>
      <c r="I343" s="7">
        <v>2464</v>
      </c>
    </row>
    <row r="344" spans="1:9">
      <c r="A344" s="6">
        <v>45548</v>
      </c>
      <c r="B344" s="3">
        <f t="shared" si="15"/>
        <v>2024</v>
      </c>
      <c r="C344" s="6" t="str">
        <f t="shared" si="16"/>
        <v>SEP</v>
      </c>
      <c r="D344" s="7">
        <f t="shared" si="17"/>
        <v>1950</v>
      </c>
      <c r="E344" t="s">
        <v>26</v>
      </c>
      <c r="F344" s="7">
        <v>0</v>
      </c>
      <c r="G344" s="7">
        <v>1950</v>
      </c>
      <c r="H344" t="s">
        <v>28</v>
      </c>
      <c r="I344" s="7">
        <v>3584</v>
      </c>
    </row>
    <row r="345" spans="1:9">
      <c r="A345" s="6">
        <v>45549</v>
      </c>
      <c r="B345" s="3">
        <f t="shared" si="15"/>
        <v>2024</v>
      </c>
      <c r="C345" s="6" t="str">
        <f t="shared" si="16"/>
        <v>SEP</v>
      </c>
      <c r="D345" s="7">
        <f t="shared" si="17"/>
        <v>3050</v>
      </c>
      <c r="E345" t="s">
        <v>22</v>
      </c>
      <c r="F345" s="7">
        <v>0</v>
      </c>
      <c r="G345" s="7">
        <v>3050</v>
      </c>
      <c r="H345" t="s">
        <v>25</v>
      </c>
      <c r="I345" s="7">
        <v>661</v>
      </c>
    </row>
    <row r="346" spans="1:9">
      <c r="A346" s="6">
        <v>45550</v>
      </c>
      <c r="B346" s="3">
        <f t="shared" si="15"/>
        <v>2024</v>
      </c>
      <c r="C346" s="6" t="str">
        <f t="shared" si="16"/>
        <v>SEP</v>
      </c>
      <c r="D346" s="7">
        <f t="shared" si="17"/>
        <v>3010</v>
      </c>
      <c r="E346" t="s">
        <v>24</v>
      </c>
      <c r="F346" s="7">
        <v>0</v>
      </c>
      <c r="G346" s="7">
        <v>3010</v>
      </c>
      <c r="H346" t="s">
        <v>27</v>
      </c>
      <c r="I346" s="7">
        <v>2302</v>
      </c>
    </row>
    <row r="347" spans="1:9">
      <c r="A347" s="6">
        <v>45551</v>
      </c>
      <c r="B347" s="3">
        <f t="shared" si="15"/>
        <v>2024</v>
      </c>
      <c r="C347" s="6" t="str">
        <f t="shared" si="16"/>
        <v>SEP</v>
      </c>
      <c r="D347" s="7">
        <f t="shared" si="17"/>
        <v>1480</v>
      </c>
      <c r="E347" t="s">
        <v>26</v>
      </c>
      <c r="F347" s="7">
        <v>0</v>
      </c>
      <c r="G347" s="7">
        <v>1480</v>
      </c>
      <c r="H347" t="s">
        <v>25</v>
      </c>
      <c r="I347" s="7">
        <v>3777</v>
      </c>
    </row>
    <row r="348" spans="1:9">
      <c r="A348" s="6">
        <v>45546</v>
      </c>
      <c r="B348" s="3">
        <f t="shared" si="15"/>
        <v>2024</v>
      </c>
      <c r="C348" s="6" t="str">
        <f t="shared" si="16"/>
        <v>SEP</v>
      </c>
      <c r="D348" s="7">
        <f t="shared" si="17"/>
        <v>1120</v>
      </c>
      <c r="E348" t="s">
        <v>29</v>
      </c>
      <c r="F348" s="7">
        <v>0</v>
      </c>
      <c r="G348" s="7">
        <v>1120</v>
      </c>
      <c r="H348" t="s">
        <v>28</v>
      </c>
      <c r="I348" s="7">
        <v>2405</v>
      </c>
    </row>
    <row r="349" spans="1:9">
      <c r="A349" s="6">
        <v>45553</v>
      </c>
      <c r="B349" s="3">
        <f t="shared" si="15"/>
        <v>2024</v>
      </c>
      <c r="C349" s="6" t="str">
        <f t="shared" si="16"/>
        <v>SEP</v>
      </c>
      <c r="D349" s="7">
        <f t="shared" si="17"/>
        <v>31830</v>
      </c>
      <c r="E349" t="s">
        <v>20</v>
      </c>
      <c r="F349" s="7">
        <v>30000</v>
      </c>
      <c r="G349" s="7">
        <v>1830</v>
      </c>
      <c r="H349" t="s">
        <v>23</v>
      </c>
      <c r="I349" s="7">
        <v>1273</v>
      </c>
    </row>
    <row r="350" spans="1:9">
      <c r="A350" s="6">
        <v>45554</v>
      </c>
      <c r="B350" s="3">
        <f t="shared" si="15"/>
        <v>2024</v>
      </c>
      <c r="C350" s="6" t="str">
        <f t="shared" si="16"/>
        <v>SEP</v>
      </c>
      <c r="D350" s="7">
        <f t="shared" si="17"/>
        <v>1400</v>
      </c>
      <c r="E350" t="s">
        <v>22</v>
      </c>
      <c r="F350" s="7">
        <v>0</v>
      </c>
      <c r="G350" s="7">
        <v>1400</v>
      </c>
      <c r="H350" t="s">
        <v>21</v>
      </c>
      <c r="I350" s="7">
        <v>3588</v>
      </c>
    </row>
    <row r="351" spans="1:9">
      <c r="A351" s="6">
        <v>45555</v>
      </c>
      <c r="B351" s="3">
        <f t="shared" si="15"/>
        <v>2024</v>
      </c>
      <c r="C351" s="6" t="str">
        <f t="shared" si="16"/>
        <v>SEP</v>
      </c>
      <c r="D351" s="7">
        <f t="shared" si="17"/>
        <v>3310</v>
      </c>
      <c r="E351" t="s">
        <v>24</v>
      </c>
      <c r="F351" s="7">
        <v>0</v>
      </c>
      <c r="G351" s="7">
        <v>3310</v>
      </c>
      <c r="H351" t="s">
        <v>23</v>
      </c>
      <c r="I351" s="7">
        <v>2104</v>
      </c>
    </row>
    <row r="352" spans="1:9">
      <c r="A352" s="6">
        <v>45556</v>
      </c>
      <c r="B352" s="3">
        <f t="shared" si="15"/>
        <v>2024</v>
      </c>
      <c r="C352" s="6" t="str">
        <f t="shared" si="16"/>
        <v>SEP</v>
      </c>
      <c r="D352" s="7">
        <f t="shared" si="17"/>
        <v>1560</v>
      </c>
      <c r="E352" t="s">
        <v>26</v>
      </c>
      <c r="F352" s="7">
        <v>0</v>
      </c>
      <c r="G352" s="7">
        <v>1560</v>
      </c>
      <c r="H352" t="s">
        <v>21</v>
      </c>
      <c r="I352" s="7">
        <v>2075</v>
      </c>
    </row>
    <row r="353" spans="1:9">
      <c r="A353" s="6">
        <v>45556</v>
      </c>
      <c r="B353" s="3">
        <f t="shared" si="15"/>
        <v>2024</v>
      </c>
      <c r="C353" s="6" t="str">
        <f t="shared" si="16"/>
        <v>SEP</v>
      </c>
      <c r="D353" s="7">
        <f t="shared" si="17"/>
        <v>1340</v>
      </c>
      <c r="E353" t="s">
        <v>29</v>
      </c>
      <c r="F353" s="7">
        <v>0</v>
      </c>
      <c r="G353" s="7">
        <v>1340</v>
      </c>
      <c r="H353" t="s">
        <v>28</v>
      </c>
      <c r="I353" s="7">
        <v>945</v>
      </c>
    </row>
    <row r="354" spans="1:9">
      <c r="A354" s="6">
        <v>45557</v>
      </c>
      <c r="B354" s="3">
        <f t="shared" si="15"/>
        <v>2024</v>
      </c>
      <c r="C354" s="6" t="str">
        <f t="shared" si="16"/>
        <v>SEP</v>
      </c>
      <c r="D354" s="7">
        <f t="shared" si="17"/>
        <v>19940</v>
      </c>
      <c r="E354" t="s">
        <v>29</v>
      </c>
      <c r="F354" s="7">
        <v>19940</v>
      </c>
      <c r="G354" s="7">
        <v>0</v>
      </c>
      <c r="H354" t="s">
        <v>28</v>
      </c>
      <c r="I354" s="7">
        <v>2753</v>
      </c>
    </row>
    <row r="355" spans="1:9">
      <c r="A355" s="6">
        <v>45558</v>
      </c>
      <c r="B355" s="3">
        <f t="shared" si="15"/>
        <v>2024</v>
      </c>
      <c r="C355" s="6" t="str">
        <f t="shared" si="16"/>
        <v>SEP</v>
      </c>
      <c r="D355" s="7">
        <f t="shared" si="17"/>
        <v>1920</v>
      </c>
      <c r="E355" t="s">
        <v>26</v>
      </c>
      <c r="F355" s="7">
        <v>0</v>
      </c>
      <c r="G355" s="7">
        <v>1920</v>
      </c>
      <c r="H355" t="s">
        <v>21</v>
      </c>
      <c r="I355" s="7">
        <v>2908</v>
      </c>
    </row>
    <row r="356" spans="1:9">
      <c r="A356" s="6">
        <v>45559</v>
      </c>
      <c r="B356" s="3">
        <f t="shared" si="15"/>
        <v>2024</v>
      </c>
      <c r="C356" s="6" t="str">
        <f t="shared" si="16"/>
        <v>SEP</v>
      </c>
      <c r="D356" s="7">
        <f t="shared" si="17"/>
        <v>3830</v>
      </c>
      <c r="E356" t="s">
        <v>22</v>
      </c>
      <c r="F356" s="7">
        <v>0</v>
      </c>
      <c r="G356" s="7">
        <v>3830</v>
      </c>
      <c r="H356" t="s">
        <v>23</v>
      </c>
      <c r="I356" s="7">
        <v>2555</v>
      </c>
    </row>
    <row r="357" spans="1:9">
      <c r="A357" s="6">
        <v>45560</v>
      </c>
      <c r="B357" s="3">
        <f t="shared" si="15"/>
        <v>2024</v>
      </c>
      <c r="C357" s="6" t="str">
        <f t="shared" si="16"/>
        <v>SEP</v>
      </c>
      <c r="D357" s="7">
        <f t="shared" si="17"/>
        <v>1550</v>
      </c>
      <c r="E357" t="s">
        <v>24</v>
      </c>
      <c r="F357" s="7">
        <v>0</v>
      </c>
      <c r="G357" s="7">
        <v>1550</v>
      </c>
      <c r="H357" t="s">
        <v>23</v>
      </c>
      <c r="I357" s="7">
        <v>1847</v>
      </c>
    </row>
    <row r="358" spans="1:9">
      <c r="A358" s="6">
        <v>45561</v>
      </c>
      <c r="B358" s="3">
        <f t="shared" si="15"/>
        <v>2024</v>
      </c>
      <c r="C358" s="6" t="str">
        <f t="shared" si="16"/>
        <v>SEP</v>
      </c>
      <c r="D358" s="7">
        <f t="shared" si="17"/>
        <v>1950</v>
      </c>
      <c r="E358" t="s">
        <v>26</v>
      </c>
      <c r="F358" s="7">
        <v>1950</v>
      </c>
      <c r="G358" s="7">
        <v>0</v>
      </c>
      <c r="H358" t="s">
        <v>21</v>
      </c>
      <c r="I358" s="7">
        <v>1590</v>
      </c>
    </row>
    <row r="359" spans="1:9">
      <c r="A359" s="6">
        <v>45556</v>
      </c>
      <c r="B359" s="3">
        <f t="shared" si="15"/>
        <v>2024</v>
      </c>
      <c r="C359" s="6" t="str">
        <f t="shared" si="16"/>
        <v>SEP</v>
      </c>
      <c r="D359" s="7">
        <f t="shared" si="17"/>
        <v>1610</v>
      </c>
      <c r="E359" t="s">
        <v>29</v>
      </c>
      <c r="F359" s="7">
        <v>0</v>
      </c>
      <c r="G359" s="7">
        <v>1610</v>
      </c>
      <c r="H359" t="s">
        <v>25</v>
      </c>
      <c r="I359" s="7">
        <v>1993</v>
      </c>
    </row>
    <row r="360" spans="1:9">
      <c r="A360" s="6">
        <v>45563</v>
      </c>
      <c r="B360" s="3">
        <f t="shared" si="15"/>
        <v>2024</v>
      </c>
      <c r="C360" s="6" t="str">
        <f t="shared" si="16"/>
        <v>SEP</v>
      </c>
      <c r="D360" s="7">
        <f t="shared" si="17"/>
        <v>1110</v>
      </c>
      <c r="E360" t="s">
        <v>20</v>
      </c>
      <c r="F360" s="7">
        <v>0</v>
      </c>
      <c r="G360" s="7">
        <v>1110</v>
      </c>
      <c r="H360" t="s">
        <v>28</v>
      </c>
      <c r="I360" s="7">
        <v>3767</v>
      </c>
    </row>
    <row r="361" spans="1:9">
      <c r="A361" s="6">
        <v>45564</v>
      </c>
      <c r="B361" s="3">
        <f t="shared" si="15"/>
        <v>2024</v>
      </c>
      <c r="C361" s="6" t="str">
        <f t="shared" si="16"/>
        <v>SEP</v>
      </c>
      <c r="D361" s="7">
        <f t="shared" si="17"/>
        <v>3160</v>
      </c>
      <c r="E361" t="s">
        <v>26</v>
      </c>
      <c r="F361" s="7">
        <v>0</v>
      </c>
      <c r="G361" s="7">
        <v>3160</v>
      </c>
      <c r="H361" t="s">
        <v>25</v>
      </c>
      <c r="I361" s="7">
        <v>992</v>
      </c>
    </row>
    <row r="362" spans="1:9">
      <c r="A362" s="6">
        <v>45565</v>
      </c>
      <c r="B362" s="3">
        <f t="shared" si="15"/>
        <v>2024</v>
      </c>
      <c r="C362" s="6" t="str">
        <f t="shared" si="16"/>
        <v>SEP</v>
      </c>
      <c r="D362" s="7">
        <f t="shared" si="17"/>
        <v>3660</v>
      </c>
      <c r="E362" t="s">
        <v>29</v>
      </c>
      <c r="F362" s="7">
        <v>0</v>
      </c>
      <c r="G362" s="7">
        <v>3660</v>
      </c>
      <c r="H362" t="s">
        <v>27</v>
      </c>
      <c r="I362" s="7">
        <v>3788</v>
      </c>
    </row>
    <row r="363" spans="1:9">
      <c r="A363" s="6">
        <v>45566</v>
      </c>
      <c r="B363" s="3">
        <f t="shared" si="15"/>
        <v>2024</v>
      </c>
      <c r="C363" s="6" t="str">
        <f t="shared" si="16"/>
        <v>OCT</v>
      </c>
      <c r="D363" s="7">
        <f t="shared" si="17"/>
        <v>1910</v>
      </c>
      <c r="E363" t="s">
        <v>26</v>
      </c>
      <c r="F363" s="7">
        <v>0</v>
      </c>
      <c r="G363" s="7">
        <v>1910</v>
      </c>
      <c r="H363" t="s">
        <v>21</v>
      </c>
      <c r="I363" s="7">
        <v>3456</v>
      </c>
    </row>
    <row r="364" spans="1:9">
      <c r="A364" s="6">
        <v>45567</v>
      </c>
      <c r="B364" s="3">
        <f t="shared" si="15"/>
        <v>2024</v>
      </c>
      <c r="C364" s="6" t="str">
        <f t="shared" si="16"/>
        <v>OCT</v>
      </c>
      <c r="D364" s="7">
        <f t="shared" si="17"/>
        <v>1800</v>
      </c>
      <c r="E364" t="s">
        <v>22</v>
      </c>
      <c r="F364" s="7">
        <v>0</v>
      </c>
      <c r="G364" s="7">
        <v>1800</v>
      </c>
      <c r="H364" t="s">
        <v>23</v>
      </c>
      <c r="I364" s="7">
        <v>2704</v>
      </c>
    </row>
    <row r="365" spans="1:9">
      <c r="A365" s="6">
        <v>45568</v>
      </c>
      <c r="B365" s="3">
        <f t="shared" si="15"/>
        <v>2024</v>
      </c>
      <c r="C365" s="6" t="str">
        <f t="shared" si="16"/>
        <v>OCT</v>
      </c>
      <c r="D365" s="7">
        <f t="shared" si="17"/>
        <v>2680</v>
      </c>
      <c r="E365" t="s">
        <v>24</v>
      </c>
      <c r="F365" s="7">
        <v>0</v>
      </c>
      <c r="G365" s="7">
        <v>2680</v>
      </c>
      <c r="H365" t="s">
        <v>23</v>
      </c>
      <c r="I365" s="7">
        <v>2325</v>
      </c>
    </row>
    <row r="366" spans="1:9">
      <c r="A366" s="6">
        <v>45569</v>
      </c>
      <c r="B366" s="3">
        <f t="shared" si="15"/>
        <v>2024</v>
      </c>
      <c r="C366" s="6" t="str">
        <f t="shared" si="16"/>
        <v>OCT</v>
      </c>
      <c r="D366" s="7">
        <f t="shared" si="17"/>
        <v>2320</v>
      </c>
      <c r="E366" t="s">
        <v>26</v>
      </c>
      <c r="F366" s="7">
        <v>0</v>
      </c>
      <c r="G366" s="7">
        <v>2320</v>
      </c>
      <c r="H366" t="s">
        <v>21</v>
      </c>
      <c r="I366" s="7">
        <v>3780</v>
      </c>
    </row>
    <row r="367" spans="1:9">
      <c r="A367" s="6">
        <v>45569</v>
      </c>
      <c r="B367" s="3">
        <f t="shared" si="15"/>
        <v>2024</v>
      </c>
      <c r="C367" s="6" t="str">
        <f t="shared" si="16"/>
        <v>OCT</v>
      </c>
      <c r="D367" s="7">
        <f t="shared" si="17"/>
        <v>1090</v>
      </c>
      <c r="E367" t="s">
        <v>29</v>
      </c>
      <c r="F367" s="7">
        <v>0</v>
      </c>
      <c r="G367" s="7">
        <v>1090</v>
      </c>
      <c r="H367" t="s">
        <v>25</v>
      </c>
      <c r="I367" s="7">
        <v>943</v>
      </c>
    </row>
    <row r="368" spans="1:9">
      <c r="A368" s="6">
        <v>45571</v>
      </c>
      <c r="B368" s="3">
        <f t="shared" si="15"/>
        <v>2024</v>
      </c>
      <c r="C368" s="6" t="str">
        <f t="shared" si="16"/>
        <v>OCT</v>
      </c>
      <c r="D368" s="7">
        <f t="shared" si="17"/>
        <v>1100</v>
      </c>
      <c r="E368" t="s">
        <v>22</v>
      </c>
      <c r="F368" s="7">
        <v>0</v>
      </c>
      <c r="G368" s="7">
        <v>1100</v>
      </c>
      <c r="H368" t="s">
        <v>28</v>
      </c>
      <c r="I368" s="7">
        <v>2998</v>
      </c>
    </row>
    <row r="369" spans="1:9">
      <c r="A369" s="6">
        <v>45566</v>
      </c>
      <c r="B369" s="3">
        <f t="shared" si="15"/>
        <v>2024</v>
      </c>
      <c r="C369" s="6" t="str">
        <f t="shared" si="16"/>
        <v>OCT</v>
      </c>
      <c r="D369" s="7">
        <f t="shared" si="17"/>
        <v>1980</v>
      </c>
      <c r="E369" t="s">
        <v>20</v>
      </c>
      <c r="F369" s="7">
        <v>0</v>
      </c>
      <c r="G369" s="7">
        <v>1980</v>
      </c>
      <c r="H369" t="s">
        <v>25</v>
      </c>
      <c r="I369" s="7">
        <v>1068</v>
      </c>
    </row>
    <row r="370" spans="1:9">
      <c r="A370" s="6">
        <v>45573</v>
      </c>
      <c r="B370" s="3">
        <f t="shared" si="15"/>
        <v>2024</v>
      </c>
      <c r="C370" s="6" t="str">
        <f t="shared" si="16"/>
        <v>OCT</v>
      </c>
      <c r="D370" s="7">
        <f t="shared" si="17"/>
        <v>1930</v>
      </c>
      <c r="E370" t="s">
        <v>24</v>
      </c>
      <c r="F370" s="7">
        <v>0</v>
      </c>
      <c r="G370" s="7">
        <v>1930</v>
      </c>
      <c r="H370" t="s">
        <v>27</v>
      </c>
      <c r="I370" s="7">
        <v>564</v>
      </c>
    </row>
    <row r="371" spans="1:9">
      <c r="A371" s="6">
        <v>45574</v>
      </c>
      <c r="B371" s="3">
        <f t="shared" si="15"/>
        <v>2024</v>
      </c>
      <c r="C371" s="6" t="str">
        <f t="shared" si="16"/>
        <v>OCT</v>
      </c>
      <c r="D371" s="7">
        <f t="shared" si="17"/>
        <v>1800</v>
      </c>
      <c r="E371" t="s">
        <v>26</v>
      </c>
      <c r="F371" s="7">
        <v>0</v>
      </c>
      <c r="G371" s="7">
        <v>1800</v>
      </c>
      <c r="H371" t="s">
        <v>21</v>
      </c>
      <c r="I371" s="7">
        <v>2190</v>
      </c>
    </row>
    <row r="372" spans="1:9">
      <c r="A372" s="6">
        <v>45575</v>
      </c>
      <c r="B372" s="3">
        <f t="shared" si="15"/>
        <v>2024</v>
      </c>
      <c r="C372" s="6" t="str">
        <f t="shared" si="16"/>
        <v>OCT</v>
      </c>
      <c r="D372" s="7">
        <f t="shared" si="17"/>
        <v>2380</v>
      </c>
      <c r="E372" t="s">
        <v>29</v>
      </c>
      <c r="F372" s="7">
        <v>0</v>
      </c>
      <c r="G372" s="7">
        <v>2380</v>
      </c>
      <c r="H372" t="s">
        <v>25</v>
      </c>
      <c r="I372" s="7">
        <v>2400</v>
      </c>
    </row>
    <row r="373" spans="1:9">
      <c r="A373" s="6">
        <v>45576</v>
      </c>
      <c r="B373" s="3">
        <f t="shared" si="15"/>
        <v>2024</v>
      </c>
      <c r="C373" s="6" t="str">
        <f t="shared" si="16"/>
        <v>OCT</v>
      </c>
      <c r="D373" s="7">
        <f t="shared" si="17"/>
        <v>3240</v>
      </c>
      <c r="E373" t="s">
        <v>26</v>
      </c>
      <c r="F373" s="7">
        <v>3240</v>
      </c>
      <c r="G373" s="7">
        <v>0</v>
      </c>
      <c r="H373" t="s">
        <v>28</v>
      </c>
      <c r="I373" s="7">
        <v>2941</v>
      </c>
    </row>
    <row r="374" spans="1:9">
      <c r="A374" s="6">
        <v>45577</v>
      </c>
      <c r="B374" s="3">
        <f t="shared" si="15"/>
        <v>2024</v>
      </c>
      <c r="C374" s="6" t="str">
        <f t="shared" si="16"/>
        <v>OCT</v>
      </c>
      <c r="D374" s="7">
        <f t="shared" si="17"/>
        <v>2900</v>
      </c>
      <c r="E374" t="s">
        <v>22</v>
      </c>
      <c r="F374" s="7">
        <v>2900</v>
      </c>
      <c r="G374" s="7">
        <v>0</v>
      </c>
      <c r="H374" t="s">
        <v>23</v>
      </c>
      <c r="I374" s="7">
        <v>481</v>
      </c>
    </row>
    <row r="375" spans="1:9">
      <c r="A375" s="6">
        <v>45578</v>
      </c>
      <c r="B375" s="3">
        <f t="shared" si="15"/>
        <v>2024</v>
      </c>
      <c r="C375" s="6" t="str">
        <f t="shared" si="16"/>
        <v>OCT</v>
      </c>
      <c r="D375" s="7">
        <f t="shared" si="17"/>
        <v>2660</v>
      </c>
      <c r="E375" t="s">
        <v>24</v>
      </c>
      <c r="F375" s="7">
        <v>2660</v>
      </c>
      <c r="G375" s="7">
        <v>0</v>
      </c>
      <c r="H375" t="s">
        <v>21</v>
      </c>
      <c r="I375" s="7">
        <v>2782</v>
      </c>
    </row>
    <row r="376" spans="1:9">
      <c r="A376" s="6">
        <v>45579</v>
      </c>
      <c r="B376" s="3">
        <f t="shared" si="15"/>
        <v>2024</v>
      </c>
      <c r="C376" s="6" t="str">
        <f t="shared" si="16"/>
        <v>OCT</v>
      </c>
      <c r="D376" s="7">
        <f t="shared" si="17"/>
        <v>2130</v>
      </c>
      <c r="E376" t="s">
        <v>26</v>
      </c>
      <c r="F376" s="7">
        <v>0</v>
      </c>
      <c r="G376" s="7">
        <v>2130</v>
      </c>
      <c r="H376" t="s">
        <v>30</v>
      </c>
      <c r="I376" s="7">
        <v>2618</v>
      </c>
    </row>
    <row r="377" spans="1:9">
      <c r="A377" s="6">
        <v>45580</v>
      </c>
      <c r="B377" s="3">
        <f t="shared" si="15"/>
        <v>2024</v>
      </c>
      <c r="C377" s="6" t="str">
        <f t="shared" si="16"/>
        <v>OCT</v>
      </c>
      <c r="D377" s="7">
        <f t="shared" si="17"/>
        <v>2940</v>
      </c>
      <c r="E377" t="s">
        <v>26</v>
      </c>
      <c r="F377" s="7">
        <v>0</v>
      </c>
      <c r="G377" s="7">
        <v>2940</v>
      </c>
      <c r="H377" t="s">
        <v>21</v>
      </c>
      <c r="I377" s="7">
        <v>1550</v>
      </c>
    </row>
    <row r="378" spans="1:9">
      <c r="A378" s="6">
        <v>45581</v>
      </c>
      <c r="B378" s="3">
        <f t="shared" si="15"/>
        <v>2024</v>
      </c>
      <c r="C378" s="6" t="str">
        <f t="shared" si="16"/>
        <v>OCT</v>
      </c>
      <c r="D378" s="7">
        <f t="shared" si="17"/>
        <v>3120</v>
      </c>
      <c r="E378" t="s">
        <v>29</v>
      </c>
      <c r="F378" s="7">
        <v>0</v>
      </c>
      <c r="G378" s="7">
        <v>3120</v>
      </c>
      <c r="H378" t="s">
        <v>28</v>
      </c>
      <c r="I378" s="7">
        <v>1966</v>
      </c>
    </row>
    <row r="379" spans="1:9">
      <c r="A379" s="6">
        <v>45576</v>
      </c>
      <c r="B379" s="3">
        <f t="shared" si="15"/>
        <v>2024</v>
      </c>
      <c r="C379" s="6" t="str">
        <f t="shared" si="16"/>
        <v>OCT</v>
      </c>
      <c r="D379" s="7">
        <f t="shared" si="17"/>
        <v>1110</v>
      </c>
      <c r="E379" t="s">
        <v>26</v>
      </c>
      <c r="F379" s="7">
        <v>0</v>
      </c>
      <c r="G379" s="7">
        <v>1110</v>
      </c>
      <c r="H379" t="s">
        <v>21</v>
      </c>
      <c r="I379" s="7">
        <v>1429</v>
      </c>
    </row>
    <row r="380" spans="1:9">
      <c r="A380" s="6">
        <v>45583</v>
      </c>
      <c r="B380" s="3">
        <f t="shared" si="15"/>
        <v>2024</v>
      </c>
      <c r="C380" s="6" t="str">
        <f t="shared" si="16"/>
        <v>OCT</v>
      </c>
      <c r="D380" s="7">
        <f t="shared" si="17"/>
        <v>1010</v>
      </c>
      <c r="E380" t="s">
        <v>22</v>
      </c>
      <c r="F380" s="7">
        <v>0</v>
      </c>
      <c r="G380" s="7">
        <v>1010</v>
      </c>
      <c r="H380" t="s">
        <v>30</v>
      </c>
      <c r="I380" s="7">
        <v>647</v>
      </c>
    </row>
    <row r="381" spans="1:9">
      <c r="A381" s="6">
        <v>45584</v>
      </c>
      <c r="B381" s="3">
        <f t="shared" si="15"/>
        <v>2024</v>
      </c>
      <c r="C381" s="6" t="str">
        <f t="shared" si="16"/>
        <v>OCT</v>
      </c>
      <c r="D381" s="7">
        <f t="shared" si="17"/>
        <v>610</v>
      </c>
      <c r="E381" t="s">
        <v>24</v>
      </c>
      <c r="F381" s="7">
        <v>0</v>
      </c>
      <c r="G381" s="7">
        <v>610</v>
      </c>
      <c r="H381" t="s">
        <v>30</v>
      </c>
      <c r="I381" s="7">
        <v>1750</v>
      </c>
    </row>
    <row r="382" spans="1:9">
      <c r="A382" s="6">
        <v>45585</v>
      </c>
      <c r="B382" s="3">
        <f t="shared" si="15"/>
        <v>2024</v>
      </c>
      <c r="C382" s="6" t="str">
        <f t="shared" si="16"/>
        <v>OCT</v>
      </c>
      <c r="D382" s="7">
        <f t="shared" si="17"/>
        <v>1860</v>
      </c>
      <c r="E382" t="s">
        <v>26</v>
      </c>
      <c r="F382" s="7">
        <v>0</v>
      </c>
      <c r="G382" s="7">
        <v>1860</v>
      </c>
      <c r="H382" t="s">
        <v>21</v>
      </c>
      <c r="I382" s="7">
        <v>1401</v>
      </c>
    </row>
    <row r="383" spans="1:9">
      <c r="A383" s="6">
        <v>45586</v>
      </c>
      <c r="B383" s="3">
        <f t="shared" si="15"/>
        <v>2024</v>
      </c>
      <c r="C383" s="6" t="str">
        <f t="shared" si="16"/>
        <v>OCT</v>
      </c>
      <c r="D383" s="7">
        <f t="shared" si="17"/>
        <v>3830</v>
      </c>
      <c r="E383" t="s">
        <v>29</v>
      </c>
      <c r="F383" s="7">
        <v>0</v>
      </c>
      <c r="G383" s="7">
        <v>3830</v>
      </c>
      <c r="H383" t="s">
        <v>25</v>
      </c>
      <c r="I383" s="7">
        <v>2443</v>
      </c>
    </row>
    <row r="384" spans="1:9">
      <c r="A384" s="6">
        <v>45587</v>
      </c>
      <c r="B384" s="3">
        <f t="shared" si="15"/>
        <v>2024</v>
      </c>
      <c r="C384" s="6" t="str">
        <f t="shared" si="16"/>
        <v>OCT</v>
      </c>
      <c r="D384" s="7">
        <f t="shared" si="17"/>
        <v>16730</v>
      </c>
      <c r="E384" t="s">
        <v>29</v>
      </c>
      <c r="F384" s="7">
        <v>16730</v>
      </c>
      <c r="G384" s="7">
        <v>0</v>
      </c>
      <c r="H384" t="s">
        <v>25</v>
      </c>
      <c r="I384" s="7">
        <v>1158</v>
      </c>
    </row>
    <row r="385" spans="1:9">
      <c r="A385" s="6">
        <v>45587</v>
      </c>
      <c r="B385" s="3">
        <f t="shared" si="15"/>
        <v>2024</v>
      </c>
      <c r="C385" s="6" t="str">
        <f t="shared" si="16"/>
        <v>OCT</v>
      </c>
      <c r="D385" s="7">
        <f t="shared" si="17"/>
        <v>20160</v>
      </c>
      <c r="E385" t="s">
        <v>20</v>
      </c>
      <c r="F385" s="7">
        <v>20000</v>
      </c>
      <c r="G385" s="7">
        <v>160</v>
      </c>
      <c r="H385" t="s">
        <v>28</v>
      </c>
      <c r="I385" s="7">
        <v>2477</v>
      </c>
    </row>
    <row r="386" spans="1:9">
      <c r="A386" s="6">
        <v>45588</v>
      </c>
      <c r="B386" s="3">
        <f t="shared" si="15"/>
        <v>2024</v>
      </c>
      <c r="C386" s="6" t="str">
        <f t="shared" si="16"/>
        <v>OCT</v>
      </c>
      <c r="D386" s="7">
        <f t="shared" si="17"/>
        <v>2620</v>
      </c>
      <c r="E386" t="s">
        <v>22</v>
      </c>
      <c r="F386" s="7">
        <v>0</v>
      </c>
      <c r="G386" s="7">
        <v>2620</v>
      </c>
      <c r="H386" t="s">
        <v>25</v>
      </c>
      <c r="I386" s="7">
        <v>2608</v>
      </c>
    </row>
    <row r="387" spans="1:9">
      <c r="A387" s="6">
        <v>45589</v>
      </c>
      <c r="B387" s="3">
        <f t="shared" ref="B387:B450" si="18">YEAR(A387)</f>
        <v>2024</v>
      </c>
      <c r="C387" s="6" t="str">
        <f t="shared" ref="C387:C450" si="19">CHOOSE(MONTH(A387),"JAN","FEB","MAR","APR","MAY","JUN","JUL","AUG","SEP","OCT","NOV","DEC")</f>
        <v>OCT</v>
      </c>
      <c r="D387" s="7">
        <f t="shared" ref="D387:D450" si="20">SUM(F387:G387)</f>
        <v>3100</v>
      </c>
      <c r="E387" t="s">
        <v>26</v>
      </c>
      <c r="F387" s="7">
        <v>0</v>
      </c>
      <c r="G387" s="7">
        <v>3100</v>
      </c>
      <c r="H387" t="s">
        <v>27</v>
      </c>
      <c r="I387" s="7">
        <v>591</v>
      </c>
    </row>
    <row r="388" spans="1:9">
      <c r="A388" s="6">
        <v>45589</v>
      </c>
      <c r="B388" s="3">
        <f t="shared" si="18"/>
        <v>2024</v>
      </c>
      <c r="C388" s="6" t="str">
        <f t="shared" si="19"/>
        <v>OCT</v>
      </c>
      <c r="D388" s="7">
        <f t="shared" si="20"/>
        <v>1510</v>
      </c>
      <c r="E388" t="s">
        <v>29</v>
      </c>
      <c r="F388" s="7">
        <v>0</v>
      </c>
      <c r="G388" s="7">
        <v>1510</v>
      </c>
      <c r="H388" t="s">
        <v>21</v>
      </c>
      <c r="I388" s="7">
        <v>3554</v>
      </c>
    </row>
    <row r="389" spans="1:9">
      <c r="A389" s="6">
        <v>45591</v>
      </c>
      <c r="B389" s="3">
        <f t="shared" si="18"/>
        <v>2024</v>
      </c>
      <c r="C389" s="6" t="str">
        <f t="shared" si="19"/>
        <v>OCT</v>
      </c>
      <c r="D389" s="7">
        <f t="shared" si="20"/>
        <v>1200</v>
      </c>
      <c r="E389" t="s">
        <v>26</v>
      </c>
      <c r="F389" s="7">
        <v>0</v>
      </c>
      <c r="G389" s="7">
        <v>1200</v>
      </c>
      <c r="H389" t="s">
        <v>30</v>
      </c>
      <c r="I389" s="7">
        <v>2989</v>
      </c>
    </row>
    <row r="390" spans="1:9">
      <c r="A390" s="6">
        <v>45586</v>
      </c>
      <c r="B390" s="3">
        <f t="shared" si="18"/>
        <v>2024</v>
      </c>
      <c r="C390" s="6" t="str">
        <f t="shared" si="19"/>
        <v>OCT</v>
      </c>
      <c r="D390" s="7">
        <f t="shared" si="20"/>
        <v>3150</v>
      </c>
      <c r="E390" t="s">
        <v>22</v>
      </c>
      <c r="F390" s="7">
        <v>0</v>
      </c>
      <c r="G390" s="7">
        <v>3150</v>
      </c>
      <c r="H390" t="s">
        <v>30</v>
      </c>
      <c r="I390" s="7">
        <v>2848</v>
      </c>
    </row>
    <row r="391" spans="1:9">
      <c r="A391" s="6">
        <v>45593</v>
      </c>
      <c r="B391" s="3">
        <f t="shared" si="18"/>
        <v>2024</v>
      </c>
      <c r="C391" s="6" t="str">
        <f t="shared" si="19"/>
        <v>OCT</v>
      </c>
      <c r="D391" s="7">
        <f t="shared" si="20"/>
        <v>1880</v>
      </c>
      <c r="E391" t="s">
        <v>24</v>
      </c>
      <c r="F391" s="7">
        <v>1880</v>
      </c>
      <c r="G391" s="7">
        <v>0</v>
      </c>
      <c r="H391" t="s">
        <v>21</v>
      </c>
      <c r="I391" s="7">
        <v>2236</v>
      </c>
    </row>
    <row r="392" spans="1:9">
      <c r="A392" s="6">
        <v>45594</v>
      </c>
      <c r="B392" s="3">
        <f t="shared" si="18"/>
        <v>2024</v>
      </c>
      <c r="C392" s="6" t="str">
        <f t="shared" si="19"/>
        <v>OCT</v>
      </c>
      <c r="D392" s="7">
        <f t="shared" si="20"/>
        <v>2940</v>
      </c>
      <c r="E392" t="s">
        <v>26</v>
      </c>
      <c r="F392" s="7">
        <v>2940</v>
      </c>
      <c r="G392" s="7">
        <v>0</v>
      </c>
      <c r="H392" t="s">
        <v>25</v>
      </c>
      <c r="I392" s="7">
        <v>1253</v>
      </c>
    </row>
    <row r="393" spans="1:9">
      <c r="A393" s="6">
        <v>45595</v>
      </c>
      <c r="B393" s="3">
        <f t="shared" si="18"/>
        <v>2024</v>
      </c>
      <c r="C393" s="6" t="str">
        <f t="shared" si="19"/>
        <v>OCT</v>
      </c>
      <c r="D393" s="7">
        <f t="shared" si="20"/>
        <v>110</v>
      </c>
      <c r="E393" t="s">
        <v>29</v>
      </c>
      <c r="F393" s="7">
        <v>0</v>
      </c>
      <c r="G393" s="7">
        <v>110</v>
      </c>
      <c r="H393" t="s">
        <v>28</v>
      </c>
      <c r="I393" s="7">
        <v>2596</v>
      </c>
    </row>
    <row r="394" spans="1:9">
      <c r="A394" s="6">
        <v>45596</v>
      </c>
      <c r="B394" s="3">
        <f t="shared" si="18"/>
        <v>2024</v>
      </c>
      <c r="C394" s="6" t="str">
        <f t="shared" si="19"/>
        <v>OCT</v>
      </c>
      <c r="D394" s="7">
        <f t="shared" si="20"/>
        <v>2800</v>
      </c>
      <c r="E394" t="s">
        <v>20</v>
      </c>
      <c r="F394" s="7">
        <v>0</v>
      </c>
      <c r="G394" s="7">
        <v>2800</v>
      </c>
      <c r="H394" t="s">
        <v>25</v>
      </c>
      <c r="I394" s="7">
        <v>3141</v>
      </c>
    </row>
    <row r="395" spans="1:9">
      <c r="A395" s="6">
        <v>45597</v>
      </c>
      <c r="B395" s="3">
        <f t="shared" si="18"/>
        <v>2024</v>
      </c>
      <c r="C395" s="6" t="str">
        <f t="shared" si="19"/>
        <v>NOV</v>
      </c>
      <c r="D395" s="7">
        <f t="shared" si="20"/>
        <v>1010</v>
      </c>
      <c r="E395" t="s">
        <v>26</v>
      </c>
      <c r="F395" s="7">
        <v>0</v>
      </c>
      <c r="G395" s="7">
        <v>1010</v>
      </c>
      <c r="H395" t="s">
        <v>27</v>
      </c>
      <c r="I395" s="7">
        <v>3053</v>
      </c>
    </row>
    <row r="396" spans="1:9">
      <c r="A396" s="6">
        <v>45598</v>
      </c>
      <c r="B396" s="3">
        <f t="shared" si="18"/>
        <v>2024</v>
      </c>
      <c r="C396" s="6" t="str">
        <f t="shared" si="19"/>
        <v>NOV</v>
      </c>
      <c r="D396" s="7">
        <f t="shared" si="20"/>
        <v>3300</v>
      </c>
      <c r="E396" t="s">
        <v>29</v>
      </c>
      <c r="F396" s="7">
        <v>0</v>
      </c>
      <c r="G396" s="7">
        <v>3300</v>
      </c>
      <c r="H396" t="s">
        <v>21</v>
      </c>
      <c r="I396" s="7">
        <v>3529</v>
      </c>
    </row>
    <row r="397" spans="1:9">
      <c r="A397" s="6">
        <v>45599</v>
      </c>
      <c r="B397" s="3">
        <f t="shared" si="18"/>
        <v>2024</v>
      </c>
      <c r="C397" s="6" t="str">
        <f t="shared" si="19"/>
        <v>NOV</v>
      </c>
      <c r="D397" s="7">
        <f t="shared" si="20"/>
        <v>4000</v>
      </c>
      <c r="E397" t="s">
        <v>26</v>
      </c>
      <c r="F397" s="7">
        <v>0</v>
      </c>
      <c r="G397" s="7">
        <v>4000</v>
      </c>
      <c r="H397" t="s">
        <v>30</v>
      </c>
      <c r="I397" s="7">
        <v>1294</v>
      </c>
    </row>
    <row r="398" spans="1:9">
      <c r="A398" s="6">
        <v>45600</v>
      </c>
      <c r="B398" s="3">
        <f t="shared" si="18"/>
        <v>2024</v>
      </c>
      <c r="C398" s="6" t="str">
        <f t="shared" si="19"/>
        <v>NOV</v>
      </c>
      <c r="D398" s="7">
        <f t="shared" si="20"/>
        <v>3480</v>
      </c>
      <c r="E398" t="s">
        <v>22</v>
      </c>
      <c r="F398" s="7">
        <v>0</v>
      </c>
      <c r="G398" s="7">
        <v>3480</v>
      </c>
      <c r="H398" t="s">
        <v>21</v>
      </c>
      <c r="I398" s="7">
        <v>2410</v>
      </c>
    </row>
    <row r="399" spans="1:9">
      <c r="A399" s="6">
        <v>45601</v>
      </c>
      <c r="B399" s="3">
        <f t="shared" si="18"/>
        <v>2024</v>
      </c>
      <c r="C399" s="6" t="str">
        <f t="shared" si="19"/>
        <v>NOV</v>
      </c>
      <c r="D399" s="7">
        <f t="shared" si="20"/>
        <v>2530</v>
      </c>
      <c r="E399" t="s">
        <v>24</v>
      </c>
      <c r="F399" s="7">
        <v>0</v>
      </c>
      <c r="G399" s="7">
        <v>2530</v>
      </c>
      <c r="H399" t="s">
        <v>25</v>
      </c>
      <c r="I399" s="7">
        <v>2589</v>
      </c>
    </row>
    <row r="400" spans="1:9">
      <c r="A400" s="6">
        <v>45602</v>
      </c>
      <c r="B400" s="3">
        <f t="shared" si="18"/>
        <v>2024</v>
      </c>
      <c r="C400" s="6" t="str">
        <f t="shared" si="19"/>
        <v>NOV</v>
      </c>
      <c r="D400" s="7">
        <f t="shared" si="20"/>
        <v>850</v>
      </c>
      <c r="E400" t="s">
        <v>26</v>
      </c>
      <c r="F400" s="7">
        <v>850</v>
      </c>
      <c r="G400" s="7">
        <v>0</v>
      </c>
      <c r="H400" t="s">
        <v>28</v>
      </c>
      <c r="I400" s="7">
        <v>1988</v>
      </c>
    </row>
    <row r="401" spans="1:9">
      <c r="A401" s="6">
        <v>45597</v>
      </c>
      <c r="B401" s="3">
        <f t="shared" si="18"/>
        <v>2024</v>
      </c>
      <c r="C401" s="6" t="str">
        <f t="shared" si="19"/>
        <v>NOV</v>
      </c>
      <c r="D401" s="7">
        <f t="shared" si="20"/>
        <v>3900</v>
      </c>
      <c r="E401" t="s">
        <v>29</v>
      </c>
      <c r="F401" s="7">
        <v>3900</v>
      </c>
      <c r="G401" s="7">
        <v>0</v>
      </c>
      <c r="H401" t="s">
        <v>25</v>
      </c>
      <c r="I401" s="7">
        <v>2970</v>
      </c>
    </row>
    <row r="402" spans="1:9">
      <c r="A402" s="6">
        <v>45604</v>
      </c>
      <c r="B402" s="3">
        <f t="shared" si="18"/>
        <v>2024</v>
      </c>
      <c r="C402" s="6" t="str">
        <f t="shared" si="19"/>
        <v>NOV</v>
      </c>
      <c r="D402" s="7">
        <f t="shared" si="20"/>
        <v>640</v>
      </c>
      <c r="E402" t="s">
        <v>22</v>
      </c>
      <c r="F402" s="7">
        <v>0</v>
      </c>
      <c r="G402" s="7">
        <v>640</v>
      </c>
      <c r="H402" t="s">
        <v>27</v>
      </c>
      <c r="I402" s="7">
        <v>2467</v>
      </c>
    </row>
    <row r="403" spans="1:9">
      <c r="A403" s="6">
        <v>45605</v>
      </c>
      <c r="B403" s="3">
        <f t="shared" si="18"/>
        <v>2024</v>
      </c>
      <c r="C403" s="6" t="str">
        <f t="shared" si="19"/>
        <v>NOV</v>
      </c>
      <c r="D403" s="7">
        <f t="shared" si="20"/>
        <v>1390</v>
      </c>
      <c r="E403" t="s">
        <v>20</v>
      </c>
      <c r="F403" s="7">
        <v>0</v>
      </c>
      <c r="G403" s="7">
        <v>1390</v>
      </c>
      <c r="H403" t="s">
        <v>25</v>
      </c>
      <c r="I403" s="7">
        <v>2678</v>
      </c>
    </row>
    <row r="404" spans="1:9">
      <c r="A404" s="6">
        <v>45606</v>
      </c>
      <c r="B404" s="3">
        <f t="shared" si="18"/>
        <v>2024</v>
      </c>
      <c r="C404" s="6" t="str">
        <f t="shared" si="19"/>
        <v>NOV</v>
      </c>
      <c r="D404" s="7">
        <f t="shared" si="20"/>
        <v>3260</v>
      </c>
      <c r="E404" t="s">
        <v>24</v>
      </c>
      <c r="F404" s="7">
        <v>0</v>
      </c>
      <c r="G404" s="7">
        <v>3260</v>
      </c>
      <c r="H404" t="s">
        <v>28</v>
      </c>
      <c r="I404" s="7">
        <v>3811</v>
      </c>
    </row>
    <row r="405" spans="1:9">
      <c r="A405" s="6">
        <v>45607</v>
      </c>
      <c r="B405" s="3">
        <f t="shared" si="18"/>
        <v>2024</v>
      </c>
      <c r="C405" s="6" t="str">
        <f t="shared" si="19"/>
        <v>NOV</v>
      </c>
      <c r="D405" s="7">
        <f t="shared" si="20"/>
        <v>1010</v>
      </c>
      <c r="E405" t="s">
        <v>26</v>
      </c>
      <c r="F405" s="7">
        <v>0</v>
      </c>
      <c r="G405" s="7">
        <v>1010</v>
      </c>
      <c r="H405" t="s">
        <v>30</v>
      </c>
      <c r="I405" s="7">
        <v>2805</v>
      </c>
    </row>
    <row r="406" spans="1:9">
      <c r="A406" s="6">
        <v>45608</v>
      </c>
      <c r="B406" s="3">
        <f t="shared" si="18"/>
        <v>2024</v>
      </c>
      <c r="C406" s="6" t="str">
        <f t="shared" si="19"/>
        <v>NOV</v>
      </c>
      <c r="D406" s="7">
        <f t="shared" si="20"/>
        <v>1500</v>
      </c>
      <c r="E406" t="s">
        <v>29</v>
      </c>
      <c r="F406" s="7">
        <v>0</v>
      </c>
      <c r="G406" s="7">
        <v>1500</v>
      </c>
      <c r="H406" t="s">
        <v>21</v>
      </c>
      <c r="I406" s="7">
        <v>1470</v>
      </c>
    </row>
    <row r="407" spans="1:9">
      <c r="A407" s="6">
        <v>45609</v>
      </c>
      <c r="B407" s="3">
        <f t="shared" si="18"/>
        <v>2024</v>
      </c>
      <c r="C407" s="6" t="str">
        <f t="shared" si="19"/>
        <v>NOV</v>
      </c>
      <c r="D407" s="7">
        <f t="shared" si="20"/>
        <v>3490</v>
      </c>
      <c r="E407" t="s">
        <v>26</v>
      </c>
      <c r="F407" s="7">
        <v>0</v>
      </c>
      <c r="G407" s="7">
        <v>3490</v>
      </c>
      <c r="H407" t="s">
        <v>30</v>
      </c>
      <c r="I407" s="7">
        <v>2692</v>
      </c>
    </row>
    <row r="408" spans="1:9">
      <c r="A408" s="6">
        <v>45610</v>
      </c>
      <c r="B408" s="3">
        <f t="shared" si="18"/>
        <v>2024</v>
      </c>
      <c r="C408" s="6" t="str">
        <f t="shared" si="19"/>
        <v>NOV</v>
      </c>
      <c r="D408" s="7">
        <f t="shared" si="20"/>
        <v>2360</v>
      </c>
      <c r="E408" t="s">
        <v>22</v>
      </c>
      <c r="F408" s="7">
        <v>0</v>
      </c>
      <c r="G408" s="7">
        <v>2360</v>
      </c>
      <c r="H408" t="s">
        <v>21</v>
      </c>
      <c r="I408" s="7">
        <v>2931</v>
      </c>
    </row>
    <row r="409" spans="1:9">
      <c r="A409" s="6">
        <v>45611</v>
      </c>
      <c r="B409" s="3">
        <f t="shared" si="18"/>
        <v>2024</v>
      </c>
      <c r="C409" s="6" t="str">
        <f t="shared" si="19"/>
        <v>NOV</v>
      </c>
      <c r="D409" s="7">
        <f t="shared" si="20"/>
        <v>610</v>
      </c>
      <c r="E409" t="s">
        <v>24</v>
      </c>
      <c r="F409" s="7">
        <v>0</v>
      </c>
      <c r="G409" s="7">
        <v>610</v>
      </c>
      <c r="H409" t="s">
        <v>28</v>
      </c>
      <c r="I409" s="7">
        <v>2338</v>
      </c>
    </row>
    <row r="410" spans="1:9">
      <c r="A410" s="6">
        <v>45612</v>
      </c>
      <c r="B410" s="3">
        <f t="shared" si="18"/>
        <v>2024</v>
      </c>
      <c r="C410" s="6" t="str">
        <f t="shared" si="19"/>
        <v>NOV</v>
      </c>
      <c r="D410" s="7">
        <f t="shared" si="20"/>
        <v>1040</v>
      </c>
      <c r="E410" t="s">
        <v>26</v>
      </c>
      <c r="F410" s="7">
        <v>0</v>
      </c>
      <c r="G410" s="7">
        <v>1040</v>
      </c>
      <c r="H410" t="s">
        <v>21</v>
      </c>
      <c r="I410" s="7">
        <v>768</v>
      </c>
    </row>
    <row r="411" spans="1:9">
      <c r="A411" s="6">
        <v>45612</v>
      </c>
      <c r="B411" s="3">
        <f t="shared" si="18"/>
        <v>2024</v>
      </c>
      <c r="C411" s="6" t="str">
        <f t="shared" si="19"/>
        <v>NOV</v>
      </c>
      <c r="D411" s="7">
        <f t="shared" si="20"/>
        <v>1500</v>
      </c>
      <c r="E411" t="s">
        <v>29</v>
      </c>
      <c r="F411" s="7">
        <v>0</v>
      </c>
      <c r="G411" s="7">
        <v>1500</v>
      </c>
      <c r="H411" t="s">
        <v>30</v>
      </c>
      <c r="I411" s="7">
        <v>1957</v>
      </c>
    </row>
    <row r="412" spans="1:9">
      <c r="A412" s="6">
        <v>45614</v>
      </c>
      <c r="B412" s="3">
        <f t="shared" si="18"/>
        <v>2024</v>
      </c>
      <c r="C412" s="6" t="str">
        <f t="shared" si="19"/>
        <v>NOV</v>
      </c>
      <c r="D412" s="7">
        <f t="shared" si="20"/>
        <v>2480</v>
      </c>
      <c r="E412" t="s">
        <v>22</v>
      </c>
      <c r="F412" s="7">
        <v>0</v>
      </c>
      <c r="G412" s="7">
        <v>2480</v>
      </c>
      <c r="H412" t="s">
        <v>30</v>
      </c>
      <c r="I412" s="7">
        <v>3125</v>
      </c>
    </row>
    <row r="413" spans="1:9">
      <c r="A413" s="6">
        <v>45615</v>
      </c>
      <c r="B413" s="3">
        <f t="shared" si="18"/>
        <v>2024</v>
      </c>
      <c r="C413" s="6" t="str">
        <f t="shared" si="19"/>
        <v>NOV</v>
      </c>
      <c r="D413" s="7">
        <f t="shared" si="20"/>
        <v>11090</v>
      </c>
      <c r="E413" t="s">
        <v>20</v>
      </c>
      <c r="F413" s="7">
        <v>10000</v>
      </c>
      <c r="G413" s="7">
        <v>1090</v>
      </c>
      <c r="H413" t="s">
        <v>21</v>
      </c>
      <c r="I413" s="7">
        <v>2723</v>
      </c>
    </row>
    <row r="414" spans="1:9">
      <c r="A414" s="6">
        <v>45616</v>
      </c>
      <c r="B414" s="3">
        <f t="shared" si="18"/>
        <v>2024</v>
      </c>
      <c r="C414" s="6" t="str">
        <f t="shared" si="19"/>
        <v>NOV</v>
      </c>
      <c r="D414" s="7">
        <f t="shared" si="20"/>
        <v>2200</v>
      </c>
      <c r="E414" t="s">
        <v>24</v>
      </c>
      <c r="F414" s="7">
        <v>2200</v>
      </c>
      <c r="G414" s="7">
        <v>0</v>
      </c>
      <c r="H414" t="s">
        <v>25</v>
      </c>
      <c r="I414" s="7">
        <v>599</v>
      </c>
    </row>
    <row r="415" spans="1:9">
      <c r="A415" s="6">
        <v>45617</v>
      </c>
      <c r="B415" s="3">
        <f t="shared" si="18"/>
        <v>2024</v>
      </c>
      <c r="C415" s="6" t="str">
        <f t="shared" si="19"/>
        <v>NOV</v>
      </c>
      <c r="D415" s="7">
        <f t="shared" si="20"/>
        <v>6060</v>
      </c>
      <c r="E415" t="s">
        <v>24</v>
      </c>
      <c r="F415" s="7">
        <v>0</v>
      </c>
      <c r="G415" s="7">
        <v>6060</v>
      </c>
      <c r="H415" t="s">
        <v>25</v>
      </c>
      <c r="I415" s="7">
        <v>963</v>
      </c>
    </row>
    <row r="416" spans="1:9">
      <c r="A416" s="6">
        <v>45617</v>
      </c>
      <c r="B416" s="3">
        <f t="shared" si="18"/>
        <v>2024</v>
      </c>
      <c r="C416" s="6" t="str">
        <f t="shared" si="19"/>
        <v>NOV</v>
      </c>
      <c r="D416" s="7">
        <f t="shared" si="20"/>
        <v>620</v>
      </c>
      <c r="E416" t="s">
        <v>26</v>
      </c>
      <c r="F416" s="7">
        <v>620</v>
      </c>
      <c r="G416" s="7">
        <v>0</v>
      </c>
      <c r="H416" t="s">
        <v>28</v>
      </c>
      <c r="I416" s="7">
        <v>2388</v>
      </c>
    </row>
    <row r="417" spans="1:9">
      <c r="A417" s="6">
        <v>45618</v>
      </c>
      <c r="B417" s="3">
        <f t="shared" si="18"/>
        <v>2024</v>
      </c>
      <c r="C417" s="6" t="str">
        <f t="shared" si="19"/>
        <v>NOV</v>
      </c>
      <c r="D417" s="7">
        <f t="shared" si="20"/>
        <v>1590</v>
      </c>
      <c r="E417" t="s">
        <v>29</v>
      </c>
      <c r="F417" s="7">
        <v>0</v>
      </c>
      <c r="G417" s="7">
        <v>1590</v>
      </c>
      <c r="H417" t="s">
        <v>25</v>
      </c>
      <c r="I417" s="7">
        <v>1580</v>
      </c>
    </row>
    <row r="418" spans="1:9">
      <c r="A418" s="6">
        <v>45619</v>
      </c>
      <c r="B418" s="3">
        <f t="shared" si="18"/>
        <v>2024</v>
      </c>
      <c r="C418" s="6" t="str">
        <f t="shared" si="19"/>
        <v>NOV</v>
      </c>
      <c r="D418" s="7">
        <f t="shared" si="20"/>
        <v>3680</v>
      </c>
      <c r="E418" t="s">
        <v>26</v>
      </c>
      <c r="F418" s="7">
        <v>0</v>
      </c>
      <c r="G418" s="7">
        <v>3680</v>
      </c>
      <c r="H418" t="s">
        <v>27</v>
      </c>
      <c r="I418" s="7">
        <v>881</v>
      </c>
    </row>
    <row r="419" spans="1:9">
      <c r="A419" s="6">
        <v>45620</v>
      </c>
      <c r="B419" s="3">
        <f t="shared" si="18"/>
        <v>2024</v>
      </c>
      <c r="C419" s="6" t="str">
        <f t="shared" si="19"/>
        <v>NOV</v>
      </c>
      <c r="D419" s="7">
        <f t="shared" si="20"/>
        <v>2180</v>
      </c>
      <c r="E419" t="s">
        <v>22</v>
      </c>
      <c r="F419" s="7">
        <v>0</v>
      </c>
      <c r="G419" s="7">
        <v>2180</v>
      </c>
      <c r="H419" t="s">
        <v>21</v>
      </c>
      <c r="I419" s="7">
        <v>1638</v>
      </c>
    </row>
    <row r="420" spans="1:9">
      <c r="A420" s="6">
        <v>45621</v>
      </c>
      <c r="B420" s="3">
        <f t="shared" si="18"/>
        <v>2024</v>
      </c>
      <c r="C420" s="6" t="str">
        <f t="shared" si="19"/>
        <v>NOV</v>
      </c>
      <c r="D420" s="7">
        <f t="shared" si="20"/>
        <v>2650</v>
      </c>
      <c r="E420" t="s">
        <v>24</v>
      </c>
      <c r="F420" s="7">
        <v>0</v>
      </c>
      <c r="G420" s="7">
        <v>2650</v>
      </c>
      <c r="H420" t="s">
        <v>30</v>
      </c>
      <c r="I420" s="7">
        <v>2723</v>
      </c>
    </row>
    <row r="421" spans="1:9">
      <c r="A421" s="6">
        <v>45622</v>
      </c>
      <c r="B421" s="3">
        <f t="shared" si="18"/>
        <v>2024</v>
      </c>
      <c r="C421" s="6" t="str">
        <f t="shared" si="19"/>
        <v>NOV</v>
      </c>
      <c r="D421" s="7">
        <f t="shared" si="20"/>
        <v>3210</v>
      </c>
      <c r="E421" t="s">
        <v>26</v>
      </c>
      <c r="F421" s="7">
        <v>0</v>
      </c>
      <c r="G421" s="7">
        <v>3210</v>
      </c>
      <c r="H421" t="s">
        <v>30</v>
      </c>
      <c r="I421" s="7">
        <v>1521</v>
      </c>
    </row>
    <row r="422" spans="1:9">
      <c r="A422" s="6">
        <v>45617</v>
      </c>
      <c r="B422" s="3">
        <f t="shared" si="18"/>
        <v>2024</v>
      </c>
      <c r="C422" s="6" t="str">
        <f t="shared" si="19"/>
        <v>NOV</v>
      </c>
      <c r="D422" s="7">
        <f t="shared" si="20"/>
        <v>3150</v>
      </c>
      <c r="E422" t="s">
        <v>29</v>
      </c>
      <c r="F422" s="7">
        <v>0</v>
      </c>
      <c r="G422" s="7">
        <v>3150</v>
      </c>
      <c r="H422" t="s">
        <v>21</v>
      </c>
      <c r="I422" s="7">
        <v>1176</v>
      </c>
    </row>
    <row r="423" spans="1:9">
      <c r="A423" s="6">
        <v>45624</v>
      </c>
      <c r="B423" s="3">
        <f t="shared" si="18"/>
        <v>2024</v>
      </c>
      <c r="C423" s="6" t="str">
        <f t="shared" si="19"/>
        <v>NOV</v>
      </c>
      <c r="D423" s="7">
        <f t="shared" si="20"/>
        <v>1990</v>
      </c>
      <c r="E423" t="s">
        <v>22</v>
      </c>
      <c r="F423" s="7">
        <v>0</v>
      </c>
      <c r="G423" s="7">
        <v>1990</v>
      </c>
      <c r="H423" t="s">
        <v>25</v>
      </c>
      <c r="I423" s="7">
        <v>1692</v>
      </c>
    </row>
    <row r="424" spans="1:9">
      <c r="A424" s="6">
        <v>45625</v>
      </c>
      <c r="B424" s="3">
        <f t="shared" si="18"/>
        <v>2024</v>
      </c>
      <c r="C424" s="6" t="str">
        <f t="shared" si="19"/>
        <v>NOV</v>
      </c>
      <c r="D424" s="7">
        <f t="shared" si="20"/>
        <v>2690</v>
      </c>
      <c r="E424" t="s">
        <v>26</v>
      </c>
      <c r="F424" s="7">
        <v>0</v>
      </c>
      <c r="G424" s="7">
        <v>2690</v>
      </c>
      <c r="H424" t="s">
        <v>28</v>
      </c>
      <c r="I424" s="7">
        <v>372</v>
      </c>
    </row>
    <row r="425" spans="1:9">
      <c r="A425" s="6">
        <v>45626</v>
      </c>
      <c r="B425" s="3">
        <f t="shared" si="18"/>
        <v>2024</v>
      </c>
      <c r="C425" s="6" t="str">
        <f t="shared" si="19"/>
        <v>NOV</v>
      </c>
      <c r="D425" s="7">
        <f t="shared" si="20"/>
        <v>1040</v>
      </c>
      <c r="E425" t="s">
        <v>29</v>
      </c>
      <c r="F425" s="7">
        <v>0</v>
      </c>
      <c r="G425" s="7">
        <v>1040</v>
      </c>
      <c r="H425" t="s">
        <v>25</v>
      </c>
      <c r="I425" s="7">
        <v>2186</v>
      </c>
    </row>
    <row r="426" spans="1:9">
      <c r="A426" s="6">
        <v>45627</v>
      </c>
      <c r="B426" s="3">
        <f t="shared" si="18"/>
        <v>2024</v>
      </c>
      <c r="C426" s="6" t="str">
        <f t="shared" si="19"/>
        <v>DEC</v>
      </c>
      <c r="D426" s="7">
        <f t="shared" si="20"/>
        <v>1990</v>
      </c>
      <c r="E426" t="s">
        <v>26</v>
      </c>
      <c r="F426" s="7">
        <v>0</v>
      </c>
      <c r="G426" s="7">
        <v>1990</v>
      </c>
      <c r="H426" t="s">
        <v>27</v>
      </c>
      <c r="I426" s="7">
        <v>3179</v>
      </c>
    </row>
    <row r="427" spans="1:9">
      <c r="A427" s="6">
        <v>45628</v>
      </c>
      <c r="B427" s="3">
        <f t="shared" si="18"/>
        <v>2024</v>
      </c>
      <c r="C427" s="6" t="str">
        <f t="shared" si="19"/>
        <v>DEC</v>
      </c>
      <c r="D427" s="7">
        <f t="shared" si="20"/>
        <v>1980</v>
      </c>
      <c r="E427" t="s">
        <v>20</v>
      </c>
      <c r="F427" s="7">
        <v>0</v>
      </c>
      <c r="G427" s="7">
        <v>1980</v>
      </c>
      <c r="H427" t="s">
        <v>21</v>
      </c>
      <c r="I427" s="7">
        <v>1923</v>
      </c>
    </row>
    <row r="428" spans="1:9">
      <c r="A428" s="6">
        <v>45629</v>
      </c>
      <c r="B428" s="3">
        <f t="shared" si="18"/>
        <v>2024</v>
      </c>
      <c r="C428" s="6" t="str">
        <f t="shared" si="19"/>
        <v>DEC</v>
      </c>
      <c r="D428" s="7">
        <f t="shared" si="20"/>
        <v>3510</v>
      </c>
      <c r="E428" t="s">
        <v>24</v>
      </c>
      <c r="F428" s="7">
        <v>0</v>
      </c>
      <c r="G428" s="7">
        <v>3510</v>
      </c>
      <c r="H428" t="s">
        <v>25</v>
      </c>
      <c r="I428" s="7">
        <v>2476</v>
      </c>
    </row>
    <row r="429" spans="1:9">
      <c r="A429" s="6">
        <v>45630</v>
      </c>
      <c r="B429" s="3">
        <f t="shared" si="18"/>
        <v>2024</v>
      </c>
      <c r="C429" s="6" t="str">
        <f t="shared" si="19"/>
        <v>DEC</v>
      </c>
      <c r="D429" s="7">
        <f t="shared" si="20"/>
        <v>810</v>
      </c>
      <c r="E429" t="s">
        <v>26</v>
      </c>
      <c r="F429" s="7">
        <v>0</v>
      </c>
      <c r="G429" s="7">
        <v>810</v>
      </c>
      <c r="H429" t="s">
        <v>28</v>
      </c>
      <c r="I429" s="7">
        <v>2169</v>
      </c>
    </row>
    <row r="430" spans="1:9">
      <c r="A430" s="6">
        <v>45631</v>
      </c>
      <c r="B430" s="3">
        <f t="shared" si="18"/>
        <v>2024</v>
      </c>
      <c r="C430" s="6" t="str">
        <f t="shared" si="19"/>
        <v>DEC</v>
      </c>
      <c r="D430" s="7">
        <f t="shared" si="20"/>
        <v>2680</v>
      </c>
      <c r="E430" t="s">
        <v>29</v>
      </c>
      <c r="F430" s="7">
        <v>0</v>
      </c>
      <c r="G430" s="7">
        <v>2680</v>
      </c>
      <c r="H430" t="s">
        <v>23</v>
      </c>
      <c r="I430" s="7">
        <v>3835</v>
      </c>
    </row>
    <row r="431" spans="1:9">
      <c r="A431" s="6">
        <v>45631</v>
      </c>
      <c r="B431" s="3">
        <f t="shared" si="18"/>
        <v>2024</v>
      </c>
      <c r="C431" s="6" t="str">
        <f t="shared" si="19"/>
        <v>DEC</v>
      </c>
      <c r="D431" s="7">
        <f t="shared" si="20"/>
        <v>1110</v>
      </c>
      <c r="E431" t="s">
        <v>22</v>
      </c>
      <c r="F431" s="7">
        <v>0</v>
      </c>
      <c r="G431" s="7">
        <v>1110</v>
      </c>
      <c r="H431" t="s">
        <v>21</v>
      </c>
      <c r="I431" s="7">
        <v>2468</v>
      </c>
    </row>
    <row r="432" spans="1:9">
      <c r="A432" s="6">
        <v>45627</v>
      </c>
      <c r="B432" s="3">
        <f t="shared" si="18"/>
        <v>2024</v>
      </c>
      <c r="C432" s="6" t="str">
        <f t="shared" si="19"/>
        <v>DEC</v>
      </c>
      <c r="D432" s="7">
        <f t="shared" si="20"/>
        <v>3250</v>
      </c>
      <c r="E432" t="s">
        <v>22</v>
      </c>
      <c r="F432" s="7">
        <v>0</v>
      </c>
      <c r="G432" s="7">
        <v>3250</v>
      </c>
      <c r="H432" t="s">
        <v>23</v>
      </c>
      <c r="I432" s="7">
        <v>1065</v>
      </c>
    </row>
    <row r="433" spans="1:9">
      <c r="A433" s="6">
        <v>45634</v>
      </c>
      <c r="B433" s="3">
        <f t="shared" si="18"/>
        <v>2024</v>
      </c>
      <c r="C433" s="6" t="str">
        <f t="shared" si="19"/>
        <v>DEC</v>
      </c>
      <c r="D433" s="7">
        <f t="shared" si="20"/>
        <v>110</v>
      </c>
      <c r="E433" t="s">
        <v>24</v>
      </c>
      <c r="F433" s="7">
        <v>0</v>
      </c>
      <c r="G433" s="7">
        <v>110</v>
      </c>
      <c r="H433" t="s">
        <v>21</v>
      </c>
      <c r="I433" s="7">
        <v>3535</v>
      </c>
    </row>
    <row r="434" spans="1:9">
      <c r="A434" s="6">
        <v>45635</v>
      </c>
      <c r="B434" s="3">
        <f t="shared" si="18"/>
        <v>2024</v>
      </c>
      <c r="C434" s="6" t="str">
        <f t="shared" si="19"/>
        <v>DEC</v>
      </c>
      <c r="D434" s="7">
        <f t="shared" si="20"/>
        <v>2030</v>
      </c>
      <c r="E434" t="s">
        <v>26</v>
      </c>
      <c r="F434" s="7">
        <v>0</v>
      </c>
      <c r="G434" s="7">
        <v>2030</v>
      </c>
      <c r="H434" t="s">
        <v>28</v>
      </c>
      <c r="I434" s="7">
        <v>2271</v>
      </c>
    </row>
    <row r="435" spans="1:9">
      <c r="A435" s="6">
        <v>45636</v>
      </c>
      <c r="B435" s="3">
        <f t="shared" si="18"/>
        <v>2024</v>
      </c>
      <c r="C435" s="6" t="str">
        <f t="shared" si="19"/>
        <v>DEC</v>
      </c>
      <c r="D435" s="7">
        <f t="shared" si="20"/>
        <v>1510</v>
      </c>
      <c r="E435" t="s">
        <v>29</v>
      </c>
      <c r="F435" s="7">
        <v>1510</v>
      </c>
      <c r="G435" s="7">
        <v>0</v>
      </c>
      <c r="H435" t="s">
        <v>21</v>
      </c>
      <c r="I435" s="7">
        <v>2730</v>
      </c>
    </row>
    <row r="436" spans="1:9">
      <c r="A436" s="6">
        <v>45637</v>
      </c>
      <c r="B436" s="3">
        <f t="shared" si="18"/>
        <v>2024</v>
      </c>
      <c r="C436" s="6" t="str">
        <f t="shared" si="19"/>
        <v>DEC</v>
      </c>
      <c r="D436" s="7">
        <f t="shared" si="20"/>
        <v>3690</v>
      </c>
      <c r="E436" t="s">
        <v>26</v>
      </c>
      <c r="F436" s="7">
        <v>3690</v>
      </c>
      <c r="G436" s="7">
        <v>0</v>
      </c>
      <c r="H436" t="s">
        <v>23</v>
      </c>
      <c r="I436" s="7">
        <v>1672</v>
      </c>
    </row>
    <row r="437" spans="1:9">
      <c r="A437" s="6">
        <v>45637</v>
      </c>
      <c r="B437" s="3">
        <f t="shared" si="18"/>
        <v>2024</v>
      </c>
      <c r="C437" s="6" t="str">
        <f t="shared" si="19"/>
        <v>DEC</v>
      </c>
      <c r="D437" s="7">
        <f t="shared" si="20"/>
        <v>1090</v>
      </c>
      <c r="E437" t="s">
        <v>20</v>
      </c>
      <c r="F437" s="7">
        <v>0</v>
      </c>
      <c r="G437" s="7">
        <v>1090</v>
      </c>
      <c r="H437" t="s">
        <v>23</v>
      </c>
      <c r="I437" s="7">
        <v>2191</v>
      </c>
    </row>
    <row r="438" spans="1:9">
      <c r="A438" s="6">
        <v>45637</v>
      </c>
      <c r="B438" s="3">
        <f t="shared" si="18"/>
        <v>2024</v>
      </c>
      <c r="C438" s="6" t="str">
        <f t="shared" si="19"/>
        <v>DEC</v>
      </c>
      <c r="D438" s="7">
        <f t="shared" si="20"/>
        <v>2820</v>
      </c>
      <c r="E438" t="s">
        <v>24</v>
      </c>
      <c r="F438" s="7">
        <v>0</v>
      </c>
      <c r="G438" s="7">
        <v>2820</v>
      </c>
      <c r="H438" t="s">
        <v>21</v>
      </c>
      <c r="I438" s="7">
        <v>3861</v>
      </c>
    </row>
    <row r="439" spans="1:9">
      <c r="A439" s="6">
        <v>45640</v>
      </c>
      <c r="B439" s="3">
        <f t="shared" si="18"/>
        <v>2024</v>
      </c>
      <c r="C439" s="6" t="str">
        <f t="shared" si="19"/>
        <v>DEC</v>
      </c>
      <c r="D439" s="7">
        <f t="shared" si="20"/>
        <v>1110</v>
      </c>
      <c r="E439" t="s">
        <v>26</v>
      </c>
      <c r="F439" s="7">
        <v>0</v>
      </c>
      <c r="G439" s="7">
        <v>1110</v>
      </c>
      <c r="H439" t="s">
        <v>25</v>
      </c>
      <c r="I439" s="7">
        <v>2549</v>
      </c>
    </row>
    <row r="440" spans="1:9">
      <c r="A440" s="6">
        <v>45641</v>
      </c>
      <c r="B440" s="3">
        <f t="shared" si="18"/>
        <v>2024</v>
      </c>
      <c r="C440" s="6" t="str">
        <f t="shared" si="19"/>
        <v>DEC</v>
      </c>
      <c r="D440" s="7">
        <f t="shared" si="20"/>
        <v>3990</v>
      </c>
      <c r="E440" t="s">
        <v>29</v>
      </c>
      <c r="F440" s="7">
        <v>0</v>
      </c>
      <c r="G440" s="7">
        <v>3990</v>
      </c>
      <c r="H440" t="s">
        <v>28</v>
      </c>
      <c r="I440" s="7">
        <v>1343</v>
      </c>
    </row>
    <row r="441" spans="1:9">
      <c r="A441" s="6">
        <v>45642</v>
      </c>
      <c r="B441" s="3">
        <f t="shared" si="18"/>
        <v>2024</v>
      </c>
      <c r="C441" s="6" t="str">
        <f t="shared" si="19"/>
        <v>DEC</v>
      </c>
      <c r="D441" s="7">
        <f t="shared" si="20"/>
        <v>2150</v>
      </c>
      <c r="E441" t="s">
        <v>22</v>
      </c>
      <c r="F441" s="7">
        <v>0</v>
      </c>
      <c r="G441" s="7">
        <v>2150</v>
      </c>
      <c r="H441" t="s">
        <v>25</v>
      </c>
      <c r="I441" s="7">
        <v>2339</v>
      </c>
    </row>
    <row r="442" spans="1:9">
      <c r="A442" s="6">
        <v>45637</v>
      </c>
      <c r="B442" s="3">
        <f t="shared" si="18"/>
        <v>2024</v>
      </c>
      <c r="C442" s="6" t="str">
        <f t="shared" si="19"/>
        <v>DEC</v>
      </c>
      <c r="D442" s="7">
        <f t="shared" si="20"/>
        <v>2230</v>
      </c>
      <c r="E442" t="s">
        <v>22</v>
      </c>
      <c r="F442" s="7">
        <v>0</v>
      </c>
      <c r="G442" s="7">
        <v>2230</v>
      </c>
      <c r="H442" t="s">
        <v>27</v>
      </c>
      <c r="I442" s="7">
        <v>2786</v>
      </c>
    </row>
    <row r="443" spans="1:9">
      <c r="A443" s="6">
        <v>45644</v>
      </c>
      <c r="B443" s="3">
        <f t="shared" si="18"/>
        <v>2024</v>
      </c>
      <c r="C443" s="6" t="str">
        <f t="shared" si="19"/>
        <v>DEC</v>
      </c>
      <c r="D443" s="7">
        <f t="shared" si="20"/>
        <v>3080</v>
      </c>
      <c r="E443" t="s">
        <v>20</v>
      </c>
      <c r="F443" s="7">
        <v>0</v>
      </c>
      <c r="G443" s="7">
        <v>3080</v>
      </c>
      <c r="H443" t="s">
        <v>27</v>
      </c>
      <c r="I443" s="7">
        <v>1431</v>
      </c>
    </row>
    <row r="444" spans="1:9">
      <c r="A444" s="6">
        <v>45644</v>
      </c>
      <c r="B444" s="3">
        <f t="shared" si="18"/>
        <v>2024</v>
      </c>
      <c r="C444" s="6" t="str">
        <f t="shared" si="19"/>
        <v>DEC</v>
      </c>
      <c r="D444" s="7">
        <f t="shared" si="20"/>
        <v>2180</v>
      </c>
      <c r="E444" t="s">
        <v>24</v>
      </c>
      <c r="F444" s="7">
        <v>0</v>
      </c>
      <c r="G444" s="7">
        <v>2180</v>
      </c>
      <c r="H444" t="s">
        <v>23</v>
      </c>
      <c r="I444" s="7">
        <v>2395</v>
      </c>
    </row>
    <row r="445" spans="1:9">
      <c r="A445" s="6">
        <v>45644</v>
      </c>
      <c r="B445" s="3">
        <f t="shared" si="18"/>
        <v>2024</v>
      </c>
      <c r="C445" s="6" t="str">
        <f t="shared" si="19"/>
        <v>DEC</v>
      </c>
      <c r="D445" s="7">
        <f t="shared" si="20"/>
        <v>920</v>
      </c>
      <c r="E445" t="s">
        <v>26</v>
      </c>
      <c r="F445" s="7">
        <v>0</v>
      </c>
      <c r="G445" s="7">
        <v>920</v>
      </c>
      <c r="H445" t="s">
        <v>23</v>
      </c>
      <c r="I445" s="7">
        <v>3230</v>
      </c>
    </row>
    <row r="446" spans="1:9">
      <c r="A446" s="6">
        <v>45647</v>
      </c>
      <c r="B446" s="3">
        <f t="shared" si="18"/>
        <v>2024</v>
      </c>
      <c r="C446" s="6" t="str">
        <f t="shared" si="19"/>
        <v>DEC</v>
      </c>
      <c r="D446" s="7">
        <f t="shared" si="20"/>
        <v>6920</v>
      </c>
      <c r="E446" t="s">
        <v>26</v>
      </c>
      <c r="F446" s="7">
        <v>6920</v>
      </c>
      <c r="G446" s="7">
        <v>0</v>
      </c>
      <c r="H446" t="s">
        <v>23</v>
      </c>
      <c r="I446" s="7">
        <v>3555</v>
      </c>
    </row>
    <row r="447" spans="1:9">
      <c r="A447" s="6">
        <v>45647</v>
      </c>
      <c r="B447" s="3">
        <f t="shared" si="18"/>
        <v>2024</v>
      </c>
      <c r="C447" s="6" t="str">
        <f t="shared" si="19"/>
        <v>DEC</v>
      </c>
      <c r="D447" s="7">
        <f t="shared" si="20"/>
        <v>3200</v>
      </c>
      <c r="E447" t="s">
        <v>29</v>
      </c>
      <c r="F447" s="7">
        <v>0</v>
      </c>
      <c r="G447" s="7">
        <v>3200</v>
      </c>
      <c r="H447" t="s">
        <v>21</v>
      </c>
      <c r="I447" s="7">
        <v>3491</v>
      </c>
    </row>
    <row r="448" spans="1:9">
      <c r="A448" s="6">
        <v>45648</v>
      </c>
      <c r="B448" s="3">
        <f t="shared" si="18"/>
        <v>2024</v>
      </c>
      <c r="C448" s="6" t="str">
        <f t="shared" si="19"/>
        <v>DEC</v>
      </c>
      <c r="D448" s="7">
        <f t="shared" si="20"/>
        <v>2320</v>
      </c>
      <c r="E448" t="s">
        <v>26</v>
      </c>
      <c r="F448" s="7">
        <v>0</v>
      </c>
      <c r="G448" s="7">
        <v>2320</v>
      </c>
      <c r="H448" t="s">
        <v>25</v>
      </c>
      <c r="I448" s="7">
        <v>1174</v>
      </c>
    </row>
    <row r="449" spans="1:9">
      <c r="A449" s="6">
        <v>45649</v>
      </c>
      <c r="B449" s="3">
        <f t="shared" si="18"/>
        <v>2024</v>
      </c>
      <c r="C449" s="6" t="str">
        <f t="shared" si="19"/>
        <v>DEC</v>
      </c>
      <c r="D449" s="7">
        <f t="shared" si="20"/>
        <v>3800</v>
      </c>
      <c r="E449" t="s">
        <v>22</v>
      </c>
      <c r="F449" s="7">
        <v>0</v>
      </c>
      <c r="G449" s="7">
        <v>3800</v>
      </c>
      <c r="H449" t="s">
        <v>21</v>
      </c>
      <c r="I449" s="7">
        <v>2272</v>
      </c>
    </row>
    <row r="450" spans="1:9">
      <c r="A450" s="6">
        <v>45650</v>
      </c>
      <c r="B450" s="3">
        <f t="shared" si="18"/>
        <v>2024</v>
      </c>
      <c r="C450" s="6" t="str">
        <f t="shared" si="19"/>
        <v>DEC</v>
      </c>
      <c r="D450" s="7">
        <f t="shared" si="20"/>
        <v>2110</v>
      </c>
      <c r="E450" t="s">
        <v>24</v>
      </c>
      <c r="F450" s="7">
        <v>0</v>
      </c>
      <c r="G450" s="7">
        <v>2110</v>
      </c>
      <c r="H450" t="s">
        <v>25</v>
      </c>
      <c r="I450" s="7">
        <v>1496</v>
      </c>
    </row>
    <row r="451" spans="1:9">
      <c r="A451" s="6">
        <v>45650</v>
      </c>
      <c r="B451" s="3">
        <f t="shared" ref="B451:B514" si="21">YEAR(A451)</f>
        <v>2024</v>
      </c>
      <c r="C451" s="6" t="str">
        <f t="shared" ref="C451:C514" si="22">CHOOSE(MONTH(A451),"JAN","FEB","MAR","APR","MAY","JUN","JUL","AUG","SEP","OCT","NOV","DEC")</f>
        <v>DEC</v>
      </c>
      <c r="D451" s="7">
        <f t="shared" ref="D451:D514" si="23">SUM(F451:G451)</f>
        <v>3550</v>
      </c>
      <c r="E451" t="s">
        <v>26</v>
      </c>
      <c r="F451" s="7">
        <v>0</v>
      </c>
      <c r="G451" s="7">
        <v>3550</v>
      </c>
      <c r="H451" t="s">
        <v>28</v>
      </c>
      <c r="I451" s="7">
        <v>482</v>
      </c>
    </row>
    <row r="452" spans="1:9">
      <c r="A452" s="6">
        <v>45652</v>
      </c>
      <c r="B452" s="3">
        <f t="shared" si="21"/>
        <v>2024</v>
      </c>
      <c r="C452" s="6" t="str">
        <f t="shared" si="22"/>
        <v>DEC</v>
      </c>
      <c r="D452" s="7">
        <f t="shared" si="23"/>
        <v>1650</v>
      </c>
      <c r="E452" t="s">
        <v>22</v>
      </c>
      <c r="F452" s="7">
        <v>0</v>
      </c>
      <c r="G452" s="7">
        <v>1650</v>
      </c>
      <c r="H452" t="s">
        <v>25</v>
      </c>
      <c r="I452" s="7">
        <v>3777</v>
      </c>
    </row>
    <row r="453" spans="1:9">
      <c r="A453" s="6">
        <v>45652</v>
      </c>
      <c r="B453" s="3">
        <f t="shared" si="21"/>
        <v>2024</v>
      </c>
      <c r="C453" s="6" t="str">
        <f t="shared" si="22"/>
        <v>DEC</v>
      </c>
      <c r="D453" s="7">
        <f t="shared" si="23"/>
        <v>1910</v>
      </c>
      <c r="E453" t="s">
        <v>20</v>
      </c>
      <c r="F453" s="7">
        <v>0</v>
      </c>
      <c r="G453" s="7">
        <v>1910</v>
      </c>
      <c r="H453" t="s">
        <v>27</v>
      </c>
      <c r="I453" s="7">
        <v>1280</v>
      </c>
    </row>
    <row r="454" spans="1:9">
      <c r="A454" s="6">
        <v>45667</v>
      </c>
      <c r="B454" s="3">
        <f t="shared" si="21"/>
        <v>2025</v>
      </c>
      <c r="C454" s="6" t="str">
        <f t="shared" si="22"/>
        <v>JAN</v>
      </c>
      <c r="D454" s="7">
        <f t="shared" si="23"/>
        <v>1900</v>
      </c>
      <c r="E454" t="s">
        <v>22</v>
      </c>
      <c r="F454" s="7">
        <v>1900</v>
      </c>
      <c r="G454" s="7">
        <v>0</v>
      </c>
      <c r="H454" t="s">
        <v>27</v>
      </c>
      <c r="I454" s="7">
        <v>1732</v>
      </c>
    </row>
    <row r="455" spans="1:9">
      <c r="A455" s="6">
        <v>45668</v>
      </c>
      <c r="B455" s="3">
        <f t="shared" si="21"/>
        <v>2025</v>
      </c>
      <c r="C455" s="6" t="str">
        <f t="shared" si="22"/>
        <v>JAN</v>
      </c>
      <c r="D455" s="7">
        <f t="shared" si="23"/>
        <v>400</v>
      </c>
      <c r="E455" t="s">
        <v>22</v>
      </c>
      <c r="F455" s="7">
        <v>400</v>
      </c>
      <c r="G455" s="7">
        <v>0</v>
      </c>
      <c r="H455" t="s">
        <v>27</v>
      </c>
      <c r="I455" s="7">
        <v>2625</v>
      </c>
    </row>
    <row r="456" spans="1:9">
      <c r="A456" s="6">
        <v>45669</v>
      </c>
      <c r="B456" s="3">
        <f t="shared" si="21"/>
        <v>2025</v>
      </c>
      <c r="C456" s="6" t="str">
        <f t="shared" si="22"/>
        <v>JAN</v>
      </c>
      <c r="D456" s="7">
        <f t="shared" si="23"/>
        <v>200</v>
      </c>
      <c r="E456" t="s">
        <v>20</v>
      </c>
      <c r="F456" s="7">
        <v>200</v>
      </c>
      <c r="G456" s="7">
        <v>0</v>
      </c>
      <c r="H456" t="s">
        <v>25</v>
      </c>
      <c r="I456" s="7">
        <v>2441</v>
      </c>
    </row>
    <row r="457" spans="1:9">
      <c r="A457" s="6">
        <v>45670</v>
      </c>
      <c r="B457" s="3">
        <f t="shared" si="21"/>
        <v>2025</v>
      </c>
      <c r="C457" s="6" t="str">
        <f t="shared" si="22"/>
        <v>JAN</v>
      </c>
      <c r="D457" s="7">
        <f t="shared" si="23"/>
        <v>300</v>
      </c>
      <c r="E457" t="s">
        <v>24</v>
      </c>
      <c r="F457" s="7">
        <v>0</v>
      </c>
      <c r="G457" s="7">
        <v>300</v>
      </c>
      <c r="H457" t="s">
        <v>25</v>
      </c>
      <c r="I457" s="7">
        <v>3883</v>
      </c>
    </row>
    <row r="458" spans="1:9">
      <c r="A458" s="6">
        <v>45670</v>
      </c>
      <c r="B458" s="3">
        <f t="shared" si="21"/>
        <v>2025</v>
      </c>
      <c r="C458" s="6" t="str">
        <f t="shared" si="22"/>
        <v>JAN</v>
      </c>
      <c r="D458" s="7">
        <f t="shared" si="23"/>
        <v>200</v>
      </c>
      <c r="E458" t="s">
        <v>24</v>
      </c>
      <c r="F458" s="7">
        <v>200</v>
      </c>
      <c r="G458" s="7">
        <v>0</v>
      </c>
      <c r="H458" t="s">
        <v>21</v>
      </c>
      <c r="I458" s="7">
        <v>5053</v>
      </c>
    </row>
    <row r="459" spans="1:9">
      <c r="A459" s="6">
        <v>45670</v>
      </c>
      <c r="B459" s="3">
        <f t="shared" si="21"/>
        <v>2025</v>
      </c>
      <c r="C459" s="6" t="str">
        <f t="shared" si="22"/>
        <v>JAN</v>
      </c>
      <c r="D459" s="7">
        <f t="shared" si="23"/>
        <v>600</v>
      </c>
      <c r="E459" t="s">
        <v>22</v>
      </c>
      <c r="F459" s="7">
        <v>0</v>
      </c>
      <c r="G459" s="7">
        <v>600</v>
      </c>
      <c r="H459" t="s">
        <v>23</v>
      </c>
      <c r="I459" s="7">
        <v>3522</v>
      </c>
    </row>
    <row r="460" spans="1:9">
      <c r="A460" s="6">
        <v>45671</v>
      </c>
      <c r="B460" s="3">
        <f t="shared" si="21"/>
        <v>2025</v>
      </c>
      <c r="C460" s="6" t="str">
        <f t="shared" si="22"/>
        <v>JAN</v>
      </c>
      <c r="D460" s="7">
        <f t="shared" si="23"/>
        <v>17610</v>
      </c>
      <c r="E460" t="s">
        <v>29</v>
      </c>
      <c r="F460" s="7">
        <v>0</v>
      </c>
      <c r="G460" s="7">
        <v>17610</v>
      </c>
      <c r="H460" t="s">
        <v>23</v>
      </c>
      <c r="I460" s="7">
        <v>2526</v>
      </c>
    </row>
    <row r="461" spans="1:9">
      <c r="A461" s="6">
        <v>45673</v>
      </c>
      <c r="B461" s="3">
        <f t="shared" si="21"/>
        <v>2025</v>
      </c>
      <c r="C461" s="6" t="str">
        <f t="shared" si="22"/>
        <v>JAN</v>
      </c>
      <c r="D461" s="7">
        <f t="shared" si="23"/>
        <v>2000</v>
      </c>
      <c r="E461" t="s">
        <v>22</v>
      </c>
      <c r="F461" s="7">
        <v>2000</v>
      </c>
      <c r="G461" s="7">
        <v>0</v>
      </c>
      <c r="H461" t="s">
        <v>25</v>
      </c>
      <c r="I461" s="7">
        <v>4945</v>
      </c>
    </row>
    <row r="462" spans="1:9">
      <c r="A462" s="6">
        <v>45673</v>
      </c>
      <c r="B462" s="3">
        <f t="shared" si="21"/>
        <v>2025</v>
      </c>
      <c r="C462" s="6" t="str">
        <f t="shared" si="22"/>
        <v>JAN</v>
      </c>
      <c r="D462" s="7">
        <f t="shared" si="23"/>
        <v>4000</v>
      </c>
      <c r="E462" t="s">
        <v>20</v>
      </c>
      <c r="F462" s="7">
        <v>0</v>
      </c>
      <c r="G462" s="7">
        <v>4000</v>
      </c>
      <c r="H462" t="s">
        <v>25</v>
      </c>
      <c r="I462" s="7">
        <v>4144</v>
      </c>
    </row>
    <row r="463" spans="1:9">
      <c r="A463" s="6">
        <v>45675</v>
      </c>
      <c r="B463" s="3">
        <f t="shared" si="21"/>
        <v>2025</v>
      </c>
      <c r="C463" s="6" t="str">
        <f t="shared" si="22"/>
        <v>JAN</v>
      </c>
      <c r="D463" s="7">
        <f t="shared" si="23"/>
        <v>200</v>
      </c>
      <c r="E463" t="s">
        <v>22</v>
      </c>
      <c r="F463" s="7">
        <v>0</v>
      </c>
      <c r="G463" s="7">
        <v>200</v>
      </c>
      <c r="H463" t="s">
        <v>28</v>
      </c>
      <c r="I463" s="7">
        <v>2285</v>
      </c>
    </row>
    <row r="464" spans="1:9">
      <c r="A464" s="6">
        <v>45676</v>
      </c>
      <c r="B464" s="3">
        <f t="shared" si="21"/>
        <v>2025</v>
      </c>
      <c r="C464" s="6" t="str">
        <f t="shared" si="22"/>
        <v>JAN</v>
      </c>
      <c r="D464" s="7">
        <f t="shared" si="23"/>
        <v>800</v>
      </c>
      <c r="E464" t="s">
        <v>22</v>
      </c>
      <c r="F464" s="7">
        <v>800</v>
      </c>
      <c r="G464" s="7">
        <v>0</v>
      </c>
      <c r="H464" t="s">
        <v>25</v>
      </c>
      <c r="I464" s="7">
        <v>3948</v>
      </c>
    </row>
    <row r="465" spans="1:9">
      <c r="A465" s="6">
        <v>45677</v>
      </c>
      <c r="B465" s="3">
        <f t="shared" si="21"/>
        <v>2025</v>
      </c>
      <c r="C465" s="6" t="str">
        <f t="shared" si="22"/>
        <v>JAN</v>
      </c>
      <c r="D465" s="7">
        <f t="shared" si="23"/>
        <v>13000</v>
      </c>
      <c r="E465" t="s">
        <v>26</v>
      </c>
      <c r="F465" s="7">
        <v>10000</v>
      </c>
      <c r="G465" s="7">
        <v>3000</v>
      </c>
      <c r="H465" t="s">
        <v>25</v>
      </c>
      <c r="I465" s="7">
        <v>4310</v>
      </c>
    </row>
    <row r="466" spans="1:9">
      <c r="A466" s="6">
        <v>45677</v>
      </c>
      <c r="B466" s="3">
        <f t="shared" si="21"/>
        <v>2025</v>
      </c>
      <c r="C466" s="6" t="str">
        <f t="shared" si="22"/>
        <v>JAN</v>
      </c>
      <c r="D466" s="7">
        <f t="shared" si="23"/>
        <v>14600</v>
      </c>
      <c r="E466" t="s">
        <v>24</v>
      </c>
      <c r="F466" s="7">
        <v>14600</v>
      </c>
      <c r="G466" s="7">
        <v>0</v>
      </c>
      <c r="H466" t="s">
        <v>21</v>
      </c>
      <c r="I466" s="7">
        <v>3558</v>
      </c>
    </row>
    <row r="467" spans="1:9">
      <c r="A467" s="6">
        <v>45677</v>
      </c>
      <c r="B467" s="3">
        <f t="shared" si="21"/>
        <v>2025</v>
      </c>
      <c r="C467" s="6" t="str">
        <f t="shared" si="22"/>
        <v>JAN</v>
      </c>
      <c r="D467" s="7">
        <f t="shared" si="23"/>
        <v>3000</v>
      </c>
      <c r="E467" t="s">
        <v>20</v>
      </c>
      <c r="F467" s="7">
        <v>0</v>
      </c>
      <c r="G467" s="7">
        <v>3000</v>
      </c>
      <c r="H467" t="s">
        <v>23</v>
      </c>
      <c r="I467" s="7">
        <v>3212</v>
      </c>
    </row>
    <row r="468" spans="1:9">
      <c r="A468" s="6">
        <v>45680</v>
      </c>
      <c r="B468" s="3">
        <f t="shared" si="21"/>
        <v>2025</v>
      </c>
      <c r="C468" s="6" t="str">
        <f t="shared" si="22"/>
        <v>JAN</v>
      </c>
      <c r="D468" s="7">
        <f t="shared" si="23"/>
        <v>500</v>
      </c>
      <c r="E468" t="s">
        <v>22</v>
      </c>
      <c r="F468" s="7">
        <v>500</v>
      </c>
      <c r="G468" s="7">
        <v>0</v>
      </c>
      <c r="H468" t="s">
        <v>25</v>
      </c>
      <c r="I468" s="7">
        <v>4703</v>
      </c>
    </row>
    <row r="469" spans="1:9">
      <c r="A469" s="6">
        <v>45680</v>
      </c>
      <c r="B469" s="3">
        <f t="shared" si="21"/>
        <v>2025</v>
      </c>
      <c r="C469" s="6" t="str">
        <f t="shared" si="22"/>
        <v>JAN</v>
      </c>
      <c r="D469" s="7">
        <f t="shared" si="23"/>
        <v>8000</v>
      </c>
      <c r="E469" t="s">
        <v>22</v>
      </c>
      <c r="F469" s="7">
        <v>0</v>
      </c>
      <c r="G469" s="7">
        <v>8000</v>
      </c>
      <c r="H469" t="s">
        <v>25</v>
      </c>
      <c r="I469" s="7">
        <v>2422</v>
      </c>
    </row>
    <row r="470" spans="1:9">
      <c r="A470" s="6">
        <v>45682</v>
      </c>
      <c r="B470" s="3">
        <f t="shared" si="21"/>
        <v>2025</v>
      </c>
      <c r="C470" s="6" t="str">
        <f t="shared" si="22"/>
        <v>JAN</v>
      </c>
      <c r="D470" s="7">
        <f t="shared" si="23"/>
        <v>400</v>
      </c>
      <c r="E470" t="s">
        <v>20</v>
      </c>
      <c r="F470" s="7">
        <v>400</v>
      </c>
      <c r="G470" s="7">
        <v>0</v>
      </c>
      <c r="H470" t="s">
        <v>28</v>
      </c>
      <c r="I470" s="7">
        <v>2328</v>
      </c>
    </row>
    <row r="471" spans="1:9">
      <c r="A471" s="6">
        <v>45683</v>
      </c>
      <c r="B471" s="3">
        <f t="shared" si="21"/>
        <v>2025</v>
      </c>
      <c r="C471" s="6" t="str">
        <f t="shared" si="22"/>
        <v>JAN</v>
      </c>
      <c r="D471" s="7">
        <f t="shared" si="23"/>
        <v>300</v>
      </c>
      <c r="E471" t="s">
        <v>22</v>
      </c>
      <c r="F471" s="7">
        <v>0</v>
      </c>
      <c r="G471" s="7">
        <v>300</v>
      </c>
      <c r="H471" t="s">
        <v>25</v>
      </c>
      <c r="I471" s="7">
        <v>4946</v>
      </c>
    </row>
    <row r="472" spans="1:9">
      <c r="A472" s="6">
        <v>45678</v>
      </c>
      <c r="B472" s="3">
        <f t="shared" si="21"/>
        <v>2025</v>
      </c>
      <c r="C472" s="6" t="str">
        <f t="shared" si="22"/>
        <v>JAN</v>
      </c>
      <c r="D472" s="7">
        <f t="shared" si="23"/>
        <v>1500</v>
      </c>
      <c r="E472" t="s">
        <v>24</v>
      </c>
      <c r="F472" s="7">
        <v>0</v>
      </c>
      <c r="G472" s="7">
        <v>1500</v>
      </c>
      <c r="H472" t="s">
        <v>25</v>
      </c>
      <c r="I472" s="7">
        <v>1601</v>
      </c>
    </row>
    <row r="473" spans="1:9">
      <c r="A473" s="6">
        <v>45678</v>
      </c>
      <c r="B473" s="3">
        <f t="shared" si="21"/>
        <v>2025</v>
      </c>
      <c r="C473" s="6" t="str">
        <f t="shared" si="22"/>
        <v>JAN</v>
      </c>
      <c r="D473" s="7">
        <f t="shared" si="23"/>
        <v>2200</v>
      </c>
      <c r="E473" t="s">
        <v>24</v>
      </c>
      <c r="F473" s="7">
        <v>2200</v>
      </c>
      <c r="G473" s="7">
        <v>0</v>
      </c>
      <c r="H473" t="s">
        <v>21</v>
      </c>
      <c r="I473" s="7">
        <v>2200</v>
      </c>
    </row>
    <row r="474" spans="1:9">
      <c r="A474" s="6">
        <v>45678</v>
      </c>
      <c r="B474" s="3">
        <f t="shared" si="21"/>
        <v>2025</v>
      </c>
      <c r="C474" s="6" t="str">
        <f t="shared" si="22"/>
        <v>JAN</v>
      </c>
      <c r="D474" s="7">
        <f t="shared" si="23"/>
        <v>620</v>
      </c>
      <c r="E474" t="s">
        <v>22</v>
      </c>
      <c r="F474" s="7">
        <v>620</v>
      </c>
      <c r="G474" s="7">
        <v>0</v>
      </c>
      <c r="H474" t="s">
        <v>23</v>
      </c>
      <c r="I474" s="7">
        <v>4938</v>
      </c>
    </row>
    <row r="475" spans="1:9">
      <c r="A475" s="6">
        <v>45687</v>
      </c>
      <c r="B475" s="3">
        <f t="shared" si="21"/>
        <v>2025</v>
      </c>
      <c r="C475" s="6" t="str">
        <f t="shared" si="22"/>
        <v>JAN</v>
      </c>
      <c r="D475" s="7">
        <f t="shared" si="23"/>
        <v>1590</v>
      </c>
      <c r="E475" t="s">
        <v>20</v>
      </c>
      <c r="F475" s="7">
        <v>0</v>
      </c>
      <c r="G475" s="7">
        <v>1590</v>
      </c>
      <c r="H475" t="s">
        <v>25</v>
      </c>
      <c r="I475" s="7">
        <v>1313</v>
      </c>
    </row>
    <row r="476" spans="1:9">
      <c r="A476" s="6">
        <v>45688</v>
      </c>
      <c r="B476" s="3">
        <f t="shared" si="21"/>
        <v>2025</v>
      </c>
      <c r="C476" s="6" t="str">
        <f t="shared" si="22"/>
        <v>JAN</v>
      </c>
      <c r="D476" s="7">
        <f t="shared" si="23"/>
        <v>3680</v>
      </c>
      <c r="E476" t="s">
        <v>22</v>
      </c>
      <c r="F476" s="7">
        <v>0</v>
      </c>
      <c r="G476" s="7">
        <v>3680</v>
      </c>
      <c r="H476" t="s">
        <v>25</v>
      </c>
      <c r="I476" s="7">
        <v>2502</v>
      </c>
    </row>
    <row r="477" spans="1:9">
      <c r="A477" s="6">
        <v>45689</v>
      </c>
      <c r="B477" s="3">
        <f t="shared" si="21"/>
        <v>2025</v>
      </c>
      <c r="C477" s="6" t="str">
        <f t="shared" si="22"/>
        <v>FEB</v>
      </c>
      <c r="D477" s="7">
        <f t="shared" si="23"/>
        <v>2180</v>
      </c>
      <c r="E477" t="s">
        <v>22</v>
      </c>
      <c r="F477" s="7">
        <v>0</v>
      </c>
      <c r="G477" s="7">
        <v>2180</v>
      </c>
      <c r="H477" t="s">
        <v>28</v>
      </c>
      <c r="I477" s="7">
        <v>4547</v>
      </c>
    </row>
    <row r="478" spans="1:9">
      <c r="A478" s="6">
        <v>45689</v>
      </c>
      <c r="B478" s="3">
        <f t="shared" si="21"/>
        <v>2025</v>
      </c>
      <c r="C478" s="6" t="str">
        <f t="shared" si="22"/>
        <v>FEB</v>
      </c>
      <c r="D478" s="7">
        <f t="shared" si="23"/>
        <v>2650</v>
      </c>
      <c r="E478" t="s">
        <v>24</v>
      </c>
      <c r="F478" s="7">
        <v>0</v>
      </c>
      <c r="G478" s="7">
        <v>2650</v>
      </c>
      <c r="H478" t="s">
        <v>25</v>
      </c>
      <c r="I478" s="7">
        <v>3974</v>
      </c>
    </row>
    <row r="479" spans="1:9">
      <c r="A479" s="6">
        <v>45691</v>
      </c>
      <c r="B479" s="3">
        <f t="shared" si="21"/>
        <v>2025</v>
      </c>
      <c r="C479" s="6" t="str">
        <f t="shared" si="22"/>
        <v>FEB</v>
      </c>
      <c r="D479" s="7">
        <f t="shared" si="23"/>
        <v>3210</v>
      </c>
      <c r="E479" t="s">
        <v>24</v>
      </c>
      <c r="F479" s="7">
        <v>0</v>
      </c>
      <c r="G479" s="7">
        <v>3210</v>
      </c>
      <c r="H479" t="s">
        <v>25</v>
      </c>
      <c r="I479" s="7">
        <v>1528</v>
      </c>
    </row>
    <row r="480" spans="1:9">
      <c r="A480" s="6">
        <v>45692</v>
      </c>
      <c r="B480" s="3">
        <f t="shared" si="21"/>
        <v>2025</v>
      </c>
      <c r="C480" s="6" t="str">
        <f t="shared" si="22"/>
        <v>FEB</v>
      </c>
      <c r="D480" s="7">
        <f t="shared" si="23"/>
        <v>13150</v>
      </c>
      <c r="E480" t="s">
        <v>29</v>
      </c>
      <c r="F480" s="7">
        <v>10000</v>
      </c>
      <c r="G480" s="7">
        <v>3150</v>
      </c>
      <c r="H480" t="s">
        <v>21</v>
      </c>
      <c r="I480" s="7">
        <v>5557</v>
      </c>
    </row>
    <row r="481" spans="1:9">
      <c r="A481" s="6">
        <v>45693</v>
      </c>
      <c r="B481" s="3">
        <f t="shared" si="21"/>
        <v>2025</v>
      </c>
      <c r="C481" s="6" t="str">
        <f t="shared" si="22"/>
        <v>FEB</v>
      </c>
      <c r="D481" s="7">
        <f t="shared" si="23"/>
        <v>2200</v>
      </c>
      <c r="E481" t="s">
        <v>22</v>
      </c>
      <c r="F481" s="7">
        <v>2200</v>
      </c>
      <c r="G481" s="7">
        <v>0</v>
      </c>
      <c r="H481" t="s">
        <v>23</v>
      </c>
      <c r="I481" s="7">
        <v>1108</v>
      </c>
    </row>
    <row r="482" spans="1:9">
      <c r="A482" s="6">
        <v>45694</v>
      </c>
      <c r="B482" s="3">
        <f t="shared" si="21"/>
        <v>2025</v>
      </c>
      <c r="C482" s="6" t="str">
        <f t="shared" si="22"/>
        <v>FEB</v>
      </c>
      <c r="D482" s="7">
        <f t="shared" si="23"/>
        <v>620</v>
      </c>
      <c r="E482" t="s">
        <v>20</v>
      </c>
      <c r="F482" s="7">
        <v>620</v>
      </c>
      <c r="G482" s="7">
        <v>0</v>
      </c>
      <c r="H482" t="s">
        <v>25</v>
      </c>
      <c r="I482" s="7">
        <v>2224</v>
      </c>
    </row>
    <row r="483" spans="1:9">
      <c r="A483" s="6">
        <v>45689</v>
      </c>
      <c r="B483" s="3">
        <f t="shared" si="21"/>
        <v>2025</v>
      </c>
      <c r="C483" s="6" t="str">
        <f t="shared" si="22"/>
        <v>FEB</v>
      </c>
      <c r="D483" s="7">
        <f t="shared" si="23"/>
        <v>1590</v>
      </c>
      <c r="E483" t="s">
        <v>22</v>
      </c>
      <c r="F483" s="7">
        <v>0</v>
      </c>
      <c r="G483" s="7">
        <v>1590</v>
      </c>
      <c r="H483" t="s">
        <v>25</v>
      </c>
      <c r="I483" s="7">
        <v>3171</v>
      </c>
    </row>
    <row r="484" spans="1:9">
      <c r="A484" s="6">
        <v>45689</v>
      </c>
      <c r="B484" s="3">
        <f t="shared" si="21"/>
        <v>2025</v>
      </c>
      <c r="C484" s="6" t="str">
        <f t="shared" si="22"/>
        <v>FEB</v>
      </c>
      <c r="D484" s="7">
        <f t="shared" si="23"/>
        <v>3680</v>
      </c>
      <c r="E484" t="s">
        <v>22</v>
      </c>
      <c r="F484" s="7">
        <v>0</v>
      </c>
      <c r="G484" s="7">
        <v>3680</v>
      </c>
      <c r="H484" t="s">
        <v>28</v>
      </c>
      <c r="I484" s="7">
        <v>4014</v>
      </c>
    </row>
    <row r="485" spans="1:9">
      <c r="A485" s="6">
        <v>45697</v>
      </c>
      <c r="B485" s="3">
        <f t="shared" si="21"/>
        <v>2025</v>
      </c>
      <c r="C485" s="6" t="str">
        <f t="shared" si="22"/>
        <v>FEB</v>
      </c>
      <c r="D485" s="7">
        <f t="shared" si="23"/>
        <v>12180</v>
      </c>
      <c r="E485" t="s">
        <v>26</v>
      </c>
      <c r="F485" s="7">
        <v>10000</v>
      </c>
      <c r="G485" s="7">
        <v>2180</v>
      </c>
      <c r="H485" t="s">
        <v>25</v>
      </c>
      <c r="I485" s="7">
        <v>4698</v>
      </c>
    </row>
    <row r="486" spans="1:9">
      <c r="A486" s="6">
        <v>45697</v>
      </c>
      <c r="B486" s="3">
        <f t="shared" si="21"/>
        <v>2025</v>
      </c>
      <c r="C486" s="6" t="str">
        <f t="shared" si="22"/>
        <v>FEB</v>
      </c>
      <c r="D486" s="7">
        <f t="shared" si="23"/>
        <v>2650</v>
      </c>
      <c r="E486" t="s">
        <v>22</v>
      </c>
      <c r="F486" s="7">
        <v>0</v>
      </c>
      <c r="G486" s="7">
        <v>2650</v>
      </c>
      <c r="H486" t="s">
        <v>27</v>
      </c>
      <c r="I486" s="7">
        <v>2839</v>
      </c>
    </row>
    <row r="487" spans="1:9">
      <c r="A487" s="6">
        <v>45699</v>
      </c>
      <c r="B487" s="3">
        <f t="shared" si="21"/>
        <v>2025</v>
      </c>
      <c r="C487" s="6" t="str">
        <f t="shared" si="22"/>
        <v>FEB</v>
      </c>
      <c r="D487" s="7">
        <f t="shared" si="23"/>
        <v>3210</v>
      </c>
      <c r="E487" t="s">
        <v>20</v>
      </c>
      <c r="F487" s="7">
        <v>0</v>
      </c>
      <c r="G487" s="7">
        <v>3210</v>
      </c>
      <c r="H487" t="s">
        <v>21</v>
      </c>
      <c r="I487" s="7">
        <v>3147</v>
      </c>
    </row>
    <row r="488" spans="1:9">
      <c r="A488" s="6">
        <v>45700</v>
      </c>
      <c r="B488" s="3">
        <f t="shared" si="21"/>
        <v>2025</v>
      </c>
      <c r="C488" s="6" t="str">
        <f t="shared" si="22"/>
        <v>FEB</v>
      </c>
      <c r="D488" s="7">
        <f t="shared" si="23"/>
        <v>12330</v>
      </c>
      <c r="E488" t="s">
        <v>20</v>
      </c>
      <c r="F488" s="7">
        <v>0</v>
      </c>
      <c r="G488" s="7">
        <v>12330</v>
      </c>
      <c r="H488" t="s">
        <v>21</v>
      </c>
      <c r="I488" s="7">
        <v>3827</v>
      </c>
    </row>
    <row r="489" spans="1:9">
      <c r="A489" s="6">
        <v>45700</v>
      </c>
      <c r="B489" s="3">
        <f t="shared" si="21"/>
        <v>2025</v>
      </c>
      <c r="C489" s="6" t="str">
        <f t="shared" si="22"/>
        <v>FEB</v>
      </c>
      <c r="D489" s="7">
        <f t="shared" si="23"/>
        <v>3150</v>
      </c>
      <c r="E489" t="s">
        <v>22</v>
      </c>
      <c r="F489" s="7">
        <v>0</v>
      </c>
      <c r="G489" s="7">
        <v>3150</v>
      </c>
      <c r="H489" t="s">
        <v>23</v>
      </c>
      <c r="I489" s="7">
        <v>3426</v>
      </c>
    </row>
    <row r="490" spans="1:9">
      <c r="A490" s="6">
        <v>45701</v>
      </c>
      <c r="B490" s="3">
        <f t="shared" si="21"/>
        <v>2025</v>
      </c>
      <c r="C490" s="6" t="str">
        <f t="shared" si="22"/>
        <v>FEB</v>
      </c>
      <c r="D490" s="7">
        <f t="shared" si="23"/>
        <v>1990</v>
      </c>
      <c r="E490" t="s">
        <v>20</v>
      </c>
      <c r="F490" s="7">
        <v>0</v>
      </c>
      <c r="G490" s="7">
        <v>1990</v>
      </c>
      <c r="H490" t="s">
        <v>25</v>
      </c>
      <c r="I490" s="7">
        <v>4328</v>
      </c>
    </row>
    <row r="491" spans="1:9">
      <c r="A491" s="6">
        <v>45702</v>
      </c>
      <c r="B491" s="3">
        <f t="shared" si="21"/>
        <v>2025</v>
      </c>
      <c r="C491" s="6" t="str">
        <f t="shared" si="22"/>
        <v>FEB</v>
      </c>
      <c r="D491" s="7">
        <f t="shared" si="23"/>
        <v>2690</v>
      </c>
      <c r="E491" t="s">
        <v>24</v>
      </c>
      <c r="F491" s="7">
        <v>0</v>
      </c>
      <c r="G491" s="7">
        <v>2690</v>
      </c>
      <c r="H491" t="s">
        <v>25</v>
      </c>
      <c r="I491" s="7">
        <v>3835</v>
      </c>
    </row>
    <row r="492" spans="1:9">
      <c r="A492" s="6">
        <v>45703</v>
      </c>
      <c r="B492" s="3">
        <f t="shared" si="21"/>
        <v>2025</v>
      </c>
      <c r="C492" s="6" t="str">
        <f t="shared" si="22"/>
        <v>FEB</v>
      </c>
      <c r="D492" s="7">
        <f t="shared" si="23"/>
        <v>1040</v>
      </c>
      <c r="E492" t="s">
        <v>24</v>
      </c>
      <c r="F492" s="7">
        <v>0</v>
      </c>
      <c r="G492" s="7">
        <v>1040</v>
      </c>
      <c r="H492" t="s">
        <v>27</v>
      </c>
      <c r="I492" s="7">
        <v>6023</v>
      </c>
    </row>
    <row r="493" spans="1:9">
      <c r="A493" s="6">
        <v>45704</v>
      </c>
      <c r="B493" s="3">
        <f t="shared" si="21"/>
        <v>2025</v>
      </c>
      <c r="C493" s="6" t="str">
        <f t="shared" si="22"/>
        <v>FEB</v>
      </c>
      <c r="D493" s="7">
        <f t="shared" si="23"/>
        <v>1990</v>
      </c>
      <c r="E493" t="s">
        <v>22</v>
      </c>
      <c r="F493" s="7">
        <v>0</v>
      </c>
      <c r="G493" s="7">
        <v>1990</v>
      </c>
      <c r="H493" t="s">
        <v>25</v>
      </c>
      <c r="I493" s="7">
        <v>3235</v>
      </c>
    </row>
    <row r="494" spans="1:9">
      <c r="A494" s="6">
        <v>45699</v>
      </c>
      <c r="B494" s="3">
        <f t="shared" si="21"/>
        <v>2025</v>
      </c>
      <c r="C494" s="6" t="str">
        <f t="shared" si="22"/>
        <v>FEB</v>
      </c>
      <c r="D494" s="7">
        <f t="shared" si="23"/>
        <v>1980</v>
      </c>
      <c r="E494" t="s">
        <v>20</v>
      </c>
      <c r="F494" s="7">
        <v>0</v>
      </c>
      <c r="G494" s="7">
        <v>1980</v>
      </c>
      <c r="H494" t="s">
        <v>21</v>
      </c>
      <c r="I494" s="7">
        <v>4815</v>
      </c>
    </row>
    <row r="495" spans="1:9">
      <c r="A495" s="6">
        <v>45706</v>
      </c>
      <c r="B495" s="3">
        <f t="shared" si="21"/>
        <v>2025</v>
      </c>
      <c r="C495" s="6" t="str">
        <f t="shared" si="22"/>
        <v>FEB</v>
      </c>
      <c r="D495" s="7">
        <f t="shared" si="23"/>
        <v>3510</v>
      </c>
      <c r="E495" t="s">
        <v>22</v>
      </c>
      <c r="F495" s="7">
        <v>0</v>
      </c>
      <c r="G495" s="7">
        <v>3510</v>
      </c>
      <c r="H495" t="s">
        <v>23</v>
      </c>
      <c r="I495" s="7">
        <v>4101</v>
      </c>
    </row>
    <row r="496" spans="1:9">
      <c r="A496" s="6">
        <v>45706</v>
      </c>
      <c r="B496" s="3">
        <f t="shared" si="21"/>
        <v>2025</v>
      </c>
      <c r="C496" s="6" t="str">
        <f t="shared" si="22"/>
        <v>FEB</v>
      </c>
      <c r="D496" s="7">
        <f t="shared" si="23"/>
        <v>810</v>
      </c>
      <c r="E496" t="s">
        <v>22</v>
      </c>
      <c r="F496" s="7">
        <v>0</v>
      </c>
      <c r="G496" s="7">
        <v>810</v>
      </c>
      <c r="H496" t="s">
        <v>25</v>
      </c>
      <c r="I496" s="7">
        <v>4039</v>
      </c>
    </row>
    <row r="497" spans="1:9">
      <c r="A497" s="6">
        <v>45706</v>
      </c>
      <c r="B497" s="3">
        <f t="shared" si="21"/>
        <v>2025</v>
      </c>
      <c r="C497" s="6" t="str">
        <f t="shared" si="22"/>
        <v>FEB</v>
      </c>
      <c r="D497" s="7">
        <f t="shared" si="23"/>
        <v>2680</v>
      </c>
      <c r="E497" t="s">
        <v>24</v>
      </c>
      <c r="F497" s="7">
        <v>0</v>
      </c>
      <c r="G497" s="7">
        <v>2680</v>
      </c>
      <c r="H497" t="s">
        <v>25</v>
      </c>
      <c r="I497" s="7">
        <v>2827</v>
      </c>
    </row>
    <row r="498" spans="1:9">
      <c r="A498" s="6">
        <v>45706</v>
      </c>
      <c r="B498" s="3">
        <f t="shared" si="21"/>
        <v>2025</v>
      </c>
      <c r="C498" s="6" t="str">
        <f t="shared" si="22"/>
        <v>FEB</v>
      </c>
      <c r="D498" s="7">
        <f t="shared" si="23"/>
        <v>1110</v>
      </c>
      <c r="E498" t="s">
        <v>24</v>
      </c>
      <c r="F498" s="7">
        <v>0</v>
      </c>
      <c r="G498" s="7">
        <v>1110</v>
      </c>
      <c r="H498" t="s">
        <v>28</v>
      </c>
      <c r="I498" s="7">
        <v>832</v>
      </c>
    </row>
    <row r="499" spans="1:9">
      <c r="A499" s="6">
        <v>45710</v>
      </c>
      <c r="B499" s="3">
        <f t="shared" si="21"/>
        <v>2025</v>
      </c>
      <c r="C499" s="6" t="str">
        <f t="shared" si="22"/>
        <v>FEB</v>
      </c>
      <c r="D499" s="7">
        <f t="shared" si="23"/>
        <v>3250</v>
      </c>
      <c r="E499" t="s">
        <v>20</v>
      </c>
      <c r="F499" s="7">
        <v>0</v>
      </c>
      <c r="G499" s="7">
        <v>3250</v>
      </c>
      <c r="H499" t="s">
        <v>25</v>
      </c>
      <c r="I499" s="7">
        <v>5587</v>
      </c>
    </row>
    <row r="500" spans="1:9">
      <c r="A500" s="6">
        <v>45710</v>
      </c>
      <c r="B500" s="3">
        <f t="shared" si="21"/>
        <v>2025</v>
      </c>
      <c r="C500" s="6" t="str">
        <f t="shared" si="22"/>
        <v>FEB</v>
      </c>
      <c r="D500" s="7">
        <f t="shared" si="23"/>
        <v>110</v>
      </c>
      <c r="E500" t="s">
        <v>22</v>
      </c>
      <c r="F500" s="7">
        <v>0</v>
      </c>
      <c r="G500" s="7">
        <v>110</v>
      </c>
      <c r="H500" t="s">
        <v>25</v>
      </c>
      <c r="I500" s="7">
        <v>4472</v>
      </c>
    </row>
    <row r="501" spans="1:9">
      <c r="A501" s="6">
        <v>45712</v>
      </c>
      <c r="B501" s="3">
        <f t="shared" si="21"/>
        <v>2025</v>
      </c>
      <c r="C501" s="6" t="str">
        <f t="shared" si="22"/>
        <v>FEB</v>
      </c>
      <c r="D501" s="7">
        <f t="shared" si="23"/>
        <v>2030</v>
      </c>
      <c r="E501" t="s">
        <v>24</v>
      </c>
      <c r="F501" s="7">
        <v>0</v>
      </c>
      <c r="G501" s="7">
        <v>2030</v>
      </c>
      <c r="H501" t="s">
        <v>21</v>
      </c>
      <c r="I501" s="7">
        <v>1326</v>
      </c>
    </row>
    <row r="502" spans="1:9">
      <c r="A502" s="6">
        <v>45713</v>
      </c>
      <c r="B502" s="3">
        <f t="shared" si="21"/>
        <v>2025</v>
      </c>
      <c r="C502" s="6" t="str">
        <f t="shared" si="22"/>
        <v>FEB</v>
      </c>
      <c r="D502" s="7">
        <f t="shared" si="23"/>
        <v>1510</v>
      </c>
      <c r="E502" t="s">
        <v>26</v>
      </c>
      <c r="F502" s="7">
        <v>1510</v>
      </c>
      <c r="G502" s="7">
        <v>0</v>
      </c>
      <c r="H502" t="s">
        <v>23</v>
      </c>
      <c r="I502" s="7">
        <v>2418</v>
      </c>
    </row>
    <row r="503" spans="1:9">
      <c r="A503" s="6">
        <v>45714</v>
      </c>
      <c r="B503" s="3">
        <f t="shared" si="21"/>
        <v>2025</v>
      </c>
      <c r="C503" s="6" t="str">
        <f t="shared" si="22"/>
        <v>FEB</v>
      </c>
      <c r="D503" s="7">
        <f t="shared" si="23"/>
        <v>3690</v>
      </c>
      <c r="E503" t="s">
        <v>29</v>
      </c>
      <c r="F503" s="7">
        <v>3690</v>
      </c>
      <c r="G503" s="7">
        <v>0</v>
      </c>
      <c r="H503" t="s">
        <v>25</v>
      </c>
      <c r="I503" s="7">
        <v>3946</v>
      </c>
    </row>
    <row r="504" spans="1:9">
      <c r="A504" s="6">
        <v>45709</v>
      </c>
      <c r="B504" s="3">
        <f t="shared" si="21"/>
        <v>2025</v>
      </c>
      <c r="C504" s="6" t="str">
        <f t="shared" si="22"/>
        <v>FEB</v>
      </c>
      <c r="D504" s="7">
        <f t="shared" si="23"/>
        <v>1090</v>
      </c>
      <c r="E504" t="s">
        <v>26</v>
      </c>
      <c r="F504" s="7">
        <v>0</v>
      </c>
      <c r="G504" s="7">
        <v>1090</v>
      </c>
      <c r="H504" t="s">
        <v>25</v>
      </c>
      <c r="I504" s="7">
        <v>3565</v>
      </c>
    </row>
    <row r="505" spans="1:9">
      <c r="A505" s="6">
        <v>45709</v>
      </c>
      <c r="B505" s="3">
        <f t="shared" si="21"/>
        <v>2025</v>
      </c>
      <c r="C505" s="6" t="str">
        <f t="shared" si="22"/>
        <v>FEB</v>
      </c>
      <c r="D505" s="7">
        <f t="shared" si="23"/>
        <v>2820</v>
      </c>
      <c r="E505" t="s">
        <v>22</v>
      </c>
      <c r="F505" s="7">
        <v>0</v>
      </c>
      <c r="G505" s="7">
        <v>2820</v>
      </c>
      <c r="H505" t="s">
        <v>28</v>
      </c>
      <c r="I505" s="7">
        <v>3258</v>
      </c>
    </row>
    <row r="506" spans="1:9">
      <c r="A506" s="6">
        <v>45717</v>
      </c>
      <c r="B506" s="3">
        <f t="shared" si="21"/>
        <v>2025</v>
      </c>
      <c r="C506" s="6" t="str">
        <f t="shared" si="22"/>
        <v>MAR</v>
      </c>
      <c r="D506" s="7">
        <f t="shared" si="23"/>
        <v>1110</v>
      </c>
      <c r="E506" t="s">
        <v>24</v>
      </c>
      <c r="F506" s="7">
        <v>0</v>
      </c>
      <c r="G506" s="7">
        <v>1110</v>
      </c>
      <c r="H506" t="s">
        <v>28</v>
      </c>
      <c r="I506" s="7">
        <v>1364</v>
      </c>
    </row>
    <row r="507" spans="1:9">
      <c r="A507" s="6">
        <v>45718</v>
      </c>
      <c r="B507" s="3">
        <f t="shared" si="21"/>
        <v>2025</v>
      </c>
      <c r="C507" s="6" t="str">
        <f t="shared" si="22"/>
        <v>MAR</v>
      </c>
      <c r="D507" s="7">
        <f t="shared" si="23"/>
        <v>3990</v>
      </c>
      <c r="E507" t="s">
        <v>26</v>
      </c>
      <c r="F507" s="7">
        <v>0</v>
      </c>
      <c r="G507" s="7">
        <v>3990</v>
      </c>
      <c r="H507" t="s">
        <v>21</v>
      </c>
      <c r="I507" s="7">
        <v>2887</v>
      </c>
    </row>
    <row r="508" spans="1:9">
      <c r="A508" s="6">
        <v>45719</v>
      </c>
      <c r="B508" s="3">
        <f t="shared" si="21"/>
        <v>2025</v>
      </c>
      <c r="C508" s="6" t="str">
        <f t="shared" si="22"/>
        <v>MAR</v>
      </c>
      <c r="D508" s="7">
        <f t="shared" si="23"/>
        <v>19660</v>
      </c>
      <c r="E508" t="s">
        <v>26</v>
      </c>
      <c r="F508" s="7">
        <v>0</v>
      </c>
      <c r="G508" s="7">
        <v>19660</v>
      </c>
      <c r="H508" t="s">
        <v>21</v>
      </c>
      <c r="I508" s="7">
        <v>4507</v>
      </c>
    </row>
    <row r="509" spans="1:9">
      <c r="A509" s="6">
        <v>45719</v>
      </c>
      <c r="B509" s="3">
        <f t="shared" si="21"/>
        <v>2025</v>
      </c>
      <c r="C509" s="6" t="str">
        <f t="shared" si="22"/>
        <v>MAR</v>
      </c>
      <c r="D509" s="7">
        <f t="shared" si="23"/>
        <v>2150</v>
      </c>
      <c r="E509" t="s">
        <v>20</v>
      </c>
      <c r="F509" s="7">
        <v>0</v>
      </c>
      <c r="G509" s="7">
        <v>2150</v>
      </c>
      <c r="H509" t="s">
        <v>25</v>
      </c>
      <c r="I509" s="7">
        <v>4326</v>
      </c>
    </row>
    <row r="510" spans="1:9">
      <c r="A510" s="6">
        <v>45720</v>
      </c>
      <c r="B510" s="3">
        <f t="shared" si="21"/>
        <v>2025</v>
      </c>
      <c r="C510" s="6" t="str">
        <f t="shared" si="22"/>
        <v>MAR</v>
      </c>
      <c r="D510" s="7">
        <f t="shared" si="23"/>
        <v>2230</v>
      </c>
      <c r="E510" t="s">
        <v>22</v>
      </c>
      <c r="F510" s="7">
        <v>0</v>
      </c>
      <c r="G510" s="7">
        <v>2230</v>
      </c>
      <c r="H510" t="s">
        <v>25</v>
      </c>
      <c r="I510" s="7">
        <v>5351</v>
      </c>
    </row>
    <row r="511" spans="1:9">
      <c r="A511" s="6">
        <v>45721</v>
      </c>
      <c r="B511" s="3">
        <f t="shared" si="21"/>
        <v>2025</v>
      </c>
      <c r="C511" s="6" t="str">
        <f t="shared" si="22"/>
        <v>MAR</v>
      </c>
      <c r="D511" s="7">
        <f t="shared" si="23"/>
        <v>3080</v>
      </c>
      <c r="E511" t="s">
        <v>22</v>
      </c>
      <c r="F511" s="7">
        <v>0</v>
      </c>
      <c r="G511" s="7">
        <v>3080</v>
      </c>
      <c r="H511" t="s">
        <v>21</v>
      </c>
      <c r="I511" s="7">
        <v>2744</v>
      </c>
    </row>
    <row r="512" spans="1:9">
      <c r="A512" s="6">
        <v>45722</v>
      </c>
      <c r="B512" s="3">
        <f t="shared" si="21"/>
        <v>2025</v>
      </c>
      <c r="C512" s="6" t="str">
        <f t="shared" si="22"/>
        <v>MAR</v>
      </c>
      <c r="D512" s="7">
        <f t="shared" si="23"/>
        <v>2180</v>
      </c>
      <c r="E512" t="s">
        <v>24</v>
      </c>
      <c r="F512" s="7">
        <v>0</v>
      </c>
      <c r="G512" s="7">
        <v>2180</v>
      </c>
      <c r="H512" t="s">
        <v>23</v>
      </c>
      <c r="I512" s="7">
        <v>4247</v>
      </c>
    </row>
    <row r="513" spans="1:9">
      <c r="A513" s="6">
        <v>45722</v>
      </c>
      <c r="B513" s="3">
        <f t="shared" si="21"/>
        <v>2025</v>
      </c>
      <c r="C513" s="6" t="str">
        <f t="shared" si="22"/>
        <v>MAR</v>
      </c>
      <c r="D513" s="7">
        <f t="shared" si="23"/>
        <v>920</v>
      </c>
      <c r="E513" t="s">
        <v>24</v>
      </c>
      <c r="F513" s="7">
        <v>0</v>
      </c>
      <c r="G513" s="7">
        <v>920</v>
      </c>
      <c r="H513" t="s">
        <v>25</v>
      </c>
      <c r="I513" s="7">
        <v>4369</v>
      </c>
    </row>
    <row r="514" spans="1:9">
      <c r="A514" s="6">
        <v>45724</v>
      </c>
      <c r="B514" s="3">
        <f t="shared" si="21"/>
        <v>2025</v>
      </c>
      <c r="C514" s="6" t="str">
        <f t="shared" si="22"/>
        <v>MAR</v>
      </c>
      <c r="D514" s="7">
        <f t="shared" si="23"/>
        <v>3200</v>
      </c>
      <c r="E514" t="s">
        <v>20</v>
      </c>
      <c r="F514" s="7">
        <v>0</v>
      </c>
      <c r="G514" s="7">
        <v>3200</v>
      </c>
      <c r="H514" t="s">
        <v>25</v>
      </c>
      <c r="I514" s="7">
        <v>3485</v>
      </c>
    </row>
    <row r="515" spans="1:9">
      <c r="A515" s="6">
        <v>45725</v>
      </c>
      <c r="B515" s="3">
        <f t="shared" ref="B515:B578" si="24">YEAR(A515)</f>
        <v>2025</v>
      </c>
      <c r="C515" s="6" t="str">
        <f t="shared" ref="C515:C578" si="25">CHOOSE(MONTH(A515),"JAN","FEB","MAR","APR","MAY","JUN","JUL","AUG","SEP","OCT","NOV","DEC")</f>
        <v>MAR</v>
      </c>
      <c r="D515" s="7">
        <f t="shared" ref="D515:D578" si="26">SUM(F515:G515)</f>
        <v>2320</v>
      </c>
      <c r="E515" t="s">
        <v>22</v>
      </c>
      <c r="F515" s="7">
        <v>0</v>
      </c>
      <c r="G515" s="7">
        <v>2320</v>
      </c>
      <c r="H515" t="s">
        <v>28</v>
      </c>
      <c r="I515" s="7">
        <v>3349</v>
      </c>
    </row>
    <row r="516" spans="1:9">
      <c r="A516" s="6">
        <v>45725</v>
      </c>
      <c r="B516" s="3">
        <f t="shared" si="24"/>
        <v>2025</v>
      </c>
      <c r="C516" s="6" t="str">
        <f t="shared" si="25"/>
        <v>MAR</v>
      </c>
      <c r="D516" s="7">
        <f t="shared" si="26"/>
        <v>2200</v>
      </c>
      <c r="E516" t="s">
        <v>24</v>
      </c>
      <c r="F516" s="7">
        <v>2200</v>
      </c>
      <c r="G516" s="7">
        <v>0</v>
      </c>
      <c r="H516" t="s">
        <v>21</v>
      </c>
      <c r="I516" s="7">
        <v>2629</v>
      </c>
    </row>
    <row r="517" spans="1:9">
      <c r="A517" s="6">
        <v>45727</v>
      </c>
      <c r="B517" s="3">
        <f t="shared" si="24"/>
        <v>2025</v>
      </c>
      <c r="C517" s="6" t="str">
        <f t="shared" si="25"/>
        <v>MAR</v>
      </c>
      <c r="D517" s="7">
        <f t="shared" si="26"/>
        <v>620</v>
      </c>
      <c r="E517" t="s">
        <v>26</v>
      </c>
      <c r="F517" s="7">
        <v>620</v>
      </c>
      <c r="G517" s="7">
        <v>0</v>
      </c>
      <c r="H517" t="s">
        <v>23</v>
      </c>
      <c r="I517" s="7">
        <v>3998</v>
      </c>
    </row>
    <row r="518" spans="1:9">
      <c r="A518" s="6">
        <v>45728</v>
      </c>
      <c r="B518" s="3">
        <f t="shared" si="24"/>
        <v>2025</v>
      </c>
      <c r="C518" s="6" t="str">
        <f t="shared" si="25"/>
        <v>MAR</v>
      </c>
      <c r="D518" s="7">
        <f t="shared" si="26"/>
        <v>21590</v>
      </c>
      <c r="E518" t="s">
        <v>29</v>
      </c>
      <c r="F518" s="7">
        <v>20000</v>
      </c>
      <c r="G518" s="7">
        <v>1590</v>
      </c>
      <c r="H518" t="s">
        <v>25</v>
      </c>
      <c r="I518" s="7">
        <v>1743</v>
      </c>
    </row>
    <row r="519" spans="1:9">
      <c r="A519" s="6">
        <v>45729</v>
      </c>
      <c r="B519" s="3">
        <f t="shared" si="24"/>
        <v>2025</v>
      </c>
      <c r="C519" s="6" t="str">
        <f t="shared" si="25"/>
        <v>MAR</v>
      </c>
      <c r="D519" s="7">
        <f t="shared" si="26"/>
        <v>3680</v>
      </c>
      <c r="E519" t="s">
        <v>22</v>
      </c>
      <c r="F519" s="7">
        <v>0</v>
      </c>
      <c r="G519" s="7">
        <v>3680</v>
      </c>
      <c r="H519" t="s">
        <v>27</v>
      </c>
      <c r="I519" s="7">
        <v>4879</v>
      </c>
    </row>
    <row r="520" spans="1:9">
      <c r="A520" s="6">
        <v>45730</v>
      </c>
      <c r="B520" s="3">
        <f t="shared" si="24"/>
        <v>2025</v>
      </c>
      <c r="C520" s="6" t="str">
        <f t="shared" si="25"/>
        <v>MAR</v>
      </c>
      <c r="D520" s="7">
        <f t="shared" si="26"/>
        <v>2180</v>
      </c>
      <c r="E520" t="s">
        <v>20</v>
      </c>
      <c r="F520" s="7">
        <v>0</v>
      </c>
      <c r="G520" s="7">
        <v>2180</v>
      </c>
      <c r="H520" t="s">
        <v>27</v>
      </c>
      <c r="I520" s="7">
        <v>1116</v>
      </c>
    </row>
    <row r="521" spans="1:9">
      <c r="A521" s="6">
        <v>45731</v>
      </c>
      <c r="B521" s="3">
        <f t="shared" si="24"/>
        <v>2025</v>
      </c>
      <c r="C521" s="6" t="str">
        <f t="shared" si="25"/>
        <v>MAR</v>
      </c>
      <c r="D521" s="7">
        <f t="shared" si="26"/>
        <v>2650</v>
      </c>
      <c r="E521" t="s">
        <v>22</v>
      </c>
      <c r="F521" s="7">
        <v>0</v>
      </c>
      <c r="G521" s="7">
        <v>2650</v>
      </c>
      <c r="H521" t="s">
        <v>21</v>
      </c>
      <c r="I521" s="7">
        <v>4888</v>
      </c>
    </row>
    <row r="522" spans="1:9">
      <c r="A522" s="6">
        <v>45732</v>
      </c>
      <c r="B522" s="3">
        <f t="shared" si="24"/>
        <v>2025</v>
      </c>
      <c r="C522" s="6" t="str">
        <f t="shared" si="25"/>
        <v>MAR</v>
      </c>
      <c r="D522" s="7">
        <f t="shared" si="26"/>
        <v>3210</v>
      </c>
      <c r="E522" t="s">
        <v>22</v>
      </c>
      <c r="F522" s="7">
        <v>0</v>
      </c>
      <c r="G522" s="7">
        <v>3210</v>
      </c>
      <c r="H522" t="s">
        <v>23</v>
      </c>
      <c r="I522" s="7">
        <v>5578</v>
      </c>
    </row>
    <row r="523" spans="1:9">
      <c r="A523" s="6">
        <v>45727</v>
      </c>
      <c r="B523" s="3">
        <f t="shared" si="24"/>
        <v>2025</v>
      </c>
      <c r="C523" s="6" t="str">
        <f t="shared" si="25"/>
        <v>MAR</v>
      </c>
      <c r="D523" s="7">
        <f t="shared" si="26"/>
        <v>3150</v>
      </c>
      <c r="E523" t="s">
        <v>24</v>
      </c>
      <c r="F523" s="7">
        <v>0</v>
      </c>
      <c r="G523" s="7">
        <v>3150</v>
      </c>
      <c r="H523" t="s">
        <v>25</v>
      </c>
      <c r="I523" s="7">
        <v>4440</v>
      </c>
    </row>
    <row r="524" spans="1:9">
      <c r="A524" s="6">
        <v>45734</v>
      </c>
      <c r="B524" s="3">
        <f t="shared" si="24"/>
        <v>2025</v>
      </c>
      <c r="C524" s="6" t="str">
        <f t="shared" si="25"/>
        <v>MAR</v>
      </c>
      <c r="D524" s="7">
        <f t="shared" si="26"/>
        <v>1990</v>
      </c>
      <c r="E524" t="s">
        <v>24</v>
      </c>
      <c r="F524" s="7">
        <v>0</v>
      </c>
      <c r="G524" s="7">
        <v>1990</v>
      </c>
      <c r="H524" t="s">
        <v>25</v>
      </c>
      <c r="I524" s="7">
        <v>2798</v>
      </c>
    </row>
    <row r="525" spans="1:9">
      <c r="A525" s="6">
        <v>45735</v>
      </c>
      <c r="B525" s="3">
        <f t="shared" si="24"/>
        <v>2025</v>
      </c>
      <c r="C525" s="6" t="str">
        <f t="shared" si="25"/>
        <v>MAR</v>
      </c>
      <c r="D525" s="7">
        <f t="shared" si="26"/>
        <v>2690</v>
      </c>
      <c r="E525" t="s">
        <v>20</v>
      </c>
      <c r="F525" s="7">
        <v>0</v>
      </c>
      <c r="G525" s="7">
        <v>2690</v>
      </c>
      <c r="H525" t="s">
        <v>28</v>
      </c>
      <c r="I525" s="7">
        <v>4550</v>
      </c>
    </row>
    <row r="526" spans="1:9">
      <c r="A526" s="6">
        <v>45736</v>
      </c>
      <c r="B526" s="3">
        <f t="shared" si="24"/>
        <v>2025</v>
      </c>
      <c r="C526" s="6" t="str">
        <f t="shared" si="25"/>
        <v>MAR</v>
      </c>
      <c r="D526" s="7">
        <f t="shared" si="26"/>
        <v>1040</v>
      </c>
      <c r="E526" t="s">
        <v>22</v>
      </c>
      <c r="F526" s="7">
        <v>0</v>
      </c>
      <c r="G526" s="7">
        <v>1040</v>
      </c>
      <c r="H526" t="s">
        <v>28</v>
      </c>
      <c r="I526" s="7">
        <v>2860</v>
      </c>
    </row>
    <row r="527" spans="1:9">
      <c r="A527" s="6">
        <v>45737</v>
      </c>
      <c r="B527" s="3">
        <f t="shared" si="24"/>
        <v>2025</v>
      </c>
      <c r="C527" s="6" t="str">
        <f t="shared" si="25"/>
        <v>MAR</v>
      </c>
      <c r="D527" s="7">
        <f t="shared" si="26"/>
        <v>1990</v>
      </c>
      <c r="E527" t="s">
        <v>22</v>
      </c>
      <c r="F527" s="7">
        <v>0</v>
      </c>
      <c r="G527" s="7">
        <v>1990</v>
      </c>
      <c r="H527" t="s">
        <v>27</v>
      </c>
      <c r="I527" s="7">
        <v>2655</v>
      </c>
    </row>
    <row r="528" spans="1:9">
      <c r="A528" s="6">
        <v>45737</v>
      </c>
      <c r="B528" s="3">
        <f t="shared" si="24"/>
        <v>2025</v>
      </c>
      <c r="C528" s="6" t="str">
        <f t="shared" si="25"/>
        <v>MAR</v>
      </c>
      <c r="D528" s="7">
        <f t="shared" si="26"/>
        <v>1980</v>
      </c>
      <c r="E528" t="s">
        <v>20</v>
      </c>
      <c r="F528" s="7">
        <v>0</v>
      </c>
      <c r="G528" s="7">
        <v>1980</v>
      </c>
      <c r="H528" t="s">
        <v>23</v>
      </c>
      <c r="I528" s="7">
        <v>2378</v>
      </c>
    </row>
    <row r="529" spans="1:9">
      <c r="A529" s="6">
        <v>45737</v>
      </c>
      <c r="B529" s="3">
        <f t="shared" si="24"/>
        <v>2025</v>
      </c>
      <c r="C529" s="6" t="str">
        <f t="shared" si="25"/>
        <v>MAR</v>
      </c>
      <c r="D529" s="7">
        <f t="shared" si="26"/>
        <v>3510</v>
      </c>
      <c r="E529" t="s">
        <v>24</v>
      </c>
      <c r="F529" s="7">
        <v>0</v>
      </c>
      <c r="G529" s="7">
        <v>3510</v>
      </c>
      <c r="H529" t="s">
        <v>21</v>
      </c>
      <c r="I529" s="7">
        <v>4439</v>
      </c>
    </row>
    <row r="530" spans="1:9">
      <c r="A530" s="6">
        <v>45740</v>
      </c>
      <c r="B530" s="3">
        <f t="shared" si="24"/>
        <v>2025</v>
      </c>
      <c r="C530" s="6" t="str">
        <f t="shared" si="25"/>
        <v>MAR</v>
      </c>
      <c r="D530" s="7">
        <f t="shared" si="26"/>
        <v>810</v>
      </c>
      <c r="E530" t="s">
        <v>22</v>
      </c>
      <c r="F530" s="7">
        <v>0</v>
      </c>
      <c r="G530" s="7">
        <v>810</v>
      </c>
      <c r="H530" t="s">
        <v>25</v>
      </c>
      <c r="I530" s="7">
        <v>5199</v>
      </c>
    </row>
    <row r="531" spans="1:9">
      <c r="A531" s="6">
        <v>45741</v>
      </c>
      <c r="B531" s="3">
        <f t="shared" si="24"/>
        <v>2025</v>
      </c>
      <c r="C531" s="6" t="str">
        <f t="shared" si="25"/>
        <v>MAR</v>
      </c>
      <c r="D531" s="7">
        <f t="shared" si="26"/>
        <v>2680</v>
      </c>
      <c r="E531" t="s">
        <v>22</v>
      </c>
      <c r="F531" s="7">
        <v>0</v>
      </c>
      <c r="G531" s="7">
        <v>2680</v>
      </c>
      <c r="H531" t="s">
        <v>25</v>
      </c>
      <c r="I531" s="7">
        <v>3125</v>
      </c>
    </row>
    <row r="532" spans="1:9">
      <c r="A532" s="6">
        <v>45742</v>
      </c>
      <c r="B532" s="3">
        <f t="shared" si="24"/>
        <v>2025</v>
      </c>
      <c r="C532" s="6" t="str">
        <f t="shared" si="25"/>
        <v>MAR</v>
      </c>
      <c r="D532" s="7">
        <f t="shared" si="26"/>
        <v>1110</v>
      </c>
      <c r="E532" t="s">
        <v>20</v>
      </c>
      <c r="F532" s="7">
        <v>0</v>
      </c>
      <c r="G532" s="7">
        <v>1110</v>
      </c>
      <c r="H532" t="s">
        <v>21</v>
      </c>
      <c r="I532" s="7">
        <v>445</v>
      </c>
    </row>
    <row r="533" spans="1:9">
      <c r="A533" s="6">
        <v>45737</v>
      </c>
      <c r="B533" s="3">
        <f t="shared" si="24"/>
        <v>2025</v>
      </c>
      <c r="C533" s="6" t="str">
        <f t="shared" si="25"/>
        <v>MAR</v>
      </c>
      <c r="D533" s="7">
        <f t="shared" si="26"/>
        <v>3250</v>
      </c>
      <c r="E533" t="s">
        <v>24</v>
      </c>
      <c r="F533" s="7">
        <v>0</v>
      </c>
      <c r="G533" s="7">
        <v>3250</v>
      </c>
      <c r="H533" t="s">
        <v>23</v>
      </c>
      <c r="I533" s="7">
        <v>1493</v>
      </c>
    </row>
    <row r="534" spans="1:9">
      <c r="A534" s="6">
        <v>45744</v>
      </c>
      <c r="B534" s="3">
        <f t="shared" si="24"/>
        <v>2025</v>
      </c>
      <c r="C534" s="6" t="str">
        <f t="shared" si="25"/>
        <v>MAR</v>
      </c>
      <c r="D534" s="7">
        <f t="shared" si="26"/>
        <v>110</v>
      </c>
      <c r="E534" t="s">
        <v>24</v>
      </c>
      <c r="F534" s="7">
        <v>0</v>
      </c>
      <c r="G534" s="7">
        <v>110</v>
      </c>
      <c r="H534" t="s">
        <v>25</v>
      </c>
      <c r="I534" s="7">
        <v>3045</v>
      </c>
    </row>
    <row r="535" spans="1:9">
      <c r="A535" s="6">
        <v>45745</v>
      </c>
      <c r="B535" s="3">
        <f t="shared" si="24"/>
        <v>2025</v>
      </c>
      <c r="C535" s="6" t="str">
        <f t="shared" si="25"/>
        <v>MAR</v>
      </c>
      <c r="D535" s="7">
        <f t="shared" si="26"/>
        <v>2030</v>
      </c>
      <c r="E535" t="s">
        <v>22</v>
      </c>
      <c r="F535" s="7">
        <v>0</v>
      </c>
      <c r="G535" s="7">
        <v>2030</v>
      </c>
      <c r="H535" t="s">
        <v>25</v>
      </c>
      <c r="I535" s="7">
        <v>3918</v>
      </c>
    </row>
    <row r="536" spans="1:9">
      <c r="A536" s="6">
        <v>45745</v>
      </c>
      <c r="B536" s="3">
        <f t="shared" si="24"/>
        <v>2025</v>
      </c>
      <c r="C536" s="6" t="str">
        <f t="shared" si="25"/>
        <v>MAR</v>
      </c>
      <c r="D536" s="7">
        <f t="shared" si="26"/>
        <v>1510</v>
      </c>
      <c r="E536" t="s">
        <v>22</v>
      </c>
      <c r="F536" s="7">
        <v>1510</v>
      </c>
      <c r="G536" s="7">
        <v>0</v>
      </c>
      <c r="H536" t="s">
        <v>28</v>
      </c>
      <c r="I536" s="7">
        <v>3597</v>
      </c>
    </row>
    <row r="537" spans="1:9">
      <c r="A537" s="6">
        <v>45745</v>
      </c>
      <c r="B537" s="3">
        <f t="shared" si="24"/>
        <v>2025</v>
      </c>
      <c r="C537" s="6" t="str">
        <f t="shared" si="25"/>
        <v>MAR</v>
      </c>
      <c r="D537" s="7">
        <f t="shared" si="26"/>
        <v>3690</v>
      </c>
      <c r="E537" t="s">
        <v>26</v>
      </c>
      <c r="F537" s="7">
        <v>3690</v>
      </c>
      <c r="G537" s="7">
        <v>0</v>
      </c>
      <c r="H537" t="s">
        <v>21</v>
      </c>
      <c r="I537" s="7">
        <v>1791</v>
      </c>
    </row>
    <row r="538" spans="1:9">
      <c r="A538" s="6">
        <v>45745</v>
      </c>
      <c r="B538" s="3">
        <f t="shared" si="24"/>
        <v>2025</v>
      </c>
      <c r="C538" s="6" t="str">
        <f t="shared" si="25"/>
        <v>MAR</v>
      </c>
      <c r="D538" s="7">
        <f t="shared" si="26"/>
        <v>1090</v>
      </c>
      <c r="E538" t="s">
        <v>24</v>
      </c>
      <c r="F538" s="7">
        <v>0</v>
      </c>
      <c r="G538" s="7">
        <v>1090</v>
      </c>
      <c r="H538" t="s">
        <v>25</v>
      </c>
      <c r="I538" s="7">
        <v>3114</v>
      </c>
    </row>
    <row r="539" spans="1:9">
      <c r="A539" s="6">
        <v>45749</v>
      </c>
      <c r="B539" s="3">
        <f t="shared" si="24"/>
        <v>2025</v>
      </c>
      <c r="C539" s="6" t="str">
        <f t="shared" si="25"/>
        <v>APR</v>
      </c>
      <c r="D539" s="7">
        <f t="shared" si="26"/>
        <v>2820</v>
      </c>
      <c r="E539" t="s">
        <v>24</v>
      </c>
      <c r="F539" s="7">
        <v>0</v>
      </c>
      <c r="G539" s="7">
        <v>2820</v>
      </c>
      <c r="H539" t="s">
        <v>28</v>
      </c>
      <c r="I539" s="7">
        <v>3798</v>
      </c>
    </row>
    <row r="540" spans="1:9">
      <c r="A540" s="6">
        <v>45750</v>
      </c>
      <c r="B540" s="3">
        <f t="shared" si="24"/>
        <v>2025</v>
      </c>
      <c r="C540" s="6" t="str">
        <f t="shared" si="25"/>
        <v>APR</v>
      </c>
      <c r="D540" s="7">
        <f t="shared" si="26"/>
        <v>1110</v>
      </c>
      <c r="E540" t="s">
        <v>29</v>
      </c>
      <c r="F540" s="7">
        <v>0</v>
      </c>
      <c r="G540" s="7">
        <v>1110</v>
      </c>
      <c r="H540" t="s">
        <v>27</v>
      </c>
      <c r="I540" s="7">
        <v>5071</v>
      </c>
    </row>
    <row r="541" spans="1:9">
      <c r="A541" s="6">
        <v>45751</v>
      </c>
      <c r="B541" s="3">
        <f t="shared" si="24"/>
        <v>2025</v>
      </c>
      <c r="C541" s="6" t="str">
        <f t="shared" si="25"/>
        <v>APR</v>
      </c>
      <c r="D541" s="7">
        <f t="shared" si="26"/>
        <v>3990</v>
      </c>
      <c r="E541" t="s">
        <v>29</v>
      </c>
      <c r="F541" s="7">
        <v>0</v>
      </c>
      <c r="G541" s="7">
        <v>3990</v>
      </c>
      <c r="H541" t="s">
        <v>25</v>
      </c>
      <c r="I541" s="7">
        <v>3246</v>
      </c>
    </row>
    <row r="542" spans="1:9">
      <c r="A542" s="6">
        <v>45752</v>
      </c>
      <c r="B542" s="3">
        <f t="shared" si="24"/>
        <v>2025</v>
      </c>
      <c r="C542" s="6" t="str">
        <f t="shared" si="25"/>
        <v>APR</v>
      </c>
      <c r="D542" s="7">
        <f t="shared" si="26"/>
        <v>12150</v>
      </c>
      <c r="E542" t="s">
        <v>20</v>
      </c>
      <c r="F542" s="7">
        <v>10000</v>
      </c>
      <c r="G542" s="7">
        <v>2150</v>
      </c>
      <c r="H542" t="s">
        <v>25</v>
      </c>
      <c r="I542" s="7">
        <v>1911</v>
      </c>
    </row>
    <row r="543" spans="1:9">
      <c r="A543" s="6">
        <v>45753</v>
      </c>
      <c r="B543" s="3">
        <f t="shared" si="24"/>
        <v>2025</v>
      </c>
      <c r="C543" s="6" t="str">
        <f t="shared" si="25"/>
        <v>APR</v>
      </c>
      <c r="D543" s="7">
        <f t="shared" si="26"/>
        <v>2230</v>
      </c>
      <c r="E543" t="s">
        <v>26</v>
      </c>
      <c r="F543" s="7">
        <v>0</v>
      </c>
      <c r="G543" s="7">
        <v>2230</v>
      </c>
      <c r="H543" t="s">
        <v>21</v>
      </c>
      <c r="I543" s="7">
        <v>2021</v>
      </c>
    </row>
    <row r="544" spans="1:9">
      <c r="A544" s="6">
        <v>45748</v>
      </c>
      <c r="B544" s="3">
        <f t="shared" si="24"/>
        <v>2025</v>
      </c>
      <c r="C544" s="6" t="str">
        <f t="shared" si="25"/>
        <v>APR</v>
      </c>
      <c r="D544" s="7">
        <f t="shared" si="26"/>
        <v>3080</v>
      </c>
      <c r="E544" t="s">
        <v>24</v>
      </c>
      <c r="F544" s="7">
        <v>0</v>
      </c>
      <c r="G544" s="7">
        <v>3080</v>
      </c>
      <c r="H544" t="s">
        <v>23</v>
      </c>
      <c r="I544" s="7">
        <v>5451</v>
      </c>
    </row>
    <row r="545" spans="1:9">
      <c r="A545" s="6">
        <v>45755</v>
      </c>
      <c r="B545" s="3">
        <f t="shared" si="24"/>
        <v>2025</v>
      </c>
      <c r="C545" s="6" t="str">
        <f t="shared" si="25"/>
        <v>APR</v>
      </c>
      <c r="D545" s="7">
        <f t="shared" si="26"/>
        <v>2180</v>
      </c>
      <c r="E545" t="s">
        <v>24</v>
      </c>
      <c r="F545" s="7">
        <v>0</v>
      </c>
      <c r="G545" s="7">
        <v>2180</v>
      </c>
      <c r="H545" t="s">
        <v>27</v>
      </c>
      <c r="I545" s="7">
        <v>3377</v>
      </c>
    </row>
    <row r="546" spans="1:9">
      <c r="A546" s="6">
        <v>45756</v>
      </c>
      <c r="B546" s="3">
        <f t="shared" si="24"/>
        <v>2025</v>
      </c>
      <c r="C546" s="6" t="str">
        <f t="shared" si="25"/>
        <v>APR</v>
      </c>
      <c r="D546" s="7">
        <f t="shared" si="26"/>
        <v>920</v>
      </c>
      <c r="E546" t="s">
        <v>29</v>
      </c>
      <c r="F546" s="7">
        <v>0</v>
      </c>
      <c r="G546" s="7">
        <v>920</v>
      </c>
      <c r="H546" t="s">
        <v>25</v>
      </c>
      <c r="I546" s="7">
        <v>1879</v>
      </c>
    </row>
    <row r="547" spans="1:9">
      <c r="A547" s="6">
        <v>45757</v>
      </c>
      <c r="B547" s="3">
        <f t="shared" si="24"/>
        <v>2025</v>
      </c>
      <c r="C547" s="6" t="str">
        <f t="shared" si="25"/>
        <v>APR</v>
      </c>
      <c r="D547" s="7">
        <f t="shared" si="26"/>
        <v>2200</v>
      </c>
      <c r="E547" t="s">
        <v>29</v>
      </c>
      <c r="F547" s="7">
        <v>2200</v>
      </c>
      <c r="G547" s="7">
        <v>0</v>
      </c>
      <c r="H547" t="s">
        <v>28</v>
      </c>
      <c r="I547" s="7">
        <v>2790</v>
      </c>
    </row>
    <row r="548" spans="1:9">
      <c r="A548" s="6">
        <v>45758</v>
      </c>
      <c r="B548" s="3">
        <f t="shared" si="24"/>
        <v>2025</v>
      </c>
      <c r="C548" s="6" t="str">
        <f t="shared" si="25"/>
        <v>APR</v>
      </c>
      <c r="D548" s="7">
        <f t="shared" si="26"/>
        <v>10620</v>
      </c>
      <c r="E548" t="s">
        <v>22</v>
      </c>
      <c r="F548" s="7">
        <v>620</v>
      </c>
      <c r="G548" s="7">
        <v>10000</v>
      </c>
      <c r="H548" t="s">
        <v>23</v>
      </c>
      <c r="I548" s="7">
        <v>4673</v>
      </c>
    </row>
    <row r="549" spans="1:9">
      <c r="A549" s="6">
        <v>45759</v>
      </c>
      <c r="B549" s="3">
        <f t="shared" si="24"/>
        <v>2025</v>
      </c>
      <c r="C549" s="6" t="str">
        <f t="shared" si="25"/>
        <v>APR</v>
      </c>
      <c r="D549" s="7">
        <f t="shared" si="26"/>
        <v>1590</v>
      </c>
      <c r="E549" t="s">
        <v>26</v>
      </c>
      <c r="F549" s="7">
        <v>0</v>
      </c>
      <c r="G549" s="7">
        <v>1590</v>
      </c>
      <c r="H549" t="s">
        <v>30</v>
      </c>
      <c r="I549" s="7">
        <v>4931</v>
      </c>
    </row>
    <row r="550" spans="1:9">
      <c r="A550" s="6">
        <v>45759</v>
      </c>
      <c r="B550" s="3">
        <f t="shared" si="24"/>
        <v>2025</v>
      </c>
      <c r="C550" s="6" t="str">
        <f t="shared" si="25"/>
        <v>APR</v>
      </c>
      <c r="D550" s="7">
        <f t="shared" si="26"/>
        <v>1590</v>
      </c>
      <c r="E550" t="s">
        <v>24</v>
      </c>
      <c r="F550" s="7">
        <v>0</v>
      </c>
      <c r="G550" s="7">
        <v>1590</v>
      </c>
      <c r="H550" t="s">
        <v>25</v>
      </c>
      <c r="I550" s="7">
        <v>3397</v>
      </c>
    </row>
    <row r="551" spans="1:9">
      <c r="A551" s="6">
        <v>45760</v>
      </c>
      <c r="B551" s="3">
        <f t="shared" si="24"/>
        <v>2025</v>
      </c>
      <c r="C551" s="6" t="str">
        <f t="shared" si="25"/>
        <v>APR</v>
      </c>
      <c r="D551" s="7">
        <f t="shared" si="26"/>
        <v>27580</v>
      </c>
      <c r="E551" t="s">
        <v>24</v>
      </c>
      <c r="F551" s="7">
        <v>0</v>
      </c>
      <c r="G551" s="7">
        <v>27580</v>
      </c>
      <c r="H551" t="s">
        <v>27</v>
      </c>
      <c r="I551" s="7">
        <v>4527</v>
      </c>
    </row>
    <row r="552" spans="1:9">
      <c r="A552" s="6">
        <v>45759</v>
      </c>
      <c r="B552" s="3">
        <f t="shared" si="24"/>
        <v>2025</v>
      </c>
      <c r="C552" s="6" t="str">
        <f t="shared" si="25"/>
        <v>APR</v>
      </c>
      <c r="D552" s="7">
        <f t="shared" si="26"/>
        <v>1590</v>
      </c>
      <c r="E552" t="s">
        <v>24</v>
      </c>
      <c r="F552" s="7">
        <v>0</v>
      </c>
      <c r="G552" s="7">
        <v>1590</v>
      </c>
      <c r="H552" t="s">
        <v>27</v>
      </c>
      <c r="I552" s="7">
        <v>1719</v>
      </c>
    </row>
    <row r="553" spans="1:9">
      <c r="A553" s="6">
        <v>45759</v>
      </c>
      <c r="B553" s="3">
        <f t="shared" si="24"/>
        <v>2025</v>
      </c>
      <c r="C553" s="6" t="str">
        <f t="shared" si="25"/>
        <v>APR</v>
      </c>
      <c r="D553" s="7">
        <f t="shared" si="26"/>
        <v>1590</v>
      </c>
      <c r="E553" t="s">
        <v>29</v>
      </c>
      <c r="F553" s="7">
        <v>0</v>
      </c>
      <c r="G553" s="7">
        <v>1590</v>
      </c>
      <c r="H553" t="s">
        <v>21</v>
      </c>
      <c r="I553" s="7">
        <v>3999</v>
      </c>
    </row>
    <row r="554" spans="1:9">
      <c r="A554" s="6">
        <v>45763</v>
      </c>
      <c r="B554" s="3">
        <f t="shared" si="24"/>
        <v>2025</v>
      </c>
      <c r="C554" s="6" t="str">
        <f t="shared" si="25"/>
        <v>APR</v>
      </c>
      <c r="D554" s="7">
        <f t="shared" si="26"/>
        <v>1590</v>
      </c>
      <c r="E554" t="s">
        <v>29</v>
      </c>
      <c r="F554" s="7">
        <v>0</v>
      </c>
      <c r="G554" s="7">
        <v>1590</v>
      </c>
      <c r="H554" t="s">
        <v>30</v>
      </c>
      <c r="I554" s="7">
        <v>4965</v>
      </c>
    </row>
    <row r="555" spans="1:9">
      <c r="A555" s="6">
        <v>45758</v>
      </c>
      <c r="B555" s="3">
        <f t="shared" si="24"/>
        <v>2025</v>
      </c>
      <c r="C555" s="6" t="str">
        <f t="shared" si="25"/>
        <v>APR</v>
      </c>
      <c r="D555" s="7">
        <f t="shared" si="26"/>
        <v>1590</v>
      </c>
      <c r="E555" t="s">
        <v>22</v>
      </c>
      <c r="F555" s="7">
        <v>0</v>
      </c>
      <c r="G555" s="7">
        <v>1590</v>
      </c>
      <c r="H555" t="s">
        <v>30</v>
      </c>
      <c r="I555" s="7">
        <v>4702</v>
      </c>
    </row>
    <row r="556" spans="1:9">
      <c r="A556" s="6">
        <v>45765</v>
      </c>
      <c r="B556" s="3">
        <f t="shared" si="24"/>
        <v>2025</v>
      </c>
      <c r="C556" s="6" t="str">
        <f t="shared" si="25"/>
        <v>APR</v>
      </c>
      <c r="D556" s="7">
        <f t="shared" si="26"/>
        <v>1590</v>
      </c>
      <c r="E556" t="s">
        <v>26</v>
      </c>
      <c r="F556" s="7">
        <v>0</v>
      </c>
      <c r="G556" s="7">
        <v>1590</v>
      </c>
      <c r="H556" t="s">
        <v>25</v>
      </c>
      <c r="I556" s="7">
        <v>3572</v>
      </c>
    </row>
    <row r="557" spans="1:9">
      <c r="A557" s="6">
        <v>45766</v>
      </c>
      <c r="B557" s="3">
        <f t="shared" si="24"/>
        <v>2025</v>
      </c>
      <c r="C557" s="6" t="str">
        <f t="shared" si="25"/>
        <v>APR</v>
      </c>
      <c r="D557" s="7">
        <f t="shared" si="26"/>
        <v>1590</v>
      </c>
      <c r="E557" t="s">
        <v>29</v>
      </c>
      <c r="F557" s="7">
        <v>0</v>
      </c>
      <c r="G557" s="7">
        <v>1590</v>
      </c>
      <c r="H557" t="s">
        <v>28</v>
      </c>
      <c r="I557" s="7">
        <v>2970</v>
      </c>
    </row>
    <row r="558" spans="1:9">
      <c r="A558" s="6">
        <v>45767</v>
      </c>
      <c r="B558" s="3">
        <f t="shared" si="24"/>
        <v>2025</v>
      </c>
      <c r="C558" s="6" t="str">
        <f t="shared" si="25"/>
        <v>APR</v>
      </c>
      <c r="D558" s="7">
        <f t="shared" si="26"/>
        <v>1590</v>
      </c>
      <c r="E558" t="s">
        <v>24</v>
      </c>
      <c r="F558" s="7">
        <v>0</v>
      </c>
      <c r="G558" s="7">
        <v>1590</v>
      </c>
      <c r="H558" t="s">
        <v>25</v>
      </c>
      <c r="I558" s="7">
        <v>3375</v>
      </c>
    </row>
    <row r="559" spans="1:9">
      <c r="A559" s="6">
        <v>45768</v>
      </c>
      <c r="B559" s="3">
        <f t="shared" si="24"/>
        <v>2025</v>
      </c>
      <c r="C559" s="6" t="str">
        <f t="shared" si="25"/>
        <v>APR</v>
      </c>
      <c r="D559" s="7">
        <f t="shared" si="26"/>
        <v>3990</v>
      </c>
      <c r="E559" t="s">
        <v>29</v>
      </c>
      <c r="F559" s="7">
        <v>0</v>
      </c>
      <c r="G559" s="7">
        <v>3990</v>
      </c>
      <c r="H559" t="s">
        <v>21</v>
      </c>
      <c r="I559" s="7">
        <v>4930</v>
      </c>
    </row>
    <row r="560" spans="1:9">
      <c r="A560" s="6">
        <v>45769</v>
      </c>
      <c r="B560" s="3">
        <f t="shared" si="24"/>
        <v>2025</v>
      </c>
      <c r="C560" s="6" t="str">
        <f t="shared" si="25"/>
        <v>APR</v>
      </c>
      <c r="D560" s="7">
        <f t="shared" si="26"/>
        <v>3990</v>
      </c>
      <c r="E560" t="s">
        <v>29</v>
      </c>
      <c r="F560" s="7">
        <v>0</v>
      </c>
      <c r="G560" s="7">
        <v>3990</v>
      </c>
      <c r="H560" t="s">
        <v>30</v>
      </c>
      <c r="I560" s="7">
        <v>5458</v>
      </c>
    </row>
    <row r="561" spans="1:9">
      <c r="A561" s="6">
        <v>45770</v>
      </c>
      <c r="B561" s="3">
        <f t="shared" si="24"/>
        <v>2025</v>
      </c>
      <c r="C561" s="6" t="str">
        <f t="shared" si="25"/>
        <v>APR</v>
      </c>
      <c r="D561" s="7">
        <f t="shared" si="26"/>
        <v>3990</v>
      </c>
      <c r="E561" t="s">
        <v>26</v>
      </c>
      <c r="F561" s="7">
        <v>0</v>
      </c>
      <c r="G561" s="7">
        <v>3990</v>
      </c>
      <c r="H561" t="s">
        <v>30</v>
      </c>
      <c r="I561" s="7">
        <v>4811</v>
      </c>
    </row>
    <row r="562" spans="1:9">
      <c r="A562" s="6">
        <v>45771</v>
      </c>
      <c r="B562" s="3">
        <f t="shared" si="24"/>
        <v>2025</v>
      </c>
      <c r="C562" s="6" t="str">
        <f t="shared" si="25"/>
        <v>APR</v>
      </c>
      <c r="D562" s="7">
        <f t="shared" si="26"/>
        <v>3990</v>
      </c>
      <c r="E562" t="s">
        <v>29</v>
      </c>
      <c r="F562" s="7">
        <v>0</v>
      </c>
      <c r="G562" s="7">
        <v>3990</v>
      </c>
      <c r="H562" t="s">
        <v>25</v>
      </c>
      <c r="I562" s="7">
        <v>4518</v>
      </c>
    </row>
    <row r="563" spans="1:9">
      <c r="A563" s="6">
        <v>45772</v>
      </c>
      <c r="B563" s="3">
        <f t="shared" si="24"/>
        <v>2025</v>
      </c>
      <c r="C563" s="6" t="str">
        <f t="shared" si="25"/>
        <v>APR</v>
      </c>
      <c r="D563" s="7">
        <f t="shared" si="26"/>
        <v>3990</v>
      </c>
      <c r="E563" t="s">
        <v>24</v>
      </c>
      <c r="F563" s="7">
        <v>0</v>
      </c>
      <c r="G563" s="7">
        <v>3990</v>
      </c>
      <c r="H563" t="s">
        <v>25</v>
      </c>
      <c r="I563" s="7">
        <v>3974</v>
      </c>
    </row>
    <row r="564" spans="1:9">
      <c r="A564" s="6">
        <v>45773</v>
      </c>
      <c r="B564" s="3">
        <f t="shared" si="24"/>
        <v>2025</v>
      </c>
      <c r="C564" s="6" t="str">
        <f t="shared" si="25"/>
        <v>APR</v>
      </c>
      <c r="D564" s="7">
        <f t="shared" si="26"/>
        <v>3990</v>
      </c>
      <c r="E564" t="s">
        <v>29</v>
      </c>
      <c r="F564" s="7">
        <v>0</v>
      </c>
      <c r="G564" s="7">
        <v>3990</v>
      </c>
      <c r="H564" t="s">
        <v>21</v>
      </c>
      <c r="I564" s="7">
        <v>2447</v>
      </c>
    </row>
    <row r="565" spans="1:9">
      <c r="A565" s="6">
        <v>45768</v>
      </c>
      <c r="B565" s="3">
        <f t="shared" si="24"/>
        <v>2025</v>
      </c>
      <c r="C565" s="6" t="str">
        <f t="shared" si="25"/>
        <v>APR</v>
      </c>
      <c r="D565" s="7">
        <f t="shared" si="26"/>
        <v>1590</v>
      </c>
      <c r="E565" t="s">
        <v>29</v>
      </c>
      <c r="F565" s="7">
        <v>0</v>
      </c>
      <c r="G565" s="7">
        <v>1590</v>
      </c>
      <c r="H565" t="s">
        <v>30</v>
      </c>
      <c r="I565" s="7">
        <v>3574</v>
      </c>
    </row>
    <row r="566" spans="1:9">
      <c r="A566" s="6">
        <v>45775</v>
      </c>
      <c r="B566" s="3">
        <f t="shared" si="24"/>
        <v>2025</v>
      </c>
      <c r="C566" s="6" t="str">
        <f t="shared" si="25"/>
        <v>APR</v>
      </c>
      <c r="D566" s="7">
        <f t="shared" si="26"/>
        <v>1590</v>
      </c>
      <c r="E566" t="s">
        <v>26</v>
      </c>
      <c r="F566" s="7">
        <v>0</v>
      </c>
      <c r="G566" s="7">
        <v>1590</v>
      </c>
      <c r="H566" t="s">
        <v>25</v>
      </c>
      <c r="I566" s="7">
        <v>1532</v>
      </c>
    </row>
    <row r="567" spans="1:9">
      <c r="A567" s="6">
        <v>45776</v>
      </c>
      <c r="B567" s="3">
        <f t="shared" si="24"/>
        <v>2025</v>
      </c>
      <c r="C567" s="6" t="str">
        <f t="shared" si="25"/>
        <v>APR</v>
      </c>
      <c r="D567" s="7">
        <f t="shared" si="26"/>
        <v>1590</v>
      </c>
      <c r="E567" t="s">
        <v>29</v>
      </c>
      <c r="F567" s="7">
        <v>0</v>
      </c>
      <c r="G567" s="7">
        <v>1590</v>
      </c>
      <c r="H567" t="s">
        <v>25</v>
      </c>
      <c r="I567" s="7">
        <v>4329</v>
      </c>
    </row>
    <row r="568" spans="1:9">
      <c r="A568" s="6">
        <v>45777</v>
      </c>
      <c r="B568" s="3">
        <f t="shared" si="24"/>
        <v>2025</v>
      </c>
      <c r="C568" s="6" t="str">
        <f t="shared" si="25"/>
        <v>APR</v>
      </c>
      <c r="D568" s="7">
        <f t="shared" si="26"/>
        <v>1510</v>
      </c>
      <c r="E568" t="s">
        <v>24</v>
      </c>
      <c r="F568" s="7">
        <v>1510</v>
      </c>
      <c r="G568" s="7">
        <v>0</v>
      </c>
      <c r="H568" t="s">
        <v>28</v>
      </c>
      <c r="I568" s="7">
        <v>2320</v>
      </c>
    </row>
    <row r="569" spans="1:9">
      <c r="A569" s="6">
        <v>45777</v>
      </c>
      <c r="B569" s="3">
        <f t="shared" si="24"/>
        <v>2025</v>
      </c>
      <c r="C569" s="6" t="str">
        <f t="shared" si="25"/>
        <v>APR</v>
      </c>
      <c r="D569" s="7">
        <f t="shared" si="26"/>
        <v>3690</v>
      </c>
      <c r="E569" t="s">
        <v>29</v>
      </c>
      <c r="F569" s="7">
        <v>3690</v>
      </c>
      <c r="G569" s="7">
        <v>0</v>
      </c>
      <c r="H569" t="s">
        <v>25</v>
      </c>
      <c r="I569" s="7">
        <v>482</v>
      </c>
    </row>
    <row r="570" spans="1:9">
      <c r="A570" s="6">
        <v>45779</v>
      </c>
      <c r="B570" s="3">
        <f t="shared" si="24"/>
        <v>2025</v>
      </c>
      <c r="C570" s="6" t="str">
        <f t="shared" si="25"/>
        <v>MAY</v>
      </c>
      <c r="D570" s="7">
        <f t="shared" si="26"/>
        <v>1090</v>
      </c>
      <c r="E570" t="s">
        <v>29</v>
      </c>
      <c r="F570" s="7">
        <v>0</v>
      </c>
      <c r="G570" s="7">
        <v>1090</v>
      </c>
      <c r="H570" t="s">
        <v>28</v>
      </c>
      <c r="I570" s="7">
        <v>4602</v>
      </c>
    </row>
    <row r="571" spans="1:9">
      <c r="A571" s="6">
        <v>45779</v>
      </c>
      <c r="B571" s="3">
        <f t="shared" si="24"/>
        <v>2025</v>
      </c>
      <c r="C571" s="6" t="str">
        <f t="shared" si="25"/>
        <v>MAY</v>
      </c>
      <c r="D571" s="7">
        <f t="shared" si="26"/>
        <v>3990</v>
      </c>
      <c r="E571" t="s">
        <v>26</v>
      </c>
      <c r="F571" s="7">
        <v>0</v>
      </c>
      <c r="G571" s="7">
        <v>3990</v>
      </c>
      <c r="H571" t="s">
        <v>30</v>
      </c>
      <c r="I571" s="7">
        <v>2661</v>
      </c>
    </row>
    <row r="572" spans="1:9">
      <c r="A572" s="6">
        <v>45781</v>
      </c>
      <c r="B572" s="3">
        <f t="shared" si="24"/>
        <v>2025</v>
      </c>
      <c r="C572" s="6" t="str">
        <f t="shared" si="25"/>
        <v>MAY</v>
      </c>
      <c r="D572" s="7">
        <f t="shared" si="26"/>
        <v>3990</v>
      </c>
      <c r="E572" t="s">
        <v>29</v>
      </c>
      <c r="F572" s="7">
        <v>0</v>
      </c>
      <c r="G572" s="7">
        <v>3990</v>
      </c>
      <c r="H572" t="s">
        <v>25</v>
      </c>
      <c r="I572" s="7">
        <v>1791</v>
      </c>
    </row>
    <row r="573" spans="1:9">
      <c r="A573" s="6">
        <v>45782</v>
      </c>
      <c r="B573" s="3">
        <f t="shared" si="24"/>
        <v>2025</v>
      </c>
      <c r="C573" s="6" t="str">
        <f t="shared" si="25"/>
        <v>MAY</v>
      </c>
      <c r="D573" s="7">
        <f t="shared" si="26"/>
        <v>3990</v>
      </c>
      <c r="E573" t="s">
        <v>24</v>
      </c>
      <c r="F573" s="7">
        <v>0</v>
      </c>
      <c r="G573" s="7">
        <v>3990</v>
      </c>
      <c r="H573" t="s">
        <v>25</v>
      </c>
      <c r="I573" s="7">
        <v>2705</v>
      </c>
    </row>
    <row r="574" spans="1:9">
      <c r="A574" s="6">
        <v>45783</v>
      </c>
      <c r="B574" s="3">
        <f t="shared" si="24"/>
        <v>2025</v>
      </c>
      <c r="C574" s="6" t="str">
        <f t="shared" si="25"/>
        <v>MAY</v>
      </c>
      <c r="D574" s="7">
        <f t="shared" si="26"/>
        <v>17340</v>
      </c>
      <c r="E574" t="s">
        <v>24</v>
      </c>
      <c r="F574" s="7">
        <v>0</v>
      </c>
      <c r="G574" s="7">
        <v>17340</v>
      </c>
      <c r="H574" t="s">
        <v>25</v>
      </c>
      <c r="I574" s="7">
        <v>2770</v>
      </c>
    </row>
    <row r="575" spans="1:9">
      <c r="A575" s="6">
        <v>45783</v>
      </c>
      <c r="B575" s="3">
        <f t="shared" si="24"/>
        <v>2025</v>
      </c>
      <c r="C575" s="6" t="str">
        <f t="shared" si="25"/>
        <v>MAY</v>
      </c>
      <c r="D575" s="7">
        <f t="shared" si="26"/>
        <v>12150</v>
      </c>
      <c r="E575" t="s">
        <v>20</v>
      </c>
      <c r="F575" s="7">
        <v>10000</v>
      </c>
      <c r="G575" s="7">
        <v>2150</v>
      </c>
      <c r="H575" t="s">
        <v>21</v>
      </c>
      <c r="I575" s="7">
        <v>3959</v>
      </c>
    </row>
    <row r="576" spans="1:9">
      <c r="A576" s="6">
        <v>45778</v>
      </c>
      <c r="B576" s="3">
        <f t="shared" si="24"/>
        <v>2025</v>
      </c>
      <c r="C576" s="6" t="str">
        <f t="shared" si="25"/>
        <v>MAY</v>
      </c>
      <c r="D576" s="7">
        <f t="shared" si="26"/>
        <v>2230</v>
      </c>
      <c r="E576" t="s">
        <v>22</v>
      </c>
      <c r="F576" s="7">
        <v>2230</v>
      </c>
      <c r="G576" s="7">
        <v>0</v>
      </c>
      <c r="H576" t="s">
        <v>30</v>
      </c>
      <c r="I576" s="7">
        <v>2682</v>
      </c>
    </row>
    <row r="577" spans="1:9">
      <c r="A577" s="6">
        <v>45785</v>
      </c>
      <c r="B577" s="3">
        <f t="shared" si="24"/>
        <v>2025</v>
      </c>
      <c r="C577" s="6" t="str">
        <f t="shared" si="25"/>
        <v>MAY</v>
      </c>
      <c r="D577" s="7">
        <f t="shared" si="26"/>
        <v>3080</v>
      </c>
      <c r="E577" t="s">
        <v>26</v>
      </c>
      <c r="F577" s="7">
        <v>3080</v>
      </c>
      <c r="G577" s="7">
        <v>0</v>
      </c>
      <c r="H577" t="s">
        <v>25</v>
      </c>
      <c r="I577" s="7">
        <v>4204</v>
      </c>
    </row>
    <row r="578" spans="1:9">
      <c r="A578" s="6">
        <v>45786</v>
      </c>
      <c r="B578" s="3">
        <f t="shared" si="24"/>
        <v>2025</v>
      </c>
      <c r="C578" s="6" t="str">
        <f t="shared" si="25"/>
        <v>MAY</v>
      </c>
      <c r="D578" s="7">
        <f t="shared" si="26"/>
        <v>2180</v>
      </c>
      <c r="E578" t="s">
        <v>24</v>
      </c>
      <c r="F578" s="7">
        <v>2180</v>
      </c>
      <c r="G578" s="7">
        <v>0</v>
      </c>
      <c r="H578" t="s">
        <v>25</v>
      </c>
      <c r="I578" s="7">
        <v>903</v>
      </c>
    </row>
    <row r="579" spans="1:9">
      <c r="A579" s="6">
        <v>45787</v>
      </c>
      <c r="B579" s="3">
        <f t="shared" ref="B579:B642" si="27">YEAR(A579)</f>
        <v>2025</v>
      </c>
      <c r="C579" s="6" t="str">
        <f t="shared" ref="C579:C642" si="28">CHOOSE(MONTH(A579),"JAN","FEB","MAR","APR","MAY","JUN","JUL","AUG","SEP","OCT","NOV","DEC")</f>
        <v>MAY</v>
      </c>
      <c r="D579" s="7">
        <f t="shared" ref="D579:D642" si="29">SUM(F579:G579)</f>
        <v>920</v>
      </c>
      <c r="E579" t="s">
        <v>24</v>
      </c>
      <c r="F579" s="7">
        <v>0</v>
      </c>
      <c r="G579" s="7">
        <v>920</v>
      </c>
      <c r="H579" t="s">
        <v>28</v>
      </c>
      <c r="I579" s="7">
        <v>1492</v>
      </c>
    </row>
    <row r="580" spans="1:9">
      <c r="A580" s="6">
        <v>45788</v>
      </c>
      <c r="B580" s="3">
        <f t="shared" si="27"/>
        <v>2025</v>
      </c>
      <c r="C580" s="6" t="str">
        <f t="shared" si="28"/>
        <v>MAY</v>
      </c>
      <c r="D580" s="7">
        <f t="shared" si="29"/>
        <v>3200</v>
      </c>
      <c r="E580" t="s">
        <v>29</v>
      </c>
      <c r="F580" s="7">
        <v>0</v>
      </c>
      <c r="G580" s="7">
        <v>3200</v>
      </c>
      <c r="H580" t="s">
        <v>21</v>
      </c>
      <c r="I580" s="7">
        <v>2652</v>
      </c>
    </row>
    <row r="581" spans="1:9">
      <c r="A581" s="6">
        <v>45789</v>
      </c>
      <c r="B581" s="3">
        <f t="shared" si="27"/>
        <v>2025</v>
      </c>
      <c r="C581" s="6" t="str">
        <f t="shared" si="28"/>
        <v>MAY</v>
      </c>
      <c r="D581" s="7">
        <f t="shared" si="29"/>
        <v>2320</v>
      </c>
      <c r="E581" t="s">
        <v>29</v>
      </c>
      <c r="F581" s="7">
        <v>0</v>
      </c>
      <c r="G581" s="7">
        <v>2320</v>
      </c>
      <c r="H581" t="s">
        <v>30</v>
      </c>
      <c r="I581" s="7">
        <v>5012</v>
      </c>
    </row>
    <row r="582" spans="1:9">
      <c r="A582" s="6">
        <v>45790</v>
      </c>
      <c r="B582" s="3">
        <f t="shared" si="27"/>
        <v>2025</v>
      </c>
      <c r="C582" s="6" t="str">
        <f t="shared" si="28"/>
        <v>MAY</v>
      </c>
      <c r="D582" s="7">
        <f t="shared" si="29"/>
        <v>3800</v>
      </c>
      <c r="E582" t="s">
        <v>22</v>
      </c>
      <c r="F582" s="7">
        <v>0</v>
      </c>
      <c r="G582" s="7">
        <v>3800</v>
      </c>
      <c r="H582" t="s">
        <v>25</v>
      </c>
      <c r="I582" s="7">
        <v>5058</v>
      </c>
    </row>
    <row r="583" spans="1:9">
      <c r="A583" s="6">
        <v>45791</v>
      </c>
      <c r="B583" s="3">
        <f t="shared" si="27"/>
        <v>2025</v>
      </c>
      <c r="C583" s="6" t="str">
        <f t="shared" si="28"/>
        <v>MAY</v>
      </c>
      <c r="D583" s="7">
        <f t="shared" si="29"/>
        <v>1110</v>
      </c>
      <c r="E583" t="s">
        <v>26</v>
      </c>
      <c r="F583" s="7">
        <v>0</v>
      </c>
      <c r="G583" s="7">
        <v>1110</v>
      </c>
      <c r="H583" t="s">
        <v>25</v>
      </c>
      <c r="I583" s="7">
        <v>2908</v>
      </c>
    </row>
    <row r="584" spans="1:9">
      <c r="A584" s="6">
        <v>45792</v>
      </c>
      <c r="B584" s="3">
        <f t="shared" si="27"/>
        <v>2025</v>
      </c>
      <c r="C584" s="6" t="str">
        <f t="shared" si="28"/>
        <v>MAY</v>
      </c>
      <c r="D584" s="7">
        <f t="shared" si="29"/>
        <v>3550</v>
      </c>
      <c r="E584" t="s">
        <v>24</v>
      </c>
      <c r="F584" s="7">
        <v>0</v>
      </c>
      <c r="G584" s="7">
        <v>3550</v>
      </c>
      <c r="H584" t="s">
        <v>28</v>
      </c>
      <c r="I584" s="7">
        <v>3036</v>
      </c>
    </row>
    <row r="585" spans="1:9">
      <c r="A585" s="6">
        <v>45793</v>
      </c>
      <c r="B585" s="3">
        <f t="shared" si="27"/>
        <v>2025</v>
      </c>
      <c r="C585" s="6" t="str">
        <f t="shared" si="28"/>
        <v>MAY</v>
      </c>
      <c r="D585" s="7">
        <f t="shared" si="29"/>
        <v>2650</v>
      </c>
      <c r="E585" t="s">
        <v>24</v>
      </c>
      <c r="F585" s="7">
        <v>0</v>
      </c>
      <c r="G585" s="7">
        <v>2650</v>
      </c>
      <c r="H585" t="s">
        <v>21</v>
      </c>
      <c r="I585" s="7">
        <v>2740</v>
      </c>
    </row>
    <row r="586" spans="1:9">
      <c r="A586" s="6">
        <v>45788</v>
      </c>
      <c r="B586" s="3">
        <f t="shared" si="27"/>
        <v>2025</v>
      </c>
      <c r="C586" s="6" t="str">
        <f t="shared" si="28"/>
        <v>MAY</v>
      </c>
      <c r="D586" s="7">
        <f t="shared" si="29"/>
        <v>1910</v>
      </c>
      <c r="E586" t="s">
        <v>29</v>
      </c>
      <c r="F586" s="7">
        <v>0</v>
      </c>
      <c r="G586" s="7">
        <v>1910</v>
      </c>
      <c r="H586" t="s">
        <v>23</v>
      </c>
      <c r="I586" s="7">
        <v>2449</v>
      </c>
    </row>
    <row r="587" spans="1:9">
      <c r="A587" s="6">
        <v>45795</v>
      </c>
      <c r="B587" s="3">
        <f t="shared" si="27"/>
        <v>2025</v>
      </c>
      <c r="C587" s="6" t="str">
        <f t="shared" si="28"/>
        <v>MAY</v>
      </c>
      <c r="D587" s="7">
        <f t="shared" si="29"/>
        <v>1900</v>
      </c>
      <c r="E587" t="s">
        <v>29</v>
      </c>
      <c r="F587" s="7">
        <v>1900</v>
      </c>
      <c r="G587" s="7">
        <v>0</v>
      </c>
      <c r="H587" t="s">
        <v>23</v>
      </c>
      <c r="I587" s="7">
        <v>3399</v>
      </c>
    </row>
    <row r="588" spans="1:9">
      <c r="A588" s="6">
        <v>45796</v>
      </c>
      <c r="B588" s="3">
        <f t="shared" si="27"/>
        <v>2025</v>
      </c>
      <c r="C588" s="6" t="str">
        <f t="shared" si="28"/>
        <v>MAY</v>
      </c>
      <c r="D588" s="7">
        <f t="shared" si="29"/>
        <v>400</v>
      </c>
      <c r="E588" t="s">
        <v>20</v>
      </c>
      <c r="F588" s="7">
        <v>400</v>
      </c>
      <c r="G588" s="7">
        <v>0</v>
      </c>
      <c r="H588" t="s">
        <v>21</v>
      </c>
      <c r="I588" s="7">
        <v>3523</v>
      </c>
    </row>
    <row r="589" spans="1:9">
      <c r="A589" s="6">
        <v>45797</v>
      </c>
      <c r="B589" s="3">
        <f t="shared" si="27"/>
        <v>2025</v>
      </c>
      <c r="C589" s="6" t="str">
        <f t="shared" si="28"/>
        <v>MAY</v>
      </c>
      <c r="D589" s="7">
        <f t="shared" si="29"/>
        <v>200</v>
      </c>
      <c r="E589" t="s">
        <v>26</v>
      </c>
      <c r="F589" s="7">
        <v>200</v>
      </c>
      <c r="G589" s="7">
        <v>0</v>
      </c>
      <c r="H589" t="s">
        <v>23</v>
      </c>
      <c r="I589" s="7">
        <v>1408</v>
      </c>
    </row>
    <row r="590" spans="1:9">
      <c r="A590" s="6">
        <v>45798</v>
      </c>
      <c r="B590" s="3">
        <f t="shared" si="27"/>
        <v>2025</v>
      </c>
      <c r="C590" s="6" t="str">
        <f t="shared" si="28"/>
        <v>MAY</v>
      </c>
      <c r="D590" s="7">
        <f t="shared" si="29"/>
        <v>300</v>
      </c>
      <c r="E590" t="s">
        <v>24</v>
      </c>
      <c r="F590" s="7">
        <v>0</v>
      </c>
      <c r="G590" s="7">
        <v>300</v>
      </c>
      <c r="H590" t="s">
        <v>23</v>
      </c>
      <c r="I590" s="7">
        <v>3736</v>
      </c>
    </row>
    <row r="591" spans="1:9">
      <c r="A591" s="6">
        <v>45799</v>
      </c>
      <c r="B591" s="3">
        <f t="shared" si="27"/>
        <v>2025</v>
      </c>
      <c r="C591" s="6" t="str">
        <f t="shared" si="28"/>
        <v>MAY</v>
      </c>
      <c r="D591" s="7">
        <f t="shared" si="29"/>
        <v>5000</v>
      </c>
      <c r="E591" t="s">
        <v>24</v>
      </c>
      <c r="F591" s="7">
        <v>5000</v>
      </c>
      <c r="G591" s="7">
        <v>0</v>
      </c>
      <c r="H591" t="s">
        <v>23</v>
      </c>
      <c r="I591" s="7">
        <v>3369</v>
      </c>
    </row>
    <row r="592" spans="1:9">
      <c r="A592" s="6">
        <v>45800</v>
      </c>
      <c r="B592" s="3">
        <f t="shared" si="27"/>
        <v>2025</v>
      </c>
      <c r="C592" s="6" t="str">
        <f t="shared" si="28"/>
        <v>MAY</v>
      </c>
      <c r="D592" s="7">
        <f t="shared" si="29"/>
        <v>600</v>
      </c>
      <c r="E592" t="s">
        <v>29</v>
      </c>
      <c r="F592" s="7">
        <v>0</v>
      </c>
      <c r="G592" s="7">
        <v>600</v>
      </c>
      <c r="H592" t="s">
        <v>21</v>
      </c>
      <c r="I592" s="7">
        <v>3107</v>
      </c>
    </row>
    <row r="593" spans="1:9">
      <c r="A593" s="6">
        <v>45801</v>
      </c>
      <c r="B593" s="3">
        <f t="shared" si="27"/>
        <v>2025</v>
      </c>
      <c r="C593" s="6" t="str">
        <f t="shared" si="28"/>
        <v>MAY</v>
      </c>
      <c r="D593" s="7">
        <f t="shared" si="29"/>
        <v>2000</v>
      </c>
      <c r="E593" t="s">
        <v>29</v>
      </c>
      <c r="F593" s="7">
        <v>2000</v>
      </c>
      <c r="G593" s="7">
        <v>0</v>
      </c>
      <c r="H593" t="s">
        <v>21</v>
      </c>
      <c r="I593" s="7">
        <v>1639</v>
      </c>
    </row>
    <row r="594" spans="1:9">
      <c r="A594" s="6">
        <v>45802</v>
      </c>
      <c r="B594" s="3">
        <f t="shared" si="27"/>
        <v>2025</v>
      </c>
      <c r="C594" s="6" t="str">
        <f t="shared" si="28"/>
        <v>MAY</v>
      </c>
      <c r="D594" s="7">
        <f t="shared" si="29"/>
        <v>4000</v>
      </c>
      <c r="E594" t="s">
        <v>22</v>
      </c>
      <c r="F594" s="7">
        <v>0</v>
      </c>
      <c r="G594" s="7">
        <v>4000</v>
      </c>
      <c r="H594" t="s">
        <v>23</v>
      </c>
      <c r="I594" s="7">
        <v>3602</v>
      </c>
    </row>
    <row r="595" spans="1:9">
      <c r="A595" s="6">
        <v>45803</v>
      </c>
      <c r="B595" s="3">
        <f t="shared" si="27"/>
        <v>2025</v>
      </c>
      <c r="C595" s="6" t="str">
        <f t="shared" si="28"/>
        <v>MAY</v>
      </c>
      <c r="D595" s="7">
        <f t="shared" si="29"/>
        <v>200</v>
      </c>
      <c r="E595" t="s">
        <v>26</v>
      </c>
      <c r="F595" s="7">
        <v>0</v>
      </c>
      <c r="G595" s="7">
        <v>200</v>
      </c>
      <c r="H595" t="s">
        <v>27</v>
      </c>
      <c r="I595" s="7">
        <v>2915</v>
      </c>
    </row>
    <row r="596" spans="1:9">
      <c r="A596" s="6">
        <v>45798</v>
      </c>
      <c r="B596" s="3">
        <f t="shared" si="27"/>
        <v>2025</v>
      </c>
      <c r="C596" s="6" t="str">
        <f t="shared" si="28"/>
        <v>MAY</v>
      </c>
      <c r="D596" s="7">
        <f t="shared" si="29"/>
        <v>800</v>
      </c>
      <c r="E596" t="s">
        <v>29</v>
      </c>
      <c r="F596" s="7">
        <v>800</v>
      </c>
      <c r="G596" s="7">
        <v>0</v>
      </c>
      <c r="H596" t="s">
        <v>23</v>
      </c>
      <c r="I596" s="7">
        <v>840</v>
      </c>
    </row>
    <row r="597" spans="1:9">
      <c r="A597" s="6">
        <v>45805</v>
      </c>
      <c r="B597" s="3">
        <f t="shared" si="27"/>
        <v>2025</v>
      </c>
      <c r="C597" s="6" t="str">
        <f t="shared" si="28"/>
        <v>MAY</v>
      </c>
      <c r="D597" s="7">
        <f t="shared" si="29"/>
        <v>3000</v>
      </c>
      <c r="E597" t="s">
        <v>24</v>
      </c>
      <c r="F597" s="7">
        <v>0</v>
      </c>
      <c r="G597" s="7">
        <v>3000</v>
      </c>
      <c r="H597" t="s">
        <v>21</v>
      </c>
      <c r="I597" s="7">
        <v>5889</v>
      </c>
    </row>
    <row r="598" spans="1:9">
      <c r="A598" s="6">
        <v>45806</v>
      </c>
      <c r="B598" s="3">
        <f t="shared" si="27"/>
        <v>2025</v>
      </c>
      <c r="C598" s="6" t="str">
        <f t="shared" si="28"/>
        <v>MAY</v>
      </c>
      <c r="D598" s="7">
        <f t="shared" si="29"/>
        <v>10000</v>
      </c>
      <c r="E598" t="s">
        <v>29</v>
      </c>
      <c r="F598" s="7">
        <v>10000</v>
      </c>
      <c r="G598" s="7">
        <v>0</v>
      </c>
      <c r="H598" t="s">
        <v>23</v>
      </c>
      <c r="I598" s="7">
        <v>5261</v>
      </c>
    </row>
    <row r="599" spans="1:9">
      <c r="A599" s="6">
        <v>45807</v>
      </c>
      <c r="B599" s="3">
        <f t="shared" si="27"/>
        <v>2025</v>
      </c>
      <c r="C599" s="6" t="str">
        <f t="shared" si="28"/>
        <v>MAY</v>
      </c>
      <c r="D599" s="7">
        <f t="shared" si="29"/>
        <v>3000</v>
      </c>
      <c r="E599" t="s">
        <v>29</v>
      </c>
      <c r="F599" s="7">
        <v>0</v>
      </c>
      <c r="G599" s="7">
        <v>3000</v>
      </c>
      <c r="H599" t="s">
        <v>23</v>
      </c>
      <c r="I599" s="7">
        <v>4278</v>
      </c>
    </row>
    <row r="600" spans="1:9">
      <c r="A600" s="6">
        <v>45808</v>
      </c>
      <c r="B600" s="3">
        <f t="shared" si="27"/>
        <v>2025</v>
      </c>
      <c r="C600" s="6" t="str">
        <f t="shared" si="28"/>
        <v>MAY</v>
      </c>
      <c r="D600" s="7">
        <f t="shared" si="29"/>
        <v>500</v>
      </c>
      <c r="E600" t="s">
        <v>26</v>
      </c>
      <c r="F600" s="7">
        <v>500</v>
      </c>
      <c r="G600" s="7">
        <v>0</v>
      </c>
      <c r="H600" t="s">
        <v>23</v>
      </c>
      <c r="I600" s="7">
        <v>2960</v>
      </c>
    </row>
    <row r="601" spans="1:9">
      <c r="A601" s="6">
        <v>45808</v>
      </c>
      <c r="B601" s="3">
        <f t="shared" si="27"/>
        <v>2025</v>
      </c>
      <c r="C601" s="6" t="str">
        <f t="shared" si="28"/>
        <v>MAY</v>
      </c>
      <c r="D601" s="7">
        <f t="shared" si="29"/>
        <v>8000</v>
      </c>
      <c r="E601" t="s">
        <v>29</v>
      </c>
      <c r="F601" s="7">
        <v>0</v>
      </c>
      <c r="G601" s="7">
        <v>8000</v>
      </c>
      <c r="H601" t="s">
        <v>21</v>
      </c>
      <c r="I601" s="7">
        <v>2397</v>
      </c>
    </row>
    <row r="602" spans="1:9">
      <c r="A602" s="6">
        <v>45810</v>
      </c>
      <c r="B602" s="3">
        <f t="shared" si="27"/>
        <v>2025</v>
      </c>
      <c r="C602" s="6" t="str">
        <f t="shared" si="28"/>
        <v>JUN</v>
      </c>
      <c r="D602" s="7">
        <f t="shared" si="29"/>
        <v>400</v>
      </c>
      <c r="E602" t="s">
        <v>24</v>
      </c>
      <c r="F602" s="7">
        <v>400</v>
      </c>
      <c r="G602" s="7">
        <v>0</v>
      </c>
      <c r="H602" t="s">
        <v>21</v>
      </c>
      <c r="I602" s="7">
        <v>5788</v>
      </c>
    </row>
    <row r="603" spans="1:9">
      <c r="A603" s="6">
        <v>45811</v>
      </c>
      <c r="B603" s="3">
        <f t="shared" si="27"/>
        <v>2025</v>
      </c>
      <c r="C603" s="6" t="str">
        <f t="shared" si="28"/>
        <v>JUN</v>
      </c>
      <c r="D603" s="7">
        <f t="shared" si="29"/>
        <v>300</v>
      </c>
      <c r="E603" t="s">
        <v>29</v>
      </c>
      <c r="F603" s="7">
        <v>0</v>
      </c>
      <c r="G603" s="7">
        <v>300</v>
      </c>
      <c r="H603" t="s">
        <v>23</v>
      </c>
      <c r="I603" s="7">
        <v>3631</v>
      </c>
    </row>
    <row r="604" spans="1:9">
      <c r="A604" s="6">
        <v>45812</v>
      </c>
      <c r="B604" s="3">
        <f t="shared" si="27"/>
        <v>2025</v>
      </c>
      <c r="C604" s="6" t="str">
        <f t="shared" si="28"/>
        <v>JUN</v>
      </c>
      <c r="D604" s="7">
        <f t="shared" si="29"/>
        <v>1500</v>
      </c>
      <c r="E604" t="s">
        <v>29</v>
      </c>
      <c r="F604" s="7">
        <v>0</v>
      </c>
      <c r="G604" s="7">
        <v>1500</v>
      </c>
      <c r="H604" t="s">
        <v>27</v>
      </c>
      <c r="I604" s="7">
        <v>3522</v>
      </c>
    </row>
    <row r="605" spans="1:9">
      <c r="A605" s="6">
        <v>45813</v>
      </c>
      <c r="B605" s="3">
        <f t="shared" si="27"/>
        <v>2025</v>
      </c>
      <c r="C605" s="6" t="str">
        <f t="shared" si="28"/>
        <v>JUN</v>
      </c>
      <c r="D605" s="7">
        <f t="shared" si="29"/>
        <v>3000</v>
      </c>
      <c r="E605" t="s">
        <v>26</v>
      </c>
      <c r="F605" s="7">
        <v>0</v>
      </c>
      <c r="G605" s="7">
        <v>3000</v>
      </c>
      <c r="H605" t="s">
        <v>25</v>
      </c>
      <c r="I605" s="7">
        <v>2873</v>
      </c>
    </row>
    <row r="606" spans="1:9">
      <c r="A606" s="6">
        <v>45814</v>
      </c>
      <c r="B606" s="3">
        <f t="shared" si="27"/>
        <v>2025</v>
      </c>
      <c r="C606" s="6" t="str">
        <f t="shared" si="28"/>
        <v>JUN</v>
      </c>
      <c r="D606" s="7">
        <f t="shared" si="29"/>
        <v>27200</v>
      </c>
      <c r="E606" t="s">
        <v>26</v>
      </c>
      <c r="F606" s="7">
        <v>0</v>
      </c>
      <c r="G606" s="7">
        <v>27200</v>
      </c>
      <c r="H606" t="s">
        <v>25</v>
      </c>
      <c r="I606" s="7">
        <v>5811</v>
      </c>
    </row>
    <row r="607" spans="1:9">
      <c r="A607" s="6">
        <v>45814</v>
      </c>
      <c r="B607" s="3">
        <f t="shared" si="27"/>
        <v>2025</v>
      </c>
      <c r="C607" s="6" t="str">
        <f t="shared" si="28"/>
        <v>JUN</v>
      </c>
      <c r="D607" s="7">
        <f t="shared" si="29"/>
        <v>500</v>
      </c>
      <c r="E607" t="s">
        <v>29</v>
      </c>
      <c r="F607" s="7">
        <v>500</v>
      </c>
      <c r="G607" s="7">
        <v>0</v>
      </c>
      <c r="H607" t="s">
        <v>28</v>
      </c>
      <c r="I607" s="7">
        <v>4533</v>
      </c>
    </row>
    <row r="608" spans="1:9">
      <c r="A608" s="6">
        <v>45814</v>
      </c>
      <c r="B608" s="3">
        <f t="shared" si="27"/>
        <v>2025</v>
      </c>
      <c r="C608" s="6" t="str">
        <f t="shared" si="28"/>
        <v>JUN</v>
      </c>
      <c r="D608" s="7">
        <f t="shared" si="29"/>
        <v>8000</v>
      </c>
      <c r="E608" t="s">
        <v>24</v>
      </c>
      <c r="F608" s="7">
        <v>0</v>
      </c>
      <c r="G608" s="7">
        <v>8000</v>
      </c>
      <c r="H608" t="s">
        <v>25</v>
      </c>
      <c r="I608" s="7">
        <v>2970</v>
      </c>
    </row>
    <row r="609" spans="1:9">
      <c r="A609" s="6">
        <v>45816</v>
      </c>
      <c r="B609" s="3">
        <f t="shared" si="27"/>
        <v>2025</v>
      </c>
      <c r="C609" s="6" t="str">
        <f t="shared" si="28"/>
        <v>JUN</v>
      </c>
      <c r="D609" s="7">
        <f t="shared" si="29"/>
        <v>400</v>
      </c>
      <c r="E609" t="s">
        <v>29</v>
      </c>
      <c r="F609" s="7">
        <v>400</v>
      </c>
      <c r="G609" s="7">
        <v>0</v>
      </c>
      <c r="H609" t="s">
        <v>27</v>
      </c>
      <c r="I609" s="7">
        <v>1325</v>
      </c>
    </row>
    <row r="610" spans="1:9">
      <c r="A610" s="6">
        <v>45817</v>
      </c>
      <c r="B610" s="3">
        <f t="shared" si="27"/>
        <v>2025</v>
      </c>
      <c r="C610" s="6" t="str">
        <f t="shared" si="28"/>
        <v>JUN</v>
      </c>
      <c r="D610" s="7">
        <f t="shared" si="29"/>
        <v>300</v>
      </c>
      <c r="E610" t="s">
        <v>29</v>
      </c>
      <c r="F610" s="7">
        <v>0</v>
      </c>
      <c r="G610" s="7">
        <v>300</v>
      </c>
      <c r="H610" t="s">
        <v>21</v>
      </c>
      <c r="I610" s="7">
        <v>3408</v>
      </c>
    </row>
    <row r="611" spans="1:9">
      <c r="A611" s="6">
        <v>45818</v>
      </c>
      <c r="B611" s="3">
        <f t="shared" si="27"/>
        <v>2025</v>
      </c>
      <c r="C611" s="6" t="str">
        <f t="shared" si="28"/>
        <v>JUN</v>
      </c>
      <c r="D611" s="7">
        <f t="shared" si="29"/>
        <v>1500</v>
      </c>
      <c r="E611" t="s">
        <v>26</v>
      </c>
      <c r="F611" s="7">
        <v>0</v>
      </c>
      <c r="G611" s="7">
        <v>1500</v>
      </c>
      <c r="H611" t="s">
        <v>23</v>
      </c>
      <c r="I611" s="7">
        <v>5831</v>
      </c>
    </row>
    <row r="612" spans="1:9">
      <c r="A612" s="6">
        <v>45819</v>
      </c>
      <c r="B612" s="3">
        <f t="shared" si="27"/>
        <v>2025</v>
      </c>
      <c r="C612" s="6" t="str">
        <f t="shared" si="28"/>
        <v>JUN</v>
      </c>
      <c r="D612" s="7">
        <f t="shared" si="29"/>
        <v>3000</v>
      </c>
      <c r="E612" t="s">
        <v>29</v>
      </c>
      <c r="F612" s="7">
        <v>0</v>
      </c>
      <c r="G612" s="7">
        <v>3000</v>
      </c>
      <c r="H612" t="s">
        <v>23</v>
      </c>
      <c r="I612" s="7">
        <v>2537</v>
      </c>
    </row>
    <row r="613" spans="1:9">
      <c r="A613" s="6">
        <v>45820</v>
      </c>
      <c r="B613" s="3">
        <f t="shared" si="27"/>
        <v>2025</v>
      </c>
      <c r="C613" s="6" t="str">
        <f t="shared" si="28"/>
        <v>JUN</v>
      </c>
      <c r="D613" s="7">
        <f t="shared" si="29"/>
        <v>500</v>
      </c>
      <c r="E613" t="s">
        <v>24</v>
      </c>
      <c r="F613" s="7">
        <v>500</v>
      </c>
      <c r="G613" s="7">
        <v>0</v>
      </c>
      <c r="H613" t="s">
        <v>21</v>
      </c>
      <c r="I613" s="7">
        <v>5926</v>
      </c>
    </row>
    <row r="614" spans="1:9">
      <c r="A614" s="6">
        <v>45821</v>
      </c>
      <c r="B614" s="3">
        <f t="shared" si="27"/>
        <v>2025</v>
      </c>
      <c r="C614" s="6" t="str">
        <f t="shared" si="28"/>
        <v>JUN</v>
      </c>
      <c r="D614" s="7">
        <f t="shared" si="29"/>
        <v>8000</v>
      </c>
      <c r="E614" t="s">
        <v>29</v>
      </c>
      <c r="F614" s="7">
        <v>0</v>
      </c>
      <c r="G614" s="7">
        <v>8000</v>
      </c>
      <c r="H614" t="s">
        <v>25</v>
      </c>
      <c r="I614" s="7">
        <v>4359</v>
      </c>
    </row>
    <row r="615" spans="1:9">
      <c r="A615" s="6">
        <v>45822</v>
      </c>
      <c r="B615" s="3">
        <f t="shared" si="27"/>
        <v>2025</v>
      </c>
      <c r="C615" s="6" t="str">
        <f t="shared" si="28"/>
        <v>JUN</v>
      </c>
      <c r="D615" s="7">
        <f t="shared" si="29"/>
        <v>10400</v>
      </c>
      <c r="E615" t="s">
        <v>22</v>
      </c>
      <c r="F615" s="7">
        <v>400</v>
      </c>
      <c r="G615" s="7">
        <v>10000</v>
      </c>
      <c r="H615" t="s">
        <v>28</v>
      </c>
      <c r="I615" s="7">
        <v>1977</v>
      </c>
    </row>
    <row r="616" spans="1:9">
      <c r="A616" s="6">
        <v>45823</v>
      </c>
      <c r="B616" s="3">
        <f t="shared" si="27"/>
        <v>2025</v>
      </c>
      <c r="C616" s="6" t="str">
        <f t="shared" si="28"/>
        <v>JUN</v>
      </c>
      <c r="D616" s="7">
        <f t="shared" si="29"/>
        <v>10300</v>
      </c>
      <c r="E616" t="s">
        <v>20</v>
      </c>
      <c r="F616" s="7">
        <v>10000</v>
      </c>
      <c r="G616" s="7">
        <v>300</v>
      </c>
      <c r="H616" t="s">
        <v>25</v>
      </c>
      <c r="I616" s="7">
        <v>831</v>
      </c>
    </row>
    <row r="617" spans="1:9">
      <c r="A617" s="6">
        <v>45823</v>
      </c>
      <c r="B617" s="3">
        <f t="shared" si="27"/>
        <v>2025</v>
      </c>
      <c r="C617" s="6" t="str">
        <f t="shared" si="28"/>
        <v>JUN</v>
      </c>
      <c r="D617" s="7">
        <f t="shared" si="29"/>
        <v>1500</v>
      </c>
      <c r="E617" t="s">
        <v>24</v>
      </c>
      <c r="F617" s="7">
        <v>0</v>
      </c>
      <c r="G617" s="7">
        <v>1500</v>
      </c>
      <c r="H617" t="s">
        <v>21</v>
      </c>
      <c r="I617" s="7">
        <v>3844</v>
      </c>
    </row>
    <row r="618" spans="1:9">
      <c r="A618" s="6">
        <v>45823</v>
      </c>
      <c r="B618" s="3">
        <f t="shared" si="27"/>
        <v>2025</v>
      </c>
      <c r="C618" s="6" t="str">
        <f t="shared" si="28"/>
        <v>JUN</v>
      </c>
      <c r="D618" s="7">
        <f t="shared" si="29"/>
        <v>3000</v>
      </c>
      <c r="E618" t="s">
        <v>26</v>
      </c>
      <c r="F618" s="7">
        <v>0</v>
      </c>
      <c r="G618" s="7">
        <v>3000</v>
      </c>
      <c r="H618" t="s">
        <v>23</v>
      </c>
      <c r="I618" s="7">
        <v>1724</v>
      </c>
    </row>
    <row r="619" spans="1:9">
      <c r="A619" s="6">
        <v>45826</v>
      </c>
      <c r="B619" s="3">
        <f t="shared" si="27"/>
        <v>2025</v>
      </c>
      <c r="C619" s="6" t="str">
        <f t="shared" si="28"/>
        <v>JUN</v>
      </c>
      <c r="D619" s="7">
        <f t="shared" si="29"/>
        <v>500</v>
      </c>
      <c r="E619" t="s">
        <v>26</v>
      </c>
      <c r="F619" s="7">
        <v>500</v>
      </c>
      <c r="G619" s="7">
        <v>0</v>
      </c>
      <c r="H619" t="s">
        <v>23</v>
      </c>
      <c r="I619" s="7">
        <v>3576</v>
      </c>
    </row>
    <row r="620" spans="1:9">
      <c r="A620" s="6">
        <v>45827</v>
      </c>
      <c r="B620" s="3">
        <f t="shared" si="27"/>
        <v>2025</v>
      </c>
      <c r="C620" s="6" t="str">
        <f t="shared" si="28"/>
        <v>JUN</v>
      </c>
      <c r="D620" s="7">
        <f t="shared" si="29"/>
        <v>8000</v>
      </c>
      <c r="E620" t="s">
        <v>29</v>
      </c>
      <c r="F620" s="7">
        <v>0</v>
      </c>
      <c r="G620" s="7">
        <v>8000</v>
      </c>
      <c r="H620" t="s">
        <v>23</v>
      </c>
      <c r="I620" s="7">
        <v>1363</v>
      </c>
    </row>
    <row r="621" spans="1:9">
      <c r="A621" s="6">
        <v>45828</v>
      </c>
      <c r="B621" s="3">
        <f t="shared" si="27"/>
        <v>2025</v>
      </c>
      <c r="C621" s="6" t="str">
        <f t="shared" si="28"/>
        <v>JUN</v>
      </c>
      <c r="D621" s="7">
        <f t="shared" si="29"/>
        <v>400</v>
      </c>
      <c r="E621" t="s">
        <v>26</v>
      </c>
      <c r="F621" s="7">
        <v>400</v>
      </c>
      <c r="G621" s="7">
        <v>0</v>
      </c>
      <c r="H621" t="s">
        <v>21</v>
      </c>
      <c r="I621" s="7">
        <v>2283</v>
      </c>
    </row>
    <row r="622" spans="1:9">
      <c r="A622" s="6">
        <v>45829</v>
      </c>
      <c r="B622" s="3">
        <f t="shared" si="27"/>
        <v>2025</v>
      </c>
      <c r="C622" s="6" t="str">
        <f t="shared" si="28"/>
        <v>JUN</v>
      </c>
      <c r="D622" s="7">
        <f t="shared" si="29"/>
        <v>300</v>
      </c>
      <c r="E622" t="s">
        <v>22</v>
      </c>
      <c r="F622" s="7">
        <v>0</v>
      </c>
      <c r="G622" s="7">
        <v>300</v>
      </c>
      <c r="H622" t="s">
        <v>21</v>
      </c>
      <c r="I622" s="7">
        <v>2606</v>
      </c>
    </row>
    <row r="623" spans="1:9">
      <c r="A623" s="6">
        <v>45830</v>
      </c>
      <c r="B623" s="3">
        <f t="shared" si="27"/>
        <v>2025</v>
      </c>
      <c r="C623" s="6" t="str">
        <f t="shared" si="28"/>
        <v>JUN</v>
      </c>
      <c r="D623" s="7">
        <f t="shared" si="29"/>
        <v>1500</v>
      </c>
      <c r="E623" t="s">
        <v>24</v>
      </c>
      <c r="F623" s="7">
        <v>0</v>
      </c>
      <c r="G623" s="7">
        <v>1500</v>
      </c>
      <c r="H623" t="s">
        <v>23</v>
      </c>
      <c r="I623" s="7">
        <v>2994</v>
      </c>
    </row>
    <row r="624" spans="1:9">
      <c r="A624" s="6">
        <v>45831</v>
      </c>
      <c r="B624" s="3">
        <f t="shared" si="27"/>
        <v>2025</v>
      </c>
      <c r="C624" s="6" t="str">
        <f t="shared" si="28"/>
        <v>JUN</v>
      </c>
      <c r="D624" s="7">
        <f t="shared" si="29"/>
        <v>400</v>
      </c>
      <c r="E624" t="s">
        <v>26</v>
      </c>
      <c r="F624" s="7">
        <v>400</v>
      </c>
      <c r="G624" s="7">
        <v>0</v>
      </c>
      <c r="H624" t="s">
        <v>27</v>
      </c>
      <c r="I624" s="7">
        <v>3123</v>
      </c>
    </row>
    <row r="625" spans="1:9">
      <c r="A625" s="6">
        <v>45832</v>
      </c>
      <c r="B625" s="3">
        <f t="shared" si="27"/>
        <v>2025</v>
      </c>
      <c r="C625" s="6" t="str">
        <f t="shared" si="28"/>
        <v>JUN</v>
      </c>
      <c r="D625" s="7">
        <f t="shared" si="29"/>
        <v>300</v>
      </c>
      <c r="E625" t="s">
        <v>29</v>
      </c>
      <c r="F625" s="7">
        <v>0</v>
      </c>
      <c r="G625" s="7">
        <v>300</v>
      </c>
      <c r="H625" t="s">
        <v>23</v>
      </c>
      <c r="I625" s="7">
        <v>1646</v>
      </c>
    </row>
    <row r="626" spans="1:9">
      <c r="A626" s="6">
        <v>45833</v>
      </c>
      <c r="B626" s="3">
        <f t="shared" si="27"/>
        <v>2025</v>
      </c>
      <c r="C626" s="6" t="str">
        <f t="shared" si="28"/>
        <v>JUN</v>
      </c>
      <c r="D626" s="7">
        <f t="shared" si="29"/>
        <v>1500</v>
      </c>
      <c r="E626" t="s">
        <v>22</v>
      </c>
      <c r="F626" s="7">
        <v>0</v>
      </c>
      <c r="G626" s="7">
        <v>1500</v>
      </c>
      <c r="H626" t="s">
        <v>23</v>
      </c>
      <c r="I626" s="7">
        <v>3489</v>
      </c>
    </row>
    <row r="627" spans="1:9">
      <c r="A627" s="6">
        <v>45834</v>
      </c>
      <c r="B627" s="3">
        <f t="shared" si="27"/>
        <v>2025</v>
      </c>
      <c r="C627" s="6" t="str">
        <f t="shared" si="28"/>
        <v>JUN</v>
      </c>
      <c r="D627" s="7">
        <f t="shared" si="29"/>
        <v>400</v>
      </c>
      <c r="E627" t="s">
        <v>20</v>
      </c>
      <c r="F627" s="7">
        <v>400</v>
      </c>
      <c r="G627" s="7">
        <v>0</v>
      </c>
      <c r="H627" t="s">
        <v>21</v>
      </c>
      <c r="I627" s="7">
        <v>3462</v>
      </c>
    </row>
    <row r="628" spans="1:9">
      <c r="A628" s="6">
        <v>45829</v>
      </c>
      <c r="B628" s="3">
        <f t="shared" si="27"/>
        <v>2025</v>
      </c>
      <c r="C628" s="6" t="str">
        <f t="shared" si="28"/>
        <v>JUN</v>
      </c>
      <c r="D628" s="7">
        <f t="shared" si="29"/>
        <v>300</v>
      </c>
      <c r="E628" t="s">
        <v>22</v>
      </c>
      <c r="F628" s="7">
        <v>0</v>
      </c>
      <c r="G628" s="7">
        <v>300</v>
      </c>
      <c r="H628" t="s">
        <v>21</v>
      </c>
      <c r="I628" s="7">
        <v>2134</v>
      </c>
    </row>
    <row r="629" spans="1:9">
      <c r="A629" s="6">
        <v>45836</v>
      </c>
      <c r="B629" s="3">
        <f t="shared" si="27"/>
        <v>2025</v>
      </c>
      <c r="C629" s="6" t="str">
        <f t="shared" si="28"/>
        <v>JUN</v>
      </c>
      <c r="D629" s="7">
        <f t="shared" si="29"/>
        <v>300</v>
      </c>
      <c r="E629" t="s">
        <v>26</v>
      </c>
      <c r="F629" s="7">
        <v>0</v>
      </c>
      <c r="G629" s="7">
        <v>300</v>
      </c>
      <c r="H629" t="s">
        <v>23</v>
      </c>
      <c r="I629" s="7">
        <v>3207</v>
      </c>
    </row>
    <row r="630" spans="1:9">
      <c r="A630" s="6">
        <v>45837</v>
      </c>
      <c r="B630" s="3">
        <f t="shared" si="27"/>
        <v>2025</v>
      </c>
      <c r="C630" s="6" t="str">
        <f t="shared" si="28"/>
        <v>JUN</v>
      </c>
      <c r="D630" s="7">
        <f t="shared" si="29"/>
        <v>1500</v>
      </c>
      <c r="E630" t="s">
        <v>24</v>
      </c>
      <c r="F630" s="7">
        <v>0</v>
      </c>
      <c r="G630" s="7">
        <v>1500</v>
      </c>
      <c r="H630" t="s">
        <v>27</v>
      </c>
      <c r="I630" s="7">
        <v>4279</v>
      </c>
    </row>
    <row r="631" spans="1:9">
      <c r="A631" s="6">
        <v>45837</v>
      </c>
      <c r="B631" s="3">
        <f t="shared" si="27"/>
        <v>2025</v>
      </c>
      <c r="C631" s="6" t="str">
        <f t="shared" si="28"/>
        <v>JUN</v>
      </c>
      <c r="D631" s="7">
        <f t="shared" si="29"/>
        <v>400</v>
      </c>
      <c r="E631" t="s">
        <v>24</v>
      </c>
      <c r="F631" s="7">
        <v>400</v>
      </c>
      <c r="G631" s="7">
        <v>0</v>
      </c>
      <c r="H631" t="s">
        <v>28</v>
      </c>
      <c r="I631" s="7">
        <v>2951</v>
      </c>
    </row>
    <row r="632" spans="1:9">
      <c r="A632" s="6">
        <v>45839</v>
      </c>
      <c r="B632" s="3">
        <f t="shared" si="27"/>
        <v>2025</v>
      </c>
      <c r="C632" s="6" t="str">
        <f t="shared" si="28"/>
        <v>JUL</v>
      </c>
      <c r="D632" s="7">
        <f t="shared" si="29"/>
        <v>300</v>
      </c>
      <c r="E632" t="s">
        <v>29</v>
      </c>
      <c r="F632" s="7">
        <v>0</v>
      </c>
      <c r="G632" s="7">
        <v>300</v>
      </c>
      <c r="H632" t="s">
        <v>25</v>
      </c>
      <c r="I632" s="7">
        <v>2924</v>
      </c>
    </row>
    <row r="633" spans="1:9">
      <c r="A633" s="6">
        <v>45840</v>
      </c>
      <c r="B633" s="3">
        <f t="shared" si="27"/>
        <v>2025</v>
      </c>
      <c r="C633" s="6" t="str">
        <f t="shared" si="28"/>
        <v>JUL</v>
      </c>
      <c r="D633" s="7">
        <f t="shared" si="29"/>
        <v>1500</v>
      </c>
      <c r="E633" t="s">
        <v>29</v>
      </c>
      <c r="F633" s="7">
        <v>0</v>
      </c>
      <c r="G633" s="7">
        <v>1500</v>
      </c>
      <c r="H633" t="s">
        <v>27</v>
      </c>
      <c r="I633" s="7">
        <v>4767</v>
      </c>
    </row>
    <row r="634" spans="1:9">
      <c r="A634" s="6">
        <v>45841</v>
      </c>
      <c r="B634" s="3">
        <f t="shared" si="27"/>
        <v>2025</v>
      </c>
      <c r="C634" s="6" t="str">
        <f t="shared" si="28"/>
        <v>JUL</v>
      </c>
      <c r="D634" s="7">
        <f t="shared" si="29"/>
        <v>400</v>
      </c>
      <c r="E634" t="s">
        <v>22</v>
      </c>
      <c r="F634" s="7">
        <v>400</v>
      </c>
      <c r="G634" s="7">
        <v>0</v>
      </c>
      <c r="H634" t="s">
        <v>21</v>
      </c>
      <c r="I634" s="7">
        <v>3290</v>
      </c>
    </row>
    <row r="635" spans="1:9">
      <c r="A635" s="6">
        <v>45842</v>
      </c>
      <c r="B635" s="3">
        <f t="shared" si="27"/>
        <v>2025</v>
      </c>
      <c r="C635" s="6" t="str">
        <f t="shared" si="28"/>
        <v>JUL</v>
      </c>
      <c r="D635" s="7">
        <f t="shared" si="29"/>
        <v>28500</v>
      </c>
      <c r="E635" t="s">
        <v>22</v>
      </c>
      <c r="F635" s="7">
        <v>0</v>
      </c>
      <c r="G635" s="7">
        <v>28500</v>
      </c>
      <c r="H635" t="s">
        <v>21</v>
      </c>
      <c r="I635" s="7">
        <v>3419</v>
      </c>
    </row>
    <row r="636" spans="1:9">
      <c r="A636" s="6">
        <v>45842</v>
      </c>
      <c r="B636" s="3">
        <f t="shared" si="27"/>
        <v>2025</v>
      </c>
      <c r="C636" s="6" t="str">
        <f t="shared" si="28"/>
        <v>JUL</v>
      </c>
      <c r="D636" s="7">
        <f t="shared" si="29"/>
        <v>300</v>
      </c>
      <c r="E636" t="s">
        <v>26</v>
      </c>
      <c r="F636" s="7">
        <v>0</v>
      </c>
      <c r="G636" s="7">
        <v>300</v>
      </c>
      <c r="H636" t="s">
        <v>21</v>
      </c>
      <c r="I636" s="7">
        <v>3807</v>
      </c>
    </row>
    <row r="637" spans="1:9">
      <c r="A637" s="6">
        <v>45843</v>
      </c>
      <c r="B637" s="3">
        <f t="shared" si="27"/>
        <v>2025</v>
      </c>
      <c r="C637" s="6" t="str">
        <f t="shared" si="28"/>
        <v>JUL</v>
      </c>
      <c r="D637" s="7">
        <f t="shared" si="29"/>
        <v>2690</v>
      </c>
      <c r="E637" t="s">
        <v>24</v>
      </c>
      <c r="F637" s="7">
        <v>0</v>
      </c>
      <c r="G637" s="7">
        <v>2690</v>
      </c>
      <c r="H637" t="s">
        <v>23</v>
      </c>
      <c r="I637" s="7">
        <v>4130</v>
      </c>
    </row>
    <row r="638" spans="1:9">
      <c r="A638" s="6">
        <v>45844</v>
      </c>
      <c r="B638" s="3">
        <f t="shared" si="27"/>
        <v>2025</v>
      </c>
      <c r="C638" s="6" t="str">
        <f t="shared" si="28"/>
        <v>JUL</v>
      </c>
      <c r="D638" s="7">
        <f t="shared" si="29"/>
        <v>1040</v>
      </c>
      <c r="E638" t="s">
        <v>24</v>
      </c>
      <c r="F638" s="7">
        <v>0</v>
      </c>
      <c r="G638" s="7">
        <v>1040</v>
      </c>
      <c r="H638" t="s">
        <v>23</v>
      </c>
      <c r="I638" s="7">
        <v>5050</v>
      </c>
    </row>
    <row r="639" spans="1:9">
      <c r="A639" s="6">
        <v>45845</v>
      </c>
      <c r="B639" s="3">
        <f t="shared" si="27"/>
        <v>2025</v>
      </c>
      <c r="C639" s="6" t="str">
        <f t="shared" si="28"/>
        <v>JUL</v>
      </c>
      <c r="D639" s="7">
        <f t="shared" si="29"/>
        <v>1990</v>
      </c>
      <c r="E639" t="s">
        <v>29</v>
      </c>
      <c r="F639" s="7">
        <v>0</v>
      </c>
      <c r="G639" s="7">
        <v>1990</v>
      </c>
      <c r="H639" t="s">
        <v>23</v>
      </c>
      <c r="I639" s="7">
        <v>2837</v>
      </c>
    </row>
    <row r="640" spans="1:9">
      <c r="A640" s="6">
        <v>45846</v>
      </c>
      <c r="B640" s="3">
        <f t="shared" si="27"/>
        <v>2025</v>
      </c>
      <c r="C640" s="6" t="str">
        <f t="shared" si="28"/>
        <v>JUL</v>
      </c>
      <c r="D640" s="7">
        <f t="shared" si="29"/>
        <v>1980</v>
      </c>
      <c r="E640" t="s">
        <v>29</v>
      </c>
      <c r="F640" s="7">
        <v>0</v>
      </c>
      <c r="G640" s="7">
        <v>1980</v>
      </c>
      <c r="H640" t="s">
        <v>21</v>
      </c>
      <c r="I640" s="7">
        <v>4689</v>
      </c>
    </row>
    <row r="641" spans="1:9">
      <c r="A641" s="6">
        <v>45847</v>
      </c>
      <c r="B641" s="3">
        <f t="shared" si="27"/>
        <v>2025</v>
      </c>
      <c r="C641" s="6" t="str">
        <f t="shared" si="28"/>
        <v>JUL</v>
      </c>
      <c r="D641" s="7">
        <f t="shared" si="29"/>
        <v>3510</v>
      </c>
      <c r="E641" t="s">
        <v>20</v>
      </c>
      <c r="F641" s="7">
        <v>0</v>
      </c>
      <c r="G641" s="7">
        <v>3510</v>
      </c>
      <c r="H641" t="s">
        <v>21</v>
      </c>
      <c r="I641" s="7">
        <v>2569</v>
      </c>
    </row>
    <row r="642" spans="1:9">
      <c r="A642" s="6">
        <v>45848</v>
      </c>
      <c r="B642" s="3">
        <f t="shared" si="27"/>
        <v>2025</v>
      </c>
      <c r="C642" s="6" t="str">
        <f t="shared" si="28"/>
        <v>JUL</v>
      </c>
      <c r="D642" s="7">
        <f t="shared" si="29"/>
        <v>810</v>
      </c>
      <c r="E642" t="s">
        <v>26</v>
      </c>
      <c r="F642" s="7">
        <v>0</v>
      </c>
      <c r="G642" s="7">
        <v>810</v>
      </c>
      <c r="H642" t="s">
        <v>30</v>
      </c>
      <c r="I642" s="7">
        <v>5582</v>
      </c>
    </row>
    <row r="643" spans="1:9">
      <c r="A643" s="6">
        <v>45849</v>
      </c>
      <c r="B643" s="3">
        <f t="shared" ref="B643:B706" si="30">YEAR(A643)</f>
        <v>2025</v>
      </c>
      <c r="C643" s="6" t="str">
        <f t="shared" ref="C643:C706" si="31">CHOOSE(MONTH(A643),"JAN","FEB","MAR","APR","MAY","JUN","JUL","AUG","SEP","OCT","NOV","DEC")</f>
        <v>JUL</v>
      </c>
      <c r="D643" s="7">
        <f t="shared" ref="D643:D706" si="32">SUM(F643:G643)</f>
        <v>2680</v>
      </c>
      <c r="E643" t="s">
        <v>24</v>
      </c>
      <c r="F643" s="7">
        <v>0</v>
      </c>
      <c r="G643" s="7">
        <v>2680</v>
      </c>
      <c r="H643" t="s">
        <v>27</v>
      </c>
      <c r="I643" s="7">
        <v>4436</v>
      </c>
    </row>
    <row r="644" spans="1:9">
      <c r="A644" s="6">
        <v>45850</v>
      </c>
      <c r="B644" s="3">
        <f t="shared" si="30"/>
        <v>2025</v>
      </c>
      <c r="C644" s="6" t="str">
        <f t="shared" si="31"/>
        <v>JUL</v>
      </c>
      <c r="D644" s="7">
        <f t="shared" si="32"/>
        <v>1110</v>
      </c>
      <c r="E644" t="s">
        <v>24</v>
      </c>
      <c r="F644" s="7">
        <v>0</v>
      </c>
      <c r="G644" s="7">
        <v>1110</v>
      </c>
      <c r="H644" t="s">
        <v>21</v>
      </c>
      <c r="I644" s="7">
        <v>2054</v>
      </c>
    </row>
    <row r="645" spans="1:9">
      <c r="A645" s="6">
        <v>45851</v>
      </c>
      <c r="B645" s="3">
        <f t="shared" si="30"/>
        <v>2025</v>
      </c>
      <c r="C645" s="6" t="str">
        <f t="shared" si="31"/>
        <v>JUL</v>
      </c>
      <c r="D645" s="7">
        <f t="shared" si="32"/>
        <v>3250</v>
      </c>
      <c r="E645" t="s">
        <v>20</v>
      </c>
      <c r="F645" s="7">
        <v>0</v>
      </c>
      <c r="G645" s="7">
        <v>3250</v>
      </c>
      <c r="H645" t="s">
        <v>30</v>
      </c>
      <c r="I645" s="7">
        <v>487</v>
      </c>
    </row>
    <row r="646" spans="1:9">
      <c r="A646" s="6">
        <v>45852</v>
      </c>
      <c r="B646" s="3">
        <f t="shared" si="30"/>
        <v>2025</v>
      </c>
      <c r="C646" s="6" t="str">
        <f t="shared" si="31"/>
        <v>JUL</v>
      </c>
      <c r="D646" s="7">
        <f t="shared" si="32"/>
        <v>110</v>
      </c>
      <c r="E646" t="s">
        <v>29</v>
      </c>
      <c r="F646" s="7">
        <v>0</v>
      </c>
      <c r="G646" s="7">
        <v>110</v>
      </c>
      <c r="H646" t="s">
        <v>30</v>
      </c>
      <c r="I646" s="7">
        <v>3876</v>
      </c>
    </row>
    <row r="647" spans="1:9">
      <c r="A647" s="6">
        <v>45853</v>
      </c>
      <c r="B647" s="3">
        <f t="shared" si="30"/>
        <v>2025</v>
      </c>
      <c r="C647" s="6" t="str">
        <f t="shared" si="31"/>
        <v>JUL</v>
      </c>
      <c r="D647" s="7">
        <f t="shared" si="32"/>
        <v>2030</v>
      </c>
      <c r="E647" t="s">
        <v>22</v>
      </c>
      <c r="F647" s="7">
        <v>0</v>
      </c>
      <c r="G647" s="7">
        <v>2030</v>
      </c>
      <c r="H647" t="s">
        <v>30</v>
      </c>
      <c r="I647" s="7">
        <v>582</v>
      </c>
    </row>
    <row r="648" spans="1:9">
      <c r="A648" s="6">
        <v>45854</v>
      </c>
      <c r="B648" s="3">
        <f t="shared" si="30"/>
        <v>2025</v>
      </c>
      <c r="C648" s="6" t="str">
        <f t="shared" si="31"/>
        <v>JUL</v>
      </c>
      <c r="D648" s="7">
        <f t="shared" si="32"/>
        <v>1510</v>
      </c>
      <c r="E648" t="s">
        <v>26</v>
      </c>
      <c r="F648" s="7">
        <v>1510</v>
      </c>
      <c r="G648" s="7">
        <v>0</v>
      </c>
      <c r="H648" t="s">
        <v>21</v>
      </c>
      <c r="I648" s="7">
        <v>3005</v>
      </c>
    </row>
    <row r="649" spans="1:9">
      <c r="A649" s="6">
        <v>45855</v>
      </c>
      <c r="B649" s="3">
        <f t="shared" si="30"/>
        <v>2025</v>
      </c>
      <c r="C649" s="6" t="str">
        <f t="shared" si="31"/>
        <v>JUL</v>
      </c>
      <c r="D649" s="7">
        <f t="shared" si="32"/>
        <v>3690</v>
      </c>
      <c r="E649" t="s">
        <v>29</v>
      </c>
      <c r="F649" s="7">
        <v>3690</v>
      </c>
      <c r="G649" s="7">
        <v>0</v>
      </c>
      <c r="H649" t="s">
        <v>21</v>
      </c>
      <c r="I649" s="7">
        <v>5088</v>
      </c>
    </row>
    <row r="650" spans="1:9">
      <c r="A650" s="6">
        <v>45856</v>
      </c>
      <c r="B650" s="3">
        <f t="shared" si="30"/>
        <v>2025</v>
      </c>
      <c r="C650" s="6" t="str">
        <f t="shared" si="31"/>
        <v>JUL</v>
      </c>
      <c r="D650" s="7">
        <f t="shared" si="32"/>
        <v>1090</v>
      </c>
      <c r="E650" t="s">
        <v>24</v>
      </c>
      <c r="F650" s="7">
        <v>0</v>
      </c>
      <c r="G650" s="7">
        <v>1090</v>
      </c>
      <c r="H650" t="s">
        <v>30</v>
      </c>
      <c r="I650" s="7">
        <v>3443</v>
      </c>
    </row>
    <row r="651" spans="1:9">
      <c r="A651" s="6">
        <v>45857</v>
      </c>
      <c r="B651" s="3">
        <f t="shared" si="30"/>
        <v>2025</v>
      </c>
      <c r="C651" s="6" t="str">
        <f t="shared" si="31"/>
        <v>JUL</v>
      </c>
      <c r="D651" s="7">
        <f t="shared" si="32"/>
        <v>2820</v>
      </c>
      <c r="E651" t="s">
        <v>29</v>
      </c>
      <c r="F651" s="7">
        <v>0</v>
      </c>
      <c r="G651" s="7">
        <v>2820</v>
      </c>
      <c r="H651" t="s">
        <v>27</v>
      </c>
      <c r="I651" s="7">
        <v>1881</v>
      </c>
    </row>
    <row r="652" spans="1:9">
      <c r="A652" s="6">
        <v>45858</v>
      </c>
      <c r="B652" s="3">
        <f t="shared" si="30"/>
        <v>2025</v>
      </c>
      <c r="C652" s="6" t="str">
        <f t="shared" si="31"/>
        <v>JUL</v>
      </c>
      <c r="D652" s="7">
        <f t="shared" si="32"/>
        <v>1110</v>
      </c>
      <c r="E652" t="s">
        <v>20</v>
      </c>
      <c r="F652" s="7">
        <v>0</v>
      </c>
      <c r="G652" s="7">
        <v>1110</v>
      </c>
      <c r="H652" t="s">
        <v>30</v>
      </c>
      <c r="I652" s="7">
        <v>602</v>
      </c>
    </row>
    <row r="653" spans="1:9">
      <c r="A653" s="6">
        <v>45859</v>
      </c>
      <c r="B653" s="3">
        <f t="shared" si="30"/>
        <v>2025</v>
      </c>
      <c r="C653" s="6" t="str">
        <f t="shared" si="31"/>
        <v>JUL</v>
      </c>
      <c r="D653" s="7">
        <f t="shared" si="32"/>
        <v>3990</v>
      </c>
      <c r="E653" t="s">
        <v>26</v>
      </c>
      <c r="F653" s="7">
        <v>0</v>
      </c>
      <c r="G653" s="7">
        <v>3990</v>
      </c>
      <c r="H653" t="s">
        <v>21</v>
      </c>
      <c r="I653" s="7">
        <v>3540</v>
      </c>
    </row>
    <row r="654" spans="1:9">
      <c r="A654" s="6">
        <v>45860</v>
      </c>
      <c r="B654" s="3">
        <f t="shared" si="30"/>
        <v>2025</v>
      </c>
      <c r="C654" s="6" t="str">
        <f t="shared" si="31"/>
        <v>JUL</v>
      </c>
      <c r="D654" s="7">
        <f t="shared" si="32"/>
        <v>2150</v>
      </c>
      <c r="E654" t="s">
        <v>29</v>
      </c>
      <c r="F654" s="7">
        <v>0</v>
      </c>
      <c r="G654" s="7">
        <v>2150</v>
      </c>
      <c r="H654" t="s">
        <v>25</v>
      </c>
      <c r="I654" s="7">
        <v>2891</v>
      </c>
    </row>
    <row r="655" spans="1:9">
      <c r="A655" s="6">
        <v>45861</v>
      </c>
      <c r="B655" s="3">
        <f t="shared" si="30"/>
        <v>2025</v>
      </c>
      <c r="C655" s="6" t="str">
        <f t="shared" si="31"/>
        <v>JUL</v>
      </c>
      <c r="D655" s="7">
        <f t="shared" si="32"/>
        <v>2230</v>
      </c>
      <c r="E655" t="s">
        <v>24</v>
      </c>
      <c r="F655" s="7">
        <v>0</v>
      </c>
      <c r="G655" s="7">
        <v>2230</v>
      </c>
      <c r="H655" t="s">
        <v>28</v>
      </c>
      <c r="I655" s="7">
        <v>2782</v>
      </c>
    </row>
    <row r="656" spans="1:9">
      <c r="A656" s="6">
        <v>45862</v>
      </c>
      <c r="B656" s="3">
        <f t="shared" si="30"/>
        <v>2025</v>
      </c>
      <c r="C656" s="6" t="str">
        <f t="shared" si="31"/>
        <v>JUL</v>
      </c>
      <c r="D656" s="7">
        <f t="shared" si="32"/>
        <v>3080</v>
      </c>
      <c r="E656" t="s">
        <v>29</v>
      </c>
      <c r="F656" s="7">
        <v>0</v>
      </c>
      <c r="G656" s="7">
        <v>3080</v>
      </c>
      <c r="H656" t="s">
        <v>25</v>
      </c>
      <c r="I656" s="7">
        <v>625</v>
      </c>
    </row>
    <row r="657" spans="1:9">
      <c r="A657" s="6">
        <v>45863</v>
      </c>
      <c r="B657" s="3">
        <f t="shared" si="30"/>
        <v>2025</v>
      </c>
      <c r="C657" s="6" t="str">
        <f t="shared" si="31"/>
        <v>JUL</v>
      </c>
      <c r="D657" s="7">
        <f t="shared" si="32"/>
        <v>2330</v>
      </c>
      <c r="E657" t="s">
        <v>29</v>
      </c>
      <c r="F657" s="7">
        <v>0</v>
      </c>
      <c r="G657" s="7">
        <v>2330</v>
      </c>
      <c r="H657" t="s">
        <v>27</v>
      </c>
      <c r="I657" s="7">
        <v>4016</v>
      </c>
    </row>
    <row r="658" spans="1:9">
      <c r="A658" s="6">
        <v>45864</v>
      </c>
      <c r="B658" s="3">
        <f t="shared" si="30"/>
        <v>2025</v>
      </c>
      <c r="C658" s="6" t="str">
        <f t="shared" si="31"/>
        <v>JUL</v>
      </c>
      <c r="D658" s="7">
        <f t="shared" si="32"/>
        <v>120</v>
      </c>
      <c r="E658" t="s">
        <v>26</v>
      </c>
      <c r="F658" s="7">
        <v>0</v>
      </c>
      <c r="G658" s="7">
        <v>120</v>
      </c>
      <c r="H658" t="s">
        <v>21</v>
      </c>
      <c r="I658" s="7">
        <v>3453</v>
      </c>
    </row>
    <row r="659" spans="1:9">
      <c r="A659" s="6">
        <v>45865</v>
      </c>
      <c r="B659" s="3">
        <f t="shared" si="30"/>
        <v>2025</v>
      </c>
      <c r="C659" s="6" t="str">
        <f t="shared" si="31"/>
        <v>JUL</v>
      </c>
      <c r="D659" s="7">
        <f t="shared" si="32"/>
        <v>3020</v>
      </c>
      <c r="E659" t="s">
        <v>20</v>
      </c>
      <c r="F659" s="7">
        <v>0</v>
      </c>
      <c r="G659" s="7">
        <v>3020</v>
      </c>
      <c r="H659" t="s">
        <v>21</v>
      </c>
      <c r="I659" s="7">
        <v>2135</v>
      </c>
    </row>
    <row r="660" spans="1:9">
      <c r="A660" s="6">
        <v>45866</v>
      </c>
      <c r="B660" s="3">
        <f t="shared" si="30"/>
        <v>2025</v>
      </c>
      <c r="C660" s="6" t="str">
        <f t="shared" si="31"/>
        <v>JUL</v>
      </c>
      <c r="D660" s="7">
        <f t="shared" si="32"/>
        <v>3020</v>
      </c>
      <c r="E660" t="s">
        <v>24</v>
      </c>
      <c r="F660" s="7">
        <v>0</v>
      </c>
      <c r="G660" s="7">
        <v>3020</v>
      </c>
      <c r="H660" t="s">
        <v>30</v>
      </c>
      <c r="I660" s="7">
        <v>1152</v>
      </c>
    </row>
    <row r="661" spans="1:9">
      <c r="A661" s="6">
        <v>45867</v>
      </c>
      <c r="B661" s="3">
        <f t="shared" si="30"/>
        <v>2025</v>
      </c>
      <c r="C661" s="6" t="str">
        <f t="shared" si="31"/>
        <v>JUL</v>
      </c>
      <c r="D661" s="7">
        <f t="shared" si="32"/>
        <v>2340</v>
      </c>
      <c r="E661" t="s">
        <v>29</v>
      </c>
      <c r="F661" s="7">
        <v>0</v>
      </c>
      <c r="G661" s="7">
        <v>2340</v>
      </c>
      <c r="H661" t="s">
        <v>30</v>
      </c>
      <c r="I661" s="7">
        <v>524</v>
      </c>
    </row>
    <row r="662" spans="1:9">
      <c r="A662" s="6">
        <v>45868</v>
      </c>
      <c r="B662" s="3">
        <f t="shared" si="30"/>
        <v>2025</v>
      </c>
      <c r="C662" s="6" t="str">
        <f t="shared" si="31"/>
        <v>JUL</v>
      </c>
      <c r="D662" s="7">
        <f t="shared" si="32"/>
        <v>2390</v>
      </c>
      <c r="E662" t="s">
        <v>29</v>
      </c>
      <c r="F662" s="7">
        <v>0</v>
      </c>
      <c r="G662" s="7">
        <v>2390</v>
      </c>
      <c r="H662" t="s">
        <v>30</v>
      </c>
      <c r="I662" s="7">
        <v>5573</v>
      </c>
    </row>
    <row r="663" spans="1:9">
      <c r="A663" s="6">
        <v>45869</v>
      </c>
      <c r="B663" s="3">
        <f t="shared" si="30"/>
        <v>2025</v>
      </c>
      <c r="C663" s="6" t="str">
        <f t="shared" si="31"/>
        <v>JUL</v>
      </c>
      <c r="D663" s="7">
        <f t="shared" si="32"/>
        <v>2610</v>
      </c>
      <c r="E663" t="s">
        <v>26</v>
      </c>
      <c r="F663" s="7">
        <v>0</v>
      </c>
      <c r="G663" s="7">
        <v>2610</v>
      </c>
      <c r="H663" t="s">
        <v>21</v>
      </c>
      <c r="I663" s="7">
        <v>3498</v>
      </c>
    </row>
    <row r="664" spans="1:9">
      <c r="A664" s="6">
        <v>45870</v>
      </c>
      <c r="B664" s="3">
        <f t="shared" si="30"/>
        <v>2025</v>
      </c>
      <c r="C664" s="6" t="str">
        <f t="shared" si="31"/>
        <v>AUG</v>
      </c>
      <c r="D664" s="7">
        <f t="shared" si="32"/>
        <v>1950</v>
      </c>
      <c r="E664" t="s">
        <v>29</v>
      </c>
      <c r="F664" s="7">
        <v>0</v>
      </c>
      <c r="G664" s="7">
        <v>1950</v>
      </c>
      <c r="H664" t="s">
        <v>21</v>
      </c>
      <c r="I664" s="7">
        <v>2811</v>
      </c>
    </row>
    <row r="665" spans="1:9">
      <c r="A665" s="6">
        <v>45871</v>
      </c>
      <c r="B665" s="3">
        <f t="shared" si="30"/>
        <v>2025</v>
      </c>
      <c r="C665" s="6" t="str">
        <f t="shared" si="31"/>
        <v>AUG</v>
      </c>
      <c r="D665" s="7">
        <f t="shared" si="32"/>
        <v>110</v>
      </c>
      <c r="E665" t="s">
        <v>24</v>
      </c>
      <c r="F665" s="7">
        <v>0</v>
      </c>
      <c r="G665" s="7">
        <v>110</v>
      </c>
      <c r="H665" t="s">
        <v>30</v>
      </c>
      <c r="I665" s="7">
        <v>4774</v>
      </c>
    </row>
    <row r="666" spans="1:9">
      <c r="A666" s="6">
        <v>45872</v>
      </c>
      <c r="B666" s="3">
        <f t="shared" si="30"/>
        <v>2025</v>
      </c>
      <c r="C666" s="6" t="str">
        <f t="shared" si="31"/>
        <v>AUG</v>
      </c>
      <c r="D666" s="7">
        <f t="shared" si="32"/>
        <v>2450</v>
      </c>
      <c r="E666" t="s">
        <v>29</v>
      </c>
      <c r="F666" s="7">
        <v>0</v>
      </c>
      <c r="G666" s="7">
        <v>2450</v>
      </c>
      <c r="H666" t="s">
        <v>27</v>
      </c>
      <c r="I666" s="7">
        <v>3306</v>
      </c>
    </row>
    <row r="667" spans="1:9">
      <c r="A667" s="6">
        <v>45873</v>
      </c>
      <c r="B667" s="3">
        <f t="shared" si="30"/>
        <v>2025</v>
      </c>
      <c r="C667" s="6" t="str">
        <f t="shared" si="31"/>
        <v>AUG</v>
      </c>
      <c r="D667" s="7">
        <f t="shared" si="32"/>
        <v>1960</v>
      </c>
      <c r="E667" t="s">
        <v>26</v>
      </c>
      <c r="F667" s="7">
        <v>0</v>
      </c>
      <c r="G667" s="7">
        <v>1960</v>
      </c>
      <c r="H667" t="s">
        <v>23</v>
      </c>
      <c r="I667" s="7">
        <v>3044</v>
      </c>
    </row>
    <row r="668" spans="1:9">
      <c r="A668" s="6">
        <v>45874</v>
      </c>
      <c r="B668" s="3">
        <f t="shared" si="30"/>
        <v>2025</v>
      </c>
      <c r="C668" s="6" t="str">
        <f t="shared" si="31"/>
        <v>AUG</v>
      </c>
      <c r="D668" s="7">
        <f t="shared" si="32"/>
        <v>27130</v>
      </c>
      <c r="E668" t="s">
        <v>20</v>
      </c>
      <c r="F668" s="7">
        <v>27130</v>
      </c>
      <c r="G668" s="7">
        <v>0</v>
      </c>
      <c r="H668" t="s">
        <v>23</v>
      </c>
      <c r="I668" s="7">
        <v>2677</v>
      </c>
    </row>
    <row r="669" spans="1:9">
      <c r="A669" s="6">
        <v>45873</v>
      </c>
      <c r="B669" s="3">
        <f t="shared" si="30"/>
        <v>2025</v>
      </c>
      <c r="C669" s="6" t="str">
        <f t="shared" si="31"/>
        <v>AUG</v>
      </c>
      <c r="D669" s="7">
        <f t="shared" si="32"/>
        <v>2900</v>
      </c>
      <c r="E669" t="s">
        <v>22</v>
      </c>
      <c r="F669" s="7">
        <v>0</v>
      </c>
      <c r="G669" s="7">
        <v>2900</v>
      </c>
      <c r="H669" t="s">
        <v>21</v>
      </c>
      <c r="I669" s="7">
        <v>5005</v>
      </c>
    </row>
    <row r="670" spans="1:9">
      <c r="A670" s="6">
        <v>45873</v>
      </c>
      <c r="B670" s="3">
        <f t="shared" si="30"/>
        <v>2025</v>
      </c>
      <c r="C670" s="6" t="str">
        <f t="shared" si="31"/>
        <v>AUG</v>
      </c>
      <c r="D670" s="7">
        <f t="shared" si="32"/>
        <v>2850</v>
      </c>
      <c r="E670" t="s">
        <v>24</v>
      </c>
      <c r="F670" s="7">
        <v>0</v>
      </c>
      <c r="G670" s="7">
        <v>2850</v>
      </c>
      <c r="H670" t="s">
        <v>23</v>
      </c>
      <c r="I670" s="7">
        <v>2890</v>
      </c>
    </row>
    <row r="671" spans="1:9">
      <c r="A671" s="6">
        <v>45870</v>
      </c>
      <c r="B671" s="3">
        <f t="shared" si="30"/>
        <v>2025</v>
      </c>
      <c r="C671" s="6" t="str">
        <f t="shared" si="31"/>
        <v>AUG</v>
      </c>
      <c r="D671" s="7">
        <f t="shared" si="32"/>
        <v>2810</v>
      </c>
      <c r="E671" t="s">
        <v>26</v>
      </c>
      <c r="F671" s="7">
        <v>0</v>
      </c>
      <c r="G671" s="7">
        <v>2810</v>
      </c>
      <c r="H671" t="s">
        <v>21</v>
      </c>
      <c r="I671" s="7">
        <v>3014</v>
      </c>
    </row>
    <row r="672" spans="1:9">
      <c r="A672" s="6">
        <v>45877</v>
      </c>
      <c r="B672" s="3">
        <f t="shared" si="30"/>
        <v>2025</v>
      </c>
      <c r="C672" s="6" t="str">
        <f t="shared" si="31"/>
        <v>AUG</v>
      </c>
      <c r="D672" s="7">
        <f t="shared" si="32"/>
        <v>1260</v>
      </c>
      <c r="E672" t="s">
        <v>29</v>
      </c>
      <c r="F672" s="7">
        <v>0</v>
      </c>
      <c r="G672" s="7">
        <v>1260</v>
      </c>
      <c r="H672" t="s">
        <v>21</v>
      </c>
      <c r="I672" s="7">
        <v>3964</v>
      </c>
    </row>
    <row r="673" spans="1:9">
      <c r="A673" s="6">
        <v>45878</v>
      </c>
      <c r="B673" s="3">
        <f t="shared" si="30"/>
        <v>2025</v>
      </c>
      <c r="C673" s="6" t="str">
        <f t="shared" si="31"/>
        <v>AUG</v>
      </c>
      <c r="D673" s="7">
        <f t="shared" si="32"/>
        <v>2400</v>
      </c>
      <c r="E673" t="s">
        <v>20</v>
      </c>
      <c r="F673" s="7">
        <v>0</v>
      </c>
      <c r="G673" s="7">
        <v>2400</v>
      </c>
      <c r="H673" t="s">
        <v>23</v>
      </c>
      <c r="I673" s="7">
        <v>3674</v>
      </c>
    </row>
    <row r="674" spans="1:9">
      <c r="A674" s="6">
        <v>45879</v>
      </c>
      <c r="B674" s="3">
        <f t="shared" si="30"/>
        <v>2025</v>
      </c>
      <c r="C674" s="6" t="str">
        <f t="shared" si="31"/>
        <v>AUG</v>
      </c>
      <c r="D674" s="7">
        <f t="shared" si="32"/>
        <v>3860</v>
      </c>
      <c r="E674" t="s">
        <v>22</v>
      </c>
      <c r="F674" s="7">
        <v>0</v>
      </c>
      <c r="G674" s="7">
        <v>3860</v>
      </c>
      <c r="H674" t="s">
        <v>23</v>
      </c>
      <c r="I674" s="7">
        <v>3377</v>
      </c>
    </row>
    <row r="675" spans="1:9">
      <c r="A675" s="6">
        <v>45879</v>
      </c>
      <c r="B675" s="3">
        <f t="shared" si="30"/>
        <v>2025</v>
      </c>
      <c r="C675" s="6" t="str">
        <f t="shared" si="31"/>
        <v>AUG</v>
      </c>
      <c r="D675" s="7">
        <f t="shared" si="32"/>
        <v>130</v>
      </c>
      <c r="E675" t="s">
        <v>24</v>
      </c>
      <c r="F675" s="7">
        <v>0</v>
      </c>
      <c r="G675" s="7">
        <v>130</v>
      </c>
      <c r="H675" t="s">
        <v>23</v>
      </c>
      <c r="I675" s="7">
        <v>3505</v>
      </c>
    </row>
    <row r="676" spans="1:9">
      <c r="A676" s="6">
        <v>45879</v>
      </c>
      <c r="B676" s="3">
        <f t="shared" si="30"/>
        <v>2025</v>
      </c>
      <c r="C676" s="6" t="str">
        <f t="shared" si="31"/>
        <v>AUG</v>
      </c>
      <c r="D676" s="7">
        <f t="shared" si="32"/>
        <v>3440</v>
      </c>
      <c r="E676" t="s">
        <v>26</v>
      </c>
      <c r="F676" s="7">
        <v>0</v>
      </c>
      <c r="G676" s="7">
        <v>3440</v>
      </c>
      <c r="H676" t="s">
        <v>21</v>
      </c>
      <c r="I676" s="7">
        <v>1356</v>
      </c>
    </row>
    <row r="677" spans="1:9">
      <c r="A677" s="6">
        <v>45882</v>
      </c>
      <c r="B677" s="3">
        <f t="shared" si="30"/>
        <v>2025</v>
      </c>
      <c r="C677" s="6" t="str">
        <f t="shared" si="31"/>
        <v>AUG</v>
      </c>
      <c r="D677" s="7">
        <f t="shared" si="32"/>
        <v>2110</v>
      </c>
      <c r="E677" t="s">
        <v>22</v>
      </c>
      <c r="F677" s="7">
        <v>0</v>
      </c>
      <c r="G677" s="7">
        <v>2110</v>
      </c>
      <c r="H677" t="s">
        <v>21</v>
      </c>
      <c r="I677" s="7">
        <v>1401</v>
      </c>
    </row>
    <row r="678" spans="1:9">
      <c r="A678" s="6">
        <v>45883</v>
      </c>
      <c r="B678" s="3">
        <f t="shared" si="30"/>
        <v>2025</v>
      </c>
      <c r="C678" s="6" t="str">
        <f t="shared" si="31"/>
        <v>AUG</v>
      </c>
      <c r="D678" s="7">
        <f t="shared" si="32"/>
        <v>1130</v>
      </c>
      <c r="E678" t="s">
        <v>20</v>
      </c>
      <c r="F678" s="7">
        <v>0</v>
      </c>
      <c r="G678" s="7">
        <v>1130</v>
      </c>
      <c r="H678" t="s">
        <v>23</v>
      </c>
      <c r="I678" s="7">
        <v>3761</v>
      </c>
    </row>
    <row r="679" spans="1:9">
      <c r="A679" s="6">
        <v>45884</v>
      </c>
      <c r="B679" s="3">
        <f t="shared" si="30"/>
        <v>2025</v>
      </c>
      <c r="C679" s="6" t="str">
        <f t="shared" si="31"/>
        <v>AUG</v>
      </c>
      <c r="D679" s="7">
        <f t="shared" si="32"/>
        <v>890</v>
      </c>
      <c r="E679" t="s">
        <v>26</v>
      </c>
      <c r="F679" s="7">
        <v>0</v>
      </c>
      <c r="G679" s="7">
        <v>890</v>
      </c>
      <c r="H679" t="s">
        <v>27</v>
      </c>
      <c r="I679" s="7">
        <v>4921</v>
      </c>
    </row>
    <row r="680" spans="1:9">
      <c r="A680" s="6">
        <v>45885</v>
      </c>
      <c r="B680" s="3">
        <f t="shared" si="30"/>
        <v>2025</v>
      </c>
      <c r="C680" s="6" t="str">
        <f t="shared" si="31"/>
        <v>AUG</v>
      </c>
      <c r="D680" s="7">
        <f t="shared" si="32"/>
        <v>3820</v>
      </c>
      <c r="E680" t="s">
        <v>24</v>
      </c>
      <c r="F680" s="7">
        <v>0</v>
      </c>
      <c r="G680" s="7">
        <v>3820</v>
      </c>
      <c r="H680" t="s">
        <v>27</v>
      </c>
      <c r="I680" s="7">
        <v>5510</v>
      </c>
    </row>
    <row r="681" spans="1:9">
      <c r="A681" s="6">
        <v>45880</v>
      </c>
      <c r="B681" s="3">
        <f t="shared" si="30"/>
        <v>2025</v>
      </c>
      <c r="C681" s="6" t="str">
        <f t="shared" si="31"/>
        <v>AUG</v>
      </c>
      <c r="D681" s="7">
        <f t="shared" si="32"/>
        <v>1250</v>
      </c>
      <c r="E681" t="s">
        <v>24</v>
      </c>
      <c r="F681" s="7">
        <v>0</v>
      </c>
      <c r="G681" s="7">
        <v>1250</v>
      </c>
      <c r="H681" t="s">
        <v>21</v>
      </c>
      <c r="I681" s="7">
        <v>2209</v>
      </c>
    </row>
    <row r="682" spans="1:9">
      <c r="A682" s="6">
        <v>45887</v>
      </c>
      <c r="B682" s="3">
        <f t="shared" si="30"/>
        <v>2025</v>
      </c>
      <c r="C682" s="6" t="str">
        <f t="shared" si="31"/>
        <v>AUG</v>
      </c>
      <c r="D682" s="7">
        <f t="shared" si="32"/>
        <v>1810</v>
      </c>
      <c r="E682" t="s">
        <v>29</v>
      </c>
      <c r="F682" s="7">
        <v>0</v>
      </c>
      <c r="G682" s="7">
        <v>1810</v>
      </c>
      <c r="H682" t="s">
        <v>23</v>
      </c>
      <c r="I682" s="7">
        <v>3731</v>
      </c>
    </row>
    <row r="683" spans="1:9">
      <c r="A683" s="6">
        <v>45888</v>
      </c>
      <c r="B683" s="3">
        <f t="shared" si="30"/>
        <v>2025</v>
      </c>
      <c r="C683" s="6" t="str">
        <f t="shared" si="31"/>
        <v>AUG</v>
      </c>
      <c r="D683" s="7">
        <f t="shared" si="32"/>
        <v>3910</v>
      </c>
      <c r="E683" t="s">
        <v>29</v>
      </c>
      <c r="F683" s="7">
        <v>0</v>
      </c>
      <c r="G683" s="7">
        <v>3910</v>
      </c>
      <c r="H683" t="s">
        <v>23</v>
      </c>
      <c r="I683" s="7">
        <v>2454</v>
      </c>
    </row>
    <row r="684" spans="1:9">
      <c r="A684" s="6">
        <v>45889</v>
      </c>
      <c r="B684" s="3">
        <f t="shared" si="30"/>
        <v>2025</v>
      </c>
      <c r="C684" s="6" t="str">
        <f t="shared" si="31"/>
        <v>AUG</v>
      </c>
      <c r="D684" s="7">
        <f t="shared" si="32"/>
        <v>980</v>
      </c>
      <c r="E684" t="s">
        <v>22</v>
      </c>
      <c r="F684" s="7">
        <v>0</v>
      </c>
      <c r="G684" s="7">
        <v>980</v>
      </c>
      <c r="H684" t="s">
        <v>21</v>
      </c>
      <c r="I684" s="7">
        <v>3643</v>
      </c>
    </row>
    <row r="685" spans="1:9">
      <c r="A685" s="6">
        <v>45890</v>
      </c>
      <c r="B685" s="3">
        <f t="shared" si="30"/>
        <v>2025</v>
      </c>
      <c r="C685" s="6" t="str">
        <f t="shared" si="31"/>
        <v>AUG</v>
      </c>
      <c r="D685" s="7">
        <f t="shared" si="32"/>
        <v>130</v>
      </c>
      <c r="E685" t="s">
        <v>26</v>
      </c>
      <c r="F685" s="7">
        <v>0</v>
      </c>
      <c r="G685" s="7">
        <v>130</v>
      </c>
      <c r="H685" t="s">
        <v>25</v>
      </c>
      <c r="I685" s="7">
        <v>3708</v>
      </c>
    </row>
    <row r="686" spans="1:9">
      <c r="A686" s="6">
        <v>45891</v>
      </c>
      <c r="B686" s="3">
        <f t="shared" si="30"/>
        <v>2025</v>
      </c>
      <c r="C686" s="6" t="str">
        <f t="shared" si="31"/>
        <v>AUG</v>
      </c>
      <c r="D686" s="7">
        <f t="shared" si="32"/>
        <v>3280</v>
      </c>
      <c r="E686" t="s">
        <v>24</v>
      </c>
      <c r="F686" s="7">
        <v>0</v>
      </c>
      <c r="G686" s="7">
        <v>3280</v>
      </c>
      <c r="H686" t="s">
        <v>28</v>
      </c>
      <c r="I686" s="7">
        <v>4622</v>
      </c>
    </row>
    <row r="687" spans="1:9">
      <c r="A687" s="6">
        <v>45892</v>
      </c>
      <c r="B687" s="3">
        <f t="shared" si="30"/>
        <v>2025</v>
      </c>
      <c r="C687" s="6" t="str">
        <f t="shared" si="31"/>
        <v>AUG</v>
      </c>
      <c r="D687" s="7">
        <f t="shared" si="32"/>
        <v>2260</v>
      </c>
      <c r="E687" t="s">
        <v>24</v>
      </c>
      <c r="F687" s="7">
        <v>0</v>
      </c>
      <c r="G687" s="7">
        <v>2260</v>
      </c>
      <c r="H687" t="s">
        <v>25</v>
      </c>
      <c r="I687" s="7">
        <v>3752</v>
      </c>
    </row>
    <row r="688" spans="1:9">
      <c r="A688" s="6">
        <v>45893</v>
      </c>
      <c r="B688" s="3">
        <f t="shared" si="30"/>
        <v>2025</v>
      </c>
      <c r="C688" s="6" t="str">
        <f t="shared" si="31"/>
        <v>AUG</v>
      </c>
      <c r="D688" s="7">
        <f t="shared" si="32"/>
        <v>2330</v>
      </c>
      <c r="E688" t="s">
        <v>29</v>
      </c>
      <c r="F688" s="7">
        <v>0</v>
      </c>
      <c r="G688" s="7">
        <v>2330</v>
      </c>
      <c r="H688" t="s">
        <v>25</v>
      </c>
      <c r="I688" s="7">
        <v>1811</v>
      </c>
    </row>
    <row r="689" spans="1:9">
      <c r="A689" s="6">
        <v>45894</v>
      </c>
      <c r="B689" s="3">
        <f t="shared" si="30"/>
        <v>2025</v>
      </c>
      <c r="C689" s="6" t="str">
        <f t="shared" si="31"/>
        <v>AUG</v>
      </c>
      <c r="D689" s="7">
        <f t="shared" si="32"/>
        <v>120</v>
      </c>
      <c r="E689" t="s">
        <v>29</v>
      </c>
      <c r="F689" s="7">
        <v>0</v>
      </c>
      <c r="G689" s="7">
        <v>120</v>
      </c>
      <c r="H689" t="s">
        <v>28</v>
      </c>
      <c r="I689" s="7">
        <v>5931</v>
      </c>
    </row>
    <row r="690" spans="1:9">
      <c r="A690" s="6">
        <v>45895</v>
      </c>
      <c r="B690" s="3">
        <f t="shared" si="30"/>
        <v>2025</v>
      </c>
      <c r="C690" s="6" t="str">
        <f t="shared" si="31"/>
        <v>AUG</v>
      </c>
      <c r="D690" s="7">
        <f t="shared" si="32"/>
        <v>3020</v>
      </c>
      <c r="E690" t="s">
        <v>22</v>
      </c>
      <c r="F690" s="7">
        <v>0</v>
      </c>
      <c r="G690" s="7">
        <v>3020</v>
      </c>
      <c r="H690" t="s">
        <v>30</v>
      </c>
      <c r="I690" s="7">
        <v>4093</v>
      </c>
    </row>
    <row r="691" spans="1:9">
      <c r="A691" s="6">
        <v>45890</v>
      </c>
      <c r="B691" s="3">
        <f t="shared" si="30"/>
        <v>2025</v>
      </c>
      <c r="C691" s="6" t="str">
        <f t="shared" si="31"/>
        <v>AUG</v>
      </c>
      <c r="D691" s="7">
        <f t="shared" si="32"/>
        <v>3020</v>
      </c>
      <c r="E691" t="s">
        <v>26</v>
      </c>
      <c r="F691" s="7">
        <v>0</v>
      </c>
      <c r="G691" s="7">
        <v>3020</v>
      </c>
      <c r="H691" t="s">
        <v>21</v>
      </c>
      <c r="I691" s="7">
        <v>2084</v>
      </c>
    </row>
    <row r="692" spans="1:9">
      <c r="A692" s="6">
        <v>45897</v>
      </c>
      <c r="B692" s="3">
        <f t="shared" si="30"/>
        <v>2025</v>
      </c>
      <c r="C692" s="6" t="str">
        <f t="shared" si="31"/>
        <v>AUG</v>
      </c>
      <c r="D692" s="7">
        <f t="shared" si="32"/>
        <v>2340</v>
      </c>
      <c r="E692" t="s">
        <v>24</v>
      </c>
      <c r="F692" s="7">
        <v>0</v>
      </c>
      <c r="G692" s="7">
        <v>2340</v>
      </c>
      <c r="H692" t="s">
        <v>21</v>
      </c>
      <c r="I692" s="7">
        <v>4881</v>
      </c>
    </row>
    <row r="693" spans="1:9">
      <c r="A693" s="6">
        <v>45897</v>
      </c>
      <c r="B693" s="3">
        <f t="shared" si="30"/>
        <v>2025</v>
      </c>
      <c r="C693" s="6" t="str">
        <f t="shared" si="31"/>
        <v>AUG</v>
      </c>
      <c r="D693" s="7">
        <f t="shared" si="32"/>
        <v>12390</v>
      </c>
      <c r="E693" t="s">
        <v>24</v>
      </c>
      <c r="F693" s="7">
        <v>10000</v>
      </c>
      <c r="G693" s="7">
        <v>2390</v>
      </c>
      <c r="H693" t="s">
        <v>30</v>
      </c>
      <c r="I693" s="7">
        <v>2839</v>
      </c>
    </row>
    <row r="694" spans="1:9">
      <c r="A694" s="6">
        <v>45897</v>
      </c>
      <c r="B694" s="3">
        <f t="shared" si="30"/>
        <v>2025</v>
      </c>
      <c r="C694" s="6" t="str">
        <f t="shared" si="31"/>
        <v>AUG</v>
      </c>
      <c r="D694" s="7">
        <f t="shared" si="32"/>
        <v>2610</v>
      </c>
      <c r="E694" t="s">
        <v>29</v>
      </c>
      <c r="F694" s="7">
        <v>0</v>
      </c>
      <c r="G694" s="7">
        <v>2610</v>
      </c>
      <c r="H694" t="s">
        <v>30</v>
      </c>
      <c r="I694" s="7">
        <v>3966</v>
      </c>
    </row>
    <row r="695" spans="1:9">
      <c r="A695" s="6">
        <v>45900</v>
      </c>
      <c r="B695" s="3">
        <f t="shared" si="30"/>
        <v>2025</v>
      </c>
      <c r="C695" s="6" t="str">
        <f t="shared" si="31"/>
        <v>AUG</v>
      </c>
      <c r="D695" s="7">
        <f t="shared" si="32"/>
        <v>1950</v>
      </c>
      <c r="E695" t="s">
        <v>29</v>
      </c>
      <c r="F695" s="7">
        <v>0</v>
      </c>
      <c r="G695" s="7">
        <v>1950</v>
      </c>
      <c r="H695" t="s">
        <v>30</v>
      </c>
      <c r="I695" s="7">
        <v>2439</v>
      </c>
    </row>
    <row r="696" spans="1:9">
      <c r="A696" s="6">
        <v>45901</v>
      </c>
      <c r="B696" s="3">
        <f t="shared" si="30"/>
        <v>2025</v>
      </c>
      <c r="C696" s="6" t="str">
        <f t="shared" si="31"/>
        <v>SEP</v>
      </c>
      <c r="D696" s="7">
        <f t="shared" si="32"/>
        <v>10110</v>
      </c>
      <c r="E696" t="s">
        <v>20</v>
      </c>
      <c r="F696" s="7">
        <v>10000</v>
      </c>
      <c r="G696" s="7">
        <v>110</v>
      </c>
      <c r="H696" t="s">
        <v>21</v>
      </c>
      <c r="I696" s="7">
        <v>1895</v>
      </c>
    </row>
    <row r="697" spans="1:9">
      <c r="A697" s="6">
        <v>45902</v>
      </c>
      <c r="B697" s="3">
        <f t="shared" si="30"/>
        <v>2025</v>
      </c>
      <c r="C697" s="6" t="str">
        <f t="shared" si="31"/>
        <v>SEP</v>
      </c>
      <c r="D697" s="7">
        <f t="shared" si="32"/>
        <v>22450</v>
      </c>
      <c r="E697" t="s">
        <v>26</v>
      </c>
      <c r="F697" s="7">
        <v>20000</v>
      </c>
      <c r="G697" s="7">
        <v>2450</v>
      </c>
      <c r="H697" t="s">
        <v>21</v>
      </c>
      <c r="I697" s="7">
        <v>1602</v>
      </c>
    </row>
    <row r="698" spans="1:9">
      <c r="A698" s="6">
        <v>45903</v>
      </c>
      <c r="B698" s="3">
        <f t="shared" si="30"/>
        <v>2025</v>
      </c>
      <c r="C698" s="6" t="str">
        <f t="shared" si="31"/>
        <v>SEP</v>
      </c>
      <c r="D698" s="7">
        <f t="shared" si="32"/>
        <v>1960</v>
      </c>
      <c r="E698" t="s">
        <v>29</v>
      </c>
      <c r="F698" s="7">
        <v>0</v>
      </c>
      <c r="G698" s="7">
        <v>1960</v>
      </c>
      <c r="H698" t="s">
        <v>30</v>
      </c>
      <c r="I698" s="7">
        <v>955</v>
      </c>
    </row>
    <row r="699" spans="1:9">
      <c r="A699" s="6">
        <v>45904</v>
      </c>
      <c r="B699" s="3">
        <f t="shared" si="30"/>
        <v>2025</v>
      </c>
      <c r="C699" s="6" t="str">
        <f t="shared" si="31"/>
        <v>SEP</v>
      </c>
      <c r="D699" s="7">
        <f t="shared" si="32"/>
        <v>2900</v>
      </c>
      <c r="E699" t="s">
        <v>24</v>
      </c>
      <c r="F699" s="7">
        <v>0</v>
      </c>
      <c r="G699" s="7">
        <v>2900</v>
      </c>
      <c r="H699" t="s">
        <v>27</v>
      </c>
      <c r="I699" s="7">
        <v>1483</v>
      </c>
    </row>
    <row r="700" spans="1:9">
      <c r="A700" s="6">
        <v>45905</v>
      </c>
      <c r="B700" s="3">
        <f t="shared" si="30"/>
        <v>2025</v>
      </c>
      <c r="C700" s="6" t="str">
        <f t="shared" si="31"/>
        <v>SEP</v>
      </c>
      <c r="D700" s="7">
        <f t="shared" si="32"/>
        <v>2850</v>
      </c>
      <c r="E700" t="s">
        <v>29</v>
      </c>
      <c r="F700" s="7">
        <v>0</v>
      </c>
      <c r="G700" s="7">
        <v>2850</v>
      </c>
      <c r="H700" t="s">
        <v>28</v>
      </c>
      <c r="I700" s="7">
        <v>3038</v>
      </c>
    </row>
    <row r="701" spans="1:9">
      <c r="A701" s="6">
        <v>45906</v>
      </c>
      <c r="B701" s="3">
        <f t="shared" si="30"/>
        <v>2025</v>
      </c>
      <c r="C701" s="6" t="str">
        <f t="shared" si="31"/>
        <v>SEP</v>
      </c>
      <c r="D701" s="7">
        <f t="shared" si="32"/>
        <v>2810</v>
      </c>
      <c r="E701" t="s">
        <v>29</v>
      </c>
      <c r="F701" s="7">
        <v>0</v>
      </c>
      <c r="G701" s="7">
        <v>2810</v>
      </c>
      <c r="H701" t="s">
        <v>21</v>
      </c>
      <c r="I701" s="7">
        <v>3443</v>
      </c>
    </row>
    <row r="702" spans="1:9">
      <c r="A702" s="6">
        <v>45901</v>
      </c>
      <c r="B702" s="3">
        <f t="shared" si="30"/>
        <v>2025</v>
      </c>
      <c r="C702" s="6" t="str">
        <f t="shared" si="31"/>
        <v>SEP</v>
      </c>
      <c r="D702" s="7">
        <f t="shared" si="32"/>
        <v>1260</v>
      </c>
      <c r="E702" t="s">
        <v>26</v>
      </c>
      <c r="F702" s="7">
        <v>0</v>
      </c>
      <c r="G702" s="7">
        <v>1260</v>
      </c>
      <c r="H702" t="s">
        <v>30</v>
      </c>
      <c r="I702" s="7">
        <v>2841</v>
      </c>
    </row>
    <row r="703" spans="1:9">
      <c r="A703" s="6">
        <v>45908</v>
      </c>
      <c r="B703" s="3">
        <f t="shared" si="30"/>
        <v>2025</v>
      </c>
      <c r="C703" s="6" t="str">
        <f t="shared" si="31"/>
        <v>SEP</v>
      </c>
      <c r="D703" s="7">
        <f t="shared" si="32"/>
        <v>2400</v>
      </c>
      <c r="E703" t="s">
        <v>29</v>
      </c>
      <c r="F703" s="7">
        <v>0</v>
      </c>
      <c r="G703" s="7">
        <v>2400</v>
      </c>
      <c r="H703" t="s">
        <v>30</v>
      </c>
      <c r="I703" s="7">
        <v>1711</v>
      </c>
    </row>
    <row r="704" spans="1:9">
      <c r="A704" s="6">
        <v>45909</v>
      </c>
      <c r="B704" s="3">
        <f t="shared" si="30"/>
        <v>2025</v>
      </c>
      <c r="C704" s="6" t="str">
        <f t="shared" si="31"/>
        <v>SEP</v>
      </c>
      <c r="D704" s="7">
        <f t="shared" si="32"/>
        <v>25070</v>
      </c>
      <c r="E704" t="s">
        <v>29</v>
      </c>
      <c r="F704" s="7">
        <v>0</v>
      </c>
      <c r="G704" s="7">
        <v>25070</v>
      </c>
      <c r="H704" t="s">
        <v>30</v>
      </c>
      <c r="I704" s="7">
        <v>1448</v>
      </c>
    </row>
    <row r="705" spans="1:9">
      <c r="A705" s="6">
        <v>45909</v>
      </c>
      <c r="B705" s="3">
        <f t="shared" si="30"/>
        <v>2025</v>
      </c>
      <c r="C705" s="6" t="str">
        <f t="shared" si="31"/>
        <v>SEP</v>
      </c>
      <c r="D705" s="7">
        <f t="shared" si="32"/>
        <v>3860</v>
      </c>
      <c r="E705" t="s">
        <v>24</v>
      </c>
      <c r="F705" s="7">
        <v>0</v>
      </c>
      <c r="G705" s="7">
        <v>3860</v>
      </c>
      <c r="H705" t="s">
        <v>30</v>
      </c>
      <c r="I705" s="7">
        <v>2414</v>
      </c>
    </row>
    <row r="706" spans="1:9">
      <c r="A706" s="6">
        <v>45910</v>
      </c>
      <c r="B706" s="3">
        <f t="shared" si="30"/>
        <v>2025</v>
      </c>
      <c r="C706" s="6" t="str">
        <f t="shared" si="31"/>
        <v>SEP</v>
      </c>
      <c r="D706" s="7">
        <f t="shared" si="32"/>
        <v>130</v>
      </c>
      <c r="E706" t="s">
        <v>29</v>
      </c>
      <c r="F706" s="7">
        <v>0</v>
      </c>
      <c r="G706" s="7">
        <v>130</v>
      </c>
      <c r="H706" t="s">
        <v>21</v>
      </c>
      <c r="I706" s="7">
        <v>4694</v>
      </c>
    </row>
    <row r="707" spans="1:9">
      <c r="A707" s="6">
        <v>45911</v>
      </c>
      <c r="B707" s="3">
        <f t="shared" ref="B707:B770" si="33">YEAR(A707)</f>
        <v>2025</v>
      </c>
      <c r="C707" s="6" t="str">
        <f t="shared" ref="C707:C770" si="34">CHOOSE(MONTH(A707),"JAN","FEB","MAR","APR","MAY","JUN","JUL","AUG","SEP","OCT","NOV","DEC")</f>
        <v>SEP</v>
      </c>
      <c r="D707" s="7">
        <f t="shared" ref="D707:D770" si="35">SUM(F707:G707)</f>
        <v>3440</v>
      </c>
      <c r="E707" t="s">
        <v>29</v>
      </c>
      <c r="F707" s="7">
        <v>0</v>
      </c>
      <c r="G707" s="7">
        <v>3440</v>
      </c>
      <c r="H707" t="s">
        <v>21</v>
      </c>
      <c r="I707" s="7">
        <v>1886</v>
      </c>
    </row>
    <row r="708" spans="1:9">
      <c r="A708" s="6">
        <v>45912</v>
      </c>
      <c r="B708" s="3">
        <f t="shared" si="33"/>
        <v>2025</v>
      </c>
      <c r="C708" s="6" t="str">
        <f t="shared" si="34"/>
        <v>SEP</v>
      </c>
      <c r="D708" s="7">
        <f t="shared" si="35"/>
        <v>2110</v>
      </c>
      <c r="E708" t="s">
        <v>26</v>
      </c>
      <c r="F708" s="7">
        <v>0</v>
      </c>
      <c r="G708" s="7">
        <v>2110</v>
      </c>
      <c r="H708" t="s">
        <v>30</v>
      </c>
      <c r="I708" s="7">
        <v>3016</v>
      </c>
    </row>
    <row r="709" spans="1:9">
      <c r="A709" s="6">
        <v>45913</v>
      </c>
      <c r="B709" s="3">
        <f t="shared" si="33"/>
        <v>2025</v>
      </c>
      <c r="C709" s="6" t="str">
        <f t="shared" si="34"/>
        <v>SEP</v>
      </c>
      <c r="D709" s="7">
        <f t="shared" si="35"/>
        <v>1130</v>
      </c>
      <c r="E709" t="s">
        <v>29</v>
      </c>
      <c r="F709" s="7">
        <v>0</v>
      </c>
      <c r="G709" s="7">
        <v>1130</v>
      </c>
      <c r="H709" t="s">
        <v>27</v>
      </c>
      <c r="I709" s="7">
        <v>1482</v>
      </c>
    </row>
    <row r="710" spans="1:9">
      <c r="A710" s="6">
        <v>45914</v>
      </c>
      <c r="B710" s="3">
        <f t="shared" si="33"/>
        <v>2025</v>
      </c>
      <c r="C710" s="6" t="str">
        <f t="shared" si="34"/>
        <v>SEP</v>
      </c>
      <c r="D710" s="7">
        <f t="shared" si="35"/>
        <v>890</v>
      </c>
      <c r="E710" t="s">
        <v>24</v>
      </c>
      <c r="F710" s="7">
        <v>0</v>
      </c>
      <c r="G710" s="7">
        <v>890</v>
      </c>
      <c r="H710" t="s">
        <v>30</v>
      </c>
      <c r="I710" s="7">
        <v>1740</v>
      </c>
    </row>
    <row r="711" spans="1:9">
      <c r="A711" s="6">
        <v>45915</v>
      </c>
      <c r="B711" s="3">
        <f t="shared" si="33"/>
        <v>2025</v>
      </c>
      <c r="C711" s="6" t="str">
        <f t="shared" si="34"/>
        <v>SEP</v>
      </c>
      <c r="D711" s="7">
        <f t="shared" si="35"/>
        <v>3820</v>
      </c>
      <c r="E711" t="s">
        <v>29</v>
      </c>
      <c r="F711" s="7">
        <v>0</v>
      </c>
      <c r="G711" s="7">
        <v>3820</v>
      </c>
      <c r="H711" t="s">
        <v>21</v>
      </c>
      <c r="I711" s="7">
        <v>3623</v>
      </c>
    </row>
    <row r="712" spans="1:9">
      <c r="A712" s="6">
        <v>45916</v>
      </c>
      <c r="B712" s="3">
        <f t="shared" si="33"/>
        <v>2025</v>
      </c>
      <c r="C712" s="6" t="str">
        <f t="shared" si="34"/>
        <v>SEP</v>
      </c>
      <c r="D712" s="7">
        <f t="shared" si="35"/>
        <v>1250</v>
      </c>
      <c r="E712" t="s">
        <v>29</v>
      </c>
      <c r="F712" s="7">
        <v>0</v>
      </c>
      <c r="G712" s="7">
        <v>1250</v>
      </c>
      <c r="H712" t="s">
        <v>21</v>
      </c>
      <c r="I712" s="7">
        <v>4534</v>
      </c>
    </row>
    <row r="713" spans="1:9">
      <c r="A713" s="6">
        <v>45911</v>
      </c>
      <c r="B713" s="3">
        <f t="shared" si="33"/>
        <v>2025</v>
      </c>
      <c r="C713" s="6" t="str">
        <f t="shared" si="34"/>
        <v>SEP</v>
      </c>
      <c r="D713" s="7">
        <f t="shared" si="35"/>
        <v>1810</v>
      </c>
      <c r="E713" t="s">
        <v>26</v>
      </c>
      <c r="F713" s="7">
        <v>0</v>
      </c>
      <c r="G713" s="7">
        <v>1810</v>
      </c>
      <c r="H713" t="s">
        <v>23</v>
      </c>
      <c r="I713" s="7">
        <v>3036</v>
      </c>
    </row>
    <row r="714" spans="1:9">
      <c r="A714" s="6">
        <v>45918</v>
      </c>
      <c r="B714" s="3">
        <f t="shared" si="33"/>
        <v>2025</v>
      </c>
      <c r="C714" s="6" t="str">
        <f t="shared" si="34"/>
        <v>SEP</v>
      </c>
      <c r="D714" s="7">
        <f t="shared" si="35"/>
        <v>3910</v>
      </c>
      <c r="E714" t="s">
        <v>24</v>
      </c>
      <c r="F714" s="7">
        <v>0</v>
      </c>
      <c r="G714" s="7">
        <v>3910</v>
      </c>
      <c r="H714" t="s">
        <v>27</v>
      </c>
      <c r="I714" s="7">
        <v>962</v>
      </c>
    </row>
    <row r="715" spans="1:9">
      <c r="A715" s="6">
        <v>45919</v>
      </c>
      <c r="B715" s="3">
        <f t="shared" si="33"/>
        <v>2025</v>
      </c>
      <c r="C715" s="6" t="str">
        <f t="shared" si="34"/>
        <v>SEP</v>
      </c>
      <c r="D715" s="7">
        <f t="shared" si="35"/>
        <v>980</v>
      </c>
      <c r="E715" t="s">
        <v>24</v>
      </c>
      <c r="F715" s="7">
        <v>0</v>
      </c>
      <c r="G715" s="7">
        <v>980</v>
      </c>
      <c r="H715" t="s">
        <v>21</v>
      </c>
      <c r="I715" s="7">
        <v>4392</v>
      </c>
    </row>
    <row r="716" spans="1:9">
      <c r="A716" s="6">
        <v>45920</v>
      </c>
      <c r="B716" s="3">
        <f t="shared" si="33"/>
        <v>2025</v>
      </c>
      <c r="C716" s="6" t="str">
        <f t="shared" si="34"/>
        <v>SEP</v>
      </c>
      <c r="D716" s="7">
        <f t="shared" si="35"/>
        <v>130</v>
      </c>
      <c r="E716" t="s">
        <v>24</v>
      </c>
      <c r="F716" s="7">
        <v>0</v>
      </c>
      <c r="G716" s="7">
        <v>130</v>
      </c>
      <c r="H716" t="s">
        <v>23</v>
      </c>
      <c r="I716" s="7">
        <v>4502</v>
      </c>
    </row>
    <row r="717" spans="1:9">
      <c r="A717" s="6">
        <v>45921</v>
      </c>
      <c r="B717" s="3">
        <f t="shared" si="33"/>
        <v>2025</v>
      </c>
      <c r="C717" s="6" t="str">
        <f t="shared" si="34"/>
        <v>SEP</v>
      </c>
      <c r="D717" s="7">
        <f t="shared" si="35"/>
        <v>3280</v>
      </c>
      <c r="E717" t="s">
        <v>26</v>
      </c>
      <c r="F717" s="7">
        <v>0</v>
      </c>
      <c r="G717" s="7">
        <v>3280</v>
      </c>
      <c r="H717" t="s">
        <v>21</v>
      </c>
      <c r="I717" s="7">
        <v>3167</v>
      </c>
    </row>
    <row r="718" spans="1:9">
      <c r="A718" s="6">
        <v>45921</v>
      </c>
      <c r="B718" s="3">
        <f t="shared" si="33"/>
        <v>2025</v>
      </c>
      <c r="C718" s="6" t="str">
        <f t="shared" si="34"/>
        <v>SEP</v>
      </c>
      <c r="D718" s="7">
        <f t="shared" si="35"/>
        <v>2260</v>
      </c>
      <c r="E718" t="s">
        <v>29</v>
      </c>
      <c r="F718" s="7">
        <v>0</v>
      </c>
      <c r="G718" s="7">
        <v>2260</v>
      </c>
      <c r="H718" t="s">
        <v>28</v>
      </c>
      <c r="I718" s="7">
        <v>1342</v>
      </c>
    </row>
    <row r="719" spans="1:9">
      <c r="A719" s="6">
        <v>45923</v>
      </c>
      <c r="B719" s="3">
        <f t="shared" si="33"/>
        <v>2025</v>
      </c>
      <c r="C719" s="6" t="str">
        <f t="shared" si="34"/>
        <v>SEP</v>
      </c>
      <c r="D719" s="7">
        <f t="shared" si="35"/>
        <v>2220</v>
      </c>
      <c r="E719" t="s">
        <v>26</v>
      </c>
      <c r="F719" s="7">
        <v>0</v>
      </c>
      <c r="G719" s="7">
        <v>2220</v>
      </c>
      <c r="H719" t="s">
        <v>21</v>
      </c>
      <c r="I719" s="7">
        <v>2615</v>
      </c>
    </row>
    <row r="720" spans="1:9">
      <c r="A720" s="6">
        <v>45924</v>
      </c>
      <c r="B720" s="3">
        <f t="shared" si="33"/>
        <v>2025</v>
      </c>
      <c r="C720" s="6" t="str">
        <f t="shared" si="34"/>
        <v>SEP</v>
      </c>
      <c r="D720" s="7">
        <f t="shared" si="35"/>
        <v>12800</v>
      </c>
      <c r="E720" t="s">
        <v>22</v>
      </c>
      <c r="F720" s="7">
        <v>10000</v>
      </c>
      <c r="G720" s="7">
        <v>2800</v>
      </c>
      <c r="H720" t="s">
        <v>28</v>
      </c>
      <c r="I720" s="7">
        <v>3299</v>
      </c>
    </row>
    <row r="721" spans="1:9">
      <c r="A721" s="6">
        <v>45925</v>
      </c>
      <c r="B721" s="3">
        <f t="shared" si="33"/>
        <v>2025</v>
      </c>
      <c r="C721" s="6" t="str">
        <f t="shared" si="34"/>
        <v>SEP</v>
      </c>
      <c r="D721" s="7">
        <f t="shared" si="35"/>
        <v>880</v>
      </c>
      <c r="E721" t="s">
        <v>24</v>
      </c>
      <c r="F721" s="7">
        <v>0</v>
      </c>
      <c r="G721" s="7">
        <v>880</v>
      </c>
      <c r="H721" t="s">
        <v>23</v>
      </c>
      <c r="I721" s="7">
        <v>4622</v>
      </c>
    </row>
    <row r="722" spans="1:9">
      <c r="A722" s="6">
        <v>45926</v>
      </c>
      <c r="B722" s="3">
        <f t="shared" si="33"/>
        <v>2025</v>
      </c>
      <c r="C722" s="6" t="str">
        <f t="shared" si="34"/>
        <v>SEP</v>
      </c>
      <c r="D722" s="7">
        <f t="shared" si="35"/>
        <v>190</v>
      </c>
      <c r="E722" t="s">
        <v>26</v>
      </c>
      <c r="F722" s="7">
        <v>0</v>
      </c>
      <c r="G722" s="7">
        <v>190</v>
      </c>
      <c r="H722" t="s">
        <v>21</v>
      </c>
      <c r="I722" s="7">
        <v>2816</v>
      </c>
    </row>
    <row r="723" spans="1:9">
      <c r="A723" s="6">
        <v>45921</v>
      </c>
      <c r="B723" s="3">
        <f t="shared" si="33"/>
        <v>2025</v>
      </c>
      <c r="C723" s="6" t="str">
        <f t="shared" si="34"/>
        <v>SEP</v>
      </c>
      <c r="D723" s="7">
        <f t="shared" si="35"/>
        <v>950</v>
      </c>
      <c r="E723" t="s">
        <v>29</v>
      </c>
      <c r="F723" s="7">
        <v>0</v>
      </c>
      <c r="G723" s="7">
        <v>950</v>
      </c>
      <c r="H723" t="s">
        <v>23</v>
      </c>
      <c r="I723" s="7">
        <v>2495</v>
      </c>
    </row>
    <row r="724" spans="1:9">
      <c r="A724" s="6">
        <v>45928</v>
      </c>
      <c r="B724" s="3">
        <f t="shared" si="33"/>
        <v>2025</v>
      </c>
      <c r="C724" s="6" t="str">
        <f t="shared" si="34"/>
        <v>SEP</v>
      </c>
      <c r="D724" s="7">
        <f t="shared" si="35"/>
        <v>2630</v>
      </c>
      <c r="E724" t="s">
        <v>22</v>
      </c>
      <c r="F724" s="7">
        <v>2630</v>
      </c>
      <c r="G724" s="7">
        <v>0</v>
      </c>
      <c r="H724" t="s">
        <v>28</v>
      </c>
      <c r="I724" s="7">
        <v>3368</v>
      </c>
    </row>
    <row r="725" spans="1:9">
      <c r="A725" s="6">
        <v>45929</v>
      </c>
      <c r="B725" s="3">
        <f t="shared" si="33"/>
        <v>2025</v>
      </c>
      <c r="C725" s="6" t="str">
        <f t="shared" si="34"/>
        <v>SEP</v>
      </c>
      <c r="D725" s="7">
        <f t="shared" si="35"/>
        <v>2640</v>
      </c>
      <c r="E725" t="s">
        <v>20</v>
      </c>
      <c r="F725" s="7">
        <v>2640</v>
      </c>
      <c r="G725" s="7">
        <v>0</v>
      </c>
      <c r="H725" t="s">
        <v>23</v>
      </c>
      <c r="I725" s="7">
        <v>4920</v>
      </c>
    </row>
    <row r="726" spans="1:9">
      <c r="A726" s="6">
        <v>45930</v>
      </c>
      <c r="B726" s="3">
        <f t="shared" si="33"/>
        <v>2025</v>
      </c>
      <c r="C726" s="6" t="str">
        <f t="shared" si="34"/>
        <v>SEP</v>
      </c>
      <c r="D726" s="7">
        <f t="shared" si="35"/>
        <v>1380</v>
      </c>
      <c r="E726" t="s">
        <v>26</v>
      </c>
      <c r="F726" s="7">
        <v>1380</v>
      </c>
      <c r="G726" s="7">
        <v>0</v>
      </c>
      <c r="H726" t="s">
        <v>21</v>
      </c>
      <c r="I726" s="7">
        <v>5968</v>
      </c>
    </row>
    <row r="727" spans="1:9">
      <c r="A727" s="6">
        <v>45931</v>
      </c>
      <c r="B727" s="3">
        <f t="shared" si="33"/>
        <v>2025</v>
      </c>
      <c r="C727" s="6" t="str">
        <f t="shared" si="34"/>
        <v>OCT</v>
      </c>
      <c r="D727" s="7">
        <f t="shared" si="35"/>
        <v>3180</v>
      </c>
      <c r="E727" t="s">
        <v>24</v>
      </c>
      <c r="F727" s="7">
        <v>3180</v>
      </c>
      <c r="G727" s="7">
        <v>0</v>
      </c>
      <c r="H727" t="s">
        <v>21</v>
      </c>
      <c r="I727" s="7">
        <v>3288</v>
      </c>
    </row>
    <row r="728" spans="1:9">
      <c r="A728" s="6">
        <v>45932</v>
      </c>
      <c r="B728" s="3">
        <f t="shared" si="33"/>
        <v>2025</v>
      </c>
      <c r="C728" s="6" t="str">
        <f t="shared" si="34"/>
        <v>OCT</v>
      </c>
      <c r="D728" s="7">
        <f t="shared" si="35"/>
        <v>2800</v>
      </c>
      <c r="E728" t="s">
        <v>24</v>
      </c>
      <c r="F728" s="7">
        <v>2800</v>
      </c>
      <c r="G728" s="7">
        <v>0</v>
      </c>
      <c r="H728" t="s">
        <v>23</v>
      </c>
      <c r="I728" s="7">
        <v>1214</v>
      </c>
    </row>
    <row r="729" spans="1:9">
      <c r="A729" s="6">
        <v>45933</v>
      </c>
      <c r="B729" s="3">
        <f t="shared" si="33"/>
        <v>2025</v>
      </c>
      <c r="C729" s="6" t="str">
        <f t="shared" si="34"/>
        <v>OCT</v>
      </c>
      <c r="D729" s="7">
        <f t="shared" si="35"/>
        <v>9000</v>
      </c>
      <c r="E729" t="s">
        <v>29</v>
      </c>
      <c r="F729" s="7">
        <v>9000</v>
      </c>
      <c r="G729" s="7">
        <v>0</v>
      </c>
      <c r="H729" t="s">
        <v>27</v>
      </c>
      <c r="I729" s="7">
        <v>1974</v>
      </c>
    </row>
    <row r="730" spans="1:9">
      <c r="A730" s="6">
        <v>45934</v>
      </c>
      <c r="B730" s="3">
        <f t="shared" si="33"/>
        <v>2025</v>
      </c>
      <c r="C730" s="6" t="str">
        <f t="shared" si="34"/>
        <v>OCT</v>
      </c>
      <c r="D730" s="7">
        <f t="shared" si="35"/>
        <v>890</v>
      </c>
      <c r="E730" t="s">
        <v>29</v>
      </c>
      <c r="F730" s="7">
        <v>0</v>
      </c>
      <c r="G730" s="7">
        <v>890</v>
      </c>
      <c r="H730" t="s">
        <v>23</v>
      </c>
      <c r="I730" s="7">
        <v>4035</v>
      </c>
    </row>
    <row r="731" spans="1:9">
      <c r="A731" s="6">
        <v>45934</v>
      </c>
      <c r="B731" s="3">
        <f t="shared" si="33"/>
        <v>2025</v>
      </c>
      <c r="C731" s="6" t="str">
        <f t="shared" si="34"/>
        <v>OCT</v>
      </c>
      <c r="D731" s="7">
        <f t="shared" si="35"/>
        <v>100</v>
      </c>
      <c r="E731" t="s">
        <v>22</v>
      </c>
      <c r="F731" s="7">
        <v>0</v>
      </c>
      <c r="G731" s="7">
        <v>100</v>
      </c>
      <c r="H731" t="s">
        <v>23</v>
      </c>
      <c r="I731" s="7">
        <v>3758</v>
      </c>
    </row>
    <row r="732" spans="1:9">
      <c r="A732" s="6">
        <v>45936</v>
      </c>
      <c r="B732" s="3">
        <f t="shared" si="33"/>
        <v>2025</v>
      </c>
      <c r="C732" s="6" t="str">
        <f t="shared" si="34"/>
        <v>OCT</v>
      </c>
      <c r="D732" s="7">
        <f t="shared" si="35"/>
        <v>5000</v>
      </c>
      <c r="E732" t="s">
        <v>26</v>
      </c>
      <c r="F732" s="7">
        <v>0</v>
      </c>
      <c r="G732" s="7">
        <v>5000</v>
      </c>
      <c r="H732" t="s">
        <v>23</v>
      </c>
      <c r="I732" s="7">
        <v>3553</v>
      </c>
    </row>
    <row r="733" spans="1:9">
      <c r="A733" s="6">
        <v>45931</v>
      </c>
      <c r="B733" s="3">
        <f t="shared" si="33"/>
        <v>2025</v>
      </c>
      <c r="C733" s="6" t="str">
        <f t="shared" si="34"/>
        <v>OCT</v>
      </c>
      <c r="D733" s="7">
        <f t="shared" si="35"/>
        <v>30200</v>
      </c>
      <c r="E733" t="s">
        <v>20</v>
      </c>
      <c r="F733" s="7">
        <v>200</v>
      </c>
      <c r="G733" s="7">
        <v>30000</v>
      </c>
      <c r="H733" t="s">
        <v>21</v>
      </c>
      <c r="I733" s="7">
        <v>1863</v>
      </c>
    </row>
    <row r="734" spans="1:9">
      <c r="A734" s="6">
        <v>45938</v>
      </c>
      <c r="B734" s="3">
        <f t="shared" si="33"/>
        <v>2025</v>
      </c>
      <c r="C734" s="6" t="str">
        <f t="shared" si="34"/>
        <v>OCT</v>
      </c>
      <c r="D734" s="7">
        <f t="shared" si="35"/>
        <v>500</v>
      </c>
      <c r="E734" t="s">
        <v>24</v>
      </c>
      <c r="F734" s="7">
        <v>0</v>
      </c>
      <c r="G734" s="7">
        <v>500</v>
      </c>
      <c r="H734" t="s">
        <v>21</v>
      </c>
      <c r="I734" s="7">
        <v>3615</v>
      </c>
    </row>
    <row r="735" spans="1:9">
      <c r="A735" s="6">
        <v>45939</v>
      </c>
      <c r="B735" s="3">
        <f t="shared" si="33"/>
        <v>2025</v>
      </c>
      <c r="C735" s="6" t="str">
        <f t="shared" si="34"/>
        <v>OCT</v>
      </c>
      <c r="D735" s="7">
        <f t="shared" si="35"/>
        <v>4000</v>
      </c>
      <c r="E735" t="s">
        <v>29</v>
      </c>
      <c r="F735" s="7">
        <v>4000</v>
      </c>
      <c r="G735" s="7">
        <v>0</v>
      </c>
      <c r="H735" t="s">
        <v>23</v>
      </c>
      <c r="I735" s="7">
        <v>1973</v>
      </c>
    </row>
    <row r="736" spans="1:9">
      <c r="A736" s="6">
        <v>45940</v>
      </c>
      <c r="B736" s="3">
        <f t="shared" si="33"/>
        <v>2025</v>
      </c>
      <c r="C736" s="6" t="str">
        <f t="shared" si="34"/>
        <v>OCT</v>
      </c>
      <c r="D736" s="7">
        <f t="shared" si="35"/>
        <v>100</v>
      </c>
      <c r="E736" t="s">
        <v>29</v>
      </c>
      <c r="F736" s="7">
        <v>0</v>
      </c>
      <c r="G736" s="7">
        <v>100</v>
      </c>
      <c r="H736" t="s">
        <v>27</v>
      </c>
      <c r="I736" s="7">
        <v>835</v>
      </c>
    </row>
    <row r="737" spans="1:9">
      <c r="A737" s="6">
        <v>45941</v>
      </c>
      <c r="B737" s="3">
        <f t="shared" si="33"/>
        <v>2025</v>
      </c>
      <c r="C737" s="6" t="str">
        <f t="shared" si="34"/>
        <v>OCT</v>
      </c>
      <c r="D737" s="7">
        <f t="shared" si="35"/>
        <v>1000</v>
      </c>
      <c r="E737" t="s">
        <v>22</v>
      </c>
      <c r="F737" s="7">
        <v>1000</v>
      </c>
      <c r="G737" s="7">
        <v>0</v>
      </c>
      <c r="H737" t="s">
        <v>28</v>
      </c>
      <c r="I737" s="7">
        <v>1525</v>
      </c>
    </row>
    <row r="738" spans="1:9">
      <c r="A738" s="6">
        <v>45942</v>
      </c>
      <c r="B738" s="3">
        <f t="shared" si="33"/>
        <v>2025</v>
      </c>
      <c r="C738" s="6" t="str">
        <f t="shared" si="34"/>
        <v>OCT</v>
      </c>
      <c r="D738" s="7">
        <f t="shared" si="35"/>
        <v>35070</v>
      </c>
      <c r="E738" t="s">
        <v>22</v>
      </c>
      <c r="F738" s="7">
        <v>0</v>
      </c>
      <c r="G738" s="7">
        <v>35070</v>
      </c>
      <c r="H738" t="s">
        <v>28</v>
      </c>
      <c r="I738" s="7">
        <v>5297</v>
      </c>
    </row>
    <row r="739" spans="1:9">
      <c r="A739" s="6">
        <v>45942</v>
      </c>
      <c r="B739" s="3">
        <f t="shared" si="33"/>
        <v>2025</v>
      </c>
      <c r="C739" s="6" t="str">
        <f t="shared" si="34"/>
        <v>OCT</v>
      </c>
      <c r="D739" s="7">
        <f t="shared" si="35"/>
        <v>3000</v>
      </c>
      <c r="E739" t="s">
        <v>26</v>
      </c>
      <c r="F739" s="7">
        <v>3000</v>
      </c>
      <c r="G739" s="7">
        <v>0</v>
      </c>
      <c r="H739" t="s">
        <v>23</v>
      </c>
      <c r="I739" s="7">
        <v>1534</v>
      </c>
    </row>
    <row r="740" spans="1:9">
      <c r="A740" s="6">
        <v>45943</v>
      </c>
      <c r="B740" s="3">
        <f t="shared" si="33"/>
        <v>2025</v>
      </c>
      <c r="C740" s="6" t="str">
        <f t="shared" si="34"/>
        <v>OCT</v>
      </c>
      <c r="D740" s="7">
        <f t="shared" si="35"/>
        <v>5600</v>
      </c>
      <c r="E740" t="s">
        <v>24</v>
      </c>
      <c r="F740" s="7">
        <v>5600</v>
      </c>
      <c r="G740" s="7">
        <v>0</v>
      </c>
      <c r="H740" t="s">
        <v>21</v>
      </c>
      <c r="I740" s="7">
        <v>4670</v>
      </c>
    </row>
    <row r="741" spans="1:9">
      <c r="A741" s="6">
        <v>45944</v>
      </c>
      <c r="B741" s="3">
        <f t="shared" si="33"/>
        <v>2025</v>
      </c>
      <c r="C741" s="6" t="str">
        <f t="shared" si="34"/>
        <v>OCT</v>
      </c>
      <c r="D741" s="7">
        <f t="shared" si="35"/>
        <v>2000</v>
      </c>
      <c r="E741" t="s">
        <v>24</v>
      </c>
      <c r="F741" s="7">
        <v>0</v>
      </c>
      <c r="G741" s="7">
        <v>2000</v>
      </c>
      <c r="H741" t="s">
        <v>23</v>
      </c>
      <c r="I741" s="7">
        <v>2415</v>
      </c>
    </row>
    <row r="742" spans="1:9">
      <c r="A742" s="6">
        <v>45945</v>
      </c>
      <c r="B742" s="3">
        <f t="shared" si="33"/>
        <v>2025</v>
      </c>
      <c r="C742" s="6" t="str">
        <f t="shared" si="34"/>
        <v>OCT</v>
      </c>
      <c r="D742" s="7">
        <f t="shared" si="35"/>
        <v>1000</v>
      </c>
      <c r="E742" t="s">
        <v>29</v>
      </c>
      <c r="F742" s="7">
        <v>1000</v>
      </c>
      <c r="G742" s="7">
        <v>0</v>
      </c>
      <c r="H742" t="s">
        <v>21</v>
      </c>
      <c r="I742" s="7">
        <v>3784</v>
      </c>
    </row>
    <row r="743" spans="1:9">
      <c r="A743" s="6">
        <v>45946</v>
      </c>
      <c r="B743" s="3">
        <f t="shared" si="33"/>
        <v>2025</v>
      </c>
      <c r="C743" s="6" t="str">
        <f t="shared" si="34"/>
        <v>OCT</v>
      </c>
      <c r="D743" s="7">
        <f t="shared" si="35"/>
        <v>800</v>
      </c>
      <c r="E743" t="s">
        <v>29</v>
      </c>
      <c r="F743" s="7">
        <v>0</v>
      </c>
      <c r="G743" s="7">
        <v>800</v>
      </c>
      <c r="H743" t="s">
        <v>28</v>
      </c>
      <c r="I743" s="7">
        <v>3064</v>
      </c>
    </row>
    <row r="744" spans="1:9">
      <c r="A744" s="6">
        <v>45941</v>
      </c>
      <c r="B744" s="3">
        <f t="shared" si="33"/>
        <v>2025</v>
      </c>
      <c r="C744" s="6" t="str">
        <f t="shared" si="34"/>
        <v>OCT</v>
      </c>
      <c r="D744" s="7">
        <f t="shared" si="35"/>
        <v>900</v>
      </c>
      <c r="E744" t="s">
        <v>20</v>
      </c>
      <c r="F744" s="7">
        <v>0</v>
      </c>
      <c r="G744" s="7">
        <v>900</v>
      </c>
      <c r="H744" t="s">
        <v>21</v>
      </c>
      <c r="I744" s="7">
        <v>2928</v>
      </c>
    </row>
    <row r="745" spans="1:9">
      <c r="A745" s="6">
        <v>45948</v>
      </c>
      <c r="B745" s="3">
        <f t="shared" si="33"/>
        <v>2025</v>
      </c>
      <c r="C745" s="6" t="str">
        <f t="shared" si="34"/>
        <v>OCT</v>
      </c>
      <c r="D745" s="7">
        <f t="shared" si="35"/>
        <v>900</v>
      </c>
      <c r="E745" t="s">
        <v>26</v>
      </c>
      <c r="F745" s="7">
        <v>0</v>
      </c>
      <c r="G745" s="7">
        <v>900</v>
      </c>
      <c r="H745" t="s">
        <v>30</v>
      </c>
      <c r="I745" s="7">
        <v>2044</v>
      </c>
    </row>
    <row r="746" spans="1:9">
      <c r="A746" s="6">
        <v>45949</v>
      </c>
      <c r="B746" s="3">
        <f t="shared" si="33"/>
        <v>2025</v>
      </c>
      <c r="C746" s="6" t="str">
        <f t="shared" si="34"/>
        <v>OCT</v>
      </c>
      <c r="D746" s="7">
        <f t="shared" si="35"/>
        <v>2000</v>
      </c>
      <c r="E746" t="s">
        <v>29</v>
      </c>
      <c r="F746" s="7">
        <v>2000</v>
      </c>
      <c r="G746" s="7">
        <v>0</v>
      </c>
      <c r="H746" t="s">
        <v>30</v>
      </c>
      <c r="I746" s="7">
        <v>2166</v>
      </c>
    </row>
    <row r="747" spans="1:9">
      <c r="A747" s="6">
        <v>45950</v>
      </c>
      <c r="B747" s="3">
        <f t="shared" si="33"/>
        <v>2025</v>
      </c>
      <c r="C747" s="6" t="str">
        <f t="shared" si="34"/>
        <v>OCT</v>
      </c>
      <c r="D747" s="7">
        <f t="shared" si="35"/>
        <v>2130</v>
      </c>
      <c r="E747" t="s">
        <v>24</v>
      </c>
      <c r="F747" s="7">
        <v>0</v>
      </c>
      <c r="G747" s="7">
        <v>2130</v>
      </c>
      <c r="H747" t="s">
        <v>21</v>
      </c>
      <c r="I747" s="7">
        <v>3669</v>
      </c>
    </row>
    <row r="748" spans="1:9">
      <c r="A748" s="6">
        <v>45951</v>
      </c>
      <c r="B748" s="3">
        <f t="shared" si="33"/>
        <v>2025</v>
      </c>
      <c r="C748" s="6" t="str">
        <f t="shared" si="34"/>
        <v>OCT</v>
      </c>
      <c r="D748" s="7">
        <f t="shared" si="35"/>
        <v>100</v>
      </c>
      <c r="E748" t="s">
        <v>29</v>
      </c>
      <c r="F748" s="7">
        <v>100</v>
      </c>
      <c r="G748" s="7">
        <v>0</v>
      </c>
      <c r="H748" t="s">
        <v>25</v>
      </c>
      <c r="I748" s="7">
        <v>1062</v>
      </c>
    </row>
    <row r="749" spans="1:9">
      <c r="A749" s="6">
        <v>45952</v>
      </c>
      <c r="B749" s="3">
        <f t="shared" si="33"/>
        <v>2025</v>
      </c>
      <c r="C749" s="6" t="str">
        <f t="shared" si="34"/>
        <v>OCT</v>
      </c>
      <c r="D749" s="7">
        <f t="shared" si="35"/>
        <v>3510</v>
      </c>
      <c r="E749" t="s">
        <v>29</v>
      </c>
      <c r="F749" s="7">
        <v>3510</v>
      </c>
      <c r="G749" s="7">
        <v>0</v>
      </c>
      <c r="H749" t="s">
        <v>28</v>
      </c>
      <c r="I749" s="7">
        <v>2087</v>
      </c>
    </row>
    <row r="750" spans="1:9">
      <c r="A750" s="6">
        <v>45953</v>
      </c>
      <c r="B750" s="3">
        <f t="shared" si="33"/>
        <v>2025</v>
      </c>
      <c r="C750" s="6" t="str">
        <f t="shared" si="34"/>
        <v>OCT</v>
      </c>
      <c r="D750" s="7">
        <f t="shared" si="35"/>
        <v>3500</v>
      </c>
      <c r="E750" t="s">
        <v>26</v>
      </c>
      <c r="F750" s="7">
        <v>3500</v>
      </c>
      <c r="G750" s="7">
        <v>0</v>
      </c>
      <c r="H750" t="s">
        <v>25</v>
      </c>
      <c r="I750" s="7">
        <v>1906</v>
      </c>
    </row>
    <row r="751" spans="1:9">
      <c r="A751" s="6">
        <v>45954</v>
      </c>
      <c r="B751" s="3">
        <f t="shared" si="33"/>
        <v>2025</v>
      </c>
      <c r="C751" s="6" t="str">
        <f t="shared" si="34"/>
        <v>OCT</v>
      </c>
      <c r="D751" s="7">
        <f t="shared" si="35"/>
        <v>1040</v>
      </c>
      <c r="E751" t="s">
        <v>29</v>
      </c>
      <c r="F751" s="7">
        <v>1040</v>
      </c>
      <c r="G751" s="7">
        <v>0</v>
      </c>
      <c r="H751" t="s">
        <v>27</v>
      </c>
      <c r="I751" s="7">
        <v>3526</v>
      </c>
    </row>
    <row r="752" spans="1:9">
      <c r="A752" s="6">
        <v>45955</v>
      </c>
      <c r="B752" s="3">
        <f t="shared" si="33"/>
        <v>2025</v>
      </c>
      <c r="C752" s="6" t="str">
        <f t="shared" si="34"/>
        <v>OCT</v>
      </c>
      <c r="D752" s="7">
        <f t="shared" si="35"/>
        <v>380</v>
      </c>
      <c r="E752" t="s">
        <v>29</v>
      </c>
      <c r="F752" s="7">
        <v>380</v>
      </c>
      <c r="G752" s="7">
        <v>0</v>
      </c>
      <c r="H752" t="s">
        <v>27</v>
      </c>
      <c r="I752" s="7">
        <v>5049</v>
      </c>
    </row>
    <row r="753" spans="1:9">
      <c r="A753" s="6">
        <v>45954</v>
      </c>
      <c r="B753" s="3">
        <f t="shared" si="33"/>
        <v>2025</v>
      </c>
      <c r="C753" s="6" t="str">
        <f t="shared" si="34"/>
        <v>OCT</v>
      </c>
      <c r="D753" s="7">
        <f t="shared" si="35"/>
        <v>1420</v>
      </c>
      <c r="E753" t="s">
        <v>24</v>
      </c>
      <c r="F753" s="7">
        <v>0</v>
      </c>
      <c r="G753" s="7">
        <v>1420</v>
      </c>
      <c r="H753" t="s">
        <v>21</v>
      </c>
      <c r="I753" s="7">
        <v>3155</v>
      </c>
    </row>
    <row r="754" spans="1:9">
      <c r="A754" s="6">
        <v>45956</v>
      </c>
      <c r="B754" s="3">
        <f t="shared" si="33"/>
        <v>2025</v>
      </c>
      <c r="C754" s="6" t="str">
        <f t="shared" si="34"/>
        <v>OCT</v>
      </c>
      <c r="D754" s="7">
        <f t="shared" si="35"/>
        <v>2090</v>
      </c>
      <c r="E754" t="s">
        <v>29</v>
      </c>
      <c r="F754" s="7">
        <v>2090</v>
      </c>
      <c r="G754" s="7">
        <v>0</v>
      </c>
      <c r="H754" t="s">
        <v>30</v>
      </c>
      <c r="I754" s="7">
        <v>2848</v>
      </c>
    </row>
    <row r="755" spans="1:9">
      <c r="A755" s="6">
        <v>45951</v>
      </c>
      <c r="B755" s="3">
        <f t="shared" si="33"/>
        <v>2025</v>
      </c>
      <c r="C755" s="6" t="str">
        <f t="shared" si="34"/>
        <v>OCT</v>
      </c>
      <c r="D755" s="7">
        <f t="shared" si="35"/>
        <v>4500</v>
      </c>
      <c r="E755" t="s">
        <v>29</v>
      </c>
      <c r="F755" s="7">
        <v>4500</v>
      </c>
      <c r="G755" s="7">
        <v>0</v>
      </c>
      <c r="H755" t="s">
        <v>30</v>
      </c>
      <c r="I755" s="7">
        <v>2467</v>
      </c>
    </row>
    <row r="756" spans="1:9">
      <c r="A756" s="6">
        <v>45958</v>
      </c>
      <c r="B756" s="3">
        <f t="shared" si="33"/>
        <v>2025</v>
      </c>
      <c r="C756" s="6" t="str">
        <f t="shared" si="34"/>
        <v>OCT</v>
      </c>
      <c r="D756" s="7">
        <f t="shared" si="35"/>
        <v>9000</v>
      </c>
      <c r="E756" t="s">
        <v>26</v>
      </c>
      <c r="F756" s="7">
        <v>9000</v>
      </c>
      <c r="G756" s="7">
        <v>0</v>
      </c>
      <c r="H756" t="s">
        <v>21</v>
      </c>
      <c r="I756" s="7">
        <v>3995</v>
      </c>
    </row>
    <row r="757" spans="1:9">
      <c r="A757" s="6">
        <v>45959</v>
      </c>
      <c r="B757" s="3">
        <f t="shared" si="33"/>
        <v>2025</v>
      </c>
      <c r="C757" s="6" t="str">
        <f t="shared" si="34"/>
        <v>OCT</v>
      </c>
      <c r="D757" s="7">
        <f t="shared" si="35"/>
        <v>890</v>
      </c>
      <c r="E757" t="s">
        <v>29</v>
      </c>
      <c r="F757" s="7">
        <v>0</v>
      </c>
      <c r="G757" s="7">
        <v>890</v>
      </c>
      <c r="H757" t="s">
        <v>25</v>
      </c>
      <c r="I757" s="7">
        <v>5087</v>
      </c>
    </row>
    <row r="758" spans="1:9">
      <c r="A758" s="6">
        <v>45960</v>
      </c>
      <c r="B758" s="3">
        <f t="shared" si="33"/>
        <v>2025</v>
      </c>
      <c r="C758" s="6" t="str">
        <f t="shared" si="34"/>
        <v>OCT</v>
      </c>
      <c r="D758" s="7">
        <f t="shared" si="35"/>
        <v>100</v>
      </c>
      <c r="E758" t="s">
        <v>24</v>
      </c>
      <c r="F758" s="7">
        <v>0</v>
      </c>
      <c r="G758" s="7">
        <v>100</v>
      </c>
      <c r="H758" t="s">
        <v>28</v>
      </c>
      <c r="I758" s="7">
        <v>1941</v>
      </c>
    </row>
    <row r="759" spans="1:9">
      <c r="A759" s="6">
        <v>45961</v>
      </c>
      <c r="B759" s="3">
        <f t="shared" si="33"/>
        <v>2025</v>
      </c>
      <c r="C759" s="6" t="str">
        <f t="shared" si="34"/>
        <v>OCT</v>
      </c>
      <c r="D759" s="7">
        <f t="shared" si="35"/>
        <v>500</v>
      </c>
      <c r="E759" t="s">
        <v>29</v>
      </c>
      <c r="F759" s="7">
        <v>0</v>
      </c>
      <c r="G759" s="7">
        <v>500</v>
      </c>
      <c r="H759" t="s">
        <v>25</v>
      </c>
      <c r="I759" s="7">
        <v>826</v>
      </c>
    </row>
    <row r="760" spans="1:9">
      <c r="A760" s="6">
        <v>45962</v>
      </c>
      <c r="B760" s="3">
        <f t="shared" si="33"/>
        <v>2025</v>
      </c>
      <c r="C760" s="6" t="str">
        <f t="shared" si="34"/>
        <v>NOV</v>
      </c>
      <c r="D760" s="7">
        <f t="shared" si="35"/>
        <v>200</v>
      </c>
      <c r="E760" t="s">
        <v>29</v>
      </c>
      <c r="F760" s="7">
        <v>200</v>
      </c>
      <c r="G760" s="7">
        <v>0</v>
      </c>
      <c r="H760" t="s">
        <v>27</v>
      </c>
      <c r="I760" s="7">
        <v>5581</v>
      </c>
    </row>
    <row r="761" spans="1:9">
      <c r="A761" s="6">
        <v>45963</v>
      </c>
      <c r="B761" s="3">
        <f t="shared" si="33"/>
        <v>2025</v>
      </c>
      <c r="C761" s="6" t="str">
        <f t="shared" si="34"/>
        <v>NOV</v>
      </c>
      <c r="D761" s="7">
        <f t="shared" si="35"/>
        <v>20500</v>
      </c>
      <c r="E761" t="s">
        <v>26</v>
      </c>
      <c r="F761" s="7">
        <v>20000</v>
      </c>
      <c r="G761" s="7">
        <v>500</v>
      </c>
      <c r="H761" t="s">
        <v>21</v>
      </c>
      <c r="I761" s="7">
        <v>3586</v>
      </c>
    </row>
    <row r="762" spans="1:9">
      <c r="A762" s="6">
        <v>45964</v>
      </c>
      <c r="B762" s="3">
        <f t="shared" si="33"/>
        <v>2025</v>
      </c>
      <c r="C762" s="6" t="str">
        <f t="shared" si="34"/>
        <v>NOV</v>
      </c>
      <c r="D762" s="7">
        <f t="shared" si="35"/>
        <v>24000</v>
      </c>
      <c r="E762" t="s">
        <v>29</v>
      </c>
      <c r="F762" s="7">
        <v>4000</v>
      </c>
      <c r="G762" s="7">
        <v>20000</v>
      </c>
      <c r="H762" t="s">
        <v>30</v>
      </c>
      <c r="I762" s="7">
        <v>2374</v>
      </c>
    </row>
    <row r="763" spans="1:9">
      <c r="A763" s="6">
        <v>45965</v>
      </c>
      <c r="B763" s="3">
        <f t="shared" si="33"/>
        <v>2025</v>
      </c>
      <c r="C763" s="6" t="str">
        <f t="shared" si="34"/>
        <v>NOV</v>
      </c>
      <c r="D763" s="7">
        <f t="shared" si="35"/>
        <v>100</v>
      </c>
      <c r="E763" t="s">
        <v>24</v>
      </c>
      <c r="F763" s="7">
        <v>0</v>
      </c>
      <c r="G763" s="7">
        <v>100</v>
      </c>
      <c r="H763" t="s">
        <v>21</v>
      </c>
      <c r="I763" s="7">
        <v>2313</v>
      </c>
    </row>
    <row r="764" spans="1:9">
      <c r="A764" s="6">
        <v>45966</v>
      </c>
      <c r="B764" s="3">
        <f t="shared" si="33"/>
        <v>2025</v>
      </c>
      <c r="C764" s="6" t="str">
        <f t="shared" si="34"/>
        <v>NOV</v>
      </c>
      <c r="D764" s="7">
        <f t="shared" si="35"/>
        <v>8760</v>
      </c>
      <c r="E764" t="s">
        <v>24</v>
      </c>
      <c r="F764" s="7">
        <v>0</v>
      </c>
      <c r="G764" s="7">
        <v>8760</v>
      </c>
      <c r="H764" t="s">
        <v>21</v>
      </c>
      <c r="I764" s="7">
        <v>1598</v>
      </c>
    </row>
    <row r="765" spans="1:9">
      <c r="A765" s="6">
        <v>45966</v>
      </c>
      <c r="B765" s="3">
        <f t="shared" si="33"/>
        <v>2025</v>
      </c>
      <c r="C765" s="6" t="str">
        <f t="shared" si="34"/>
        <v>NOV</v>
      </c>
      <c r="D765" s="7">
        <f t="shared" si="35"/>
        <v>1000</v>
      </c>
      <c r="E765" t="s">
        <v>24</v>
      </c>
      <c r="F765" s="7">
        <v>1000</v>
      </c>
      <c r="G765" s="7">
        <v>0</v>
      </c>
      <c r="H765" t="s">
        <v>25</v>
      </c>
      <c r="I765" s="7">
        <v>3178</v>
      </c>
    </row>
    <row r="766" spans="1:9">
      <c r="A766" s="6">
        <v>45967</v>
      </c>
      <c r="B766" s="3">
        <f t="shared" si="33"/>
        <v>2025</v>
      </c>
      <c r="C766" s="6" t="str">
        <f t="shared" si="34"/>
        <v>NOV</v>
      </c>
      <c r="D766" s="7">
        <f t="shared" si="35"/>
        <v>3000</v>
      </c>
      <c r="E766" t="s">
        <v>26</v>
      </c>
      <c r="F766" s="7">
        <v>3000</v>
      </c>
      <c r="G766" s="7">
        <v>0</v>
      </c>
      <c r="H766" t="s">
        <v>28</v>
      </c>
      <c r="I766" s="7">
        <v>390</v>
      </c>
    </row>
    <row r="767" spans="1:9">
      <c r="A767" s="6">
        <v>45962</v>
      </c>
      <c r="B767" s="3">
        <f t="shared" si="33"/>
        <v>2025</v>
      </c>
      <c r="C767" s="6" t="str">
        <f t="shared" si="34"/>
        <v>NOV</v>
      </c>
      <c r="D767" s="7">
        <f t="shared" si="35"/>
        <v>5600</v>
      </c>
      <c r="E767" t="s">
        <v>29</v>
      </c>
      <c r="F767" s="7">
        <v>5600</v>
      </c>
      <c r="G767" s="7">
        <v>0</v>
      </c>
      <c r="H767" t="s">
        <v>25</v>
      </c>
      <c r="I767" s="7">
        <v>2579</v>
      </c>
    </row>
    <row r="768" spans="1:9">
      <c r="A768" s="6">
        <v>45969</v>
      </c>
      <c r="B768" s="3">
        <f t="shared" si="33"/>
        <v>2025</v>
      </c>
      <c r="C768" s="6" t="str">
        <f t="shared" si="34"/>
        <v>NOV</v>
      </c>
      <c r="D768" s="7">
        <f t="shared" si="35"/>
        <v>22000</v>
      </c>
      <c r="E768" t="s">
        <v>22</v>
      </c>
      <c r="F768" s="7">
        <v>20000</v>
      </c>
      <c r="G768" s="7">
        <v>2000</v>
      </c>
      <c r="H768" t="s">
        <v>27</v>
      </c>
      <c r="I768" s="7">
        <v>2085</v>
      </c>
    </row>
    <row r="769" spans="1:9">
      <c r="A769" s="6">
        <v>45970</v>
      </c>
      <c r="B769" s="3">
        <f t="shared" si="33"/>
        <v>2025</v>
      </c>
      <c r="C769" s="6" t="str">
        <f t="shared" si="34"/>
        <v>NOV</v>
      </c>
      <c r="D769" s="7">
        <f t="shared" si="35"/>
        <v>1000</v>
      </c>
      <c r="E769" t="s">
        <v>22</v>
      </c>
      <c r="F769" s="7">
        <v>1000</v>
      </c>
      <c r="G769" s="7">
        <v>0</v>
      </c>
      <c r="H769" t="s">
        <v>25</v>
      </c>
      <c r="I769" s="7">
        <v>2988</v>
      </c>
    </row>
    <row r="770" spans="1:9">
      <c r="A770" s="6">
        <v>45971</v>
      </c>
      <c r="B770" s="3">
        <f t="shared" si="33"/>
        <v>2025</v>
      </c>
      <c r="C770" s="6" t="str">
        <f t="shared" si="34"/>
        <v>NOV</v>
      </c>
      <c r="D770" s="7">
        <f t="shared" si="35"/>
        <v>800</v>
      </c>
      <c r="E770" t="s">
        <v>24</v>
      </c>
      <c r="F770" s="7">
        <v>0</v>
      </c>
      <c r="G770" s="7">
        <v>800</v>
      </c>
      <c r="H770" t="s">
        <v>21</v>
      </c>
      <c r="I770" s="7">
        <v>2586</v>
      </c>
    </row>
    <row r="771" spans="1:9">
      <c r="A771" s="6">
        <v>45972</v>
      </c>
      <c r="B771" s="3">
        <f t="shared" ref="B771:B808" si="36">YEAR(A771)</f>
        <v>2025</v>
      </c>
      <c r="C771" s="6" t="str">
        <f t="shared" ref="C771:C808" si="37">CHOOSE(MONTH(A771),"JAN","FEB","MAR","APR","MAY","JUN","JUL","AUG","SEP","OCT","NOV","DEC")</f>
        <v>NOV</v>
      </c>
      <c r="D771" s="7">
        <f t="shared" ref="D771:D808" si="38">SUM(F771:G771)</f>
        <v>900</v>
      </c>
      <c r="E771" t="s">
        <v>26</v>
      </c>
      <c r="F771" s="7">
        <v>0</v>
      </c>
      <c r="G771" s="7">
        <v>900</v>
      </c>
      <c r="H771" t="s">
        <v>30</v>
      </c>
      <c r="I771" s="7">
        <v>3266</v>
      </c>
    </row>
    <row r="772" spans="1:9">
      <c r="A772" s="6">
        <v>45973</v>
      </c>
      <c r="B772" s="3">
        <f t="shared" si="36"/>
        <v>2025</v>
      </c>
      <c r="C772" s="6" t="str">
        <f t="shared" si="37"/>
        <v>NOV</v>
      </c>
      <c r="D772" s="7">
        <f t="shared" si="38"/>
        <v>900</v>
      </c>
      <c r="E772" t="s">
        <v>29</v>
      </c>
      <c r="F772" s="7">
        <v>0</v>
      </c>
      <c r="G772" s="7">
        <v>900</v>
      </c>
      <c r="H772" t="s">
        <v>28</v>
      </c>
      <c r="I772" s="7">
        <v>3574</v>
      </c>
    </row>
    <row r="773" spans="1:9">
      <c r="A773" s="6">
        <v>45974</v>
      </c>
      <c r="B773" s="3">
        <f t="shared" si="36"/>
        <v>2025</v>
      </c>
      <c r="C773" s="6" t="str">
        <f t="shared" si="37"/>
        <v>NOV</v>
      </c>
      <c r="D773" s="7">
        <f t="shared" si="38"/>
        <v>22000</v>
      </c>
      <c r="E773" t="s">
        <v>20</v>
      </c>
      <c r="F773" s="7">
        <v>2000</v>
      </c>
      <c r="G773" s="7">
        <v>20000</v>
      </c>
      <c r="H773" t="s">
        <v>30</v>
      </c>
      <c r="I773" s="7">
        <v>1715</v>
      </c>
    </row>
    <row r="774" spans="1:9">
      <c r="A774" s="6">
        <v>45975</v>
      </c>
      <c r="B774" s="3">
        <f t="shared" si="36"/>
        <v>2025</v>
      </c>
      <c r="C774" s="6" t="str">
        <f t="shared" si="37"/>
        <v>NOV</v>
      </c>
      <c r="D774" s="7">
        <f t="shared" si="38"/>
        <v>2130</v>
      </c>
      <c r="E774" t="s">
        <v>22</v>
      </c>
      <c r="F774" s="7">
        <v>0</v>
      </c>
      <c r="G774" s="7">
        <v>2130</v>
      </c>
      <c r="H774" t="s">
        <v>21</v>
      </c>
      <c r="I774" s="7">
        <v>2399</v>
      </c>
    </row>
    <row r="775" spans="1:9">
      <c r="A775" s="6">
        <v>45976</v>
      </c>
      <c r="B775" s="3">
        <f t="shared" si="36"/>
        <v>2025</v>
      </c>
      <c r="C775" s="6" t="str">
        <f t="shared" si="37"/>
        <v>NOV</v>
      </c>
      <c r="D775" s="7">
        <f t="shared" si="38"/>
        <v>160</v>
      </c>
      <c r="E775" t="s">
        <v>26</v>
      </c>
      <c r="F775" s="7">
        <v>160</v>
      </c>
      <c r="G775" s="7">
        <v>0</v>
      </c>
      <c r="H775" t="s">
        <v>21</v>
      </c>
      <c r="I775" s="7">
        <v>3242</v>
      </c>
    </row>
    <row r="776" spans="1:9">
      <c r="A776" s="6">
        <v>45977</v>
      </c>
      <c r="B776" s="3">
        <f t="shared" si="36"/>
        <v>2025</v>
      </c>
      <c r="C776" s="6" t="str">
        <f t="shared" si="37"/>
        <v>NOV</v>
      </c>
      <c r="D776" s="7">
        <f t="shared" si="38"/>
        <v>3510</v>
      </c>
      <c r="E776" t="s">
        <v>24</v>
      </c>
      <c r="F776" s="7">
        <v>3510</v>
      </c>
      <c r="G776" s="7">
        <v>0</v>
      </c>
      <c r="H776" t="s">
        <v>30</v>
      </c>
      <c r="I776" s="7">
        <v>4189</v>
      </c>
    </row>
    <row r="777" spans="1:9">
      <c r="A777" s="6">
        <v>45977</v>
      </c>
      <c r="B777" s="3">
        <f t="shared" si="36"/>
        <v>2025</v>
      </c>
      <c r="C777" s="6" t="str">
        <f t="shared" si="37"/>
        <v>NOV</v>
      </c>
      <c r="D777" s="7">
        <f t="shared" si="38"/>
        <v>3510</v>
      </c>
      <c r="E777" t="s">
        <v>24</v>
      </c>
      <c r="F777" s="7">
        <v>3510</v>
      </c>
      <c r="G777" s="7">
        <v>0</v>
      </c>
      <c r="H777" t="s">
        <v>27</v>
      </c>
      <c r="I777" s="7">
        <v>5305</v>
      </c>
    </row>
    <row r="778" spans="1:9">
      <c r="A778" s="6">
        <v>45979</v>
      </c>
      <c r="B778" s="3">
        <f t="shared" si="36"/>
        <v>2025</v>
      </c>
      <c r="C778" s="6" t="str">
        <f t="shared" si="37"/>
        <v>NOV</v>
      </c>
      <c r="D778" s="7">
        <f t="shared" si="38"/>
        <v>2540</v>
      </c>
      <c r="E778" t="s">
        <v>29</v>
      </c>
      <c r="F778" s="7">
        <v>2540</v>
      </c>
      <c r="G778" s="7">
        <v>0</v>
      </c>
      <c r="H778" t="s">
        <v>30</v>
      </c>
      <c r="I778" s="7">
        <v>856</v>
      </c>
    </row>
    <row r="779" spans="1:9">
      <c r="A779" s="6">
        <v>45980</v>
      </c>
      <c r="B779" s="3">
        <f t="shared" si="36"/>
        <v>2025</v>
      </c>
      <c r="C779" s="6" t="str">
        <f t="shared" si="37"/>
        <v>NOV</v>
      </c>
      <c r="D779" s="7">
        <f t="shared" si="38"/>
        <v>1420</v>
      </c>
      <c r="E779" t="s">
        <v>29</v>
      </c>
      <c r="F779" s="7">
        <v>0</v>
      </c>
      <c r="G779" s="7">
        <v>1420</v>
      </c>
      <c r="H779" t="s">
        <v>21</v>
      </c>
      <c r="I779" s="7">
        <v>4885</v>
      </c>
    </row>
    <row r="780" spans="1:9">
      <c r="A780" s="6">
        <v>45981</v>
      </c>
      <c r="B780" s="3">
        <f t="shared" si="36"/>
        <v>2025</v>
      </c>
      <c r="C780" s="6" t="str">
        <f t="shared" si="37"/>
        <v>NOV</v>
      </c>
      <c r="D780" s="7">
        <f t="shared" si="38"/>
        <v>2090</v>
      </c>
      <c r="E780" t="s">
        <v>22</v>
      </c>
      <c r="F780" s="7">
        <v>2090</v>
      </c>
      <c r="G780" s="7">
        <v>0</v>
      </c>
      <c r="H780" t="s">
        <v>28</v>
      </c>
      <c r="I780" s="7">
        <v>2439</v>
      </c>
    </row>
    <row r="781" spans="1:9">
      <c r="A781" s="6">
        <v>45982</v>
      </c>
      <c r="B781" s="3">
        <f t="shared" si="36"/>
        <v>2025</v>
      </c>
      <c r="C781" s="6" t="str">
        <f t="shared" si="37"/>
        <v>NOV</v>
      </c>
      <c r="D781" s="7">
        <f t="shared" si="38"/>
        <v>3190</v>
      </c>
      <c r="E781" t="s">
        <v>26</v>
      </c>
      <c r="F781" s="7">
        <v>3190</v>
      </c>
      <c r="G781" s="7">
        <v>0</v>
      </c>
      <c r="H781" t="s">
        <v>28</v>
      </c>
      <c r="I781" s="7">
        <v>1867</v>
      </c>
    </row>
    <row r="782" spans="1:9">
      <c r="A782" s="6">
        <v>45983</v>
      </c>
      <c r="B782" s="3">
        <f t="shared" si="36"/>
        <v>2025</v>
      </c>
      <c r="C782" s="6" t="str">
        <f t="shared" si="37"/>
        <v>NOV</v>
      </c>
      <c r="D782" s="7">
        <f t="shared" si="38"/>
        <v>9000</v>
      </c>
      <c r="E782" t="s">
        <v>24</v>
      </c>
      <c r="F782" s="7">
        <v>9000</v>
      </c>
      <c r="G782" s="7">
        <v>0</v>
      </c>
      <c r="H782" t="s">
        <v>25</v>
      </c>
      <c r="I782" s="7">
        <v>3911</v>
      </c>
    </row>
    <row r="783" spans="1:9">
      <c r="A783" s="6">
        <v>45984</v>
      </c>
      <c r="B783" s="3">
        <f t="shared" si="36"/>
        <v>2025</v>
      </c>
      <c r="C783" s="6" t="str">
        <f t="shared" si="37"/>
        <v>NOV</v>
      </c>
      <c r="D783" s="7">
        <f t="shared" si="38"/>
        <v>890</v>
      </c>
      <c r="E783" t="s">
        <v>24</v>
      </c>
      <c r="F783" s="7">
        <v>0</v>
      </c>
      <c r="G783" s="7">
        <v>890</v>
      </c>
      <c r="H783" t="s">
        <v>27</v>
      </c>
      <c r="I783" s="7">
        <v>5100</v>
      </c>
    </row>
    <row r="784" spans="1:9">
      <c r="A784" s="6">
        <v>45985</v>
      </c>
      <c r="B784" s="3">
        <f t="shared" si="36"/>
        <v>2025</v>
      </c>
      <c r="C784" s="6" t="str">
        <f t="shared" si="37"/>
        <v>NOV</v>
      </c>
      <c r="D784" s="7">
        <f t="shared" si="38"/>
        <v>100</v>
      </c>
      <c r="E784" t="s">
        <v>29</v>
      </c>
      <c r="F784" s="7">
        <v>0</v>
      </c>
      <c r="G784" s="7">
        <v>100</v>
      </c>
      <c r="H784" t="s">
        <v>21</v>
      </c>
      <c r="I784" s="7">
        <v>1475</v>
      </c>
    </row>
    <row r="785" spans="1:9">
      <c r="A785" s="6">
        <v>45986</v>
      </c>
      <c r="B785" s="3">
        <f t="shared" si="36"/>
        <v>2025</v>
      </c>
      <c r="C785" s="6" t="str">
        <f t="shared" si="37"/>
        <v>NOV</v>
      </c>
      <c r="D785" s="7">
        <f t="shared" si="38"/>
        <v>5000</v>
      </c>
      <c r="E785" t="s">
        <v>29</v>
      </c>
      <c r="F785" s="7">
        <v>0</v>
      </c>
      <c r="G785" s="7">
        <v>5000</v>
      </c>
      <c r="H785" t="s">
        <v>28</v>
      </c>
      <c r="I785" s="7">
        <v>4213</v>
      </c>
    </row>
    <row r="786" spans="1:9">
      <c r="A786" s="6">
        <v>45987</v>
      </c>
      <c r="B786" s="3">
        <f t="shared" si="36"/>
        <v>2025</v>
      </c>
      <c r="C786" s="6" t="str">
        <f t="shared" si="37"/>
        <v>NOV</v>
      </c>
      <c r="D786" s="7">
        <f t="shared" si="38"/>
        <v>200</v>
      </c>
      <c r="E786" t="s">
        <v>20</v>
      </c>
      <c r="F786" s="7">
        <v>200</v>
      </c>
      <c r="G786" s="7">
        <v>0</v>
      </c>
      <c r="H786" t="s">
        <v>23</v>
      </c>
      <c r="I786" s="7">
        <v>4812</v>
      </c>
    </row>
    <row r="787" spans="1:9">
      <c r="A787" s="6">
        <v>45990</v>
      </c>
      <c r="B787" s="3">
        <f t="shared" si="36"/>
        <v>2025</v>
      </c>
      <c r="C787" s="6" t="str">
        <f t="shared" si="37"/>
        <v>NOV</v>
      </c>
      <c r="D787" s="7">
        <f t="shared" si="38"/>
        <v>500</v>
      </c>
      <c r="E787" t="s">
        <v>26</v>
      </c>
      <c r="F787" s="7">
        <v>0</v>
      </c>
      <c r="G787" s="7">
        <v>500</v>
      </c>
      <c r="H787" t="s">
        <v>23</v>
      </c>
      <c r="I787" s="7">
        <v>1467</v>
      </c>
    </row>
    <row r="788" spans="1:9">
      <c r="A788" s="6">
        <v>45992</v>
      </c>
      <c r="B788" s="3">
        <f t="shared" si="36"/>
        <v>2025</v>
      </c>
      <c r="C788" s="6" t="str">
        <f t="shared" si="37"/>
        <v>DEC</v>
      </c>
      <c r="D788" s="7">
        <f t="shared" si="38"/>
        <v>4000</v>
      </c>
      <c r="E788" t="s">
        <v>20</v>
      </c>
      <c r="F788" s="7">
        <v>4000</v>
      </c>
      <c r="G788" s="7">
        <v>0</v>
      </c>
      <c r="H788" t="s">
        <v>21</v>
      </c>
      <c r="I788" s="7">
        <v>4085</v>
      </c>
    </row>
    <row r="789" spans="1:9">
      <c r="A789" s="6">
        <v>45992</v>
      </c>
      <c r="B789" s="3">
        <f t="shared" si="36"/>
        <v>2025</v>
      </c>
      <c r="C789" s="6" t="str">
        <f t="shared" si="37"/>
        <v>DEC</v>
      </c>
      <c r="D789" s="7">
        <f t="shared" si="38"/>
        <v>100</v>
      </c>
      <c r="E789" t="s">
        <v>20</v>
      </c>
      <c r="F789" s="7">
        <v>0</v>
      </c>
      <c r="G789" s="7">
        <v>100</v>
      </c>
      <c r="H789" t="s">
        <v>21</v>
      </c>
      <c r="I789" s="7">
        <v>3991</v>
      </c>
    </row>
    <row r="790" spans="1:9">
      <c r="A790" s="6">
        <v>45992</v>
      </c>
      <c r="B790" s="3">
        <f t="shared" si="36"/>
        <v>2025</v>
      </c>
      <c r="C790" s="6" t="str">
        <f t="shared" si="37"/>
        <v>DEC</v>
      </c>
      <c r="D790" s="7">
        <f t="shared" si="38"/>
        <v>1000</v>
      </c>
      <c r="E790" t="s">
        <v>29</v>
      </c>
      <c r="F790" s="7">
        <v>1000</v>
      </c>
      <c r="G790" s="7">
        <v>0</v>
      </c>
      <c r="H790" t="s">
        <v>23</v>
      </c>
      <c r="I790" s="7">
        <v>1710</v>
      </c>
    </row>
    <row r="791" spans="1:9">
      <c r="A791" s="6">
        <v>45992</v>
      </c>
      <c r="B791" s="3">
        <f t="shared" si="36"/>
        <v>2025</v>
      </c>
      <c r="C791" s="6" t="str">
        <f t="shared" si="37"/>
        <v>DEC</v>
      </c>
      <c r="D791" s="7">
        <f t="shared" si="38"/>
        <v>3000</v>
      </c>
      <c r="E791" t="s">
        <v>29</v>
      </c>
      <c r="F791" s="7">
        <v>3000</v>
      </c>
      <c r="G791" s="7">
        <v>0</v>
      </c>
      <c r="H791" t="s">
        <v>27</v>
      </c>
      <c r="I791" s="7">
        <v>3201</v>
      </c>
    </row>
    <row r="792" spans="1:9">
      <c r="A792" s="6">
        <v>45993</v>
      </c>
      <c r="B792" s="3">
        <f t="shared" si="36"/>
        <v>2025</v>
      </c>
      <c r="C792" s="6" t="str">
        <f t="shared" si="37"/>
        <v>DEC</v>
      </c>
      <c r="D792" s="7">
        <f t="shared" si="38"/>
        <v>19510</v>
      </c>
      <c r="E792" t="s">
        <v>29</v>
      </c>
      <c r="F792" s="7">
        <v>19510</v>
      </c>
      <c r="G792" s="7">
        <v>0</v>
      </c>
      <c r="H792" t="s">
        <v>27</v>
      </c>
      <c r="I792" s="7">
        <v>2855</v>
      </c>
    </row>
    <row r="793" spans="1:9">
      <c r="A793" s="6">
        <v>45993</v>
      </c>
      <c r="B793" s="3">
        <f t="shared" si="36"/>
        <v>2025</v>
      </c>
      <c r="C793" s="6" t="str">
        <f t="shared" si="37"/>
        <v>DEC</v>
      </c>
      <c r="D793" s="7">
        <f t="shared" si="38"/>
        <v>25600</v>
      </c>
      <c r="E793" t="s">
        <v>22</v>
      </c>
      <c r="F793" s="7">
        <v>5600</v>
      </c>
      <c r="G793" s="7">
        <v>20000</v>
      </c>
      <c r="H793" t="s">
        <v>21</v>
      </c>
      <c r="I793" s="7">
        <v>2103</v>
      </c>
    </row>
    <row r="794" spans="1:9">
      <c r="A794" s="6">
        <v>45994</v>
      </c>
      <c r="B794" s="3">
        <f t="shared" si="36"/>
        <v>2025</v>
      </c>
      <c r="C794" s="6" t="str">
        <f t="shared" si="37"/>
        <v>DEC</v>
      </c>
      <c r="D794" s="7">
        <f t="shared" si="38"/>
        <v>22000</v>
      </c>
      <c r="E794" t="s">
        <v>26</v>
      </c>
      <c r="F794" s="7">
        <v>20000</v>
      </c>
      <c r="G794" s="7">
        <v>2000</v>
      </c>
      <c r="H794" t="s">
        <v>25</v>
      </c>
      <c r="I794" s="7">
        <v>2465</v>
      </c>
    </row>
    <row r="795" spans="1:9">
      <c r="A795" s="6">
        <v>45995</v>
      </c>
      <c r="B795" s="3">
        <f t="shared" si="36"/>
        <v>2025</v>
      </c>
      <c r="C795" s="6" t="str">
        <f t="shared" si="37"/>
        <v>DEC</v>
      </c>
      <c r="D795" s="7">
        <f t="shared" si="38"/>
        <v>1000</v>
      </c>
      <c r="E795" t="s">
        <v>29</v>
      </c>
      <c r="F795" s="7">
        <v>1000</v>
      </c>
      <c r="G795" s="7">
        <v>0</v>
      </c>
      <c r="H795" t="s">
        <v>28</v>
      </c>
      <c r="I795" s="7">
        <v>4128</v>
      </c>
    </row>
    <row r="796" spans="1:9">
      <c r="A796" s="6">
        <v>45996</v>
      </c>
      <c r="B796" s="3">
        <f t="shared" si="36"/>
        <v>2025</v>
      </c>
      <c r="C796" s="6" t="str">
        <f t="shared" si="37"/>
        <v>DEC</v>
      </c>
      <c r="D796" s="7">
        <f t="shared" si="38"/>
        <v>20800</v>
      </c>
      <c r="E796" t="s">
        <v>24</v>
      </c>
      <c r="F796" s="7">
        <v>20000</v>
      </c>
      <c r="G796" s="7">
        <v>800</v>
      </c>
      <c r="H796" t="s">
        <v>23</v>
      </c>
      <c r="I796" s="7">
        <v>2269</v>
      </c>
    </row>
    <row r="797" spans="1:9">
      <c r="A797" s="6">
        <v>45996</v>
      </c>
      <c r="B797" s="3">
        <f t="shared" si="36"/>
        <v>2025</v>
      </c>
      <c r="C797" s="6" t="str">
        <f t="shared" si="37"/>
        <v>DEC</v>
      </c>
      <c r="D797" s="7">
        <f t="shared" si="38"/>
        <v>900</v>
      </c>
      <c r="E797" t="s">
        <v>22</v>
      </c>
      <c r="F797" s="7">
        <v>0</v>
      </c>
      <c r="G797" s="7">
        <v>900</v>
      </c>
      <c r="H797" t="s">
        <v>21</v>
      </c>
      <c r="I797" s="7">
        <v>1468</v>
      </c>
    </row>
    <row r="798" spans="1:9">
      <c r="A798" s="6">
        <v>45992</v>
      </c>
      <c r="B798" s="3">
        <f t="shared" si="36"/>
        <v>2025</v>
      </c>
      <c r="C798" s="6" t="str">
        <f t="shared" si="37"/>
        <v>DEC</v>
      </c>
      <c r="D798" s="7">
        <f t="shared" si="38"/>
        <v>9000</v>
      </c>
      <c r="E798" t="s">
        <v>29</v>
      </c>
      <c r="F798" s="7">
        <v>9000</v>
      </c>
      <c r="G798" s="7">
        <v>0</v>
      </c>
      <c r="H798" t="s">
        <v>23</v>
      </c>
      <c r="I798" s="7">
        <v>3887</v>
      </c>
    </row>
    <row r="799" spans="1:9">
      <c r="A799" s="6">
        <v>45992</v>
      </c>
      <c r="B799" s="3">
        <f t="shared" si="36"/>
        <v>2025</v>
      </c>
      <c r="C799" s="6" t="str">
        <f t="shared" si="37"/>
        <v>DEC</v>
      </c>
      <c r="D799" s="7">
        <f t="shared" si="38"/>
        <v>890</v>
      </c>
      <c r="E799" t="s">
        <v>26</v>
      </c>
      <c r="F799" s="7">
        <v>0</v>
      </c>
      <c r="G799" s="7">
        <v>890</v>
      </c>
      <c r="H799" t="s">
        <v>21</v>
      </c>
      <c r="I799" s="7">
        <v>2891</v>
      </c>
    </row>
    <row r="800" spans="1:9">
      <c r="A800" s="6">
        <v>45992</v>
      </c>
      <c r="B800" s="3">
        <f t="shared" si="36"/>
        <v>2025</v>
      </c>
      <c r="C800" s="6" t="str">
        <f t="shared" si="37"/>
        <v>DEC</v>
      </c>
      <c r="D800" s="7">
        <f t="shared" si="38"/>
        <v>100</v>
      </c>
      <c r="E800" t="s">
        <v>29</v>
      </c>
      <c r="F800" s="7">
        <v>0</v>
      </c>
      <c r="G800" s="7">
        <v>100</v>
      </c>
      <c r="H800" t="s">
        <v>21</v>
      </c>
      <c r="I800" s="7">
        <v>1360</v>
      </c>
    </row>
    <row r="801" spans="1:9">
      <c r="A801" s="6">
        <v>45992</v>
      </c>
      <c r="B801" s="3">
        <f t="shared" si="36"/>
        <v>2025</v>
      </c>
      <c r="C801" s="6" t="str">
        <f t="shared" si="37"/>
        <v>DEC</v>
      </c>
      <c r="D801" s="7">
        <f t="shared" si="38"/>
        <v>25000</v>
      </c>
      <c r="E801" t="s">
        <v>24</v>
      </c>
      <c r="F801" s="7">
        <v>20000</v>
      </c>
      <c r="G801" s="7">
        <v>5000</v>
      </c>
      <c r="H801" t="s">
        <v>27</v>
      </c>
      <c r="I801" s="7">
        <v>2530</v>
      </c>
    </row>
    <row r="802" spans="1:9">
      <c r="A802" s="6">
        <v>45992</v>
      </c>
      <c r="B802" s="3">
        <f t="shared" si="36"/>
        <v>2025</v>
      </c>
      <c r="C802" s="6" t="str">
        <f t="shared" si="37"/>
        <v>DEC</v>
      </c>
      <c r="D802" s="7">
        <f t="shared" si="38"/>
        <v>200</v>
      </c>
      <c r="E802" t="s">
        <v>29</v>
      </c>
      <c r="F802" s="7">
        <v>200</v>
      </c>
      <c r="G802" s="7">
        <v>0</v>
      </c>
      <c r="H802" t="s">
        <v>23</v>
      </c>
      <c r="I802" s="7">
        <v>3972</v>
      </c>
    </row>
    <row r="803" spans="1:9">
      <c r="A803" s="6">
        <v>45999</v>
      </c>
      <c r="B803" s="3">
        <f t="shared" si="36"/>
        <v>2025</v>
      </c>
      <c r="C803" s="6" t="str">
        <f t="shared" si="37"/>
        <v>DEC</v>
      </c>
      <c r="D803" s="7">
        <f t="shared" si="38"/>
        <v>100</v>
      </c>
      <c r="E803" t="s">
        <v>29</v>
      </c>
      <c r="F803" s="7">
        <v>100</v>
      </c>
      <c r="G803" s="7">
        <v>0</v>
      </c>
      <c r="H803" t="s">
        <v>28</v>
      </c>
      <c r="I803" s="7">
        <v>3788</v>
      </c>
    </row>
    <row r="804" spans="1:9">
      <c r="A804" s="6">
        <v>45999</v>
      </c>
      <c r="B804" s="3">
        <f t="shared" si="36"/>
        <v>2025</v>
      </c>
      <c r="C804" s="6" t="str">
        <f t="shared" si="37"/>
        <v>DEC</v>
      </c>
      <c r="D804" s="7">
        <f t="shared" si="38"/>
        <v>500</v>
      </c>
      <c r="E804" t="s">
        <v>29</v>
      </c>
      <c r="F804" s="7">
        <v>0</v>
      </c>
      <c r="G804" s="7">
        <v>500</v>
      </c>
      <c r="H804" t="s">
        <v>23</v>
      </c>
      <c r="I804" s="7">
        <v>4681</v>
      </c>
    </row>
    <row r="805" spans="1:9">
      <c r="A805" s="6">
        <v>46000</v>
      </c>
      <c r="B805" s="3">
        <f t="shared" si="36"/>
        <v>2025</v>
      </c>
      <c r="C805" s="6" t="str">
        <f t="shared" si="37"/>
        <v>DEC</v>
      </c>
      <c r="D805" s="7">
        <f t="shared" si="38"/>
        <v>2300</v>
      </c>
      <c r="E805" t="s">
        <v>24</v>
      </c>
      <c r="F805" s="7">
        <v>0</v>
      </c>
      <c r="G805" s="7">
        <v>2300</v>
      </c>
      <c r="H805" t="s">
        <v>27</v>
      </c>
      <c r="I805" s="7">
        <v>4682</v>
      </c>
    </row>
    <row r="806" spans="1:9">
      <c r="A806" s="6">
        <v>46001</v>
      </c>
      <c r="B806" s="3">
        <f t="shared" si="36"/>
        <v>2025</v>
      </c>
      <c r="C806" s="6" t="str">
        <f t="shared" si="37"/>
        <v>DEC</v>
      </c>
      <c r="D806" s="7">
        <f t="shared" si="38"/>
        <v>300</v>
      </c>
      <c r="E806" t="s">
        <v>20</v>
      </c>
      <c r="F806" s="7">
        <v>0</v>
      </c>
      <c r="G806" s="7">
        <v>300</v>
      </c>
      <c r="H806" t="s">
        <v>21</v>
      </c>
      <c r="I806" s="7">
        <v>4683</v>
      </c>
    </row>
    <row r="807" spans="1:9">
      <c r="A807" s="6">
        <v>46002</v>
      </c>
      <c r="B807" s="3">
        <f t="shared" si="36"/>
        <v>2025</v>
      </c>
      <c r="C807" s="6" t="str">
        <f t="shared" si="37"/>
        <v>DEC</v>
      </c>
      <c r="D807" s="7">
        <f t="shared" si="38"/>
        <v>700</v>
      </c>
      <c r="E807" t="s">
        <v>26</v>
      </c>
      <c r="F807" s="7">
        <v>0</v>
      </c>
      <c r="G807" s="7">
        <v>700</v>
      </c>
      <c r="H807" t="s">
        <v>25</v>
      </c>
      <c r="I807" s="7">
        <v>4684</v>
      </c>
    </row>
    <row r="808" spans="1:9">
      <c r="A808" s="6">
        <v>46003</v>
      </c>
      <c r="B808" s="3">
        <f t="shared" si="36"/>
        <v>2025</v>
      </c>
      <c r="C808" s="6" t="str">
        <f t="shared" si="37"/>
        <v>DEC</v>
      </c>
      <c r="D808" s="7">
        <f t="shared" si="38"/>
        <v>300</v>
      </c>
      <c r="E808" t="s">
        <v>26</v>
      </c>
      <c r="F808" s="7">
        <v>0</v>
      </c>
      <c r="G808" s="7">
        <v>300</v>
      </c>
      <c r="H808" t="s">
        <v>28</v>
      </c>
      <c r="I808" s="7">
        <v>4685</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59D9A-9AC7-4856-A3EF-9EDA17957E9F}">
  <dimension ref="A1:H39"/>
  <sheetViews>
    <sheetView workbookViewId="0">
      <selection activeCell="H10" sqref="H10"/>
    </sheetView>
  </sheetViews>
  <sheetFormatPr defaultColWidth="8.875" defaultRowHeight="15"/>
  <cols>
    <col min="1" max="2" width="14.75" style="31" customWidth="1"/>
    <col min="3" max="4" width="16.375" style="31" customWidth="1"/>
    <col min="5" max="7" width="11.625" style="31" customWidth="1"/>
    <col min="8" max="8" width="24" style="31" bestFit="1" customWidth="1"/>
    <col min="9" max="16384" width="8.875" style="31"/>
  </cols>
  <sheetData>
    <row r="1" spans="1:8">
      <c r="H1" s="32"/>
    </row>
    <row r="2" spans="1:8" ht="15.75">
      <c r="A2" s="34"/>
      <c r="B2" s="34"/>
      <c r="C2" s="35" t="s">
        <v>42</v>
      </c>
      <c r="D2" s="36"/>
      <c r="E2" s="35" t="s">
        <v>43</v>
      </c>
      <c r="F2" s="37"/>
      <c r="G2" s="36"/>
    </row>
    <row r="3" spans="1:8" ht="30">
      <c r="A3" s="38" t="s">
        <v>15</v>
      </c>
      <c r="B3" s="38" t="s">
        <v>0</v>
      </c>
      <c r="C3" s="38" t="s">
        <v>44</v>
      </c>
      <c r="D3" s="38" t="s">
        <v>45</v>
      </c>
      <c r="E3" s="38" t="s">
        <v>46</v>
      </c>
      <c r="F3" s="38" t="s">
        <v>47</v>
      </c>
      <c r="G3" s="38" t="s">
        <v>48</v>
      </c>
    </row>
    <row r="4" spans="1:8">
      <c r="A4" s="39">
        <v>2023</v>
      </c>
      <c r="B4" s="39" t="s">
        <v>2</v>
      </c>
      <c r="C4" s="40">
        <v>13000</v>
      </c>
      <c r="D4" s="41">
        <v>3</v>
      </c>
      <c r="E4" s="39">
        <v>0</v>
      </c>
      <c r="F4" s="42">
        <v>0.03</v>
      </c>
      <c r="G4" s="42">
        <v>0.05</v>
      </c>
      <c r="H4" s="33"/>
    </row>
    <row r="5" spans="1:8">
      <c r="A5" s="39">
        <v>2023</v>
      </c>
      <c r="B5" s="39" t="s">
        <v>3</v>
      </c>
      <c r="C5" s="40">
        <v>13000</v>
      </c>
      <c r="D5" s="41">
        <v>3</v>
      </c>
      <c r="E5" s="39">
        <v>0</v>
      </c>
      <c r="F5" s="42">
        <v>0.03</v>
      </c>
      <c r="G5" s="42">
        <v>0.05</v>
      </c>
    </row>
    <row r="6" spans="1:8">
      <c r="A6" s="39">
        <v>2023</v>
      </c>
      <c r="B6" s="39" t="s">
        <v>4</v>
      </c>
      <c r="C6" s="40">
        <v>13000</v>
      </c>
      <c r="D6" s="41">
        <v>3</v>
      </c>
      <c r="E6" s="39">
        <v>0</v>
      </c>
      <c r="F6" s="42">
        <v>0.03</v>
      </c>
      <c r="G6" s="42">
        <v>0.05</v>
      </c>
    </row>
    <row r="7" spans="1:8">
      <c r="A7" s="39">
        <v>2023</v>
      </c>
      <c r="B7" s="39" t="s">
        <v>5</v>
      </c>
      <c r="C7" s="40">
        <v>13000</v>
      </c>
      <c r="D7" s="41">
        <v>3</v>
      </c>
      <c r="E7" s="39">
        <v>0</v>
      </c>
      <c r="F7" s="42">
        <v>0.03</v>
      </c>
      <c r="G7" s="42">
        <v>0.05</v>
      </c>
    </row>
    <row r="8" spans="1:8">
      <c r="A8" s="39">
        <v>2023</v>
      </c>
      <c r="B8" s="39" t="s">
        <v>6</v>
      </c>
      <c r="C8" s="40">
        <v>13000</v>
      </c>
      <c r="D8" s="41">
        <v>3</v>
      </c>
      <c r="E8" s="39">
        <v>0</v>
      </c>
      <c r="F8" s="42">
        <v>0.03</v>
      </c>
      <c r="G8" s="42">
        <v>0.05</v>
      </c>
    </row>
    <row r="9" spans="1:8">
      <c r="A9" s="39">
        <v>2023</v>
      </c>
      <c r="B9" s="39" t="s">
        <v>7</v>
      </c>
      <c r="C9" s="40">
        <v>15000</v>
      </c>
      <c r="D9" s="41">
        <v>3</v>
      </c>
      <c r="E9" s="39">
        <v>0</v>
      </c>
      <c r="F9" s="42">
        <v>0.03</v>
      </c>
      <c r="G9" s="42">
        <v>0.05</v>
      </c>
    </row>
    <row r="10" spans="1:8">
      <c r="A10" s="39">
        <v>2023</v>
      </c>
      <c r="B10" s="39" t="s">
        <v>8</v>
      </c>
      <c r="C10" s="40">
        <v>15000</v>
      </c>
      <c r="D10" s="41">
        <v>3</v>
      </c>
      <c r="E10" s="39">
        <v>0</v>
      </c>
      <c r="F10" s="42">
        <v>0.03</v>
      </c>
      <c r="G10" s="42">
        <v>0.05</v>
      </c>
    </row>
    <row r="11" spans="1:8">
      <c r="A11" s="39">
        <v>2023</v>
      </c>
      <c r="B11" s="39" t="s">
        <v>9</v>
      </c>
      <c r="C11" s="40">
        <v>15000</v>
      </c>
      <c r="D11" s="41">
        <v>3</v>
      </c>
      <c r="E11" s="39">
        <v>0</v>
      </c>
      <c r="F11" s="42">
        <v>0.03</v>
      </c>
      <c r="G11" s="42">
        <v>0.05</v>
      </c>
    </row>
    <row r="12" spans="1:8">
      <c r="A12" s="39">
        <v>2023</v>
      </c>
      <c r="B12" s="39" t="s">
        <v>10</v>
      </c>
      <c r="C12" s="40">
        <v>15000</v>
      </c>
      <c r="D12" s="41">
        <v>3</v>
      </c>
      <c r="E12" s="39">
        <v>0</v>
      </c>
      <c r="F12" s="42">
        <v>0.03</v>
      </c>
      <c r="G12" s="42">
        <v>0.05</v>
      </c>
    </row>
    <row r="13" spans="1:8">
      <c r="A13" s="39">
        <v>2023</v>
      </c>
      <c r="B13" s="39" t="s">
        <v>11</v>
      </c>
      <c r="C13" s="40">
        <v>15000</v>
      </c>
      <c r="D13" s="41">
        <v>3</v>
      </c>
      <c r="E13" s="39">
        <v>0</v>
      </c>
      <c r="F13" s="42">
        <v>0.03</v>
      </c>
      <c r="G13" s="42">
        <v>0.05</v>
      </c>
    </row>
    <row r="14" spans="1:8">
      <c r="A14" s="39">
        <v>2023</v>
      </c>
      <c r="B14" s="39" t="s">
        <v>12</v>
      </c>
      <c r="C14" s="40">
        <v>15000</v>
      </c>
      <c r="D14" s="41">
        <v>3</v>
      </c>
      <c r="E14" s="39">
        <v>0</v>
      </c>
      <c r="F14" s="42">
        <v>0.03</v>
      </c>
      <c r="G14" s="42">
        <v>0.05</v>
      </c>
    </row>
    <row r="15" spans="1:8">
      <c r="A15" s="39">
        <v>2023</v>
      </c>
      <c r="B15" s="39" t="s">
        <v>13</v>
      </c>
      <c r="C15" s="40">
        <v>15000</v>
      </c>
      <c r="D15" s="41">
        <v>3</v>
      </c>
      <c r="E15" s="39">
        <v>0</v>
      </c>
      <c r="F15" s="42">
        <v>0.03</v>
      </c>
      <c r="G15" s="42">
        <v>0.05</v>
      </c>
    </row>
    <row r="16" spans="1:8">
      <c r="A16" s="39">
        <v>2024</v>
      </c>
      <c r="B16" s="39" t="s">
        <v>2</v>
      </c>
      <c r="C16" s="40">
        <v>15000</v>
      </c>
      <c r="D16" s="41">
        <v>4</v>
      </c>
      <c r="E16" s="39">
        <v>0</v>
      </c>
      <c r="F16" s="42">
        <v>0.03</v>
      </c>
      <c r="G16" s="42">
        <v>0.05</v>
      </c>
    </row>
    <row r="17" spans="1:7">
      <c r="A17" s="39">
        <v>2024</v>
      </c>
      <c r="B17" s="39" t="s">
        <v>3</v>
      </c>
      <c r="C17" s="40">
        <v>15000</v>
      </c>
      <c r="D17" s="41">
        <v>4</v>
      </c>
      <c r="E17" s="39">
        <v>0</v>
      </c>
      <c r="F17" s="42">
        <v>0.03</v>
      </c>
      <c r="G17" s="42">
        <v>0.05</v>
      </c>
    </row>
    <row r="18" spans="1:7">
      <c r="A18" s="39">
        <v>2024</v>
      </c>
      <c r="B18" s="39" t="s">
        <v>4</v>
      </c>
      <c r="C18" s="40">
        <v>15000</v>
      </c>
      <c r="D18" s="41">
        <v>4</v>
      </c>
      <c r="E18" s="39">
        <v>0</v>
      </c>
      <c r="F18" s="42">
        <v>0.03</v>
      </c>
      <c r="G18" s="42">
        <v>0.05</v>
      </c>
    </row>
    <row r="19" spans="1:7">
      <c r="A19" s="39">
        <v>2024</v>
      </c>
      <c r="B19" s="39" t="s">
        <v>5</v>
      </c>
      <c r="C19" s="40">
        <v>15000</v>
      </c>
      <c r="D19" s="41">
        <v>4</v>
      </c>
      <c r="E19" s="39">
        <v>0</v>
      </c>
      <c r="F19" s="42">
        <v>0.03</v>
      </c>
      <c r="G19" s="42">
        <v>0.05</v>
      </c>
    </row>
    <row r="20" spans="1:7">
      <c r="A20" s="39">
        <v>2024</v>
      </c>
      <c r="B20" s="39" t="s">
        <v>6</v>
      </c>
      <c r="C20" s="40">
        <v>15000</v>
      </c>
      <c r="D20" s="41">
        <v>4</v>
      </c>
      <c r="E20" s="39">
        <v>0</v>
      </c>
      <c r="F20" s="42">
        <v>0.03</v>
      </c>
      <c r="G20" s="42">
        <v>0.05</v>
      </c>
    </row>
    <row r="21" spans="1:7">
      <c r="A21" s="39">
        <v>2024</v>
      </c>
      <c r="B21" s="39" t="s">
        <v>7</v>
      </c>
      <c r="C21" s="40">
        <v>15000</v>
      </c>
      <c r="D21" s="41">
        <v>4</v>
      </c>
      <c r="E21" s="39">
        <v>0</v>
      </c>
      <c r="F21" s="42">
        <v>0.03</v>
      </c>
      <c r="G21" s="42">
        <v>0.05</v>
      </c>
    </row>
    <row r="22" spans="1:7">
      <c r="A22" s="39">
        <v>2024</v>
      </c>
      <c r="B22" s="39" t="s">
        <v>8</v>
      </c>
      <c r="C22" s="40">
        <v>15000</v>
      </c>
      <c r="D22" s="41">
        <v>4</v>
      </c>
      <c r="E22" s="39">
        <v>0</v>
      </c>
      <c r="F22" s="42">
        <v>0.03</v>
      </c>
      <c r="G22" s="42">
        <v>0.05</v>
      </c>
    </row>
    <row r="23" spans="1:7">
      <c r="A23" s="39">
        <v>2024</v>
      </c>
      <c r="B23" s="39" t="s">
        <v>9</v>
      </c>
      <c r="C23" s="40">
        <v>15000</v>
      </c>
      <c r="D23" s="41">
        <v>4</v>
      </c>
      <c r="E23" s="39">
        <v>0</v>
      </c>
      <c r="F23" s="42">
        <v>0.03</v>
      </c>
      <c r="G23" s="42">
        <v>0.05</v>
      </c>
    </row>
    <row r="24" spans="1:7">
      <c r="A24" s="39">
        <v>2024</v>
      </c>
      <c r="B24" s="39" t="s">
        <v>10</v>
      </c>
      <c r="C24" s="40">
        <v>17000</v>
      </c>
      <c r="D24" s="41">
        <v>4</v>
      </c>
      <c r="E24" s="39">
        <v>0</v>
      </c>
      <c r="F24" s="42">
        <v>0.03</v>
      </c>
      <c r="G24" s="42">
        <v>0.05</v>
      </c>
    </row>
    <row r="25" spans="1:7">
      <c r="A25" s="39">
        <v>2024</v>
      </c>
      <c r="B25" s="39" t="s">
        <v>11</v>
      </c>
      <c r="C25" s="40">
        <v>17000</v>
      </c>
      <c r="D25" s="41">
        <v>4</v>
      </c>
      <c r="E25" s="39">
        <v>0</v>
      </c>
      <c r="F25" s="42">
        <v>0.03</v>
      </c>
      <c r="G25" s="42">
        <v>0.05</v>
      </c>
    </row>
    <row r="26" spans="1:7">
      <c r="A26" s="39">
        <v>2024</v>
      </c>
      <c r="B26" s="39" t="s">
        <v>12</v>
      </c>
      <c r="C26" s="40">
        <v>17000</v>
      </c>
      <c r="D26" s="41">
        <v>4</v>
      </c>
      <c r="E26" s="39">
        <v>0</v>
      </c>
      <c r="F26" s="42">
        <v>0.03</v>
      </c>
      <c r="G26" s="42">
        <v>0.05</v>
      </c>
    </row>
    <row r="27" spans="1:7">
      <c r="A27" s="39">
        <v>2024</v>
      </c>
      <c r="B27" s="39" t="s">
        <v>13</v>
      </c>
      <c r="C27" s="40">
        <v>17000</v>
      </c>
      <c r="D27" s="41">
        <v>4</v>
      </c>
      <c r="E27" s="39">
        <v>0</v>
      </c>
      <c r="F27" s="42">
        <v>0.03</v>
      </c>
      <c r="G27" s="42">
        <v>0.05</v>
      </c>
    </row>
    <row r="28" spans="1:7">
      <c r="A28" s="39">
        <v>2025</v>
      </c>
      <c r="B28" s="39" t="s">
        <v>2</v>
      </c>
      <c r="C28" s="40">
        <v>17000</v>
      </c>
      <c r="D28" s="41">
        <v>5</v>
      </c>
      <c r="E28" s="39">
        <v>0</v>
      </c>
      <c r="F28" s="42">
        <v>0.03</v>
      </c>
      <c r="G28" s="42">
        <v>0.05</v>
      </c>
    </row>
    <row r="29" spans="1:7">
      <c r="A29" s="39">
        <v>2025</v>
      </c>
      <c r="B29" s="39" t="s">
        <v>3</v>
      </c>
      <c r="C29" s="40">
        <v>17000</v>
      </c>
      <c r="D29" s="41">
        <v>5</v>
      </c>
      <c r="E29" s="39">
        <v>0</v>
      </c>
      <c r="F29" s="42">
        <v>0.03</v>
      </c>
      <c r="G29" s="42">
        <v>0.05</v>
      </c>
    </row>
    <row r="30" spans="1:7">
      <c r="A30" s="39">
        <v>2025</v>
      </c>
      <c r="B30" s="39" t="s">
        <v>4</v>
      </c>
      <c r="C30" s="40">
        <v>17000</v>
      </c>
      <c r="D30" s="41">
        <v>5</v>
      </c>
      <c r="E30" s="39">
        <v>0</v>
      </c>
      <c r="F30" s="42">
        <v>0.03</v>
      </c>
      <c r="G30" s="42">
        <v>0.05</v>
      </c>
    </row>
    <row r="31" spans="1:7">
      <c r="A31" s="39">
        <v>2025</v>
      </c>
      <c r="B31" s="39" t="s">
        <v>5</v>
      </c>
      <c r="C31" s="40">
        <v>17000</v>
      </c>
      <c r="D31" s="41">
        <v>5</v>
      </c>
      <c r="E31" s="39">
        <v>0</v>
      </c>
      <c r="F31" s="42">
        <v>0.03</v>
      </c>
      <c r="G31" s="42">
        <v>0.05</v>
      </c>
    </row>
    <row r="32" spans="1:7">
      <c r="A32" s="39">
        <v>2025</v>
      </c>
      <c r="B32" s="39" t="s">
        <v>6</v>
      </c>
      <c r="C32" s="40">
        <v>17000</v>
      </c>
      <c r="D32" s="41">
        <v>5</v>
      </c>
      <c r="E32" s="39">
        <v>0</v>
      </c>
      <c r="F32" s="42">
        <v>0.03</v>
      </c>
      <c r="G32" s="42">
        <v>0.05</v>
      </c>
    </row>
    <row r="33" spans="1:7">
      <c r="A33" s="39">
        <v>2025</v>
      </c>
      <c r="B33" s="39" t="s">
        <v>7</v>
      </c>
      <c r="C33" s="40">
        <v>17000</v>
      </c>
      <c r="D33" s="41">
        <v>5</v>
      </c>
      <c r="E33" s="39">
        <v>0</v>
      </c>
      <c r="F33" s="42">
        <v>0.03</v>
      </c>
      <c r="G33" s="42">
        <v>0.05</v>
      </c>
    </row>
    <row r="34" spans="1:7">
      <c r="A34" s="39">
        <v>2025</v>
      </c>
      <c r="B34" s="39" t="s">
        <v>8</v>
      </c>
      <c r="C34" s="40">
        <v>17000</v>
      </c>
      <c r="D34" s="41">
        <v>5</v>
      </c>
      <c r="E34" s="39">
        <v>0</v>
      </c>
      <c r="F34" s="42">
        <v>0.03</v>
      </c>
      <c r="G34" s="42">
        <v>0.05</v>
      </c>
    </row>
    <row r="35" spans="1:7">
      <c r="A35" s="39">
        <v>2025</v>
      </c>
      <c r="B35" s="39" t="s">
        <v>9</v>
      </c>
      <c r="C35" s="40">
        <v>17000</v>
      </c>
      <c r="D35" s="41">
        <v>5</v>
      </c>
      <c r="E35" s="39">
        <v>0</v>
      </c>
      <c r="F35" s="42">
        <v>0.03</v>
      </c>
      <c r="G35" s="42">
        <v>0.05</v>
      </c>
    </row>
    <row r="36" spans="1:7">
      <c r="A36" s="39">
        <v>2025</v>
      </c>
      <c r="B36" s="39" t="s">
        <v>10</v>
      </c>
      <c r="C36" s="40">
        <v>17000</v>
      </c>
      <c r="D36" s="41">
        <v>5</v>
      </c>
      <c r="E36" s="39">
        <v>0</v>
      </c>
      <c r="F36" s="42">
        <v>0.03</v>
      </c>
      <c r="G36" s="42">
        <v>0.05</v>
      </c>
    </row>
    <row r="37" spans="1:7">
      <c r="A37" s="39">
        <v>2025</v>
      </c>
      <c r="B37" s="39" t="s">
        <v>11</v>
      </c>
      <c r="C37" s="40">
        <v>17000</v>
      </c>
      <c r="D37" s="41">
        <v>5</v>
      </c>
      <c r="E37" s="39">
        <v>0</v>
      </c>
      <c r="F37" s="42">
        <v>0.03</v>
      </c>
      <c r="G37" s="42">
        <v>0.05</v>
      </c>
    </row>
    <row r="38" spans="1:7">
      <c r="A38" s="39">
        <v>2025</v>
      </c>
      <c r="B38" s="39" t="s">
        <v>12</v>
      </c>
      <c r="C38" s="40">
        <v>20000</v>
      </c>
      <c r="D38" s="41">
        <v>5</v>
      </c>
      <c r="E38" s="39">
        <v>0</v>
      </c>
      <c r="F38" s="42">
        <v>0.03</v>
      </c>
      <c r="G38" s="42">
        <v>0.05</v>
      </c>
    </row>
    <row r="39" spans="1:7">
      <c r="A39" s="39">
        <v>2025</v>
      </c>
      <c r="B39" s="39" t="s">
        <v>13</v>
      </c>
      <c r="C39" s="40">
        <v>20000</v>
      </c>
      <c r="D39" s="41">
        <v>5</v>
      </c>
      <c r="E39" s="39">
        <v>0</v>
      </c>
      <c r="F39" s="42">
        <v>0.03</v>
      </c>
      <c r="G39" s="42">
        <v>0.05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7DB40-09CD-45F5-9844-ADFE325F54A5}">
  <dimension ref="A1:L13"/>
  <sheetViews>
    <sheetView workbookViewId="0">
      <selection sqref="A1:J1"/>
    </sheetView>
  </sheetViews>
  <sheetFormatPr defaultRowHeight="14.25"/>
  <cols>
    <col min="2" max="2" width="12.125" customWidth="1"/>
    <col min="4" max="4" width="13" customWidth="1"/>
    <col min="6" max="6" width="9.625" customWidth="1"/>
    <col min="7" max="7" width="13.25" bestFit="1" customWidth="1"/>
    <col min="8" max="10" width="10.25" bestFit="1" customWidth="1"/>
    <col min="12" max="12" width="20.125" bestFit="1" customWidth="1"/>
  </cols>
  <sheetData>
    <row r="1" spans="1:12" ht="24.75" customHeight="1">
      <c r="A1" s="47" t="s">
        <v>55</v>
      </c>
      <c r="B1" s="47"/>
      <c r="C1" s="47"/>
      <c r="D1" s="47"/>
      <c r="E1" s="47"/>
      <c r="F1" s="47"/>
      <c r="G1" s="47"/>
      <c r="H1" s="47"/>
      <c r="I1" s="47"/>
      <c r="J1" s="47"/>
      <c r="L1" s="16"/>
    </row>
    <row r="2" spans="1:12">
      <c r="A2" s="3" t="s">
        <v>56</v>
      </c>
      <c r="B2" s="3" t="s">
        <v>57</v>
      </c>
      <c r="C2" s="3" t="s">
        <v>58</v>
      </c>
      <c r="D2" s="3" t="s">
        <v>59</v>
      </c>
      <c r="E2" s="3" t="s">
        <v>60</v>
      </c>
      <c r="F2" s="3" t="s">
        <v>61</v>
      </c>
      <c r="G2" s="3" t="s">
        <v>62</v>
      </c>
      <c r="H2" s="3" t="s">
        <v>63</v>
      </c>
      <c r="I2" s="3" t="s">
        <v>64</v>
      </c>
      <c r="J2" s="3" t="s">
        <v>65</v>
      </c>
    </row>
    <row r="3" spans="1:12">
      <c r="A3" t="s">
        <v>66</v>
      </c>
      <c r="B3" s="17">
        <v>44896</v>
      </c>
      <c r="C3" t="s">
        <v>21</v>
      </c>
      <c r="D3" s="17">
        <v>30296</v>
      </c>
      <c r="E3" s="3">
        <v>41</v>
      </c>
      <c r="F3" t="s">
        <v>19</v>
      </c>
      <c r="G3" t="s">
        <v>67</v>
      </c>
      <c r="H3" s="7">
        <v>1800</v>
      </c>
      <c r="I3" s="7">
        <v>1900</v>
      </c>
      <c r="J3" s="7">
        <v>2200</v>
      </c>
    </row>
    <row r="4" spans="1:12">
      <c r="A4" t="s">
        <v>68</v>
      </c>
      <c r="B4" s="17">
        <v>44896</v>
      </c>
      <c r="C4" t="s">
        <v>23</v>
      </c>
      <c r="D4" s="17">
        <v>28471</v>
      </c>
      <c r="E4" s="3">
        <v>46</v>
      </c>
      <c r="F4" t="s">
        <v>19</v>
      </c>
      <c r="G4" t="s">
        <v>69</v>
      </c>
      <c r="H4" s="7">
        <v>1550</v>
      </c>
      <c r="I4" s="7">
        <v>2100</v>
      </c>
      <c r="J4" s="7">
        <v>2400</v>
      </c>
    </row>
    <row r="5" spans="1:12">
      <c r="A5" t="s">
        <v>70</v>
      </c>
      <c r="B5" s="17">
        <v>44912</v>
      </c>
      <c r="C5" t="s">
        <v>25</v>
      </c>
      <c r="D5" s="17">
        <v>32137</v>
      </c>
      <c r="E5" s="3">
        <v>36</v>
      </c>
      <c r="F5" t="s">
        <v>19</v>
      </c>
      <c r="G5" t="s">
        <v>71</v>
      </c>
      <c r="H5" s="7">
        <v>1700</v>
      </c>
      <c r="I5" s="7">
        <v>2200</v>
      </c>
      <c r="J5" s="7">
        <v>2250</v>
      </c>
    </row>
    <row r="6" spans="1:12">
      <c r="A6" t="s">
        <v>72</v>
      </c>
      <c r="B6" s="17">
        <v>44913</v>
      </c>
      <c r="C6" t="s">
        <v>26</v>
      </c>
      <c r="D6" s="17">
        <v>30678</v>
      </c>
      <c r="E6" s="3">
        <v>40</v>
      </c>
      <c r="F6" t="s">
        <v>16</v>
      </c>
      <c r="G6" t="s">
        <v>73</v>
      </c>
      <c r="H6" s="7">
        <v>2500</v>
      </c>
      <c r="I6" s="7">
        <v>2700</v>
      </c>
      <c r="J6" s="7">
        <v>2900</v>
      </c>
    </row>
    <row r="7" spans="1:12">
      <c r="A7" t="s">
        <v>74</v>
      </c>
      <c r="B7" s="17">
        <v>44914</v>
      </c>
      <c r="C7" t="s">
        <v>22</v>
      </c>
      <c r="D7" s="17">
        <v>34694</v>
      </c>
      <c r="E7" s="3">
        <v>29</v>
      </c>
      <c r="F7" t="s">
        <v>16</v>
      </c>
      <c r="G7" t="s">
        <v>75</v>
      </c>
      <c r="H7" s="7">
        <v>2500</v>
      </c>
      <c r="I7" s="7">
        <v>2700</v>
      </c>
      <c r="J7" s="7">
        <v>3300</v>
      </c>
    </row>
    <row r="8" spans="1:12">
      <c r="A8" t="s">
        <v>76</v>
      </c>
      <c r="B8" s="17">
        <v>44911</v>
      </c>
      <c r="C8" t="s">
        <v>24</v>
      </c>
      <c r="D8" s="17">
        <v>33596</v>
      </c>
      <c r="E8" s="3">
        <v>32</v>
      </c>
      <c r="F8" t="s">
        <v>16</v>
      </c>
      <c r="G8" t="s">
        <v>77</v>
      </c>
      <c r="H8" s="7">
        <v>2000</v>
      </c>
      <c r="I8" s="7">
        <v>2500</v>
      </c>
      <c r="J8" s="7">
        <v>2900</v>
      </c>
    </row>
    <row r="9" spans="1:12">
      <c r="A9" t="s">
        <v>78</v>
      </c>
      <c r="B9" s="17">
        <v>44915</v>
      </c>
      <c r="C9" t="s">
        <v>27</v>
      </c>
      <c r="D9" s="17">
        <v>32140</v>
      </c>
      <c r="E9" s="3">
        <v>36</v>
      </c>
      <c r="F9" t="s">
        <v>19</v>
      </c>
      <c r="G9" t="s">
        <v>79</v>
      </c>
      <c r="H9" s="7">
        <v>1800</v>
      </c>
      <c r="I9" s="7">
        <v>2000</v>
      </c>
      <c r="J9" s="7">
        <v>2500</v>
      </c>
    </row>
    <row r="10" spans="1:12">
      <c r="A10" t="s">
        <v>80</v>
      </c>
      <c r="B10" s="17">
        <v>44917</v>
      </c>
      <c r="C10" t="s">
        <v>28</v>
      </c>
      <c r="D10" s="17">
        <v>31412</v>
      </c>
      <c r="E10" s="3">
        <v>38</v>
      </c>
      <c r="F10" t="s">
        <v>19</v>
      </c>
      <c r="G10" t="s">
        <v>81</v>
      </c>
      <c r="H10" s="7">
        <v>1800</v>
      </c>
      <c r="I10" s="7">
        <v>2000</v>
      </c>
      <c r="J10" s="7">
        <v>2200</v>
      </c>
    </row>
    <row r="11" spans="1:12">
      <c r="A11" t="s">
        <v>82</v>
      </c>
      <c r="B11" s="17">
        <v>44918</v>
      </c>
      <c r="C11" t="s">
        <v>30</v>
      </c>
      <c r="D11" s="17">
        <v>32873</v>
      </c>
      <c r="E11" s="3">
        <v>34</v>
      </c>
      <c r="F11" t="s">
        <v>19</v>
      </c>
      <c r="G11" t="s">
        <v>83</v>
      </c>
      <c r="H11" s="7">
        <v>1800</v>
      </c>
      <c r="I11" s="7">
        <v>2000</v>
      </c>
      <c r="J11" s="7">
        <v>2400</v>
      </c>
    </row>
    <row r="12" spans="1:12">
      <c r="A12" t="s">
        <v>84</v>
      </c>
      <c r="B12" s="17">
        <v>44925</v>
      </c>
      <c r="C12" t="s">
        <v>29</v>
      </c>
      <c r="D12" s="17">
        <v>32150</v>
      </c>
      <c r="E12" s="3">
        <v>35</v>
      </c>
      <c r="F12" t="s">
        <v>16</v>
      </c>
      <c r="G12" t="s">
        <v>85</v>
      </c>
      <c r="H12" s="7">
        <v>2500</v>
      </c>
      <c r="I12" s="7">
        <v>2700</v>
      </c>
      <c r="J12" s="7">
        <v>3900</v>
      </c>
    </row>
    <row r="13" spans="1:12">
      <c r="A13" t="s">
        <v>86</v>
      </c>
      <c r="B13" s="17">
        <v>44925</v>
      </c>
      <c r="C13" t="s">
        <v>20</v>
      </c>
      <c r="D13" s="17">
        <v>29595</v>
      </c>
      <c r="E13" s="3">
        <v>42</v>
      </c>
      <c r="F13" t="s">
        <v>16</v>
      </c>
      <c r="G13" t="s">
        <v>87</v>
      </c>
      <c r="H13" s="7">
        <v>1900</v>
      </c>
      <c r="I13" s="7">
        <v>2200</v>
      </c>
      <c r="J13" s="7">
        <v>3200</v>
      </c>
    </row>
  </sheetData>
  <mergeCells count="1">
    <mergeCell ref="A1:J1"/>
  </mergeCells>
  <pageMargins left="0.7" right="0.7" top="0.75" bottom="0.75" header="0.3" footer="0.3"/>
  <pageSetup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FD0E-8352-4412-8DA5-6F2F6BF35EE3}">
  <dimension ref="E2:M2"/>
  <sheetViews>
    <sheetView showRowColHeaders="0" workbookViewId="0">
      <selection activeCell="W9" sqref="W9"/>
    </sheetView>
  </sheetViews>
  <sheetFormatPr defaultColWidth="8.875" defaultRowHeight="14.25"/>
  <cols>
    <col min="1" max="16384" width="8.875" style="25"/>
  </cols>
  <sheetData>
    <row r="2" spans="5:13" ht="23.25">
      <c r="E2" s="48"/>
      <c r="F2" s="48"/>
      <c r="G2" s="48"/>
      <c r="K2" s="49" t="s">
        <v>112</v>
      </c>
      <c r="L2" s="49"/>
      <c r="M2" s="49"/>
    </row>
  </sheetData>
  <mergeCells count="2">
    <mergeCell ref="E2:G2"/>
    <mergeCell ref="K2:M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D8B2F-64DB-45D5-840F-FCE01FB6FAE6}">
  <dimension ref="A1:D35"/>
  <sheetViews>
    <sheetView zoomScaleNormal="100" workbookViewId="0"/>
  </sheetViews>
  <sheetFormatPr defaultRowHeight="14.25"/>
  <cols>
    <col min="2" max="2" width="9" customWidth="1"/>
    <col min="3" max="3" width="21.625" customWidth="1"/>
    <col min="4" max="4" width="76.25" customWidth="1"/>
  </cols>
  <sheetData>
    <row r="1" spans="1:4" ht="15">
      <c r="C1" s="13" t="s">
        <v>122</v>
      </c>
      <c r="D1" s="13" t="s">
        <v>123</v>
      </c>
    </row>
    <row r="2" spans="1:4" ht="15">
      <c r="A2" t="s">
        <v>118</v>
      </c>
      <c r="C2" s="30" t="s">
        <v>124</v>
      </c>
      <c r="D2" s="30" t="s">
        <v>119</v>
      </c>
    </row>
    <row r="3" spans="1:4" ht="15">
      <c r="C3" s="30" t="s">
        <v>125</v>
      </c>
      <c r="D3" s="29" t="s">
        <v>126</v>
      </c>
    </row>
    <row r="4" spans="1:4" ht="15">
      <c r="C4" s="29"/>
      <c r="D4" s="29" t="s">
        <v>127</v>
      </c>
    </row>
    <row r="5" spans="1:4" ht="15">
      <c r="C5" s="29"/>
      <c r="D5" s="29" t="s">
        <v>128</v>
      </c>
    </row>
    <row r="6" spans="1:4" ht="15">
      <c r="C6" s="29"/>
      <c r="D6" s="29" t="s">
        <v>129</v>
      </c>
    </row>
    <row r="7" spans="1:4" ht="15">
      <c r="C7" s="30" t="s">
        <v>130</v>
      </c>
      <c r="D7" s="29"/>
    </row>
    <row r="8" spans="1:4" ht="15">
      <c r="C8" s="30" t="s">
        <v>120</v>
      </c>
      <c r="D8" s="29" t="s">
        <v>131</v>
      </c>
    </row>
    <row r="9" spans="1:4" ht="15">
      <c r="C9" s="29"/>
      <c r="D9" s="29" t="s">
        <v>132</v>
      </c>
    </row>
    <row r="10" spans="1:4" ht="15">
      <c r="C10" s="29"/>
      <c r="D10" s="29" t="s">
        <v>133</v>
      </c>
    </row>
    <row r="11" spans="1:4" ht="15">
      <c r="C11" s="30" t="s">
        <v>121</v>
      </c>
      <c r="D11" s="29" t="s">
        <v>134</v>
      </c>
    </row>
    <row r="12" spans="1:4" ht="15">
      <c r="C12" s="29"/>
      <c r="D12" s="29" t="s">
        <v>135</v>
      </c>
    </row>
    <row r="13" spans="1:4" ht="15">
      <c r="C13" s="29"/>
      <c r="D13" s="29" t="s">
        <v>136</v>
      </c>
    </row>
    <row r="14" spans="1:4" ht="15">
      <c r="C14" s="29"/>
      <c r="D14" s="29" t="s">
        <v>137</v>
      </c>
    </row>
    <row r="15" spans="1:4" ht="15">
      <c r="C15" s="29"/>
      <c r="D15" s="29" t="s">
        <v>138</v>
      </c>
    </row>
    <row r="16" spans="1:4" ht="15">
      <c r="C16" s="29"/>
      <c r="D16" s="29" t="s">
        <v>139</v>
      </c>
    </row>
    <row r="17" spans="3:4" ht="15">
      <c r="C17" s="29"/>
      <c r="D17" s="29" t="s">
        <v>140</v>
      </c>
    </row>
    <row r="18" spans="3:4" ht="15">
      <c r="C18" s="30" t="s">
        <v>141</v>
      </c>
      <c r="D18" s="29" t="s">
        <v>142</v>
      </c>
    </row>
    <row r="19" spans="3:4" ht="15">
      <c r="C19" s="29"/>
      <c r="D19" s="29" t="s">
        <v>143</v>
      </c>
    </row>
    <row r="20" spans="3:4" ht="15">
      <c r="C20" s="29"/>
      <c r="D20" s="29" t="s">
        <v>144</v>
      </c>
    </row>
    <row r="21" spans="3:4" ht="15">
      <c r="C21" s="29"/>
      <c r="D21" s="29" t="s">
        <v>145</v>
      </c>
    </row>
    <row r="22" spans="3:4" ht="15">
      <c r="C22" s="30" t="s">
        <v>146</v>
      </c>
      <c r="D22" s="29" t="s">
        <v>147</v>
      </c>
    </row>
    <row r="23" spans="3:4" ht="15">
      <c r="C23" s="29"/>
      <c r="D23" s="29" t="s">
        <v>148</v>
      </c>
    </row>
    <row r="24" spans="3:4" ht="15">
      <c r="C24" s="29"/>
      <c r="D24" s="29" t="s">
        <v>149</v>
      </c>
    </row>
    <row r="25" spans="3:4" ht="15">
      <c r="C25" s="30" t="s">
        <v>150</v>
      </c>
      <c r="D25" s="29" t="s">
        <v>151</v>
      </c>
    </row>
    <row r="26" spans="3:4" ht="15">
      <c r="C26" s="29"/>
      <c r="D26" s="29" t="s">
        <v>152</v>
      </c>
    </row>
    <row r="27" spans="3:4" ht="15">
      <c r="C27" s="29"/>
      <c r="D27" s="29" t="s">
        <v>153</v>
      </c>
    </row>
    <row r="28" spans="3:4" ht="29.25">
      <c r="C28" s="29"/>
      <c r="D28" s="29" t="s">
        <v>154</v>
      </c>
    </row>
    <row r="29" spans="3:4" ht="15">
      <c r="C29" s="30" t="s">
        <v>155</v>
      </c>
      <c r="D29" s="29" t="s">
        <v>156</v>
      </c>
    </row>
    <row r="30" spans="3:4" ht="15">
      <c r="C30" s="29"/>
      <c r="D30" s="29" t="s">
        <v>157</v>
      </c>
    </row>
    <row r="31" spans="3:4" ht="15">
      <c r="C31" s="29"/>
      <c r="D31" s="29" t="s">
        <v>158</v>
      </c>
    </row>
    <row r="32" spans="3:4" ht="15">
      <c r="C32" s="30" t="s">
        <v>159</v>
      </c>
      <c r="D32" s="29" t="s">
        <v>160</v>
      </c>
    </row>
    <row r="33" spans="3:4" ht="15">
      <c r="C33" s="29"/>
      <c r="D33" s="29" t="s">
        <v>161</v>
      </c>
    </row>
    <row r="34" spans="3:4" ht="15">
      <c r="C34" s="29"/>
      <c r="D34" s="29" t="s">
        <v>162</v>
      </c>
    </row>
    <row r="35" spans="3:4" ht="15">
      <c r="C35" s="29"/>
      <c r="D35" s="29" t="s">
        <v>163</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DASHBOARD Hight</vt:lpstr>
      <vt:lpstr>Processing</vt:lpstr>
      <vt:lpstr>Control</vt:lpstr>
      <vt:lpstr>Data</vt:lpstr>
      <vt:lpstr>KPI Plans</vt:lpstr>
      <vt:lpstr>EMPLOYEES</vt:lpstr>
      <vt:lpstr>KPI RANKING</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Ivanyk</dc:creator>
  <cp:lastModifiedBy>selenium</cp:lastModifiedBy>
  <dcterms:created xsi:type="dcterms:W3CDTF">2024-11-27T18:21:08Z</dcterms:created>
  <dcterms:modified xsi:type="dcterms:W3CDTF">2025-06-26T04:18:14Z</dcterms:modified>
</cp:coreProperties>
</file>