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usta.LAPTOP-GCJLOH8R\OneDrive\Desktop\Project 1\"/>
    </mc:Choice>
  </mc:AlternateContent>
  <xr:revisionPtr revIDLastSave="0" documentId="13_ncr:1_{3A313EB1-2819-4D3D-BE4F-AC1691244DA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&amp;L" sheetId="1" r:id="rId1"/>
    <sheet name="P&amp;L Metrics" sheetId="4" r:id="rId2"/>
    <sheet name="Balance Sheet" sheetId="2" r:id="rId3"/>
    <sheet name="BS_Metrics" sheetId="5" r:id="rId4"/>
    <sheet name="Cash Flow" sheetId="3" r:id="rId5"/>
    <sheet name="CF_Metrics" sheetId="6" r:id="rId6"/>
  </sheets>
  <definedNames>
    <definedName name="_xlnm._FilterDatabase" localSheetId="0" hidden="1">'P&amp;L'!$A$1:$F$1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E7" i="5"/>
  <c r="D7" i="5"/>
  <c r="C7" i="5"/>
  <c r="B7" i="5"/>
  <c r="F6" i="4"/>
  <c r="E6" i="4"/>
  <c r="D6" i="4"/>
  <c r="D7" i="4" s="1"/>
  <c r="C6" i="4"/>
  <c r="B6" i="4"/>
  <c r="B7" i="4" s="1"/>
  <c r="F11" i="6"/>
  <c r="E11" i="6"/>
  <c r="D11" i="6"/>
  <c r="C11" i="6"/>
  <c r="B11" i="6"/>
  <c r="F8" i="6"/>
  <c r="E8" i="6"/>
  <c r="D8" i="6"/>
  <c r="C8" i="6"/>
  <c r="B8" i="6"/>
  <c r="C6" i="6"/>
  <c r="D6" i="6"/>
  <c r="E6" i="6"/>
  <c r="F6" i="6"/>
  <c r="B6" i="6"/>
  <c r="F5" i="6"/>
  <c r="F10" i="6" s="1"/>
  <c r="E5" i="6"/>
  <c r="E10" i="6" s="1"/>
  <c r="D5" i="6"/>
  <c r="D10" i="6" s="1"/>
  <c r="C5" i="6"/>
  <c r="C10" i="6" s="1"/>
  <c r="B5" i="6"/>
  <c r="B10" i="6" s="1"/>
  <c r="F12" i="6"/>
  <c r="E12" i="6"/>
  <c r="D12" i="6"/>
  <c r="C12" i="6"/>
  <c r="B12" i="6"/>
  <c r="F7" i="6"/>
  <c r="E7" i="6"/>
  <c r="D7" i="6"/>
  <c r="C7" i="6"/>
  <c r="B7" i="6"/>
  <c r="C3" i="6"/>
  <c r="F2" i="6"/>
  <c r="F9" i="6" s="1"/>
  <c r="E2" i="6"/>
  <c r="E9" i="6" s="1"/>
  <c r="D2" i="6"/>
  <c r="C2" i="6"/>
  <c r="C9" i="6" s="1"/>
  <c r="B2" i="6"/>
  <c r="C10" i="5"/>
  <c r="D10" i="5"/>
  <c r="E10" i="5"/>
  <c r="F10" i="5"/>
  <c r="B10" i="5"/>
  <c r="C9" i="5"/>
  <c r="D9" i="5"/>
  <c r="E9" i="5"/>
  <c r="F9" i="5"/>
  <c r="B9" i="5"/>
  <c r="C8" i="5"/>
  <c r="D8" i="5"/>
  <c r="E8" i="5"/>
  <c r="F8" i="5"/>
  <c r="B8" i="5"/>
  <c r="F6" i="5"/>
  <c r="C6" i="5"/>
  <c r="D6" i="5"/>
  <c r="E6" i="5"/>
  <c r="B6" i="5"/>
  <c r="C5" i="5"/>
  <c r="D5" i="5"/>
  <c r="E5" i="5"/>
  <c r="F5" i="5"/>
  <c r="B5" i="5"/>
  <c r="F4" i="5"/>
  <c r="C4" i="5"/>
  <c r="D4" i="5"/>
  <c r="E4" i="5"/>
  <c r="B4" i="5"/>
  <c r="C3" i="5"/>
  <c r="D3" i="5"/>
  <c r="E3" i="5"/>
  <c r="F3" i="5"/>
  <c r="B3" i="5"/>
  <c r="C2" i="5"/>
  <c r="D2" i="5"/>
  <c r="E2" i="5"/>
  <c r="F2" i="5"/>
  <c r="B2" i="5"/>
  <c r="F13" i="4"/>
  <c r="E13" i="4"/>
  <c r="D13" i="4"/>
  <c r="C13" i="4"/>
  <c r="B13" i="4"/>
  <c r="F4" i="4"/>
  <c r="F5" i="4" s="1"/>
  <c r="E4" i="4"/>
  <c r="E5" i="4" s="1"/>
  <c r="D4" i="4"/>
  <c r="D5" i="4" s="1"/>
  <c r="C4" i="4"/>
  <c r="C5" i="4" s="1"/>
  <c r="B4" i="4"/>
  <c r="B5" i="4" s="1"/>
  <c r="F7" i="4"/>
  <c r="E7" i="4"/>
  <c r="C7" i="4"/>
  <c r="F6" i="1"/>
  <c r="E6" i="1"/>
  <c r="D6" i="1"/>
  <c r="C6" i="1"/>
  <c r="B6" i="1"/>
  <c r="F8" i="4"/>
  <c r="E8" i="4"/>
  <c r="D8" i="4"/>
  <c r="C8" i="4"/>
  <c r="B8" i="4"/>
  <c r="B9" i="4" s="1"/>
  <c r="F3" i="4"/>
  <c r="E3" i="4"/>
  <c r="D3" i="4"/>
  <c r="C3" i="4"/>
  <c r="F14" i="4"/>
  <c r="E14" i="4"/>
  <c r="D14" i="4"/>
  <c r="C14" i="4"/>
  <c r="B14" i="4"/>
  <c r="F10" i="4"/>
  <c r="F12" i="4" s="1"/>
  <c r="E10" i="4"/>
  <c r="E3" i="6" s="1"/>
  <c r="D10" i="4"/>
  <c r="D3" i="6" s="1"/>
  <c r="C10" i="4"/>
  <c r="C12" i="4" s="1"/>
  <c r="B10" i="4"/>
  <c r="B12" i="4" s="1"/>
  <c r="F3" i="6" l="1"/>
  <c r="F4" i="6" s="1"/>
  <c r="B3" i="6"/>
  <c r="D4" i="6"/>
  <c r="B4" i="6"/>
  <c r="C4" i="6"/>
  <c r="D9" i="6"/>
  <c r="B9" i="6"/>
  <c r="E4" i="6"/>
  <c r="E11" i="4"/>
  <c r="E15" i="4"/>
  <c r="E16" i="4" s="1"/>
  <c r="D11" i="4"/>
  <c r="B15" i="4"/>
  <c r="B16" i="4" s="1"/>
  <c r="C15" i="4"/>
  <c r="C16" i="4" s="1"/>
  <c r="D15" i="4"/>
  <c r="D16" i="4" s="1"/>
  <c r="D12" i="4"/>
  <c r="C11" i="4"/>
  <c r="F15" i="4"/>
  <c r="F16" i="4" s="1"/>
  <c r="E12" i="4"/>
  <c r="F9" i="4"/>
  <c r="E9" i="4"/>
  <c r="F11" i="4"/>
  <c r="C9" i="4"/>
  <c r="D9" i="4"/>
</calcChain>
</file>

<file path=xl/sharedStrings.xml><?xml version="1.0" encoding="utf-8"?>
<sst xmlns="http://schemas.openxmlformats.org/spreadsheetml/2006/main" count="128" uniqueCount="114">
  <si>
    <r>
      <rPr>
        <b/>
        <sz val="9"/>
        <rFont val="Arial"/>
        <family val="2"/>
      </rPr>
      <t>Mar 25</t>
    </r>
  </si>
  <si>
    <r>
      <rPr>
        <b/>
        <sz val="9"/>
        <rFont val="Arial"/>
        <family val="2"/>
      </rPr>
      <t>Mar 24</t>
    </r>
  </si>
  <si>
    <r>
      <rPr>
        <b/>
        <sz val="9"/>
        <rFont val="Arial"/>
        <family val="2"/>
      </rPr>
      <t>Mar 23</t>
    </r>
  </si>
  <si>
    <r>
      <rPr>
        <b/>
        <sz val="9"/>
        <rFont val="Arial"/>
        <family val="2"/>
      </rPr>
      <t>Mar 22</t>
    </r>
  </si>
  <si>
    <r>
      <rPr>
        <b/>
        <sz val="9"/>
        <rFont val="Arial"/>
        <family val="2"/>
      </rPr>
      <t>Mar 21</t>
    </r>
  </si>
  <si>
    <r>
      <rPr>
        <b/>
        <sz val="9"/>
        <rFont val="Arial"/>
        <family val="2"/>
      </rPr>
      <t>Revenue From Operations [Net]</t>
    </r>
  </si>
  <si>
    <r>
      <rPr>
        <sz val="9"/>
        <rFont val="Arial MT"/>
        <family val="2"/>
      </rPr>
      <t>Other Income</t>
    </r>
  </si>
  <si>
    <r>
      <rPr>
        <b/>
        <sz val="9"/>
        <rFont val="Arial"/>
        <family val="2"/>
      </rPr>
      <t>Total Revenue</t>
    </r>
  </si>
  <si>
    <r>
      <rPr>
        <sz val="9"/>
        <rFont val="Arial MT"/>
        <family val="2"/>
      </rPr>
      <t>Operating And Direct Expenses</t>
    </r>
  </si>
  <si>
    <r>
      <rPr>
        <sz val="9"/>
        <rFont val="Arial MT"/>
        <family val="2"/>
      </rPr>
      <t>Employee Benefit Expenses</t>
    </r>
  </si>
  <si>
    <r>
      <rPr>
        <sz val="9"/>
        <rFont val="Arial MT"/>
        <family val="2"/>
      </rPr>
      <t>Finance Costs</t>
    </r>
  </si>
  <si>
    <r>
      <rPr>
        <sz val="9"/>
        <rFont val="Arial MT"/>
        <family val="2"/>
      </rPr>
      <t>Provsions and Contingencies</t>
    </r>
  </si>
  <si>
    <r>
      <rPr>
        <sz val="9"/>
        <rFont val="Arial MT"/>
        <family val="2"/>
      </rPr>
      <t>Depreciation And Amortisation Expenses</t>
    </r>
  </si>
  <si>
    <r>
      <rPr>
        <sz val="9"/>
        <rFont val="Arial MT"/>
        <family val="2"/>
      </rPr>
      <t>Other Expenses</t>
    </r>
  </si>
  <si>
    <r>
      <rPr>
        <b/>
        <sz val="9"/>
        <rFont val="Arial"/>
        <family val="2"/>
      </rPr>
      <t>Total Expenses</t>
    </r>
  </si>
  <si>
    <r>
      <rPr>
        <b/>
        <sz val="9"/>
        <rFont val="Arial"/>
        <family val="2"/>
      </rPr>
      <t>Profit/Loss Before Tax</t>
    </r>
  </si>
  <si>
    <r>
      <rPr>
        <sz val="9"/>
        <rFont val="Arial MT"/>
        <family val="2"/>
      </rPr>
      <t>Basic EPS (Rs.)</t>
    </r>
  </si>
  <si>
    <r>
      <rPr>
        <b/>
        <sz val="9"/>
        <rFont val="Arial"/>
        <family val="2"/>
      </rPr>
      <t>Total Current Assets</t>
    </r>
  </si>
  <si>
    <r>
      <rPr>
        <sz val="9"/>
        <rFont val="Arial MT"/>
        <family val="2"/>
      </rPr>
      <t>OtherCurrentAssets</t>
    </r>
  </si>
  <si>
    <r>
      <rPr>
        <sz val="9"/>
        <rFont val="Arial MT"/>
        <family val="2"/>
      </rPr>
      <t>Short Term Loans And Advances</t>
    </r>
  </si>
  <si>
    <r>
      <rPr>
        <sz val="9"/>
        <rFont val="Arial MT"/>
        <family val="2"/>
      </rPr>
      <t>Cash And Cash Equivalents</t>
    </r>
  </si>
  <si>
    <r>
      <rPr>
        <sz val="9"/>
        <rFont val="Arial MT"/>
        <family val="2"/>
      </rPr>
      <t>Trade Receivables</t>
    </r>
  </si>
  <si>
    <r>
      <rPr>
        <sz val="9"/>
        <rFont val="Arial MT"/>
        <family val="2"/>
      </rPr>
      <t>Current Investments</t>
    </r>
  </si>
  <si>
    <r>
      <rPr>
        <b/>
        <sz val="9"/>
        <rFont val="Arial"/>
        <family val="2"/>
      </rPr>
      <t>Total Non-Current Assets</t>
    </r>
  </si>
  <si>
    <r>
      <rPr>
        <sz val="9"/>
        <rFont val="Arial MT"/>
        <family val="2"/>
      </rPr>
      <t>Other Non-Current Assets</t>
    </r>
  </si>
  <si>
    <r>
      <rPr>
        <sz val="9"/>
        <rFont val="Arial MT"/>
        <family val="2"/>
      </rPr>
      <t>Deferred Tax Assets [Net]</t>
    </r>
  </si>
  <si>
    <r>
      <rPr>
        <b/>
        <sz val="9"/>
        <rFont val="Arial"/>
        <family val="2"/>
      </rPr>
      <t>Fixed Assets</t>
    </r>
  </si>
  <si>
    <r>
      <rPr>
        <sz val="9"/>
        <rFont val="Arial MT"/>
        <family val="2"/>
      </rPr>
      <t>Intangible Assets Under Development</t>
    </r>
  </si>
  <si>
    <r>
      <rPr>
        <sz val="9"/>
        <rFont val="Arial MT"/>
        <family val="2"/>
      </rPr>
      <t>Capital Work-In-Progress</t>
    </r>
  </si>
  <si>
    <r>
      <rPr>
        <sz val="9"/>
        <rFont val="Arial MT"/>
        <family val="2"/>
      </rPr>
      <t>Intangible Assets</t>
    </r>
  </si>
  <si>
    <r>
      <rPr>
        <sz val="9"/>
        <rFont val="Arial MT"/>
        <family val="2"/>
      </rPr>
      <t>Tangible Assets</t>
    </r>
  </si>
  <si>
    <r>
      <rPr>
        <b/>
        <sz val="9"/>
        <rFont val="Arial"/>
        <family val="2"/>
      </rPr>
      <t>ASSETS</t>
    </r>
  </si>
  <si>
    <r>
      <rPr>
        <b/>
        <sz val="9"/>
        <rFont val="Arial"/>
        <family val="2"/>
      </rPr>
      <t>Total Capital And Liabilities</t>
    </r>
  </si>
  <si>
    <r>
      <rPr>
        <b/>
        <sz val="9"/>
        <rFont val="Arial"/>
        <family val="2"/>
      </rPr>
      <t>Total Current Liabilities</t>
    </r>
  </si>
  <si>
    <r>
      <rPr>
        <sz val="9"/>
        <rFont val="Arial MT"/>
        <family val="2"/>
      </rPr>
      <t>Other Current Liabilities</t>
    </r>
  </si>
  <si>
    <r>
      <rPr>
        <sz val="9"/>
        <rFont val="Arial MT"/>
        <family val="2"/>
      </rPr>
      <t>Trade Payables</t>
    </r>
  </si>
  <si>
    <r>
      <rPr>
        <sz val="9"/>
        <rFont val="Arial MT"/>
        <family val="2"/>
      </rPr>
      <t>Short Term Borrowings</t>
    </r>
  </si>
  <si>
    <r>
      <rPr>
        <b/>
        <sz val="9"/>
        <rFont val="Arial"/>
        <family val="2"/>
      </rPr>
      <t>Total Non-Current Liabilities</t>
    </r>
  </si>
  <si>
    <r>
      <rPr>
        <sz val="9"/>
        <rFont val="Arial MT"/>
        <family val="2"/>
      </rPr>
      <t>Long Term Provisions</t>
    </r>
  </si>
  <si>
    <r>
      <rPr>
        <sz val="9"/>
        <rFont val="Arial MT"/>
        <family val="2"/>
      </rPr>
      <t>Other Long Term Liabilities</t>
    </r>
  </si>
  <si>
    <r>
      <rPr>
        <sz val="9"/>
        <rFont val="Arial MT"/>
        <family val="2"/>
      </rPr>
      <t>Deferred Tax Liabilities [Net]</t>
    </r>
  </si>
  <si>
    <r>
      <rPr>
        <sz val="9"/>
        <rFont val="Arial MT"/>
        <family val="2"/>
      </rPr>
      <t>Long Term Borrowings</t>
    </r>
  </si>
  <si>
    <r>
      <rPr>
        <sz val="9"/>
        <rFont val="Arial MT"/>
        <family val="2"/>
      </rPr>
      <t>Minority Interest</t>
    </r>
  </si>
  <si>
    <r>
      <rPr>
        <sz val="9"/>
        <rFont val="Arial MT"/>
        <family val="2"/>
      </rPr>
      <t>Equity Share Application Money</t>
    </r>
  </si>
  <si>
    <r>
      <rPr>
        <b/>
        <sz val="9"/>
        <rFont val="Arial"/>
        <family val="2"/>
      </rPr>
      <t>Total Shareholders Funds</t>
    </r>
  </si>
  <si>
    <r>
      <rPr>
        <b/>
        <sz val="9"/>
        <rFont val="Arial"/>
        <family val="2"/>
      </rPr>
      <t>Total Reserves and Surplus</t>
    </r>
  </si>
  <si>
    <r>
      <rPr>
        <sz val="9"/>
        <rFont val="Arial MT"/>
        <family val="2"/>
      </rPr>
      <t>Reserves and Surplus</t>
    </r>
  </si>
  <si>
    <r>
      <rPr>
        <b/>
        <sz val="9"/>
        <rFont val="Arial"/>
        <family val="2"/>
      </rPr>
      <t>Total Share Capital</t>
    </r>
  </si>
  <si>
    <r>
      <rPr>
        <sz val="9"/>
        <rFont val="Arial MT"/>
        <family val="2"/>
      </rPr>
      <t>Equity Share Capital</t>
    </r>
  </si>
  <si>
    <r>
      <rPr>
        <b/>
        <sz val="9"/>
        <rFont val="Arial"/>
        <family val="2"/>
      </rPr>
      <t>EQUITIES AND LIABILITIES</t>
    </r>
  </si>
  <si>
    <r>
      <rPr>
        <sz val="9"/>
        <rFont val="Arial MT"/>
        <family val="2"/>
      </rPr>
      <t>Closing Cash &amp; Cash Equivalents</t>
    </r>
  </si>
  <si>
    <r>
      <rPr>
        <sz val="9"/>
        <rFont val="Arial MT"/>
        <family val="2"/>
      </rPr>
      <t>Opening Cash &amp; Cash Equivalents</t>
    </r>
  </si>
  <si>
    <r>
      <rPr>
        <b/>
        <sz val="9"/>
        <rFont val="Arial"/>
        <family val="2"/>
      </rPr>
      <t>Net (decrease)/increase In Cash and Cash Equivalents</t>
    </r>
  </si>
  <si>
    <r>
      <rPr>
        <sz val="9"/>
        <rFont val="Arial MT"/>
        <family val="2"/>
      </rPr>
      <t>Net Cash (used in)/from Financing Activities</t>
    </r>
  </si>
  <si>
    <r>
      <rPr>
        <sz val="9"/>
        <rFont val="Arial MT"/>
        <family val="2"/>
      </rPr>
      <t>Net Cash (used in)/from Investing Activities</t>
    </r>
  </si>
  <si>
    <r>
      <rPr>
        <sz val="9"/>
        <rFont val="Arial MT"/>
        <family val="2"/>
      </rPr>
      <t>Net Cash From Operating Activities</t>
    </r>
  </si>
  <si>
    <r>
      <rPr>
        <b/>
        <sz val="9"/>
        <rFont val="Arial"/>
        <family val="2"/>
      </rPr>
      <t>Net Profit Before Tax</t>
    </r>
  </si>
  <si>
    <r>
      <rPr>
        <b/>
        <sz val="9"/>
        <rFont val="Arial"/>
        <family val="2"/>
      </rPr>
      <t>Mar '21</t>
    </r>
  </si>
  <si>
    <r>
      <rPr>
        <b/>
        <sz val="9"/>
        <rFont val="Arial"/>
        <family val="2"/>
      </rPr>
      <t>Mar '22</t>
    </r>
  </si>
  <si>
    <r>
      <rPr>
        <b/>
        <sz val="9"/>
        <rFont val="Arial"/>
        <family val="2"/>
      </rPr>
      <t>Mar '23</t>
    </r>
  </si>
  <si>
    <r>
      <rPr>
        <b/>
        <sz val="9"/>
        <rFont val="Arial"/>
        <family val="2"/>
      </rPr>
      <t>Mar '24</t>
    </r>
  </si>
  <si>
    <r>
      <rPr>
        <b/>
        <sz val="9"/>
        <rFont val="Arial"/>
        <family val="2"/>
      </rPr>
      <t>Mar '25</t>
    </r>
  </si>
  <si>
    <t>Line Items</t>
  </si>
  <si>
    <t>Dividend Payout</t>
  </si>
  <si>
    <t>Total Tax Expenses</t>
  </si>
  <si>
    <t>Profit/Loss After Tax</t>
  </si>
  <si>
    <t>Total Assets</t>
  </si>
  <si>
    <t>Metric / Year</t>
  </si>
  <si>
    <t>FY21</t>
  </si>
  <si>
    <t>FY22</t>
  </si>
  <si>
    <t>FY23</t>
  </si>
  <si>
    <t>FY24</t>
  </si>
  <si>
    <t>FY25</t>
  </si>
  <si>
    <t>Revenue YoY Growth %</t>
  </si>
  <si>
    <t>PAT YoY Growth %</t>
  </si>
  <si>
    <t>Net Profit Margin %</t>
  </si>
  <si>
    <t>EBITDA Margin %</t>
  </si>
  <si>
    <t>Dividend Payout %</t>
  </si>
  <si>
    <t>Total Revenue</t>
  </si>
  <si>
    <t xml:space="preserve">Dividend Payout </t>
  </si>
  <si>
    <t>EBITDA</t>
  </si>
  <si>
    <t>Operating Profit</t>
  </si>
  <si>
    <t>Retention Ratio</t>
  </si>
  <si>
    <t>Total Expenses</t>
  </si>
  <si>
    <t>Expense to Revenue %</t>
  </si>
  <si>
    <t>Operating Margin %</t>
  </si>
  <si>
    <t>EPS (Rs/Share)</t>
  </si>
  <si>
    <t>Metric</t>
  </si>
  <si>
    <t>Current Ratio</t>
  </si>
  <si>
    <t>Working Capital (₹ Cr)</t>
  </si>
  <si>
    <t>Working Capital Ratio</t>
  </si>
  <si>
    <t>Debt to Equity Ratio</t>
  </si>
  <si>
    <t>Equity Ratio</t>
  </si>
  <si>
    <t>Asset Turnover Ratio</t>
  </si>
  <si>
    <t>Return on Equity (ROE)</t>
  </si>
  <si>
    <t>Operating Cash Flow (OCF)</t>
  </si>
  <si>
    <t>PAT</t>
  </si>
  <si>
    <t>OCF to PAT Ratio (%)</t>
  </si>
  <si>
    <t>Net Cash Flow</t>
  </si>
  <si>
    <t>Closing Cash Balance</t>
  </si>
  <si>
    <t>Cash Conversion Ratio</t>
  </si>
  <si>
    <t>Revenue</t>
  </si>
  <si>
    <t>Investing Cash Flow</t>
  </si>
  <si>
    <t>Financing Cash Flow</t>
  </si>
  <si>
    <t>Estimated Capex (Investing cash flow)</t>
  </si>
  <si>
    <t>Free Cash Flow</t>
  </si>
  <si>
    <t xml:space="preserve">Quick Ratio </t>
  </si>
  <si>
    <t xml:space="preserve">FY21  </t>
  </si>
  <si>
    <t xml:space="preserve">FY22  </t>
  </si>
  <si>
    <t xml:space="preserve">FY23  </t>
  </si>
  <si>
    <t xml:space="preserve">FY24  </t>
  </si>
  <si>
    <t xml:space="preserve">FY25  </t>
  </si>
  <si>
    <t>Profit After Tax</t>
  </si>
  <si>
    <t>Debt to 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</si>
</sst>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Times New Roman"/>
      <charset val="204"/>
    </font>
    <font>
      <b/>
      <sz val="9"/>
      <name val="Arial"/>
      <family val="2"/>
    </font>
    <font>
      <sz val="9"/>
      <name val="Arial MT"/>
    </font>
    <font>
      <b/>
      <sz val="9"/>
      <color rgb="FF000000"/>
      <name val="Arial"/>
      <family val="2"/>
    </font>
    <font>
      <sz val="9"/>
      <color rgb="FF000000"/>
      <name val="Arial MT"/>
      <family val="2"/>
    </font>
    <font>
      <sz val="9"/>
      <name val="Arial MT"/>
      <family val="2"/>
    </font>
    <font>
      <b/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8.8000000000000007"/>
      <name val="Arial MT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rgb="FFEDEDED"/>
      </right>
      <top/>
      <bottom/>
      <diagonal/>
    </border>
    <border>
      <left style="thin">
        <color rgb="FFEDEDED"/>
      </left>
      <right style="thin">
        <color rgb="FFEDEDE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EDEDED"/>
      </right>
      <top style="thin">
        <color indexed="64"/>
      </top>
      <bottom/>
      <diagonal/>
    </border>
    <border>
      <left style="thin">
        <color rgb="FFEDEDED"/>
      </left>
      <right style="thin">
        <color rgb="FFEDEDED"/>
      </right>
      <top style="thin">
        <color indexed="64"/>
      </top>
      <bottom/>
      <diagonal/>
    </border>
    <border>
      <left style="thin">
        <color rgb="FFEDEDED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EDEDED"/>
      </right>
      <top/>
      <bottom/>
      <diagonal/>
    </border>
    <border>
      <left style="thin">
        <color rgb="FFEDEDED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EDEDED"/>
      </right>
      <top/>
      <bottom style="thin">
        <color indexed="64"/>
      </bottom>
      <diagonal/>
    </border>
    <border>
      <left style="thin">
        <color rgb="FFEDEDED"/>
      </left>
      <right style="thin">
        <color rgb="FFEDEDED"/>
      </right>
      <top/>
      <bottom style="thin">
        <color indexed="64"/>
      </bottom>
      <diagonal/>
    </border>
    <border>
      <left style="thin">
        <color rgb="FFEDEDED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2" fontId="4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center" wrapText="1"/>
    </xf>
    <xf numFmtId="2" fontId="3" fillId="0" borderId="2" xfId="0" applyNumberFormat="1" applyFont="1" applyBorder="1" applyAlignment="1">
      <alignment horizontal="right" vertical="top" shrinkToFit="1"/>
    </xf>
    <xf numFmtId="0" fontId="2" fillId="0" borderId="0" xfId="0" applyFont="1" applyFill="1" applyBorder="1" applyAlignment="1">
      <alignment horizontal="left" vertical="top" wrapText="1"/>
    </xf>
    <xf numFmtId="2" fontId="4" fillId="0" borderId="0" xfId="0" applyNumberFormat="1" applyFont="1" applyFill="1" applyBorder="1" applyAlignment="1">
      <alignment horizontal="right" vertical="top" shrinkToFit="1"/>
    </xf>
    <xf numFmtId="4" fontId="3" fillId="0" borderId="2" xfId="0" applyNumberFormat="1" applyFont="1" applyFill="1" applyBorder="1" applyAlignment="1">
      <alignment vertical="top" shrinkToFit="1"/>
    </xf>
    <xf numFmtId="2" fontId="4" fillId="0" borderId="2" xfId="0" applyNumberFormat="1" applyFont="1" applyFill="1" applyBorder="1" applyAlignment="1">
      <alignment vertical="top" shrinkToFit="1"/>
    </xf>
    <xf numFmtId="4" fontId="4" fillId="0" borderId="2" xfId="0" applyNumberFormat="1" applyFont="1" applyFill="1" applyBorder="1" applyAlignment="1">
      <alignment vertical="top" shrinkToFit="1"/>
    </xf>
    <xf numFmtId="2" fontId="3" fillId="0" borderId="2" xfId="0" applyNumberFormat="1" applyFont="1" applyFill="1" applyBorder="1" applyAlignment="1">
      <alignment vertical="top" shrinkToFit="1"/>
    </xf>
    <xf numFmtId="2" fontId="0" fillId="0" borderId="0" xfId="0" applyNumberFormat="1" applyFill="1" applyBorder="1" applyAlignment="1">
      <alignment vertical="top"/>
    </xf>
    <xf numFmtId="0" fontId="7" fillId="0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4" fontId="3" fillId="0" borderId="7" xfId="0" applyNumberFormat="1" applyFont="1" applyFill="1" applyBorder="1" applyAlignment="1">
      <alignment vertical="top" shrinkToFit="1"/>
    </xf>
    <xf numFmtId="4" fontId="3" fillId="0" borderId="8" xfId="0" applyNumberFormat="1" applyFont="1" applyFill="1" applyBorder="1" applyAlignment="1">
      <alignment vertical="top" shrinkToFit="1"/>
    </xf>
    <xf numFmtId="4" fontId="3" fillId="0" borderId="9" xfId="0" applyNumberFormat="1" applyFont="1" applyFill="1" applyBorder="1" applyAlignment="1">
      <alignment vertical="top" shrinkToFit="1"/>
    </xf>
    <xf numFmtId="2" fontId="4" fillId="0" borderId="10" xfId="0" applyNumberFormat="1" applyFont="1" applyFill="1" applyBorder="1" applyAlignment="1">
      <alignment vertical="top" shrinkToFit="1"/>
    </xf>
    <xf numFmtId="2" fontId="4" fillId="0" borderId="11" xfId="0" applyNumberFormat="1" applyFont="1" applyFill="1" applyBorder="1" applyAlignment="1">
      <alignment vertical="top" shrinkToFit="1"/>
    </xf>
    <xf numFmtId="4" fontId="3" fillId="0" borderId="10" xfId="0" applyNumberFormat="1" applyFont="1" applyFill="1" applyBorder="1" applyAlignment="1">
      <alignment vertical="top" shrinkToFit="1"/>
    </xf>
    <xf numFmtId="4" fontId="3" fillId="0" borderId="11" xfId="0" applyNumberFormat="1" applyFont="1" applyFill="1" applyBorder="1" applyAlignment="1">
      <alignment vertical="top" shrinkToFit="1"/>
    </xf>
    <xf numFmtId="4" fontId="4" fillId="0" borderId="11" xfId="0" applyNumberFormat="1" applyFont="1" applyFill="1" applyBorder="1" applyAlignment="1">
      <alignment vertical="top" shrinkToFit="1"/>
    </xf>
    <xf numFmtId="2" fontId="3" fillId="0" borderId="10" xfId="0" applyNumberFormat="1" applyFont="1" applyFill="1" applyBorder="1" applyAlignment="1">
      <alignment vertical="top" shrinkToFit="1"/>
    </xf>
    <xf numFmtId="2" fontId="0" fillId="0" borderId="12" xfId="0" applyNumberFormat="1" applyFill="1" applyBorder="1" applyAlignment="1">
      <alignment vertical="top"/>
    </xf>
    <xf numFmtId="2" fontId="3" fillId="0" borderId="11" xfId="0" applyNumberFormat="1" applyFont="1" applyFill="1" applyBorder="1" applyAlignment="1">
      <alignment vertical="top" shrinkToFit="1"/>
    </xf>
    <xf numFmtId="2" fontId="4" fillId="0" borderId="13" xfId="0" applyNumberFormat="1" applyFont="1" applyFill="1" applyBorder="1" applyAlignment="1">
      <alignment vertical="top" shrinkToFit="1"/>
    </xf>
    <xf numFmtId="2" fontId="4" fillId="0" borderId="14" xfId="0" applyNumberFormat="1" applyFont="1" applyFill="1" applyBorder="1" applyAlignment="1">
      <alignment vertical="top" shrinkToFit="1"/>
    </xf>
    <xf numFmtId="2" fontId="4" fillId="0" borderId="15" xfId="0" applyNumberFormat="1" applyFont="1" applyFill="1" applyBorder="1" applyAlignment="1">
      <alignment vertical="top" shrinkToFit="1"/>
    </xf>
    <xf numFmtId="0" fontId="7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 indent="1"/>
    </xf>
    <xf numFmtId="2" fontId="4" fillId="0" borderId="0" xfId="0" applyNumberFormat="1" applyFont="1" applyBorder="1" applyAlignment="1">
      <alignment horizontal="right" vertical="top" shrinkToFit="1"/>
    </xf>
    <xf numFmtId="2" fontId="3" fillId="0" borderId="0" xfId="0" applyNumberFormat="1" applyFont="1" applyBorder="1" applyAlignment="1">
      <alignment horizontal="right" vertical="top" shrinkToFit="1"/>
    </xf>
    <xf numFmtId="4" fontId="4" fillId="0" borderId="0" xfId="0" applyNumberFormat="1" applyFont="1" applyBorder="1" applyAlignment="1">
      <alignment horizontal="right" vertical="top" shrinkToFit="1"/>
    </xf>
    <xf numFmtId="4" fontId="3" fillId="0" borderId="0" xfId="0" applyNumberFormat="1" applyFont="1" applyBorder="1" applyAlignment="1">
      <alignment horizontal="right" vertical="top" shrinkToFit="1"/>
    </xf>
    <xf numFmtId="0" fontId="0" fillId="0" borderId="0" xfId="0" applyBorder="1" applyAlignment="1">
      <alignment horizontal="left" vertical="center" wrapText="1"/>
    </xf>
    <xf numFmtId="2" fontId="4" fillId="0" borderId="12" xfId="0" applyNumberFormat="1" applyFont="1" applyBorder="1" applyAlignment="1">
      <alignment horizontal="right" vertical="top" shrinkToFit="1"/>
    </xf>
    <xf numFmtId="2" fontId="4" fillId="0" borderId="17" xfId="0" applyNumberFormat="1" applyFont="1" applyBorder="1" applyAlignment="1">
      <alignment horizontal="right" vertical="top" shrinkToFit="1"/>
    </xf>
    <xf numFmtId="2" fontId="3" fillId="0" borderId="12" xfId="0" applyNumberFormat="1" applyFont="1" applyBorder="1" applyAlignment="1">
      <alignment horizontal="right" vertical="top" shrinkToFit="1"/>
    </xf>
    <xf numFmtId="2" fontId="3" fillId="0" borderId="17" xfId="0" applyNumberFormat="1" applyFont="1" applyBorder="1" applyAlignment="1">
      <alignment horizontal="right" vertical="top" shrinkToFit="1"/>
    </xf>
    <xf numFmtId="4" fontId="4" fillId="0" borderId="12" xfId="0" applyNumberFormat="1" applyFont="1" applyBorder="1" applyAlignment="1">
      <alignment horizontal="right" vertical="top" shrinkToFit="1"/>
    </xf>
    <xf numFmtId="4" fontId="4" fillId="0" borderId="17" xfId="0" applyNumberFormat="1" applyFont="1" applyBorder="1" applyAlignment="1">
      <alignment horizontal="right" vertical="top" shrinkToFit="1"/>
    </xf>
    <xf numFmtId="4" fontId="3" fillId="0" borderId="12" xfId="0" applyNumberFormat="1" applyFont="1" applyBorder="1" applyAlignment="1">
      <alignment horizontal="right" vertical="top" shrinkToFit="1"/>
    </xf>
    <xf numFmtId="4" fontId="3" fillId="0" borderId="17" xfId="0" applyNumberFormat="1" applyFont="1" applyBorder="1" applyAlignment="1">
      <alignment horizontal="right" vertical="top" shrinkToFit="1"/>
    </xf>
    <xf numFmtId="0" fontId="0" fillId="0" borderId="1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4" fontId="3" fillId="0" borderId="19" xfId="0" applyNumberFormat="1" applyFont="1" applyBorder="1" applyAlignment="1">
      <alignment horizontal="right" vertical="top" shrinkToFi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4" fontId="3" fillId="0" borderId="18" xfId="0" applyNumberFormat="1" applyFont="1" applyBorder="1" applyAlignment="1">
      <alignment horizontal="right" vertical="top" indent="1" shrinkToFit="1"/>
    </xf>
    <xf numFmtId="4" fontId="3" fillId="0" borderId="20" xfId="0" applyNumberFormat="1" applyFont="1" applyBorder="1" applyAlignment="1">
      <alignment horizontal="right" vertical="top" shrinkToFit="1"/>
    </xf>
    <xf numFmtId="0" fontId="0" fillId="0" borderId="16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1" fillId="0" borderId="22" xfId="0" applyFont="1" applyBorder="1" applyAlignment="1">
      <alignment horizontal="left" vertical="top" wrapText="1"/>
    </xf>
    <xf numFmtId="2" fontId="3" fillId="0" borderId="7" xfId="0" applyNumberFormat="1" applyFont="1" applyBorder="1" applyAlignment="1">
      <alignment horizontal="right" vertical="top" shrinkToFit="1"/>
    </xf>
    <xf numFmtId="2" fontId="3" fillId="0" borderId="8" xfId="0" applyNumberFormat="1" applyFont="1" applyBorder="1" applyAlignment="1">
      <alignment horizontal="right" vertical="top" shrinkToFit="1"/>
    </xf>
    <xf numFmtId="2" fontId="3" fillId="0" borderId="9" xfId="0" applyNumberFormat="1" applyFont="1" applyBorder="1" applyAlignment="1">
      <alignment horizontal="right" vertical="top" shrinkToFit="1"/>
    </xf>
    <xf numFmtId="2" fontId="4" fillId="0" borderId="10" xfId="0" applyNumberFormat="1" applyFont="1" applyBorder="1" applyAlignment="1">
      <alignment horizontal="right" vertical="top" shrinkToFit="1"/>
    </xf>
    <xf numFmtId="2" fontId="4" fillId="0" borderId="11" xfId="0" applyNumberFormat="1" applyFont="1" applyBorder="1" applyAlignment="1">
      <alignment horizontal="right" vertical="top" shrinkToFit="1"/>
    </xf>
    <xf numFmtId="2" fontId="3" fillId="0" borderId="10" xfId="0" applyNumberFormat="1" applyFont="1" applyBorder="1" applyAlignment="1">
      <alignment horizontal="right" vertical="top" shrinkToFit="1"/>
    </xf>
    <xf numFmtId="2" fontId="3" fillId="0" borderId="11" xfId="0" applyNumberFormat="1" applyFont="1" applyBorder="1" applyAlignment="1">
      <alignment horizontal="right" vertical="top" shrinkToFit="1"/>
    </xf>
    <xf numFmtId="2" fontId="4" fillId="0" borderId="13" xfId="0" applyNumberFormat="1" applyFont="1" applyBorder="1" applyAlignment="1">
      <alignment horizontal="right" vertical="top" shrinkToFit="1"/>
    </xf>
    <xf numFmtId="2" fontId="4" fillId="0" borderId="14" xfId="0" applyNumberFormat="1" applyFont="1" applyBorder="1" applyAlignment="1">
      <alignment horizontal="right" vertical="top" shrinkToFit="1"/>
    </xf>
    <xf numFmtId="2" fontId="4" fillId="0" borderId="15" xfId="0" applyNumberFormat="1" applyFont="1" applyBorder="1" applyAlignment="1">
      <alignment horizontal="right" vertical="top" shrinkToFi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/>
    </xf>
    <xf numFmtId="10" fontId="10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Fill="1" applyBorder="1" applyAlignment="1">
      <alignment horizontal="right" vertical="center" wrapText="1"/>
    </xf>
    <xf numFmtId="9" fontId="10" fillId="0" borderId="0" xfId="1" applyFont="1" applyFill="1" applyBorder="1" applyAlignment="1">
      <alignment horizontal="right" vertical="center" wrapText="1"/>
    </xf>
    <xf numFmtId="2" fontId="10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top"/>
    </xf>
    <xf numFmtId="0" fontId="7" fillId="0" borderId="22" xfId="0" applyFont="1" applyFill="1" applyBorder="1" applyAlignment="1">
      <alignment horizontal="left" vertical="center" wrapText="1"/>
    </xf>
    <xf numFmtId="4" fontId="11" fillId="0" borderId="7" xfId="0" applyNumberFormat="1" applyFont="1" applyFill="1" applyBorder="1" applyAlignment="1">
      <alignment vertical="top" shrinkToFit="1"/>
    </xf>
    <xf numFmtId="4" fontId="11" fillId="0" borderId="8" xfId="0" applyNumberFormat="1" applyFont="1" applyFill="1" applyBorder="1" applyAlignment="1">
      <alignment vertical="top" shrinkToFit="1"/>
    </xf>
    <xf numFmtId="4" fontId="11" fillId="0" borderId="9" xfId="0" applyNumberFormat="1" applyFont="1" applyFill="1" applyBorder="1" applyAlignment="1">
      <alignment vertical="top" shrinkToFit="1"/>
    </xf>
    <xf numFmtId="0" fontId="10" fillId="0" borderId="12" xfId="0" applyFont="1" applyFill="1" applyBorder="1" applyAlignment="1">
      <alignment horizontal="right" vertical="center" wrapText="1"/>
    </xf>
    <xf numFmtId="10" fontId="10" fillId="0" borderId="17" xfId="0" applyNumberFormat="1" applyFont="1" applyFill="1" applyBorder="1" applyAlignment="1">
      <alignment horizontal="right" vertical="center" wrapText="1"/>
    </xf>
    <xf numFmtId="2" fontId="10" fillId="0" borderId="12" xfId="0" applyNumberFormat="1" applyFont="1" applyFill="1" applyBorder="1" applyAlignment="1">
      <alignment horizontal="right" vertical="center" wrapText="1"/>
    </xf>
    <xf numFmtId="2" fontId="10" fillId="0" borderId="17" xfId="0" applyNumberFormat="1" applyFont="1" applyFill="1" applyBorder="1" applyAlignment="1">
      <alignment horizontal="right" vertical="center" wrapText="1"/>
    </xf>
    <xf numFmtId="9" fontId="10" fillId="0" borderId="12" xfId="1" applyFont="1" applyFill="1" applyBorder="1" applyAlignment="1">
      <alignment horizontal="right" vertical="center" wrapText="1"/>
    </xf>
    <xf numFmtId="9" fontId="10" fillId="0" borderId="17" xfId="1" applyFont="1" applyFill="1" applyBorder="1" applyAlignment="1">
      <alignment horizontal="right" vertical="center" wrapText="1"/>
    </xf>
    <xf numFmtId="10" fontId="10" fillId="0" borderId="12" xfId="0" applyNumberFormat="1" applyFont="1" applyFill="1" applyBorder="1" applyAlignment="1">
      <alignment horizontal="right" vertical="center" wrapText="1"/>
    </xf>
    <xf numFmtId="9" fontId="10" fillId="0" borderId="18" xfId="0" applyNumberFormat="1" applyFont="1" applyFill="1" applyBorder="1" applyAlignment="1">
      <alignment horizontal="right" vertical="top"/>
    </xf>
    <xf numFmtId="9" fontId="10" fillId="0" borderId="19" xfId="0" applyNumberFormat="1" applyFont="1" applyFill="1" applyBorder="1" applyAlignment="1">
      <alignment horizontal="right" vertical="top"/>
    </xf>
    <xf numFmtId="9" fontId="10" fillId="0" borderId="20" xfId="0" applyNumberFormat="1" applyFont="1" applyFill="1" applyBorder="1" applyAlignment="1">
      <alignment horizontal="right" vertical="top"/>
    </xf>
    <xf numFmtId="0" fontId="10" fillId="0" borderId="12" xfId="0" applyNumberFormat="1" applyFont="1" applyFill="1" applyBorder="1" applyAlignment="1">
      <alignment horizontal="right" vertical="center" wrapText="1"/>
    </xf>
    <xf numFmtId="0" fontId="10" fillId="0" borderId="17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left" vertical="top" wrapText="1"/>
    </xf>
    <xf numFmtId="2" fontId="9" fillId="0" borderId="0" xfId="0" applyNumberFormat="1" applyFont="1" applyFill="1" applyBorder="1" applyAlignment="1">
      <alignment horizontal="right" vertical="center" wrapText="1"/>
    </xf>
    <xf numFmtId="4" fontId="9" fillId="0" borderId="0" xfId="0" applyNumberFormat="1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22" xfId="0" applyFont="1" applyFill="1" applyBorder="1" applyAlignment="1">
      <alignment horizontal="left" vertical="center" wrapText="1"/>
    </xf>
    <xf numFmtId="2" fontId="9" fillId="0" borderId="23" xfId="0" applyNumberFormat="1" applyFont="1" applyFill="1" applyBorder="1" applyAlignment="1">
      <alignment horizontal="right" vertical="center" wrapText="1"/>
    </xf>
    <xf numFmtId="2" fontId="9" fillId="0" borderId="24" xfId="0" applyNumberFormat="1" applyFont="1" applyFill="1" applyBorder="1" applyAlignment="1">
      <alignment horizontal="right" vertical="center" wrapText="1"/>
    </xf>
    <xf numFmtId="2" fontId="9" fillId="0" borderId="5" xfId="0" applyNumberFormat="1" applyFont="1" applyFill="1" applyBorder="1" applyAlignment="1">
      <alignment horizontal="right" vertical="center" wrapText="1"/>
    </xf>
    <xf numFmtId="2" fontId="9" fillId="0" borderId="12" xfId="0" applyNumberFormat="1" applyFont="1" applyFill="1" applyBorder="1" applyAlignment="1">
      <alignment horizontal="right" vertical="center" wrapText="1"/>
    </xf>
    <xf numFmtId="2" fontId="9" fillId="0" borderId="17" xfId="0" applyNumberFormat="1" applyFont="1" applyFill="1" applyBorder="1" applyAlignment="1">
      <alignment horizontal="right" vertical="center" wrapText="1"/>
    </xf>
    <xf numFmtId="4" fontId="9" fillId="0" borderId="12" xfId="0" applyNumberFormat="1" applyFont="1" applyFill="1" applyBorder="1" applyAlignment="1">
      <alignment horizontal="right" vertical="center" wrapText="1"/>
    </xf>
    <xf numFmtId="4" fontId="9" fillId="0" borderId="17" xfId="0" applyNumberFormat="1" applyFont="1" applyFill="1" applyBorder="1" applyAlignment="1">
      <alignment horizontal="right" vertical="center" wrapText="1"/>
    </xf>
    <xf numFmtId="2" fontId="9" fillId="0" borderId="18" xfId="0" applyNumberFormat="1" applyFont="1" applyFill="1" applyBorder="1" applyAlignment="1">
      <alignment horizontal="right" vertical="center" wrapText="1"/>
    </xf>
    <xf numFmtId="2" fontId="9" fillId="0" borderId="19" xfId="0" applyNumberFormat="1" applyFont="1" applyFill="1" applyBorder="1" applyAlignment="1">
      <alignment horizontal="right" vertical="center" wrapText="1"/>
    </xf>
    <xf numFmtId="2" fontId="9" fillId="0" borderId="20" xfId="0" applyNumberFormat="1" applyFont="1" applyFill="1" applyBorder="1" applyAlignment="1">
      <alignment horizontal="right" vertical="center" wrapText="1"/>
    </xf>
    <xf numFmtId="0" fontId="9" fillId="0" borderId="0" xfId="1" applyNumberFormat="1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/>
    </xf>
    <xf numFmtId="9" fontId="9" fillId="0" borderId="12" xfId="1" applyFont="1" applyFill="1" applyBorder="1" applyAlignment="1">
      <alignment horizontal="right" vertical="center" wrapText="1"/>
    </xf>
    <xf numFmtId="9" fontId="9" fillId="0" borderId="0" xfId="1" applyFont="1" applyFill="1" applyBorder="1" applyAlignment="1">
      <alignment horizontal="right" vertical="center" wrapText="1"/>
    </xf>
    <xf numFmtId="9" fontId="9" fillId="0" borderId="17" xfId="1" applyFont="1" applyFill="1" applyBorder="1" applyAlignment="1">
      <alignment horizontal="right" vertical="center" wrapText="1"/>
    </xf>
    <xf numFmtId="0" fontId="9" fillId="0" borderId="12" xfId="1" applyNumberFormat="1" applyFont="1" applyFill="1" applyBorder="1" applyAlignment="1">
      <alignment horizontal="right" vertical="center" wrapText="1"/>
    </xf>
    <xf numFmtId="0" fontId="9" fillId="0" borderId="0" xfId="1" applyNumberFormat="1" applyFont="1" applyFill="1" applyBorder="1" applyAlignment="1">
      <alignment horizontal="right" vertical="center" wrapText="1"/>
    </xf>
    <xf numFmtId="0" fontId="9" fillId="0" borderId="17" xfId="1" applyNumberFormat="1" applyFont="1" applyFill="1" applyBorder="1" applyAlignment="1">
      <alignment horizontal="right" vertical="center" wrapText="1"/>
    </xf>
    <xf numFmtId="4" fontId="0" fillId="0" borderId="12" xfId="0" applyNumberFormat="1" applyFill="1" applyBorder="1" applyAlignment="1">
      <alignment horizontal="right" vertical="top"/>
    </xf>
    <xf numFmtId="4" fontId="0" fillId="0" borderId="0" xfId="0" applyNumberFormat="1" applyFill="1" applyBorder="1" applyAlignment="1">
      <alignment horizontal="right" vertical="top"/>
    </xf>
    <xf numFmtId="4" fontId="0" fillId="0" borderId="17" xfId="0" applyNumberFormat="1" applyFill="1" applyBorder="1" applyAlignment="1">
      <alignment horizontal="right" vertical="top"/>
    </xf>
    <xf numFmtId="9" fontId="9" fillId="0" borderId="18" xfId="1" applyFont="1" applyFill="1" applyBorder="1" applyAlignment="1">
      <alignment horizontal="right" vertical="center" wrapText="1"/>
    </xf>
    <xf numFmtId="9" fontId="9" fillId="0" borderId="19" xfId="1" applyFont="1" applyFill="1" applyBorder="1" applyAlignment="1">
      <alignment horizontal="right" vertical="center" wrapText="1"/>
    </xf>
    <xf numFmtId="9" fontId="9" fillId="0" borderId="20" xfId="1" applyFont="1" applyFill="1" applyBorder="1" applyAlignment="1">
      <alignment horizontal="right" vertical="center" wrapText="1"/>
    </xf>
    <xf numFmtId="4" fontId="10" fillId="0" borderId="0" xfId="0" applyNumberFormat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525" cy="381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9525" cy="38100"/>
        </a:xfrm>
        <a:custGeom>
          <a:avLst/>
          <a:gdLst/>
          <a:ahLst/>
          <a:cxnLst/>
          <a:rect l="0" t="0" r="0" b="0"/>
          <a:pathLst>
            <a:path w="9525" h="38100">
              <a:moveTo>
                <a:pt x="9524" y="38099"/>
              </a:moveTo>
              <a:lnTo>
                <a:pt x="0" y="38099"/>
              </a:lnTo>
              <a:lnTo>
                <a:pt x="0" y="0"/>
              </a:lnTo>
              <a:lnTo>
                <a:pt x="9524" y="0"/>
              </a:lnTo>
              <a:lnTo>
                <a:pt x="9524" y="3809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5</xdr:col>
      <xdr:colOff>1185862</xdr:colOff>
      <xdr:row>18</xdr:row>
      <xdr:rowOff>0</xdr:rowOff>
    </xdr:from>
    <xdr:ext cx="9525" cy="381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9525" cy="38100"/>
        </a:xfrm>
        <a:custGeom>
          <a:avLst/>
          <a:gdLst/>
          <a:ahLst/>
          <a:cxnLst/>
          <a:rect l="0" t="0" r="0" b="0"/>
          <a:pathLst>
            <a:path w="9525" h="38100">
              <a:moveTo>
                <a:pt x="9524" y="38099"/>
              </a:moveTo>
              <a:lnTo>
                <a:pt x="0" y="38099"/>
              </a:lnTo>
              <a:lnTo>
                <a:pt x="0" y="0"/>
              </a:lnTo>
              <a:lnTo>
                <a:pt x="9524" y="0"/>
              </a:lnTo>
              <a:lnTo>
                <a:pt x="9524" y="38099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0</xdr:rowOff>
    </xdr:from>
    <xdr:ext cx="5467350" cy="95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E4411704-6BEB-41AC-A254-CAE56D8C58B2}"/>
            </a:ext>
          </a:extLst>
        </xdr:cNvPr>
        <xdr:cNvSpPr/>
      </xdr:nvSpPr>
      <xdr:spPr>
        <a:xfrm>
          <a:off x="100012" y="9384664"/>
          <a:ext cx="5467350" cy="9525"/>
        </a:xfrm>
        <a:custGeom>
          <a:avLst/>
          <a:gdLst/>
          <a:ahLst/>
          <a:cxnLst/>
          <a:rect l="0" t="0" r="0" b="0"/>
          <a:pathLst>
            <a:path w="5467350" h="9525">
              <a:moveTo>
                <a:pt x="5467349" y="9524"/>
              </a:moveTo>
              <a:lnTo>
                <a:pt x="0" y="9524"/>
              </a:lnTo>
              <a:lnTo>
                <a:pt x="0" y="0"/>
              </a:lnTo>
              <a:lnTo>
                <a:pt x="5467349" y="0"/>
              </a:lnTo>
              <a:lnTo>
                <a:pt x="5467349" y="9524"/>
              </a:lnTo>
              <a:close/>
            </a:path>
          </a:pathLst>
        </a:custGeom>
        <a:solidFill>
          <a:srgbClr val="DDDDDD"/>
        </a:solidFill>
      </xdr:spPr>
    </xdr:sp>
    <xdr:clientData/>
  </xdr:oneCellAnchor>
  <xdr:oneCellAnchor>
    <xdr:from>
      <xdr:col>0</xdr:col>
      <xdr:colOff>0</xdr:colOff>
      <xdr:row>34</xdr:row>
      <xdr:rowOff>6349</xdr:rowOff>
    </xdr:from>
    <xdr:ext cx="9525" cy="20193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BC2A9066-6F3D-43F6-A938-80FBDB9EEC0A}"/>
            </a:ext>
          </a:extLst>
        </xdr:cNvPr>
        <xdr:cNvSpPr/>
      </xdr:nvSpPr>
      <xdr:spPr>
        <a:xfrm>
          <a:off x="99999" y="7550149"/>
          <a:ext cx="9525" cy="2019300"/>
        </a:xfrm>
        <a:custGeom>
          <a:avLst/>
          <a:gdLst/>
          <a:ahLst/>
          <a:cxnLst/>
          <a:rect l="0" t="0" r="0" b="0"/>
          <a:pathLst>
            <a:path w="9525" h="2019300">
              <a:moveTo>
                <a:pt x="9525" y="0"/>
              </a:moveTo>
              <a:lnTo>
                <a:pt x="0" y="0"/>
              </a:lnTo>
              <a:lnTo>
                <a:pt x="0" y="209550"/>
              </a:lnTo>
              <a:lnTo>
                <a:pt x="0" y="419100"/>
              </a:lnTo>
              <a:lnTo>
                <a:pt x="0" y="2019300"/>
              </a:lnTo>
              <a:lnTo>
                <a:pt x="9525" y="2019300"/>
              </a:lnTo>
              <a:lnTo>
                <a:pt x="9525" y="209550"/>
              </a:lnTo>
              <a:lnTo>
                <a:pt x="9525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zoomScale="98" zoomScaleNormal="98" workbookViewId="0">
      <selection activeCell="B6" sqref="B6"/>
    </sheetView>
  </sheetViews>
  <sheetFormatPr defaultRowHeight="13.2"/>
  <cols>
    <col min="1" max="5" width="39.44140625" customWidth="1"/>
    <col min="6" max="6" width="22" customWidth="1"/>
    <col min="7" max="8" width="9.33203125" customWidth="1"/>
    <col min="9" max="9" width="10.44140625" customWidth="1"/>
    <col min="10" max="10" width="9.33203125" customWidth="1"/>
    <col min="11" max="11" width="14.109375" customWidth="1"/>
  </cols>
  <sheetData>
    <row r="1" spans="1:11" ht="16.05" customHeight="1">
      <c r="A1" s="15" t="s">
        <v>62</v>
      </c>
      <c r="B1" s="76" t="s">
        <v>4</v>
      </c>
      <c r="C1" s="77" t="s">
        <v>3</v>
      </c>
      <c r="D1" s="77" t="s">
        <v>2</v>
      </c>
      <c r="E1" s="77" t="s">
        <v>1</v>
      </c>
      <c r="F1" s="103" t="s">
        <v>0</v>
      </c>
      <c r="K1" s="2"/>
    </row>
    <row r="2" spans="1:11" ht="16.95" customHeight="1">
      <c r="A2" s="16" t="s">
        <v>5</v>
      </c>
      <c r="B2" s="20">
        <v>1263.68</v>
      </c>
      <c r="C2" s="21">
        <v>2258.61</v>
      </c>
      <c r="D2" s="21">
        <v>3001.59</v>
      </c>
      <c r="E2" s="21">
        <v>4271.68</v>
      </c>
      <c r="F2" s="22">
        <v>5238.38</v>
      </c>
      <c r="K2" s="1"/>
    </row>
    <row r="3" spans="1:11" ht="16.95" customHeight="1">
      <c r="A3" s="17" t="s">
        <v>6</v>
      </c>
      <c r="B3" s="23">
        <v>35.299999999999997</v>
      </c>
      <c r="C3" s="11">
        <v>46.47</v>
      </c>
      <c r="D3" s="11">
        <v>19.53</v>
      </c>
      <c r="E3" s="11">
        <v>8.1</v>
      </c>
      <c r="F3" s="24">
        <v>9.2899999999999991</v>
      </c>
      <c r="K3" s="1"/>
    </row>
    <row r="4" spans="1:11" ht="16.05" customHeight="1">
      <c r="A4" s="16" t="s">
        <v>7</v>
      </c>
      <c r="B4" s="25">
        <v>1298.98</v>
      </c>
      <c r="C4" s="10">
        <v>2305.0700000000002</v>
      </c>
      <c r="D4" s="10">
        <v>3021.12</v>
      </c>
      <c r="E4" s="10">
        <v>4279.79</v>
      </c>
      <c r="F4" s="26">
        <v>5247.67</v>
      </c>
      <c r="K4" s="2"/>
    </row>
    <row r="5" spans="1:11" ht="16.05" customHeight="1">
      <c r="A5" s="17" t="s">
        <v>8</v>
      </c>
      <c r="B5" s="23">
        <v>362.98</v>
      </c>
      <c r="C5" s="11">
        <v>550.24</v>
      </c>
      <c r="D5" s="11">
        <v>640.66999999999996</v>
      </c>
      <c r="E5" s="11">
        <v>810.7</v>
      </c>
      <c r="F5" s="24">
        <v>824.64</v>
      </c>
      <c r="K5" s="2"/>
    </row>
    <row r="6" spans="1:11" ht="16.05" customHeight="1">
      <c r="A6" s="104" t="s">
        <v>81</v>
      </c>
      <c r="B6" s="23">
        <f>B4-B5</f>
        <v>936</v>
      </c>
      <c r="C6" s="23">
        <f t="shared" ref="C6:F6" si="0">C4-C5</f>
        <v>1754.8300000000002</v>
      </c>
      <c r="D6" s="23">
        <f t="shared" si="0"/>
        <v>2380.4499999999998</v>
      </c>
      <c r="E6" s="23">
        <f t="shared" si="0"/>
        <v>3469.09</v>
      </c>
      <c r="F6" s="23">
        <f t="shared" si="0"/>
        <v>4423.03</v>
      </c>
      <c r="K6" s="2"/>
    </row>
    <row r="7" spans="1:11" ht="16.95" customHeight="1">
      <c r="A7" s="17" t="s">
        <v>9</v>
      </c>
      <c r="B7" s="23">
        <v>171.85</v>
      </c>
      <c r="C7" s="11">
        <v>280.89999999999998</v>
      </c>
      <c r="D7" s="11">
        <v>397.9</v>
      </c>
      <c r="E7" s="11">
        <v>556.46</v>
      </c>
      <c r="F7" s="24">
        <v>855.2</v>
      </c>
      <c r="K7" s="1"/>
    </row>
    <row r="8" spans="1:11" ht="16.05" customHeight="1">
      <c r="A8" s="17" t="s">
        <v>10</v>
      </c>
      <c r="B8" s="23">
        <v>38.93</v>
      </c>
      <c r="C8" s="11">
        <v>72.150000000000006</v>
      </c>
      <c r="D8" s="11">
        <v>89.52</v>
      </c>
      <c r="E8" s="11">
        <v>135.94999999999999</v>
      </c>
      <c r="F8" s="24">
        <v>294.8</v>
      </c>
      <c r="K8" s="2"/>
    </row>
    <row r="9" spans="1:11" ht="16.95" customHeight="1">
      <c r="A9" s="17" t="s">
        <v>11</v>
      </c>
      <c r="B9" s="23">
        <v>34.6</v>
      </c>
      <c r="C9" s="11">
        <v>11.53</v>
      </c>
      <c r="D9" s="11">
        <v>3.61</v>
      </c>
      <c r="E9" s="11">
        <v>8.86</v>
      </c>
      <c r="F9" s="24">
        <v>2.4700000000000002</v>
      </c>
      <c r="K9" s="1"/>
    </row>
    <row r="10" spans="1:11" ht="16.05" customHeight="1">
      <c r="A10" s="17" t="s">
        <v>12</v>
      </c>
      <c r="B10" s="23">
        <v>18.36</v>
      </c>
      <c r="C10" s="11">
        <v>18.64</v>
      </c>
      <c r="D10" s="11">
        <v>30.26</v>
      </c>
      <c r="E10" s="11">
        <v>49.93</v>
      </c>
      <c r="F10" s="24">
        <v>103.42</v>
      </c>
      <c r="K10" s="2"/>
    </row>
    <row r="11" spans="1:11" ht="16.95" customHeight="1">
      <c r="A11" s="17" t="s">
        <v>13</v>
      </c>
      <c r="B11" s="23">
        <v>261.08999999999997</v>
      </c>
      <c r="C11" s="11">
        <v>534.9</v>
      </c>
      <c r="D11" s="11">
        <v>667.34</v>
      </c>
      <c r="E11" s="12">
        <v>1204.1600000000001</v>
      </c>
      <c r="F11" s="27">
        <v>1575.19</v>
      </c>
      <c r="K11" s="1"/>
    </row>
    <row r="12" spans="1:11" ht="16.05" customHeight="1">
      <c r="A12" s="16" t="s">
        <v>14</v>
      </c>
      <c r="B12" s="28">
        <v>887.82</v>
      </c>
      <c r="C12" s="10">
        <v>1468.36</v>
      </c>
      <c r="D12" s="10">
        <v>1829.3</v>
      </c>
      <c r="E12" s="10">
        <v>2766.06</v>
      </c>
      <c r="F12" s="26">
        <v>3655.72</v>
      </c>
      <c r="K12" s="2"/>
    </row>
    <row r="13" spans="1:11" ht="16.05" customHeight="1">
      <c r="A13" s="16" t="s">
        <v>15</v>
      </c>
      <c r="B13" s="28">
        <v>411.17</v>
      </c>
      <c r="C13" s="13">
        <v>836.71</v>
      </c>
      <c r="D13" s="10">
        <v>1191.82</v>
      </c>
      <c r="E13" s="10">
        <v>1513.73</v>
      </c>
      <c r="F13" s="26">
        <v>1591.95</v>
      </c>
      <c r="K13" s="2"/>
    </row>
    <row r="14" spans="1:11" ht="16.05" customHeight="1">
      <c r="A14" s="18" t="s">
        <v>64</v>
      </c>
      <c r="B14" s="29">
        <v>111.91</v>
      </c>
      <c r="C14" s="14">
        <v>211.41</v>
      </c>
      <c r="D14" s="14">
        <v>301.39</v>
      </c>
      <c r="E14" s="14">
        <v>388.08</v>
      </c>
      <c r="F14" s="30">
        <v>419.87</v>
      </c>
      <c r="K14" s="2"/>
    </row>
    <row r="15" spans="1:11" ht="15" customHeight="1">
      <c r="A15" s="16" t="s">
        <v>65</v>
      </c>
      <c r="B15" s="28">
        <v>296.86</v>
      </c>
      <c r="C15" s="13">
        <v>624.80999999999995</v>
      </c>
      <c r="D15" s="13">
        <v>889.95</v>
      </c>
      <c r="E15" s="10">
        <v>1125.53</v>
      </c>
      <c r="F15" s="26">
        <v>1172.08</v>
      </c>
      <c r="K15" s="2"/>
    </row>
    <row r="16" spans="1:11" ht="16.05" customHeight="1">
      <c r="A16" s="17" t="s">
        <v>16</v>
      </c>
      <c r="B16" s="23">
        <v>39</v>
      </c>
      <c r="C16" s="11">
        <v>76</v>
      </c>
      <c r="D16" s="11">
        <v>107</v>
      </c>
      <c r="E16" s="11">
        <v>134</v>
      </c>
      <c r="F16" s="24">
        <v>130</v>
      </c>
      <c r="K16" s="2"/>
    </row>
    <row r="17" spans="1:11" ht="17.55" customHeight="1">
      <c r="A17" s="19" t="s">
        <v>63</v>
      </c>
      <c r="B17" s="31">
        <v>42.66</v>
      </c>
      <c r="C17" s="32">
        <v>208.88</v>
      </c>
      <c r="D17" s="32">
        <v>375.57</v>
      </c>
      <c r="E17" s="32">
        <v>324.22000000000003</v>
      </c>
      <c r="F17" s="33">
        <v>198.58</v>
      </c>
      <c r="K17" s="1"/>
    </row>
    <row r="18" spans="1:11" ht="17.55" customHeight="1">
      <c r="A18" s="8"/>
      <c r="B18" s="9"/>
      <c r="C18" s="9"/>
      <c r="D18" s="9"/>
      <c r="E18" s="9"/>
      <c r="F18" s="9"/>
      <c r="K18" s="1"/>
    </row>
  </sheetData>
  <autoFilter ref="A1:F1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D527-4686-4914-A194-9E88CA4C6E1B}">
  <dimension ref="A1:F21"/>
  <sheetViews>
    <sheetView workbookViewId="0">
      <selection activeCell="C20" sqref="C20"/>
    </sheetView>
  </sheetViews>
  <sheetFormatPr defaultRowHeight="13.2"/>
  <cols>
    <col min="1" max="1" width="23.21875" style="83" bestFit="1" customWidth="1"/>
    <col min="2" max="6" width="20.77734375" style="78" customWidth="1"/>
    <col min="7" max="16384" width="8.88671875" style="78"/>
  </cols>
  <sheetData>
    <row r="1" spans="1:6">
      <c r="A1" s="84" t="s">
        <v>67</v>
      </c>
      <c r="B1" s="84" t="s">
        <v>107</v>
      </c>
      <c r="C1" s="84" t="s">
        <v>108</v>
      </c>
      <c r="D1" s="84" t="s">
        <v>109</v>
      </c>
      <c r="E1" s="84" t="s">
        <v>110</v>
      </c>
      <c r="F1" s="84" t="s">
        <v>111</v>
      </c>
    </row>
    <row r="2" spans="1:6">
      <c r="A2" s="87" t="s">
        <v>78</v>
      </c>
      <c r="B2" s="88">
        <v>1298.98</v>
      </c>
      <c r="C2" s="89">
        <v>2305.0700000000002</v>
      </c>
      <c r="D2" s="89">
        <v>3021.12</v>
      </c>
      <c r="E2" s="89">
        <v>4279.79</v>
      </c>
      <c r="F2" s="90">
        <v>5247.67</v>
      </c>
    </row>
    <row r="3" spans="1:6" ht="19.8" customHeight="1">
      <c r="A3" s="85" t="s">
        <v>73</v>
      </c>
      <c r="B3" s="91">
        <v>0</v>
      </c>
      <c r="C3" s="79">
        <f>(C2-B2)/B2</f>
        <v>0.77452308734545572</v>
      </c>
      <c r="D3" s="79">
        <f t="shared" ref="D3:F3" si="0">(D2-C2)/C2</f>
        <v>0.31064132542612577</v>
      </c>
      <c r="E3" s="79">
        <f t="shared" si="0"/>
        <v>0.41662363626734461</v>
      </c>
      <c r="F3" s="92">
        <f t="shared" si="0"/>
        <v>0.22615128312370469</v>
      </c>
    </row>
    <row r="4" spans="1:6" ht="19.8" customHeight="1">
      <c r="A4" s="85" t="s">
        <v>83</v>
      </c>
      <c r="B4" s="93">
        <f>'P&amp;L'!B12</f>
        <v>887.82</v>
      </c>
      <c r="C4" s="93">
        <f>'P&amp;L'!C12</f>
        <v>1468.36</v>
      </c>
      <c r="D4" s="93">
        <f>'P&amp;L'!D12</f>
        <v>1829.3</v>
      </c>
      <c r="E4" s="93">
        <f>'P&amp;L'!E12</f>
        <v>2766.06</v>
      </c>
      <c r="F4" s="93">
        <f>'P&amp;L'!F12</f>
        <v>3655.72</v>
      </c>
    </row>
    <row r="5" spans="1:6" ht="19.8" customHeight="1">
      <c r="A5" s="85" t="s">
        <v>84</v>
      </c>
      <c r="B5" s="95">
        <f>B4/B2</f>
        <v>0.68347472632373096</v>
      </c>
      <c r="C5" s="95">
        <f t="shared" ref="C5:F5" si="1">C4/C2</f>
        <v>0.63701319265792355</v>
      </c>
      <c r="D5" s="95">
        <f t="shared" si="1"/>
        <v>0.60550391907636902</v>
      </c>
      <c r="E5" s="95">
        <f t="shared" si="1"/>
        <v>0.64630741227957444</v>
      </c>
      <c r="F5" s="95">
        <f t="shared" si="1"/>
        <v>0.69663679309102888</v>
      </c>
    </row>
    <row r="6" spans="1:6" ht="19.8" customHeight="1">
      <c r="A6" s="85" t="s">
        <v>81</v>
      </c>
      <c r="B6" s="93">
        <f>'P&amp;L'!B6</f>
        <v>936</v>
      </c>
      <c r="C6" s="93">
        <f>'P&amp;L'!C6</f>
        <v>1754.8300000000002</v>
      </c>
      <c r="D6" s="93">
        <f>'P&amp;L'!D6</f>
        <v>2380.4499999999998</v>
      </c>
      <c r="E6" s="93">
        <f>'P&amp;L'!E6</f>
        <v>3469.09</v>
      </c>
      <c r="F6" s="93">
        <f>'P&amp;L'!F6</f>
        <v>4423.03</v>
      </c>
    </row>
    <row r="7" spans="1:6" ht="19.8" customHeight="1">
      <c r="A7" s="85" t="s">
        <v>85</v>
      </c>
      <c r="B7" s="95">
        <f>B6/B2</f>
        <v>0.72056536667231208</v>
      </c>
      <c r="C7" s="95">
        <f>C6/C2</f>
        <v>0.76129141414360524</v>
      </c>
      <c r="D7" s="95">
        <f>D6/D2</f>
        <v>0.78793626204851175</v>
      </c>
      <c r="E7" s="95">
        <f>E6/E2</f>
        <v>0.81057481792330932</v>
      </c>
      <c r="F7" s="95">
        <f>F6/F2</f>
        <v>0.84285597226959763</v>
      </c>
    </row>
    <row r="8" spans="1:6">
      <c r="A8" s="85" t="s">
        <v>80</v>
      </c>
      <c r="B8" s="93">
        <f>'P&amp;L'!B13+'P&amp;L'!B10</f>
        <v>429.53000000000003</v>
      </c>
      <c r="C8" s="82">
        <f>'P&amp;L'!C13+'P&amp;L'!C10</f>
        <v>855.35</v>
      </c>
      <c r="D8" s="82">
        <f>'P&amp;L'!D13+'P&amp;L'!D10</f>
        <v>1222.08</v>
      </c>
      <c r="E8" s="82">
        <f>'P&amp;L'!E13+'P&amp;L'!E10</f>
        <v>1563.66</v>
      </c>
      <c r="F8" s="94">
        <f>'P&amp;L'!F13+'P&amp;L'!F10</f>
        <v>1695.3700000000001</v>
      </c>
    </row>
    <row r="9" spans="1:6">
      <c r="A9" s="85" t="s">
        <v>76</v>
      </c>
      <c r="B9" s="95">
        <f>B8/B2</f>
        <v>0.33066713883200666</v>
      </c>
      <c r="C9" s="81">
        <f>C8/C2</f>
        <v>0.37107332966027062</v>
      </c>
      <c r="D9" s="81">
        <f>D8/D2</f>
        <v>0.40451223387353036</v>
      </c>
      <c r="E9" s="81">
        <f>E8/E2</f>
        <v>0.36535904799067248</v>
      </c>
      <c r="F9" s="96">
        <f>F8/F2</f>
        <v>0.32307100103474495</v>
      </c>
    </row>
    <row r="10" spans="1:6">
      <c r="A10" s="85" t="s">
        <v>112</v>
      </c>
      <c r="B10" s="93">
        <f>'P&amp;L'!B15</f>
        <v>296.86</v>
      </c>
      <c r="C10" s="82">
        <f>'P&amp;L'!C15</f>
        <v>624.80999999999995</v>
      </c>
      <c r="D10" s="82">
        <f>'P&amp;L'!D15</f>
        <v>889.95</v>
      </c>
      <c r="E10" s="82">
        <f>'P&amp;L'!E15</f>
        <v>1125.53</v>
      </c>
      <c r="F10" s="94">
        <f>'P&amp;L'!F15</f>
        <v>1172.08</v>
      </c>
    </row>
    <row r="11" spans="1:6">
      <c r="A11" s="85" t="s">
        <v>74</v>
      </c>
      <c r="B11" s="91">
        <v>0</v>
      </c>
      <c r="C11" s="81">
        <f>(C10-B10)/B10</f>
        <v>1.1047295021222121</v>
      </c>
      <c r="D11" s="81">
        <f t="shared" ref="D11:F11" si="2">(D10-C10)/C10</f>
        <v>0.42435300331300735</v>
      </c>
      <c r="E11" s="81">
        <f t="shared" si="2"/>
        <v>0.2647115006461036</v>
      </c>
      <c r="F11" s="96">
        <f t="shared" si="2"/>
        <v>4.1358293426208059E-2</v>
      </c>
    </row>
    <row r="12" spans="1:6">
      <c r="A12" s="85" t="s">
        <v>75</v>
      </c>
      <c r="B12" s="97">
        <f>B10/B2</f>
        <v>0.22853315678455405</v>
      </c>
      <c r="C12" s="79">
        <f>C10/C2</f>
        <v>0.271059013392218</v>
      </c>
      <c r="D12" s="79">
        <f>D10/D2</f>
        <v>0.29457618366698446</v>
      </c>
      <c r="E12" s="79">
        <f>E10/E2</f>
        <v>0.26298720264312031</v>
      </c>
      <c r="F12" s="92">
        <f>F10/F2</f>
        <v>0.22335245928192893</v>
      </c>
    </row>
    <row r="13" spans="1:6">
      <c r="A13" s="85" t="s">
        <v>86</v>
      </c>
      <c r="B13" s="101">
        <f>'P&amp;L'!B16</f>
        <v>39</v>
      </c>
      <c r="C13" s="101">
        <f>'P&amp;L'!C16</f>
        <v>76</v>
      </c>
      <c r="D13" s="101">
        <f>'P&amp;L'!D16</f>
        <v>107</v>
      </c>
      <c r="E13" s="101">
        <f>'P&amp;L'!E16</f>
        <v>134</v>
      </c>
      <c r="F13" s="101">
        <f>'P&amp;L'!F16</f>
        <v>130</v>
      </c>
    </row>
    <row r="14" spans="1:6">
      <c r="A14" s="85" t="s">
        <v>79</v>
      </c>
      <c r="B14" s="101">
        <f>'P&amp;L'!B17</f>
        <v>42.66</v>
      </c>
      <c r="C14" s="80">
        <f>'P&amp;L'!C17</f>
        <v>208.88</v>
      </c>
      <c r="D14" s="80">
        <f>'P&amp;L'!D17</f>
        <v>375.57</v>
      </c>
      <c r="E14" s="80">
        <f>'P&amp;L'!E17</f>
        <v>324.22000000000003</v>
      </c>
      <c r="F14" s="102">
        <f>'P&amp;L'!F17</f>
        <v>198.58</v>
      </c>
    </row>
    <row r="15" spans="1:6">
      <c r="A15" s="85" t="s">
        <v>77</v>
      </c>
      <c r="B15" s="95">
        <f>B14/B10</f>
        <v>0.14370410294414873</v>
      </c>
      <c r="C15" s="81">
        <f>C14/C10</f>
        <v>0.33430963012755882</v>
      </c>
      <c r="D15" s="81">
        <f>D14/D10</f>
        <v>0.42201247261082081</v>
      </c>
      <c r="E15" s="81">
        <f>E14/E10</f>
        <v>0.28805984736079893</v>
      </c>
      <c r="F15" s="96">
        <f>F14/F10</f>
        <v>0.16942529520169275</v>
      </c>
    </row>
    <row r="16" spans="1:6">
      <c r="A16" s="86" t="s">
        <v>82</v>
      </c>
      <c r="B16" s="98">
        <f>1-B15</f>
        <v>0.8562958970558513</v>
      </c>
      <c r="C16" s="99">
        <f t="shared" ref="C16:F16" si="3">1-C15</f>
        <v>0.66569036987244123</v>
      </c>
      <c r="D16" s="99">
        <f t="shared" si="3"/>
        <v>0.57798752738917925</v>
      </c>
      <c r="E16" s="99">
        <f t="shared" si="3"/>
        <v>0.71194015263920107</v>
      </c>
      <c r="F16" s="100">
        <f t="shared" si="3"/>
        <v>0.8305747047983072</v>
      </c>
    </row>
    <row r="21" spans="3:3">
      <c r="C21" s="134"/>
    </row>
  </sheetData>
  <conditionalFormatting sqref="B5:F5">
    <cfRule type="colorScale" priority="1">
      <colorScale>
        <cfvo type="min"/>
        <cfvo type="max"/>
        <color rgb="FF63BE7B"/>
        <color rgb="FFFCFCFF"/>
      </colorScale>
    </cfRule>
  </conditionalFormatting>
  <conditionalFormatting sqref="B7:F7 B3:F3 B5:F5">
    <cfRule type="colorScale" priority="9">
      <colorScale>
        <cfvo type="min"/>
        <cfvo type="max"/>
        <color rgb="FFFFEF9C"/>
        <color rgb="FF63BE7B"/>
      </colorScale>
    </cfRule>
  </conditionalFormatting>
  <conditionalFormatting sqref="B7:F7">
    <cfRule type="colorScale" priority="3">
      <colorScale>
        <cfvo type="min"/>
        <cfvo type="max"/>
        <color rgb="FF00B050"/>
        <color theme="6" tint="0.79998168889431442"/>
      </colorScale>
    </cfRule>
  </conditionalFormatting>
  <conditionalFormatting sqref="B9:F9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F15">
    <cfRule type="colorScale" priority="5">
      <colorScale>
        <cfvo type="min"/>
        <cfvo type="max"/>
        <color rgb="FFFCFCFF"/>
        <color rgb="FF63BE7B"/>
      </colorScale>
    </cfRule>
  </conditionalFormatting>
  <conditionalFormatting sqref="B16:F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7:G7">
    <cfRule type="colorScale" priority="2">
      <colorScale>
        <cfvo type="min"/>
        <cfvo type="max"/>
        <color rgb="FFFCFCFF"/>
        <color rgb="FF63BE7B"/>
      </colorScale>
    </cfRule>
  </conditionalFormatting>
  <conditionalFormatting sqref="C3:F3 C7:F7 C5:F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1:F11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78CA-A430-4704-82D3-EB338CB4A6D0}">
  <sheetPr codeName="Sheet2"/>
  <dimension ref="A1:G35"/>
  <sheetViews>
    <sheetView topLeftCell="A23" workbookViewId="0">
      <selection activeCell="F18" sqref="F18"/>
    </sheetView>
  </sheetViews>
  <sheetFormatPr defaultRowHeight="13.2"/>
  <cols>
    <col min="1" max="1" width="34.88671875" style="3" customWidth="1"/>
    <col min="2" max="2" width="10.44140625" style="3" customWidth="1"/>
    <col min="3" max="4" width="9.33203125" style="3" customWidth="1"/>
    <col min="5" max="5" width="10.44140625" style="3" customWidth="1"/>
    <col min="6" max="6" width="20.88671875" style="3" customWidth="1"/>
    <col min="7" max="7" width="31.33203125" style="3" customWidth="1"/>
    <col min="8" max="16384" width="8.88671875" style="3"/>
  </cols>
  <sheetData>
    <row r="1" spans="1:7">
      <c r="A1" s="34" t="s">
        <v>62</v>
      </c>
      <c r="B1" s="57" t="s">
        <v>4</v>
      </c>
      <c r="C1" s="57" t="s">
        <v>3</v>
      </c>
      <c r="D1" s="57" t="s">
        <v>2</v>
      </c>
      <c r="E1" s="57" t="s">
        <v>1</v>
      </c>
      <c r="F1" s="58" t="s">
        <v>0</v>
      </c>
      <c r="G1" s="6"/>
    </row>
    <row r="2" spans="1:7">
      <c r="A2" s="39" t="s">
        <v>49</v>
      </c>
      <c r="B2" s="61"/>
      <c r="C2" s="62"/>
      <c r="D2" s="62"/>
      <c r="E2" s="62"/>
      <c r="F2" s="63"/>
      <c r="G2" s="4"/>
    </row>
    <row r="3" spans="1:7">
      <c r="A3" s="38" t="s">
        <v>48</v>
      </c>
      <c r="B3" s="46">
        <v>81.83</v>
      </c>
      <c r="C3" s="41">
        <v>82.86</v>
      </c>
      <c r="D3" s="41">
        <v>83.42</v>
      </c>
      <c r="E3" s="41">
        <v>84.01</v>
      </c>
      <c r="F3" s="47">
        <v>90.29</v>
      </c>
      <c r="G3" s="4"/>
    </row>
    <row r="4" spans="1:7">
      <c r="A4" s="39" t="s">
        <v>47</v>
      </c>
      <c r="B4" s="48">
        <v>81.83</v>
      </c>
      <c r="C4" s="42">
        <v>82.86</v>
      </c>
      <c r="D4" s="42">
        <v>83.42</v>
      </c>
      <c r="E4" s="42">
        <v>84.01</v>
      </c>
      <c r="F4" s="49">
        <v>90.29</v>
      </c>
      <c r="G4" s="6"/>
    </row>
    <row r="5" spans="1:7">
      <c r="A5" s="38" t="s">
        <v>46</v>
      </c>
      <c r="B5" s="50">
        <v>1049.17</v>
      </c>
      <c r="C5" s="43">
        <v>1501.52</v>
      </c>
      <c r="D5" s="43">
        <v>2078.14</v>
      </c>
      <c r="E5" s="43">
        <v>2953.56</v>
      </c>
      <c r="F5" s="51">
        <v>5531.1</v>
      </c>
      <c r="G5" s="4"/>
    </row>
    <row r="6" spans="1:7">
      <c r="A6" s="39" t="s">
        <v>45</v>
      </c>
      <c r="B6" s="52">
        <v>1049.17</v>
      </c>
      <c r="C6" s="44">
        <v>1501.52</v>
      </c>
      <c r="D6" s="44">
        <v>2078.14</v>
      </c>
      <c r="E6" s="44">
        <v>2953.56</v>
      </c>
      <c r="F6" s="53">
        <v>5531.1</v>
      </c>
      <c r="G6" s="6"/>
    </row>
    <row r="7" spans="1:7">
      <c r="A7" s="39" t="s">
        <v>44</v>
      </c>
      <c r="B7" s="52">
        <v>1131</v>
      </c>
      <c r="C7" s="44">
        <v>1584.38</v>
      </c>
      <c r="D7" s="44">
        <v>2161.56</v>
      </c>
      <c r="E7" s="44">
        <v>3037.57</v>
      </c>
      <c r="F7" s="53">
        <v>5621.4</v>
      </c>
      <c r="G7" s="4"/>
    </row>
    <row r="8" spans="1:7">
      <c r="A8" s="38" t="s">
        <v>43</v>
      </c>
      <c r="B8" s="46">
        <v>0</v>
      </c>
      <c r="C8" s="41">
        <v>0</v>
      </c>
      <c r="D8" s="41">
        <v>0</v>
      </c>
      <c r="E8" s="41">
        <v>1.03</v>
      </c>
      <c r="F8" s="47">
        <v>0</v>
      </c>
      <c r="G8" s="6"/>
    </row>
    <row r="9" spans="1:7">
      <c r="A9" s="38" t="s">
        <v>42</v>
      </c>
      <c r="B9" s="46">
        <v>0</v>
      </c>
      <c r="C9" s="41">
        <v>0</v>
      </c>
      <c r="D9" s="41">
        <v>0</v>
      </c>
      <c r="E9" s="41">
        <v>0</v>
      </c>
      <c r="F9" s="47">
        <v>17.7</v>
      </c>
      <c r="G9" s="4"/>
    </row>
    <row r="10" spans="1:7">
      <c r="A10" s="38" t="s">
        <v>41</v>
      </c>
      <c r="B10" s="46">
        <v>0</v>
      </c>
      <c r="C10" s="41">
        <v>0</v>
      </c>
      <c r="D10" s="41">
        <v>27.83</v>
      </c>
      <c r="E10" s="41">
        <v>0</v>
      </c>
      <c r="F10" s="47">
        <v>0</v>
      </c>
      <c r="G10" s="4"/>
    </row>
    <row r="11" spans="1:7">
      <c r="A11" s="38" t="s">
        <v>40</v>
      </c>
      <c r="B11" s="46">
        <v>0</v>
      </c>
      <c r="C11" s="41">
        <v>0</v>
      </c>
      <c r="D11" s="41">
        <v>3.91</v>
      </c>
      <c r="E11" s="41">
        <v>16.010000000000002</v>
      </c>
      <c r="F11" s="47">
        <v>25.57</v>
      </c>
      <c r="G11" s="6"/>
    </row>
    <row r="12" spans="1:7">
      <c r="A12" s="38" t="s">
        <v>39</v>
      </c>
      <c r="B12" s="46">
        <v>46.13</v>
      </c>
      <c r="C12" s="41">
        <v>45.53</v>
      </c>
      <c r="D12" s="41">
        <v>49.3</v>
      </c>
      <c r="E12" s="41">
        <v>37.9</v>
      </c>
      <c r="F12" s="47">
        <v>48.4</v>
      </c>
      <c r="G12" s="4"/>
    </row>
    <row r="13" spans="1:7">
      <c r="A13" s="38" t="s">
        <v>38</v>
      </c>
      <c r="B13" s="46">
        <v>9.1</v>
      </c>
      <c r="C13" s="41">
        <v>12.1</v>
      </c>
      <c r="D13" s="41">
        <v>16.34</v>
      </c>
      <c r="E13" s="41">
        <v>22.59</v>
      </c>
      <c r="F13" s="47">
        <v>39.270000000000003</v>
      </c>
      <c r="G13" s="6"/>
    </row>
    <row r="14" spans="1:7">
      <c r="A14" s="39" t="s">
        <v>37</v>
      </c>
      <c r="B14" s="48">
        <v>55.23</v>
      </c>
      <c r="C14" s="42">
        <v>57.63</v>
      </c>
      <c r="D14" s="42">
        <v>97.38</v>
      </c>
      <c r="E14" s="42">
        <v>76.489999999999995</v>
      </c>
      <c r="F14" s="49">
        <v>113.24</v>
      </c>
      <c r="G14" s="4"/>
    </row>
    <row r="15" spans="1:7">
      <c r="A15" s="38" t="s">
        <v>36</v>
      </c>
      <c r="B15" s="50">
        <v>1171.47</v>
      </c>
      <c r="C15" s="43">
        <v>1257.73</v>
      </c>
      <c r="D15" s="41">
        <v>759.36</v>
      </c>
      <c r="E15" s="43">
        <v>2535.34</v>
      </c>
      <c r="F15" s="51">
        <v>3382.83</v>
      </c>
      <c r="G15" s="4"/>
    </row>
    <row r="16" spans="1:7">
      <c r="A16" s="38" t="s">
        <v>35</v>
      </c>
      <c r="B16" s="50">
        <v>2276.4299999999998</v>
      </c>
      <c r="C16" s="43">
        <v>4066.81</v>
      </c>
      <c r="D16" s="43">
        <v>4071.51</v>
      </c>
      <c r="E16" s="43">
        <v>7196.98</v>
      </c>
      <c r="F16" s="51">
        <v>7317.72</v>
      </c>
      <c r="G16" s="6"/>
    </row>
    <row r="17" spans="1:7">
      <c r="A17" s="38" t="s">
        <v>34</v>
      </c>
      <c r="B17" s="46">
        <v>179.71</v>
      </c>
      <c r="C17" s="41">
        <v>253.39</v>
      </c>
      <c r="D17" s="41">
        <v>387.87</v>
      </c>
      <c r="E17" s="41">
        <v>406.32</v>
      </c>
      <c r="F17" s="47">
        <v>435.73</v>
      </c>
      <c r="G17" s="4"/>
    </row>
    <row r="18" spans="1:7">
      <c r="A18" s="39" t="s">
        <v>33</v>
      </c>
      <c r="B18" s="52">
        <v>3627.6</v>
      </c>
      <c r="C18" s="44">
        <v>5577.93</v>
      </c>
      <c r="D18" s="44">
        <v>5218.74</v>
      </c>
      <c r="E18" s="44">
        <v>10138.64</v>
      </c>
      <c r="F18" s="53">
        <v>11136.28</v>
      </c>
      <c r="G18" s="6"/>
    </row>
    <row r="19" spans="1:7">
      <c r="A19" s="39" t="s">
        <v>32</v>
      </c>
      <c r="B19" s="52">
        <v>4813.83</v>
      </c>
      <c r="C19" s="44">
        <v>7219.94</v>
      </c>
      <c r="D19" s="44">
        <v>7477.67</v>
      </c>
      <c r="E19" s="44">
        <v>13253.73</v>
      </c>
      <c r="F19" s="53">
        <v>16888.61</v>
      </c>
      <c r="G19" s="4"/>
    </row>
    <row r="20" spans="1:7">
      <c r="A20" s="39" t="s">
        <v>31</v>
      </c>
      <c r="B20" s="54"/>
      <c r="C20" s="45"/>
      <c r="D20" s="45"/>
      <c r="E20" s="45"/>
      <c r="F20" s="55"/>
      <c r="G20" s="6"/>
    </row>
    <row r="21" spans="1:7">
      <c r="A21" s="38" t="s">
        <v>30</v>
      </c>
      <c r="B21" s="46">
        <v>109.36</v>
      </c>
      <c r="C21" s="41">
        <v>145.26</v>
      </c>
      <c r="D21" s="41">
        <v>153.41</v>
      </c>
      <c r="E21" s="41">
        <v>359.51</v>
      </c>
      <c r="F21" s="47">
        <v>453.57</v>
      </c>
      <c r="G21" s="6"/>
    </row>
    <row r="22" spans="1:7">
      <c r="A22" s="38" t="s">
        <v>29</v>
      </c>
      <c r="B22" s="46">
        <v>5.47</v>
      </c>
      <c r="C22" s="41">
        <v>6.56</v>
      </c>
      <c r="D22" s="41">
        <v>33.119999999999997</v>
      </c>
      <c r="E22" s="41">
        <v>49.27</v>
      </c>
      <c r="F22" s="47">
        <v>45.53</v>
      </c>
      <c r="G22" s="4"/>
    </row>
    <row r="23" spans="1:7">
      <c r="A23" s="38" t="s">
        <v>28</v>
      </c>
      <c r="B23" s="46">
        <v>0</v>
      </c>
      <c r="C23" s="41">
        <v>0</v>
      </c>
      <c r="D23" s="41">
        <v>61.52</v>
      </c>
      <c r="E23" s="41">
        <v>0</v>
      </c>
      <c r="F23" s="47">
        <v>0</v>
      </c>
      <c r="G23" s="6"/>
    </row>
    <row r="24" spans="1:7">
      <c r="A24" s="38" t="s">
        <v>27</v>
      </c>
      <c r="B24" s="46">
        <v>0.18</v>
      </c>
      <c r="C24" s="41">
        <v>12</v>
      </c>
      <c r="D24" s="41">
        <v>0.11</v>
      </c>
      <c r="E24" s="41">
        <v>0.6</v>
      </c>
      <c r="F24" s="47">
        <v>3.87</v>
      </c>
      <c r="G24" s="4"/>
    </row>
    <row r="25" spans="1:7">
      <c r="A25" s="39" t="s">
        <v>26</v>
      </c>
      <c r="B25" s="48">
        <v>115.01</v>
      </c>
      <c r="C25" s="42">
        <v>163.82</v>
      </c>
      <c r="D25" s="42">
        <v>248.16</v>
      </c>
      <c r="E25" s="42">
        <v>409.38</v>
      </c>
      <c r="F25" s="49">
        <v>502.97</v>
      </c>
      <c r="G25" s="6"/>
    </row>
    <row r="26" spans="1:7">
      <c r="A26" s="38" t="s">
        <v>25</v>
      </c>
      <c r="B26" s="46">
        <v>4.7</v>
      </c>
      <c r="C26" s="41">
        <v>1.85</v>
      </c>
      <c r="D26" s="41">
        <v>0</v>
      </c>
      <c r="E26" s="41">
        <v>0</v>
      </c>
      <c r="F26" s="47">
        <v>0</v>
      </c>
      <c r="G26" s="4"/>
    </row>
    <row r="27" spans="1:7">
      <c r="A27" s="38" t="s">
        <v>24</v>
      </c>
      <c r="B27" s="46">
        <v>26.01</v>
      </c>
      <c r="C27" s="41">
        <v>42.95</v>
      </c>
      <c r="D27" s="41">
        <v>63.37</v>
      </c>
      <c r="E27" s="41">
        <v>178.03</v>
      </c>
      <c r="F27" s="47">
        <v>182.78</v>
      </c>
      <c r="G27" s="6"/>
    </row>
    <row r="28" spans="1:7">
      <c r="A28" s="39" t="s">
        <v>23</v>
      </c>
      <c r="B28" s="48">
        <v>145.72</v>
      </c>
      <c r="C28" s="42">
        <v>208.62</v>
      </c>
      <c r="D28" s="42">
        <v>311.54000000000002</v>
      </c>
      <c r="E28" s="42">
        <v>587.41</v>
      </c>
      <c r="F28" s="49">
        <v>685.75</v>
      </c>
      <c r="G28" s="4"/>
    </row>
    <row r="29" spans="1:7">
      <c r="A29" s="38" t="s">
        <v>22</v>
      </c>
      <c r="B29" s="46">
        <v>5.54</v>
      </c>
      <c r="C29" s="41">
        <v>18.649999999999999</v>
      </c>
      <c r="D29" s="41">
        <v>109.47</v>
      </c>
      <c r="E29" s="41">
        <v>0</v>
      </c>
      <c r="F29" s="47">
        <v>201.59</v>
      </c>
      <c r="G29" s="4"/>
    </row>
    <row r="30" spans="1:7">
      <c r="A30" s="38" t="s">
        <v>21</v>
      </c>
      <c r="B30" s="46">
        <v>227.7</v>
      </c>
      <c r="C30" s="41">
        <v>565.32000000000005</v>
      </c>
      <c r="D30" s="41">
        <v>374.87</v>
      </c>
      <c r="E30" s="41">
        <v>486.95</v>
      </c>
      <c r="F30" s="47">
        <v>299.58999999999997</v>
      </c>
      <c r="G30" s="6"/>
    </row>
    <row r="31" spans="1:7">
      <c r="A31" s="38" t="s">
        <v>20</v>
      </c>
      <c r="B31" s="50">
        <v>1877.45</v>
      </c>
      <c r="C31" s="43">
        <v>4874.96</v>
      </c>
      <c r="D31" s="43">
        <v>5491.08</v>
      </c>
      <c r="E31" s="43">
        <v>9844.2900000000009</v>
      </c>
      <c r="F31" s="51">
        <v>11804.42</v>
      </c>
      <c r="G31" s="4"/>
    </row>
    <row r="32" spans="1:7">
      <c r="A32" s="38" t="s">
        <v>19</v>
      </c>
      <c r="B32" s="50">
        <v>1128.49</v>
      </c>
      <c r="C32" s="43">
        <v>1357.5</v>
      </c>
      <c r="D32" s="43">
        <v>1005.19</v>
      </c>
      <c r="E32" s="43">
        <v>1484.12</v>
      </c>
      <c r="F32" s="51">
        <v>3698.78</v>
      </c>
      <c r="G32" s="6"/>
    </row>
    <row r="33" spans="1:7">
      <c r="A33" s="38" t="s">
        <v>18</v>
      </c>
      <c r="B33" s="50">
        <v>1428.93</v>
      </c>
      <c r="C33" s="41">
        <v>194.89</v>
      </c>
      <c r="D33" s="41">
        <v>185.51</v>
      </c>
      <c r="E33" s="41">
        <v>850.96</v>
      </c>
      <c r="F33" s="47">
        <v>198.5</v>
      </c>
      <c r="G33" s="4"/>
    </row>
    <row r="34" spans="1:7">
      <c r="A34" s="39" t="s">
        <v>17</v>
      </c>
      <c r="B34" s="52">
        <v>4668.1099999999997</v>
      </c>
      <c r="C34" s="44">
        <v>7011.33</v>
      </c>
      <c r="D34" s="44">
        <v>7166.13</v>
      </c>
      <c r="E34" s="44">
        <v>12666.32</v>
      </c>
      <c r="F34" s="53">
        <v>16202.86</v>
      </c>
      <c r="G34" s="6"/>
    </row>
    <row r="35" spans="1:7" ht="21" customHeight="1">
      <c r="A35" s="40" t="s">
        <v>66</v>
      </c>
      <c r="B35" s="59">
        <v>4813.83</v>
      </c>
      <c r="C35" s="56">
        <v>7219.94</v>
      </c>
      <c r="D35" s="56">
        <v>7477.67</v>
      </c>
      <c r="E35" s="56">
        <v>13253.73</v>
      </c>
      <c r="F35" s="60">
        <v>16888.61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08EB-2D10-438F-A2F0-C1778DBD26EF}">
  <dimension ref="A1:F10"/>
  <sheetViews>
    <sheetView workbookViewId="0">
      <selection activeCell="A4" sqref="A4"/>
    </sheetView>
  </sheetViews>
  <sheetFormatPr defaultRowHeight="13.2"/>
  <cols>
    <col min="1" max="6" width="20.77734375" customWidth="1"/>
  </cols>
  <sheetData>
    <row r="1" spans="1:6" ht="19.95" customHeight="1">
      <c r="A1" s="107" t="s">
        <v>87</v>
      </c>
      <c r="B1" s="107" t="s">
        <v>68</v>
      </c>
      <c r="C1" s="107" t="s">
        <v>69</v>
      </c>
      <c r="D1" s="107" t="s">
        <v>70</v>
      </c>
      <c r="E1" s="107" t="s">
        <v>71</v>
      </c>
      <c r="F1" s="107" t="s">
        <v>72</v>
      </c>
    </row>
    <row r="2" spans="1:6" ht="19.95" customHeight="1">
      <c r="A2" s="109" t="s">
        <v>88</v>
      </c>
      <c r="B2" s="110">
        <f>'Balance Sheet'!B34/'Balance Sheet'!B18</f>
        <v>1.2868315139486162</v>
      </c>
      <c r="C2" s="111">
        <f>'Balance Sheet'!C34/'Balance Sheet'!C18</f>
        <v>1.2569770506263076</v>
      </c>
      <c r="D2" s="111">
        <f>'Balance Sheet'!D34/'Balance Sheet'!D18</f>
        <v>1.3731532898745675</v>
      </c>
      <c r="E2" s="111">
        <f>'Balance Sheet'!E34/'Balance Sheet'!E18</f>
        <v>1.2493115447436738</v>
      </c>
      <c r="F2" s="112">
        <f>'Balance Sheet'!F34/'Balance Sheet'!F18</f>
        <v>1.4549616209362553</v>
      </c>
    </row>
    <row r="3" spans="1:6" ht="19.95" customHeight="1">
      <c r="A3" s="108" t="s">
        <v>106</v>
      </c>
      <c r="B3" s="113">
        <f>('Balance Sheet'!B31+'Balance Sheet'!B30)/'Balance Sheet'!B18</f>
        <v>0.58031480868894036</v>
      </c>
      <c r="C3" s="105">
        <f>('Balance Sheet'!C31+'Balance Sheet'!C30)/'Balance Sheet'!C18</f>
        <v>0.97532238662012605</v>
      </c>
      <c r="D3" s="105">
        <f>('Balance Sheet'!D31+'Balance Sheet'!D30)/'Balance Sheet'!D18</f>
        <v>1.124016525061605</v>
      </c>
      <c r="E3" s="105">
        <f>('Balance Sheet'!E31+'Balance Sheet'!E30)/'Balance Sheet'!E18</f>
        <v>1.0189966307118117</v>
      </c>
      <c r="F3" s="114">
        <f>('Balance Sheet'!F31+'Balance Sheet'!F30)/'Balance Sheet'!F18</f>
        <v>1.086898856709781</v>
      </c>
    </row>
    <row r="4" spans="1:6" ht="19.95" customHeight="1">
      <c r="A4" s="108" t="s">
        <v>89</v>
      </c>
      <c r="B4" s="115">
        <f>'Balance Sheet'!B34-'Balance Sheet'!B18</f>
        <v>1040.5099999999998</v>
      </c>
      <c r="C4" s="106">
        <f>'Balance Sheet'!C34-'Balance Sheet'!C18</f>
        <v>1433.3999999999996</v>
      </c>
      <c r="D4" s="106">
        <f>'Balance Sheet'!D34-'Balance Sheet'!D18</f>
        <v>1947.3900000000003</v>
      </c>
      <c r="E4" s="106">
        <f>'Balance Sheet'!E34-'Balance Sheet'!E18</f>
        <v>2527.6800000000003</v>
      </c>
      <c r="F4" s="116">
        <f>'Balance Sheet'!F34-'Balance Sheet'!F18</f>
        <v>5066.58</v>
      </c>
    </row>
    <row r="5" spans="1:6" ht="19.95" customHeight="1">
      <c r="A5" s="108" t="s">
        <v>90</v>
      </c>
      <c r="B5" s="113">
        <f>B4/'P&amp;L Metrics'!B2</f>
        <v>0.80102080093611894</v>
      </c>
      <c r="C5" s="105">
        <f>C4/'P&amp;L Metrics'!C2</f>
        <v>0.62184662504826294</v>
      </c>
      <c r="D5" s="105">
        <f>D4/'P&amp;L Metrics'!D2</f>
        <v>0.64459207181442657</v>
      </c>
      <c r="E5" s="105">
        <f>E4/'P&amp;L Metrics'!E2</f>
        <v>0.59060841770273786</v>
      </c>
      <c r="F5" s="114">
        <f>F4/'P&amp;L Metrics'!F2</f>
        <v>0.96549135139976405</v>
      </c>
    </row>
    <row r="6" spans="1:6" ht="19.95" customHeight="1">
      <c r="A6" s="108" t="s">
        <v>91</v>
      </c>
      <c r="B6" s="113">
        <f>('Balance Sheet'!B14+'Balance Sheet'!B18)/'Balance Sheet'!B7</f>
        <v>3.2562599469496019</v>
      </c>
      <c r="C6" s="105">
        <f>('Balance Sheet'!C14+'Balance Sheet'!C18)/'Balance Sheet'!C7</f>
        <v>3.5569497216576833</v>
      </c>
      <c r="D6" s="105">
        <f>('Balance Sheet'!D14+'Balance Sheet'!D18)/'Balance Sheet'!D7</f>
        <v>2.4593904402376063</v>
      </c>
      <c r="E6" s="105">
        <f>('Balance Sheet'!E14+'Balance Sheet'!E18)/'Balance Sheet'!E7</f>
        <v>3.3629282617355316</v>
      </c>
      <c r="F6" s="114">
        <f>('Balance Sheet'!F14+'Balance Sheet'!F18)/'Balance Sheet'!F7</f>
        <v>2.0011954317429823</v>
      </c>
    </row>
    <row r="7" spans="1:6" ht="19.95" customHeight="1">
      <c r="A7" s="108" t="s">
        <v>113</v>
      </c>
      <c r="B7" s="113">
        <f>('Balance Sheet'!B18+'Balance Sheet'!B14)/'Balance Sheet'!B35</f>
        <v>0.76505194408610189</v>
      </c>
      <c r="C7" s="113">
        <f>('Balance Sheet'!C18+'Balance Sheet'!C14)/'Balance Sheet'!C35</f>
        <v>0.78055496306063499</v>
      </c>
      <c r="D7" s="113">
        <f>('Balance Sheet'!D18+'Balance Sheet'!D14)/'Balance Sheet'!D35</f>
        <v>0.71093268357656858</v>
      </c>
      <c r="E7" s="113">
        <f>('Balance Sheet'!E18+'Balance Sheet'!E14)/'Balance Sheet'!E35</f>
        <v>0.77073623802506919</v>
      </c>
      <c r="F7" s="113">
        <f>('Balance Sheet'!F18+'Balance Sheet'!F14)/'Balance Sheet'!F35</f>
        <v>0.66610099943097745</v>
      </c>
    </row>
    <row r="8" spans="1:6" ht="19.95" customHeight="1">
      <c r="A8" s="108" t="s">
        <v>92</v>
      </c>
      <c r="B8" s="113">
        <f>'Balance Sheet'!B7/'Balance Sheet'!B35</f>
        <v>0.23494805591389809</v>
      </c>
      <c r="C8" s="105">
        <f>'Balance Sheet'!C7/'Balance Sheet'!C35</f>
        <v>0.21944503693936518</v>
      </c>
      <c r="D8" s="105">
        <f>'Balance Sheet'!D7/'Balance Sheet'!D35</f>
        <v>0.28906865373839713</v>
      </c>
      <c r="E8" s="105">
        <f>'Balance Sheet'!E7/'Balance Sheet'!E35</f>
        <v>0.22918604800309048</v>
      </c>
      <c r="F8" s="114">
        <f>'Balance Sheet'!F7/'Balance Sheet'!F35</f>
        <v>0.33285154906176406</v>
      </c>
    </row>
    <row r="9" spans="1:6" ht="19.95" customHeight="1">
      <c r="A9" s="108" t="s">
        <v>93</v>
      </c>
      <c r="B9" s="113">
        <f>'P&amp;L Metrics'!B2/'Balance Sheet'!B35</f>
        <v>0.26984334718924435</v>
      </c>
      <c r="C9" s="105">
        <f>'P&amp;L Metrics'!C2/'Balance Sheet'!C35</f>
        <v>0.31926442602016086</v>
      </c>
      <c r="D9" s="105">
        <f>'P&amp;L Metrics'!D2/'Balance Sheet'!D35</f>
        <v>0.40401889893509607</v>
      </c>
      <c r="E9" s="105">
        <f>'P&amp;L Metrics'!E2/'Balance Sheet'!E35</f>
        <v>0.32291211606091269</v>
      </c>
      <c r="F9" s="114">
        <f>'P&amp;L Metrics'!F2/'Balance Sheet'!F35</f>
        <v>0.31072243364018709</v>
      </c>
    </row>
    <row r="10" spans="1:6" ht="19.95" customHeight="1">
      <c r="A10" s="108" t="s">
        <v>94</v>
      </c>
      <c r="B10" s="131">
        <f>'P&amp;L'!B13/'Balance Sheet'!B7</f>
        <v>0.36354553492484526</v>
      </c>
      <c r="C10" s="132">
        <f>'P&amp;L'!C13/'Balance Sheet'!C7</f>
        <v>0.52809931960766987</v>
      </c>
      <c r="D10" s="132">
        <f>'P&amp;L'!D13/'Balance Sheet'!D7</f>
        <v>0.55137030663039654</v>
      </c>
      <c r="E10" s="132">
        <f>'P&amp;L'!E13/'Balance Sheet'!E7</f>
        <v>0.49833584082012922</v>
      </c>
      <c r="F10" s="133">
        <f>'P&amp;L'!F13/'Balance Sheet'!F7</f>
        <v>0.28319457786316576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B9FB-BBCB-4FA9-9817-7134E1036FEE}">
  <sheetPr codeName="Sheet3"/>
  <dimension ref="A1:F8"/>
  <sheetViews>
    <sheetView workbookViewId="0">
      <selection activeCell="H24" sqref="H24:H25"/>
    </sheetView>
  </sheetViews>
  <sheetFormatPr defaultRowHeight="13.2"/>
  <cols>
    <col min="1" max="1" width="26.5546875" customWidth="1"/>
    <col min="2" max="2" width="7.109375" bestFit="1" customWidth="1"/>
    <col min="5" max="5" width="10.88671875" customWidth="1"/>
    <col min="6" max="6" width="8.88671875" customWidth="1"/>
  </cols>
  <sheetData>
    <row r="1" spans="1:6">
      <c r="A1" s="64" t="s">
        <v>62</v>
      </c>
      <c r="B1" s="35" t="s">
        <v>57</v>
      </c>
      <c r="C1" s="35" t="s">
        <v>58</v>
      </c>
      <c r="D1" s="35" t="s">
        <v>59</v>
      </c>
      <c r="E1" s="35" t="s">
        <v>60</v>
      </c>
      <c r="F1" s="35" t="s">
        <v>61</v>
      </c>
    </row>
    <row r="2" spans="1:6" ht="18" customHeight="1">
      <c r="A2" s="65" t="s">
        <v>56</v>
      </c>
      <c r="B2" s="66">
        <v>410.12</v>
      </c>
      <c r="C2" s="67">
        <v>836.42</v>
      </c>
      <c r="D2" s="67">
        <v>1191.54</v>
      </c>
      <c r="E2" s="67">
        <v>1513.68</v>
      </c>
      <c r="F2" s="68">
        <v>1591.95</v>
      </c>
    </row>
    <row r="3" spans="1:6" ht="19.2" customHeight="1">
      <c r="A3" s="37" t="s">
        <v>55</v>
      </c>
      <c r="B3" s="69">
        <v>-1198.67</v>
      </c>
      <c r="C3" s="5">
        <v>557.54999999999995</v>
      </c>
      <c r="D3" s="5">
        <v>803.25</v>
      </c>
      <c r="E3" s="5">
        <v>-329.9</v>
      </c>
      <c r="F3" s="70">
        <v>-1859.84</v>
      </c>
    </row>
    <row r="4" spans="1:6" ht="30.6" customHeight="1">
      <c r="A4" s="37" t="s">
        <v>54</v>
      </c>
      <c r="B4" s="69">
        <v>24.8</v>
      </c>
      <c r="C4" s="5">
        <v>-52.35</v>
      </c>
      <c r="D4" s="5">
        <v>-185.11</v>
      </c>
      <c r="E4" s="5">
        <v>-91.05</v>
      </c>
      <c r="F4" s="70">
        <v>-340.82</v>
      </c>
    </row>
    <row r="5" spans="1:6" ht="28.8" customHeight="1">
      <c r="A5" s="37" t="s">
        <v>53</v>
      </c>
      <c r="B5" s="69">
        <v>894.12</v>
      </c>
      <c r="C5" s="5">
        <v>-165.13</v>
      </c>
      <c r="D5" s="5">
        <v>-907.18</v>
      </c>
      <c r="E5" s="5">
        <v>1330.88</v>
      </c>
      <c r="F5" s="70">
        <v>1916.91</v>
      </c>
    </row>
    <row r="6" spans="1:6" ht="37.200000000000003" customHeight="1">
      <c r="A6" s="36" t="s">
        <v>52</v>
      </c>
      <c r="B6" s="71">
        <v>-279.75</v>
      </c>
      <c r="C6" s="7">
        <v>340.06</v>
      </c>
      <c r="D6" s="7">
        <v>-289.05</v>
      </c>
      <c r="E6" s="7">
        <v>909.92</v>
      </c>
      <c r="F6" s="72">
        <v>-283.76</v>
      </c>
    </row>
    <row r="7" spans="1:6" ht="27.6" customHeight="1">
      <c r="A7" s="37" t="s">
        <v>51</v>
      </c>
      <c r="B7" s="69">
        <v>361.8</v>
      </c>
      <c r="C7" s="5">
        <v>82.04</v>
      </c>
      <c r="D7" s="5">
        <v>422.11</v>
      </c>
      <c r="E7" s="5">
        <v>133.06</v>
      </c>
      <c r="F7" s="70">
        <v>1042.99</v>
      </c>
    </row>
    <row r="8" spans="1:6" ht="23.4" customHeight="1">
      <c r="A8" s="37" t="s">
        <v>50</v>
      </c>
      <c r="B8" s="73">
        <v>82.04</v>
      </c>
      <c r="C8" s="74">
        <v>422.11</v>
      </c>
      <c r="D8" s="74">
        <v>133.06</v>
      </c>
      <c r="E8" s="74">
        <v>1042.99</v>
      </c>
      <c r="F8" s="75">
        <v>759.23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F95E-1B67-4757-8DA3-A175A841F359}">
  <dimension ref="A1:F14"/>
  <sheetViews>
    <sheetView tabSelected="1" zoomScale="146" workbookViewId="0">
      <selection activeCell="G6" sqref="G6"/>
    </sheetView>
  </sheetViews>
  <sheetFormatPr defaultRowHeight="13.2"/>
  <cols>
    <col min="1" max="6" width="20.77734375" customWidth="1"/>
  </cols>
  <sheetData>
    <row r="1" spans="1:6" ht="19.95" customHeight="1">
      <c r="A1" s="107" t="s">
        <v>87</v>
      </c>
      <c r="B1" s="107" t="s">
        <v>68</v>
      </c>
      <c r="C1" s="107" t="s">
        <v>69</v>
      </c>
      <c r="D1" s="107" t="s">
        <v>70</v>
      </c>
      <c r="E1" s="107" t="s">
        <v>71</v>
      </c>
      <c r="F1" s="107" t="s">
        <v>72</v>
      </c>
    </row>
    <row r="2" spans="1:6" ht="26.4">
      <c r="A2" s="109" t="s">
        <v>95</v>
      </c>
      <c r="B2" s="110">
        <f>'Cash Flow'!B3</f>
        <v>-1198.67</v>
      </c>
      <c r="C2" s="111">
        <f>'Cash Flow'!C3</f>
        <v>557.54999999999995</v>
      </c>
      <c r="D2" s="111">
        <f>'Cash Flow'!D3</f>
        <v>803.25</v>
      </c>
      <c r="E2" s="111">
        <f>'Cash Flow'!E3</f>
        <v>-329.9</v>
      </c>
      <c r="F2" s="112">
        <f>'Cash Flow'!F3</f>
        <v>-1859.84</v>
      </c>
    </row>
    <row r="3" spans="1:6" ht="19.95" customHeight="1">
      <c r="A3" s="108" t="s">
        <v>96</v>
      </c>
      <c r="B3" s="113">
        <f>'P&amp;L Metrics'!B10</f>
        <v>296.86</v>
      </c>
      <c r="C3" s="105">
        <f>'P&amp;L Metrics'!C10</f>
        <v>624.80999999999995</v>
      </c>
      <c r="D3" s="105">
        <f>'P&amp;L Metrics'!D10</f>
        <v>889.95</v>
      </c>
      <c r="E3" s="105">
        <f>'P&amp;L Metrics'!E10</f>
        <v>1125.53</v>
      </c>
      <c r="F3" s="114">
        <f>'P&amp;L Metrics'!F10</f>
        <v>1172.08</v>
      </c>
    </row>
    <row r="4" spans="1:6" ht="19.95" customHeight="1">
      <c r="A4" s="108" t="s">
        <v>97</v>
      </c>
      <c r="B4" s="122">
        <f>B2/B3</f>
        <v>-4.03782927979519</v>
      </c>
      <c r="C4" s="123">
        <f t="shared" ref="C4:F4" si="0">C2/C3</f>
        <v>0.8923512747875354</v>
      </c>
      <c r="D4" s="123">
        <f t="shared" si="0"/>
        <v>0.90257879656160456</v>
      </c>
      <c r="E4" s="123">
        <f t="shared" si="0"/>
        <v>-0.29310635878208485</v>
      </c>
      <c r="F4" s="124">
        <f t="shared" si="0"/>
        <v>-1.5867858849225309</v>
      </c>
    </row>
    <row r="5" spans="1:6" ht="19.95" customHeight="1">
      <c r="A5" s="108" t="s">
        <v>102</v>
      </c>
      <c r="B5" s="125">
        <f>'Cash Flow'!B4</f>
        <v>24.8</v>
      </c>
      <c r="C5" s="126">
        <f>'Cash Flow'!C4</f>
        <v>-52.35</v>
      </c>
      <c r="D5" s="126">
        <f>'Cash Flow'!D4</f>
        <v>-185.11</v>
      </c>
      <c r="E5" s="126">
        <f>'Cash Flow'!E4</f>
        <v>-91.05</v>
      </c>
      <c r="F5" s="127">
        <f>'Cash Flow'!F4</f>
        <v>-340.82</v>
      </c>
    </row>
    <row r="6" spans="1:6" ht="19.95" customHeight="1">
      <c r="A6" s="108" t="s">
        <v>103</v>
      </c>
      <c r="B6" s="125">
        <f>'Cash Flow'!B5</f>
        <v>894.12</v>
      </c>
      <c r="C6" s="126">
        <f>'Cash Flow'!C5</f>
        <v>-165.13</v>
      </c>
      <c r="D6" s="126">
        <f>'Cash Flow'!D5</f>
        <v>-907.18</v>
      </c>
      <c r="E6" s="126">
        <f>'Cash Flow'!E5</f>
        <v>1330.88</v>
      </c>
      <c r="F6" s="127">
        <f>'Cash Flow'!F5</f>
        <v>1916.91</v>
      </c>
    </row>
    <row r="7" spans="1:6" ht="19.95" customHeight="1">
      <c r="A7" s="108" t="s">
        <v>98</v>
      </c>
      <c r="B7" s="113">
        <f>'Cash Flow'!B3+'Cash Flow'!B4+'Cash Flow'!B5</f>
        <v>-279.75000000000011</v>
      </c>
      <c r="C7" s="105">
        <f>'Cash Flow'!C3+'Cash Flow'!C4+'Cash Flow'!C5</f>
        <v>340.06999999999994</v>
      </c>
      <c r="D7" s="105">
        <f>'Cash Flow'!D3+'Cash Flow'!D4+'Cash Flow'!D5</f>
        <v>-289.03999999999996</v>
      </c>
      <c r="E7" s="105">
        <f>'Cash Flow'!E3+'Cash Flow'!E4+'Cash Flow'!E5</f>
        <v>909.93000000000006</v>
      </c>
      <c r="F7" s="114">
        <f>'Cash Flow'!F3+'Cash Flow'!F4+'Cash Flow'!F5</f>
        <v>-283.74999999999977</v>
      </c>
    </row>
    <row r="8" spans="1:6">
      <c r="A8" s="121" t="s">
        <v>101</v>
      </c>
      <c r="B8" s="128">
        <f>'P&amp;L Metrics'!B2</f>
        <v>1298.98</v>
      </c>
      <c r="C8" s="129">
        <f>'P&amp;L Metrics'!C2</f>
        <v>2305.0700000000002</v>
      </c>
      <c r="D8" s="129">
        <f>'P&amp;L Metrics'!D2</f>
        <v>3021.12</v>
      </c>
      <c r="E8" s="129">
        <f>'P&amp;L Metrics'!E2</f>
        <v>4279.79</v>
      </c>
      <c r="F8" s="130">
        <f>'P&amp;L Metrics'!F2</f>
        <v>5247.67</v>
      </c>
    </row>
    <row r="9" spans="1:6">
      <c r="A9" s="108" t="s">
        <v>100</v>
      </c>
      <c r="B9" s="113">
        <f>B2/'P&amp;L Metrics'!B2</f>
        <v>-0.92277787186869697</v>
      </c>
      <c r="C9" s="105">
        <f>C2/'P&amp;L Metrics'!C2</f>
        <v>0.24187985614319735</v>
      </c>
      <c r="D9" s="105">
        <f>D2/'P&amp;L Metrics'!D2</f>
        <v>0.265878217349857</v>
      </c>
      <c r="E9" s="105">
        <f>E2/'P&amp;L Metrics'!E2</f>
        <v>-7.7083221373011282E-2</v>
      </c>
      <c r="F9" s="114">
        <f>F2/'P&amp;L Metrics'!F2</f>
        <v>-0.35441252975129911</v>
      </c>
    </row>
    <row r="10" spans="1:6" ht="26.4">
      <c r="A10" s="108" t="s">
        <v>104</v>
      </c>
      <c r="B10" s="113">
        <f>IF(B5&lt;0,-B5,0)</f>
        <v>0</v>
      </c>
      <c r="C10" s="113">
        <f t="shared" ref="C10:F10" si="1">IF(C5&lt;0,-C5,0)</f>
        <v>52.35</v>
      </c>
      <c r="D10" s="113">
        <f t="shared" si="1"/>
        <v>185.11</v>
      </c>
      <c r="E10" s="113">
        <f t="shared" si="1"/>
        <v>91.05</v>
      </c>
      <c r="F10" s="113">
        <f t="shared" si="1"/>
        <v>340.82</v>
      </c>
    </row>
    <row r="11" spans="1:6">
      <c r="A11" s="108" t="s">
        <v>105</v>
      </c>
      <c r="B11" s="113">
        <f>B2-B10</f>
        <v>-1198.67</v>
      </c>
      <c r="C11" s="113">
        <f t="shared" ref="C11:F11" si="2">C2-C10</f>
        <v>505.19999999999993</v>
      </c>
      <c r="D11" s="113">
        <f t="shared" si="2"/>
        <v>618.14</v>
      </c>
      <c r="E11" s="113">
        <f t="shared" si="2"/>
        <v>-420.95</v>
      </c>
      <c r="F11" s="113">
        <f t="shared" si="2"/>
        <v>-2200.66</v>
      </c>
    </row>
    <row r="12" spans="1:6" ht="19.95" customHeight="1">
      <c r="A12" s="108" t="s">
        <v>99</v>
      </c>
      <c r="B12" s="117">
        <f>'Cash Flow'!B8</f>
        <v>82.04</v>
      </c>
      <c r="C12" s="118">
        <f>'Cash Flow'!C8</f>
        <v>422.11</v>
      </c>
      <c r="D12" s="118">
        <f>'Cash Flow'!D8</f>
        <v>133.06</v>
      </c>
      <c r="E12" s="118">
        <f>'Cash Flow'!E8</f>
        <v>1042.99</v>
      </c>
      <c r="F12" s="119">
        <f>'Cash Flow'!F8</f>
        <v>759.23</v>
      </c>
    </row>
    <row r="13" spans="1:6" ht="19.95" customHeight="1"/>
    <row r="14" spans="1:6">
      <c r="A14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</vt:lpstr>
      <vt:lpstr>P&amp;L Metrics</vt:lpstr>
      <vt:lpstr>Balance Sheet</vt:lpstr>
      <vt:lpstr>BS_Metrics</vt:lpstr>
      <vt:lpstr>Cash Flow</vt:lpstr>
      <vt:lpstr>CF_Metrics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Moneycontrol.com &gt;&gt; Company Info &gt;&gt; Print Financials</dc:title>
  <cp:lastModifiedBy>navya.22bcp799@dcac.du.ac.in</cp:lastModifiedBy>
  <dcterms:created xsi:type="dcterms:W3CDTF">2025-07-05T19:08:44Z</dcterms:created>
  <dcterms:modified xsi:type="dcterms:W3CDTF">2025-07-07T19:31:34Z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2025-07-05T00:00:00Z</vt:filetime>
  </property>
  <property fmtid="{D5CDD505-2E9C-101B-9397-08002B2CF9AE}" pid="3" name="Creator">
    <vt:lpwstr>Mozilla/5.0 (Windows NT 10.0; Win64; x64) AppleWebKit/537.36 (KHTML, like Gecko) Chrome/138.0.0.0 Safari/537.36</vt:lpwstr>
  </property>
  <property fmtid="{D5CDD505-2E9C-101B-9397-08002B2CF9AE}" pid="4" name="LastSaved">
    <vt:filetime>2025-07-05T00:00:00Z</vt:filetime>
  </property>
  <property fmtid="{D5CDD505-2E9C-101B-9397-08002B2CF9AE}" pid="5" name="Producer">
    <vt:lpwstr>Skia/PDF m138</vt:lpwstr>
  </property>
</Properties>
</file>