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3_Borate\Excel_Files\"/>
    </mc:Choice>
  </mc:AlternateContent>
  <xr:revisionPtr revIDLastSave="0" documentId="13_ncr:1_{A0861C15-8B9F-48F2-B7AE-CD57CFE16784}" xr6:coauthVersionLast="47" xr6:coauthVersionMax="47" xr10:uidLastSave="{00000000-0000-0000-0000-000000000000}"/>
  <bookViews>
    <workbookView xWindow="-108" yWindow="-108" windowWidth="23256" windowHeight="12456" firstSheet="1" activeTab="1" xr2:uid="{D677597E-54BA-41B3-A4D9-877FC457E93C}"/>
  </bookViews>
  <sheets>
    <sheet name="GLUCOMETER CALIBRATION" sheetId="6" r:id="rId1"/>
    <sheet name="FEED" sheetId="2" r:id="rId2"/>
    <sheet name="% BRIX SMB" sheetId="1" r:id="rId3"/>
    <sheet name="EXTRACT" sheetId="4" r:id="rId4"/>
    <sheet name="EXTRACT &amp; RAFFINATE PURITY" sheetId="8" r:id="rId5"/>
    <sheet name="RAFFINATE" sheetId="5" r:id="rId6"/>
  </sheets>
  <externalReferences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E18" i="2"/>
  <c r="G29" i="8"/>
  <c r="J29" i="8" s="1"/>
  <c r="K29" i="8" s="1"/>
  <c r="L29" i="8" s="1"/>
  <c r="M29" i="8" s="1"/>
  <c r="G28" i="8"/>
  <c r="J28" i="8" s="1"/>
  <c r="K28" i="8" s="1"/>
  <c r="L28" i="8" s="1"/>
  <c r="M28" i="8" s="1"/>
  <c r="J27" i="8"/>
  <c r="K27" i="8" s="1"/>
  <c r="L27" i="8" s="1"/>
  <c r="M27" i="8" s="1"/>
  <c r="G27" i="8"/>
  <c r="G26" i="8"/>
  <c r="J26" i="8" s="1"/>
  <c r="K26" i="8" s="1"/>
  <c r="L26" i="8" s="1"/>
  <c r="M26" i="8" s="1"/>
  <c r="G25" i="8"/>
  <c r="J25" i="8" s="1"/>
  <c r="K25" i="8" s="1"/>
  <c r="L25" i="8" s="1"/>
  <c r="M25" i="8" s="1"/>
  <c r="G24" i="8"/>
  <c r="J24" i="8" s="1"/>
  <c r="K24" i="8" s="1"/>
  <c r="L24" i="8" s="1"/>
  <c r="M24" i="8" s="1"/>
  <c r="J23" i="8"/>
  <c r="K23" i="8" s="1"/>
  <c r="L23" i="8" s="1"/>
  <c r="M23" i="8" s="1"/>
  <c r="G23" i="8"/>
  <c r="G22" i="8"/>
  <c r="J22" i="8" s="1"/>
  <c r="K22" i="8" s="1"/>
  <c r="L22" i="8" s="1"/>
  <c r="M22" i="8" s="1"/>
  <c r="G21" i="8"/>
  <c r="J21" i="8" s="1"/>
  <c r="K21" i="8" s="1"/>
  <c r="L21" i="8" s="1"/>
  <c r="M21" i="8" s="1"/>
  <c r="G20" i="8"/>
  <c r="J20" i="8" s="1"/>
  <c r="K20" i="8" s="1"/>
  <c r="L20" i="8" s="1"/>
  <c r="M20" i="8" s="1"/>
  <c r="J19" i="8"/>
  <c r="K19" i="8" s="1"/>
  <c r="L19" i="8" s="1"/>
  <c r="M19" i="8" s="1"/>
  <c r="G19" i="8"/>
  <c r="G18" i="8"/>
  <c r="J18" i="8" s="1"/>
  <c r="K18" i="8" s="1"/>
  <c r="L18" i="8" s="1"/>
  <c r="M18" i="8" s="1"/>
  <c r="G17" i="8"/>
  <c r="J17" i="8" s="1"/>
  <c r="K17" i="8" s="1"/>
  <c r="L17" i="8" s="1"/>
  <c r="M17" i="8" s="1"/>
  <c r="G16" i="8"/>
  <c r="J16" i="8" s="1"/>
  <c r="K16" i="8" s="1"/>
  <c r="L16" i="8" s="1"/>
  <c r="M16" i="8" s="1"/>
  <c r="J15" i="8"/>
  <c r="K15" i="8" s="1"/>
  <c r="L15" i="8" s="1"/>
  <c r="M15" i="8" s="1"/>
  <c r="G15" i="8"/>
  <c r="G14" i="8"/>
  <c r="J14" i="8" s="1"/>
  <c r="K14" i="8" s="1"/>
  <c r="L14" i="8" s="1"/>
  <c r="M14" i="8" s="1"/>
  <c r="G13" i="8"/>
  <c r="J13" i="8" s="1"/>
  <c r="K13" i="8" s="1"/>
  <c r="L13" i="8" s="1"/>
  <c r="M13" i="8" s="1"/>
  <c r="G12" i="8"/>
  <c r="J12" i="8" s="1"/>
  <c r="K12" i="8" s="1"/>
  <c r="L12" i="8" s="1"/>
  <c r="M12" i="8" s="1"/>
  <c r="J11" i="8"/>
  <c r="K11" i="8" s="1"/>
  <c r="L11" i="8" s="1"/>
  <c r="M11" i="8" s="1"/>
  <c r="G11" i="8"/>
  <c r="G10" i="8"/>
  <c r="J10" i="8" s="1"/>
  <c r="K10" i="8" s="1"/>
  <c r="L10" i="8" s="1"/>
  <c r="M10" i="8" s="1"/>
  <c r="G9" i="8"/>
  <c r="J9" i="8" s="1"/>
  <c r="K9" i="8" s="1"/>
  <c r="L9" i="8" s="1"/>
  <c r="M9" i="8" s="1"/>
  <c r="G8" i="8"/>
  <c r="J8" i="8" s="1"/>
  <c r="K8" i="8" s="1"/>
  <c r="L8" i="8" s="1"/>
  <c r="M8" i="8" s="1"/>
  <c r="J7" i="8"/>
  <c r="K7" i="8" s="1"/>
  <c r="L7" i="8" s="1"/>
  <c r="M7" i="8" s="1"/>
  <c r="G7" i="8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7" i="5"/>
  <c r="F9" i="2" l="1"/>
  <c r="D17" i="2"/>
  <c r="H32" i="1"/>
  <c r="H28" i="1"/>
  <c r="H29" i="1" s="1"/>
  <c r="H30" i="1" s="1"/>
  <c r="H27" i="1"/>
  <c r="H18" i="1"/>
  <c r="H16" i="1"/>
  <c r="H17" i="1" s="1"/>
  <c r="H9" i="1"/>
  <c r="H10" i="1" s="1"/>
  <c r="H11" i="1" s="1"/>
  <c r="H12" i="1" s="1"/>
  <c r="H13" i="1" s="1"/>
  <c r="H14" i="1" s="1"/>
  <c r="H15" i="1" s="1"/>
  <c r="H8" i="1"/>
  <c r="G7" i="4"/>
  <c r="J7" i="4" s="1"/>
  <c r="K7" i="4" s="1"/>
  <c r="L7" i="4" s="1"/>
  <c r="M7" i="4" s="1"/>
  <c r="G8" i="4"/>
  <c r="J8" i="4" s="1"/>
  <c r="K8" i="4" s="1"/>
  <c r="L8" i="4" s="1"/>
  <c r="M8" i="4" s="1"/>
  <c r="G9" i="4"/>
  <c r="J9" i="4" s="1"/>
  <c r="K9" i="4" s="1"/>
  <c r="L9" i="4" s="1"/>
  <c r="M9" i="4" s="1"/>
  <c r="G10" i="4"/>
  <c r="J10" i="4" s="1"/>
  <c r="K10" i="4" s="1"/>
  <c r="L10" i="4" s="1"/>
  <c r="M10" i="4" s="1"/>
  <c r="G11" i="4"/>
  <c r="J11" i="4" s="1"/>
  <c r="K11" i="4" s="1"/>
  <c r="L11" i="4" s="1"/>
  <c r="M11" i="4" s="1"/>
  <c r="G12" i="4"/>
  <c r="J12" i="4" s="1"/>
  <c r="K12" i="4" s="1"/>
  <c r="L12" i="4" s="1"/>
  <c r="M12" i="4" s="1"/>
  <c r="G13" i="4"/>
  <c r="J13" i="4" s="1"/>
  <c r="K13" i="4" s="1"/>
  <c r="L13" i="4" s="1"/>
  <c r="M13" i="4" s="1"/>
  <c r="G14" i="4"/>
  <c r="J14" i="4" s="1"/>
  <c r="K14" i="4" s="1"/>
  <c r="L14" i="4" s="1"/>
  <c r="M14" i="4" s="1"/>
  <c r="G15" i="4"/>
  <c r="J15" i="4" s="1"/>
  <c r="K15" i="4" s="1"/>
  <c r="L15" i="4" s="1"/>
  <c r="M15" i="4" s="1"/>
  <c r="G16" i="4"/>
  <c r="J16" i="4" s="1"/>
  <c r="K16" i="4" s="1"/>
  <c r="L16" i="4" s="1"/>
  <c r="M16" i="4" s="1"/>
  <c r="G17" i="4"/>
  <c r="J17" i="4" s="1"/>
  <c r="K17" i="4" s="1"/>
  <c r="L17" i="4" s="1"/>
  <c r="M17" i="4" s="1"/>
  <c r="G18" i="4"/>
  <c r="J18" i="4" s="1"/>
  <c r="K18" i="4" s="1"/>
  <c r="L18" i="4" s="1"/>
  <c r="M18" i="4" s="1"/>
  <c r="G19" i="4"/>
  <c r="J19" i="4" s="1"/>
  <c r="K19" i="4" s="1"/>
  <c r="L19" i="4" s="1"/>
  <c r="M19" i="4" s="1"/>
  <c r="G20" i="4"/>
  <c r="J20" i="4" s="1"/>
  <c r="K20" i="4" s="1"/>
  <c r="L20" i="4" s="1"/>
  <c r="M20" i="4" s="1"/>
  <c r="G21" i="4"/>
  <c r="J21" i="4" s="1"/>
  <c r="K21" i="4" s="1"/>
  <c r="L21" i="4" s="1"/>
  <c r="M21" i="4" s="1"/>
  <c r="G22" i="4"/>
  <c r="J22" i="4" s="1"/>
  <c r="K22" i="4" s="1"/>
  <c r="L22" i="4" s="1"/>
  <c r="M22" i="4" s="1"/>
  <c r="G23" i="4"/>
  <c r="J23" i="4" s="1"/>
  <c r="K23" i="4" s="1"/>
  <c r="L23" i="4" s="1"/>
  <c r="M23" i="4" s="1"/>
  <c r="G24" i="4"/>
  <c r="J24" i="4" s="1"/>
  <c r="K24" i="4" s="1"/>
  <c r="L24" i="4" s="1"/>
  <c r="M24" i="4" s="1"/>
  <c r="G25" i="4"/>
  <c r="J25" i="4" s="1"/>
  <c r="K25" i="4" s="1"/>
  <c r="L25" i="4" s="1"/>
  <c r="M25" i="4" s="1"/>
  <c r="G26" i="4"/>
  <c r="J26" i="4" s="1"/>
  <c r="K26" i="4" s="1"/>
  <c r="L26" i="4" s="1"/>
  <c r="M26" i="4" s="1"/>
  <c r="G27" i="4"/>
  <c r="J27" i="4" s="1"/>
  <c r="K27" i="4" s="1"/>
  <c r="L27" i="4" s="1"/>
  <c r="M27" i="4" s="1"/>
  <c r="G28" i="4"/>
  <c r="J28" i="4" s="1"/>
  <c r="K28" i="4" s="1"/>
  <c r="L28" i="4" s="1"/>
  <c r="M28" i="4" s="1"/>
  <c r="G29" i="4"/>
  <c r="J29" i="4" s="1"/>
  <c r="K29" i="4" s="1"/>
  <c r="L29" i="4" s="1"/>
  <c r="M29" i="4" s="1"/>
  <c r="G7" i="5"/>
  <c r="J7" i="5" s="1"/>
  <c r="K7" i="5" s="1"/>
  <c r="L7" i="5" s="1"/>
  <c r="G8" i="5"/>
  <c r="J8" i="5" s="1"/>
  <c r="K8" i="5" s="1"/>
  <c r="L8" i="5" s="1"/>
  <c r="G9" i="5"/>
  <c r="J9" i="5" s="1"/>
  <c r="K9" i="5" s="1"/>
  <c r="L9" i="5" s="1"/>
  <c r="G10" i="5"/>
  <c r="J10" i="5" s="1"/>
  <c r="K10" i="5" s="1"/>
  <c r="L10" i="5" s="1"/>
  <c r="G11" i="5"/>
  <c r="J11" i="5" s="1"/>
  <c r="K11" i="5" s="1"/>
  <c r="L11" i="5" s="1"/>
  <c r="G12" i="5"/>
  <c r="J12" i="5" s="1"/>
  <c r="K12" i="5" s="1"/>
  <c r="L12" i="5" s="1"/>
  <c r="G13" i="5"/>
  <c r="J13" i="5" s="1"/>
  <c r="K13" i="5" s="1"/>
  <c r="L13" i="5" s="1"/>
  <c r="G14" i="5"/>
  <c r="J14" i="5" s="1"/>
  <c r="K14" i="5" s="1"/>
  <c r="L14" i="5" s="1"/>
  <c r="G15" i="5"/>
  <c r="J15" i="5" s="1"/>
  <c r="K15" i="5" s="1"/>
  <c r="L15" i="5" s="1"/>
  <c r="G16" i="5"/>
  <c r="J16" i="5" s="1"/>
  <c r="K16" i="5" s="1"/>
  <c r="L16" i="5" s="1"/>
  <c r="G17" i="5"/>
  <c r="J17" i="5" s="1"/>
  <c r="K17" i="5" s="1"/>
  <c r="L17" i="5" s="1"/>
  <c r="G18" i="5"/>
  <c r="J18" i="5" s="1"/>
  <c r="K18" i="5" s="1"/>
  <c r="L18" i="5" s="1"/>
  <c r="G19" i="5"/>
  <c r="J19" i="5" s="1"/>
  <c r="K19" i="5" s="1"/>
  <c r="L19" i="5" s="1"/>
  <c r="G20" i="5"/>
  <c r="J20" i="5" s="1"/>
  <c r="K20" i="5" s="1"/>
  <c r="L20" i="5" s="1"/>
  <c r="G21" i="5"/>
  <c r="J21" i="5" s="1"/>
  <c r="K21" i="5" s="1"/>
  <c r="L21" i="5" s="1"/>
  <c r="G22" i="5"/>
  <c r="J22" i="5" s="1"/>
  <c r="K22" i="5" s="1"/>
  <c r="L22" i="5" s="1"/>
  <c r="G23" i="5"/>
  <c r="J23" i="5" s="1"/>
  <c r="K23" i="5" s="1"/>
  <c r="L23" i="5" s="1"/>
  <c r="G24" i="5"/>
  <c r="J24" i="5" s="1"/>
  <c r="K24" i="5" s="1"/>
  <c r="L24" i="5" s="1"/>
  <c r="G25" i="5"/>
  <c r="J25" i="5" s="1"/>
  <c r="K25" i="5" s="1"/>
  <c r="L25" i="5" s="1"/>
  <c r="G26" i="5"/>
  <c r="J26" i="5" s="1"/>
  <c r="K26" i="5" s="1"/>
  <c r="L26" i="5" s="1"/>
  <c r="G27" i="5"/>
  <c r="J27" i="5" s="1"/>
  <c r="K27" i="5" s="1"/>
  <c r="L27" i="5" s="1"/>
  <c r="J13" i="6"/>
  <c r="K13" i="6" s="1"/>
  <c r="L13" i="6" s="1"/>
  <c r="M13" i="6" s="1"/>
  <c r="N13" i="6" s="1"/>
  <c r="F13" i="6"/>
  <c r="J12" i="6"/>
  <c r="K12" i="6" s="1"/>
  <c r="L12" i="6" s="1"/>
  <c r="M12" i="6" s="1"/>
  <c r="N12" i="6" s="1"/>
  <c r="F12" i="6"/>
  <c r="J11" i="6"/>
  <c r="K11" i="6" s="1"/>
  <c r="L11" i="6" s="1"/>
  <c r="M11" i="6" s="1"/>
  <c r="N11" i="6" s="1"/>
  <c r="F11" i="6"/>
  <c r="J10" i="6"/>
  <c r="K10" i="6" s="1"/>
  <c r="L10" i="6" s="1"/>
  <c r="M10" i="6" s="1"/>
  <c r="N10" i="6" s="1"/>
  <c r="F10" i="6"/>
  <c r="J9" i="6"/>
  <c r="K9" i="6" s="1"/>
  <c r="L9" i="6" s="1"/>
  <c r="M9" i="6" s="1"/>
  <c r="N9" i="6" s="1"/>
  <c r="F9" i="6"/>
  <c r="J8" i="6"/>
  <c r="K8" i="6" s="1"/>
  <c r="L8" i="6" s="1"/>
  <c r="M8" i="6" s="1"/>
  <c r="N8" i="6" s="1"/>
  <c r="F8" i="6"/>
  <c r="J7" i="6"/>
  <c r="K7" i="6" s="1"/>
  <c r="L7" i="6" s="1"/>
  <c r="M7" i="6" s="1"/>
  <c r="N7" i="6" s="1"/>
  <c r="F7" i="6"/>
  <c r="J6" i="6"/>
  <c r="K6" i="6" s="1"/>
  <c r="L6" i="6" s="1"/>
  <c r="M6" i="6" s="1"/>
  <c r="N6" i="6" s="1"/>
  <c r="F6" i="6"/>
  <c r="J5" i="6"/>
  <c r="K5" i="6" s="1"/>
  <c r="L5" i="6" s="1"/>
  <c r="M5" i="6" s="1"/>
  <c r="N5" i="6" s="1"/>
  <c r="F5" i="6"/>
  <c r="J4" i="6"/>
  <c r="K4" i="6" s="1"/>
  <c r="L4" i="6" s="1"/>
  <c r="M4" i="6" s="1"/>
  <c r="N4" i="6" s="1"/>
  <c r="F4" i="6"/>
  <c r="J3" i="6"/>
  <c r="K3" i="6" s="1"/>
  <c r="L3" i="6" s="1"/>
  <c r="M3" i="6" s="1"/>
  <c r="N3" i="6" s="1"/>
  <c r="F3" i="6"/>
  <c r="F17" i="2" l="1"/>
  <c r="H19" i="1"/>
  <c r="H20" i="1" s="1"/>
  <c r="H21" i="1" s="1"/>
  <c r="H22" i="1" s="1"/>
  <c r="H23" i="1" s="1"/>
  <c r="H24" i="1" s="1"/>
  <c r="H25" i="1" s="1"/>
  <c r="H26" i="1" s="1"/>
  <c r="H31" i="1" s="1"/>
</calcChain>
</file>

<file path=xl/sharedStrings.xml><?xml version="1.0" encoding="utf-8"?>
<sst xmlns="http://schemas.openxmlformats.org/spreadsheetml/2006/main" count="86" uniqueCount="44">
  <si>
    <t>#</t>
  </si>
  <si>
    <t>glucose</t>
  </si>
  <si>
    <t>fructose</t>
  </si>
  <si>
    <t>% Brix</t>
  </si>
  <si>
    <t>Cal.%Brix</t>
  </si>
  <si>
    <t>[Glucose] mmol</t>
  </si>
  <si>
    <t>[G]0 mmol</t>
  </si>
  <si>
    <t>[G] g/l</t>
  </si>
  <si>
    <t>[F]</t>
  </si>
  <si>
    <t>F</t>
  </si>
  <si>
    <t>FRUCTOSE</t>
  </si>
  <si>
    <t>G</t>
  </si>
  <si>
    <t>GLUCOSE</t>
  </si>
  <si>
    <t>TEMP.SYRUP</t>
  </si>
  <si>
    <t>◦C</t>
  </si>
  <si>
    <t>[SYRUP]</t>
  </si>
  <si>
    <t>PRESSURE</t>
  </si>
  <si>
    <t>6-6.3</t>
  </si>
  <si>
    <t>Bar</t>
  </si>
  <si>
    <t>INDEXING TIME</t>
  </si>
  <si>
    <t>6 min 40s</t>
  </si>
  <si>
    <t>-</t>
  </si>
  <si>
    <t>STARTING TIME</t>
  </si>
  <si>
    <t>24-HOUR</t>
  </si>
  <si>
    <t>GLUCOMETER</t>
  </si>
  <si>
    <t>DF</t>
  </si>
  <si>
    <t>mM</t>
  </si>
  <si>
    <t>AVERAGE</t>
  </si>
  <si>
    <t>[GLUCOSE]</t>
  </si>
  <si>
    <t>[FRUCTOSE]</t>
  </si>
  <si>
    <t>y=0.0874x-0.2889</t>
  </si>
  <si>
    <t>TIME</t>
  </si>
  <si>
    <t>EXTRACT</t>
  </si>
  <si>
    <t>RAFFINATE</t>
  </si>
  <si>
    <t>24-hour</t>
  </si>
  <si>
    <t>% BRIX</t>
  </si>
  <si>
    <t>[G] mM</t>
  </si>
  <si>
    <t>TEMP</t>
  </si>
  <si>
    <t>TIME (min)</t>
  </si>
  <si>
    <t>df*[G]/10</t>
  </si>
  <si>
    <t>[G]</t>
  </si>
  <si>
    <t>% PURITY (F)</t>
  </si>
  <si>
    <t>% purity (G)</t>
  </si>
  <si>
    <t>% PURITY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</si>
</sst>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7" formatCode="_-* #,##0.0000_-;\-* #,##0.000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6"/>
      <color theme="1"/>
      <name val="Cambria"/>
      <family val="1"/>
    </font>
    <font>
      <sz val="11"/>
      <color rgb="FF000000"/>
      <name val="Aptos Narrow"/>
      <family val="2"/>
    </font>
    <font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2" fontId="0" fillId="0" borderId="0" xfId="0" applyNumberFormat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2" fontId="3" fillId="0" borderId="12" xfId="0" applyNumberFormat="1" applyFont="1" applyBorder="1"/>
    <xf numFmtId="2" fontId="3" fillId="0" borderId="13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3" fillId="2" borderId="13" xfId="0" applyNumberFormat="1" applyFont="1" applyFill="1" applyBorder="1" applyAlignment="1">
      <alignment horizontal="center"/>
    </xf>
    <xf numFmtId="2" fontId="3" fillId="0" borderId="13" xfId="0" applyNumberFormat="1" applyFont="1" applyBorder="1"/>
    <xf numFmtId="2" fontId="3" fillId="0" borderId="8" xfId="0" applyNumberFormat="1" applyFont="1" applyBorder="1" applyAlignment="1">
      <alignment horizontal="center"/>
    </xf>
    <xf numFmtId="2" fontId="3" fillId="3" borderId="7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8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2" fontId="3" fillId="2" borderId="14" xfId="0" applyNumberFormat="1" applyFont="1" applyFill="1" applyBorder="1" applyAlignment="1">
      <alignment horizontal="center"/>
    </xf>
    <xf numFmtId="2" fontId="3" fillId="0" borderId="14" xfId="0" applyNumberFormat="1" applyFont="1" applyBorder="1"/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2" xfId="1" applyNumberFormat="1" applyFont="1" applyBorder="1" applyAlignment="1">
      <alignment horizontal="center"/>
    </xf>
    <xf numFmtId="2" fontId="0" fillId="0" borderId="13" xfId="1" applyNumberFormat="1" applyFont="1" applyBorder="1" applyAlignment="1">
      <alignment horizontal="center"/>
    </xf>
    <xf numFmtId="2" fontId="0" fillId="0" borderId="14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2" xfId="0" applyFont="1" applyBorder="1"/>
    <xf numFmtId="0" fontId="5" fillId="0" borderId="0" xfId="0" applyFont="1"/>
    <xf numFmtId="2" fontId="5" fillId="0" borderId="7" xfId="0" applyNumberFormat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1" fontId="5" fillId="0" borderId="12" xfId="0" applyNumberFormat="1" applyFont="1" applyBorder="1" applyAlignment="1">
      <alignment horizontal="center"/>
    </xf>
    <xf numFmtId="0" fontId="5" fillId="0" borderId="13" xfId="0" applyFont="1" applyBorder="1"/>
    <xf numFmtId="1" fontId="5" fillId="0" borderId="13" xfId="0" applyNumberFormat="1" applyFont="1" applyBorder="1" applyAlignment="1">
      <alignment horizontal="center"/>
    </xf>
    <xf numFmtId="0" fontId="5" fillId="0" borderId="14" xfId="0" applyFont="1" applyBorder="1"/>
    <xf numFmtId="0" fontId="5" fillId="0" borderId="10" xfId="0" applyFont="1" applyBorder="1"/>
    <xf numFmtId="2" fontId="5" fillId="0" borderId="9" xfId="0" applyNumberFormat="1" applyFont="1" applyBorder="1" applyAlignment="1">
      <alignment horizontal="center"/>
    </xf>
    <xf numFmtId="2" fontId="5" fillId="0" borderId="10" xfId="1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1" fontId="5" fillId="0" borderId="14" xfId="0" applyNumberFormat="1" applyFont="1" applyBorder="1" applyAlignment="1">
      <alignment horizontal="center"/>
    </xf>
    <xf numFmtId="164" fontId="0" fillId="0" borderId="13" xfId="1" applyFont="1" applyBorder="1" applyAlignment="1">
      <alignment horizontal="center"/>
    </xf>
    <xf numFmtId="164" fontId="0" fillId="0" borderId="14" xfId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2" fillId="0" borderId="4" xfId="0" applyFon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 vs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43512208032817"/>
          <c:y val="0.14190337413009274"/>
          <c:w val="0.78674695074880341"/>
          <c:h val="0.68851919723160038"/>
        </c:manualLayout>
      </c:layout>
      <c:scatterChart>
        <c:scatterStyle val="lineMarker"/>
        <c:varyColors val="0"/>
        <c:ser>
          <c:idx val="0"/>
          <c:order val="0"/>
          <c:tx>
            <c:v>glucose vs mmol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EE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83797613533605"/>
                  <c:y val="2.8424778345172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[1]MB!$K$3:$K$13</c:f>
              <c:numCache>
                <c:formatCode>General</c:formatCode>
                <c:ptCount val="11"/>
                <c:pt idx="0">
                  <c:v>556.23333333333335</c:v>
                </c:pt>
                <c:pt idx="1">
                  <c:v>519.33333333333326</c:v>
                </c:pt>
                <c:pt idx="2">
                  <c:v>478.33333333333331</c:v>
                </c:pt>
                <c:pt idx="3">
                  <c:v>401.79999999999995</c:v>
                </c:pt>
                <c:pt idx="4">
                  <c:v>347.13333333333333</c:v>
                </c:pt>
                <c:pt idx="5">
                  <c:v>293.83333333333337</c:v>
                </c:pt>
                <c:pt idx="6">
                  <c:v>237.79999999999998</c:v>
                </c:pt>
                <c:pt idx="7">
                  <c:v>174.93333333333334</c:v>
                </c:pt>
                <c:pt idx="8">
                  <c:v>109.33333333333333</c:v>
                </c:pt>
                <c:pt idx="9">
                  <c:v>63</c:v>
                </c:pt>
                <c:pt idx="10">
                  <c:v>0</c:v>
                </c:pt>
              </c:numCache>
            </c:numRef>
          </c:xVal>
          <c:yVal>
            <c:numRef>
              <c:f>[1]MB!$C$3:$C$13</c:f>
              <c:numCache>
                <c:formatCode>General</c:formatCode>
                <c:ptCount val="11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1-4CB1-AAB3-599F9A25D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538128"/>
        <c:axId val="1165533088"/>
      </c:scatterChart>
      <c:valAx>
        <c:axId val="116553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GLUCOMETER READING (mM)</a:t>
                </a:r>
              </a:p>
            </c:rich>
          </c:tx>
          <c:layout>
            <c:manualLayout>
              <c:xMode val="edge"/>
              <c:yMode val="edge"/>
              <c:x val="0.41260407154987988"/>
              <c:y val="0.91887121501278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out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533088"/>
        <c:crosses val="autoZero"/>
        <c:crossBetween val="midCat"/>
        <c:majorUnit val="100"/>
        <c:minorUnit val="50"/>
      </c:valAx>
      <c:valAx>
        <c:axId val="11655330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REFRACTOMER READING (% BRIX)</a:t>
                </a:r>
              </a:p>
            </c:rich>
          </c:tx>
          <c:layout>
            <c:manualLayout>
              <c:xMode val="edge"/>
              <c:yMode val="edge"/>
              <c:x val="3.1372549019607843E-2"/>
              <c:y val="0.1972867298114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538128"/>
        <c:crosses val="autoZero"/>
        <c:crossBetween val="midCat"/>
        <c:minorUnit val="5"/>
      </c:valAx>
      <c:spPr>
        <a:noFill/>
        <a:ln w="25400">
          <a:solidFill>
            <a:srgbClr val="00206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2696266432986"/>
          <c:y val="9.5484812124598029E-2"/>
          <c:w val="0.84113051329935418"/>
          <c:h val="0.7531765583290071"/>
        </c:manualLayout>
      </c:layout>
      <c:scatterChart>
        <c:scatterStyle val="lineMarker"/>
        <c:varyColors val="0"/>
        <c:ser>
          <c:idx val="3"/>
          <c:order val="0"/>
          <c:tx>
            <c:v>EXTRACT</c:v>
          </c:tx>
          <c:spPr>
            <a:ln w="254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'EXTRACT &amp; RAFFINATE PURITY'!$N$7:$N$29</c:f>
              <c:numCache>
                <c:formatCode>General</c:formatCode>
                <c:ptCount val="23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  <c:pt idx="13">
                  <c:v>400</c:v>
                </c:pt>
                <c:pt idx="14">
                  <c:v>420</c:v>
                </c:pt>
                <c:pt idx="15">
                  <c:v>440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520</c:v>
                </c:pt>
                <c:pt idx="22">
                  <c:v>530</c:v>
                </c:pt>
              </c:numCache>
            </c:numRef>
          </c:xVal>
          <c:yVal>
            <c:numRef>
              <c:f>'EXTRACT &amp; RAFFINATE PURITY'!$M$7:$M$29</c:f>
              <c:numCache>
                <c:formatCode>0.00</c:formatCode>
                <c:ptCount val="23"/>
                <c:pt idx="0">
                  <c:v>22.712017699115052</c:v>
                </c:pt>
                <c:pt idx="1">
                  <c:v>44.916448275862074</c:v>
                </c:pt>
                <c:pt idx="2">
                  <c:v>45.645140740740736</c:v>
                </c:pt>
                <c:pt idx="3">
                  <c:v>48.838423357664233</c:v>
                </c:pt>
                <c:pt idx="4">
                  <c:v>62.405851428571424</c:v>
                </c:pt>
                <c:pt idx="5">
                  <c:v>49.197529411764705</c:v>
                </c:pt>
                <c:pt idx="6">
                  <c:v>81.32295597484277</c:v>
                </c:pt>
                <c:pt idx="7">
                  <c:v>83.318314465408832</c:v>
                </c:pt>
                <c:pt idx="8">
                  <c:v>62.910956043956048</c:v>
                </c:pt>
                <c:pt idx="9">
                  <c:v>72.999703349282299</c:v>
                </c:pt>
                <c:pt idx="10">
                  <c:v>58.252752475247526</c:v>
                </c:pt>
                <c:pt idx="11">
                  <c:v>68.929116504854363</c:v>
                </c:pt>
                <c:pt idx="12">
                  <c:v>63.194412844036705</c:v>
                </c:pt>
                <c:pt idx="13">
                  <c:v>65.858149532710286</c:v>
                </c:pt>
                <c:pt idx="14">
                  <c:v>61.443681159420301</c:v>
                </c:pt>
                <c:pt idx="15">
                  <c:v>59.495698113207546</c:v>
                </c:pt>
                <c:pt idx="16">
                  <c:v>52.473916666666675</c:v>
                </c:pt>
                <c:pt idx="17">
                  <c:v>70.996989999999997</c:v>
                </c:pt>
                <c:pt idx="18">
                  <c:v>57.768450450450466</c:v>
                </c:pt>
                <c:pt idx="19">
                  <c:v>70.96900943396227</c:v>
                </c:pt>
                <c:pt idx="20">
                  <c:v>62.81509502262444</c:v>
                </c:pt>
                <c:pt idx="21">
                  <c:v>69.791634615384623</c:v>
                </c:pt>
                <c:pt idx="22">
                  <c:v>70.791818181818186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9-48F9-80BD-8C6D75AF8905}"/>
            </c:ext>
          </c:extLst>
        </c:ser>
        <c:ser>
          <c:idx val="1"/>
          <c:order val="1"/>
          <c:tx>
            <c:v>RAFFINATE</c:v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RAFFINATE!$N$7:$N$27</c:f>
              <c:numCache>
                <c:formatCode>General</c:formatCode>
                <c:ptCount val="21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  <c:pt idx="6">
                  <c:v>300</c:v>
                </c:pt>
                <c:pt idx="7">
                  <c:v>320</c:v>
                </c:pt>
                <c:pt idx="8">
                  <c:v>340</c:v>
                </c:pt>
                <c:pt idx="9">
                  <c:v>360</c:v>
                </c:pt>
                <c:pt idx="10">
                  <c:v>380</c:v>
                </c:pt>
                <c:pt idx="11">
                  <c:v>400</c:v>
                </c:pt>
                <c:pt idx="12">
                  <c:v>420</c:v>
                </c:pt>
                <c:pt idx="13">
                  <c:v>440</c:v>
                </c:pt>
                <c:pt idx="14">
                  <c:v>460</c:v>
                </c:pt>
                <c:pt idx="15">
                  <c:v>470</c:v>
                </c:pt>
                <c:pt idx="16">
                  <c:v>480</c:v>
                </c:pt>
                <c:pt idx="17">
                  <c:v>490</c:v>
                </c:pt>
                <c:pt idx="18">
                  <c:v>500</c:v>
                </c:pt>
                <c:pt idx="19">
                  <c:v>520</c:v>
                </c:pt>
                <c:pt idx="20">
                  <c:v>530</c:v>
                </c:pt>
              </c:numCache>
            </c:numRef>
          </c:xVal>
          <c:yVal>
            <c:numRef>
              <c:f>RAFFINATE!$M$7:$M$27</c:f>
              <c:numCache>
                <c:formatCode>0.00</c:formatCode>
                <c:ptCount val="21"/>
                <c:pt idx="0">
                  <c:v>15.918057142857151</c:v>
                </c:pt>
                <c:pt idx="1">
                  <c:v>39.883761194029852</c:v>
                </c:pt>
                <c:pt idx="2">
                  <c:v>63.722514285714283</c:v>
                </c:pt>
                <c:pt idx="3">
                  <c:v>62.572553571428593</c:v>
                </c:pt>
                <c:pt idx="4">
                  <c:v>31.033543307086617</c:v>
                </c:pt>
                <c:pt idx="5">
                  <c:v>55.834040404040401</c:v>
                </c:pt>
                <c:pt idx="6">
                  <c:v>56.265470588235296</c:v>
                </c:pt>
                <c:pt idx="7">
                  <c:v>59.780504201680678</c:v>
                </c:pt>
                <c:pt idx="8">
                  <c:v>55.620047619047632</c:v>
                </c:pt>
                <c:pt idx="9">
                  <c:v>52.705566433566439</c:v>
                </c:pt>
                <c:pt idx="10">
                  <c:v>58.274493827160491</c:v>
                </c:pt>
                <c:pt idx="11">
                  <c:v>58.706293333333335</c:v>
                </c:pt>
                <c:pt idx="12">
                  <c:v>60.241100591715991</c:v>
                </c:pt>
                <c:pt idx="13">
                  <c:v>59.696035928143708</c:v>
                </c:pt>
                <c:pt idx="14">
                  <c:v>59.293304347826094</c:v>
                </c:pt>
                <c:pt idx="15">
                  <c:v>57.378654088050325</c:v>
                </c:pt>
                <c:pt idx="16">
                  <c:v>61.060557575757585</c:v>
                </c:pt>
                <c:pt idx="17">
                  <c:v>56.316086419753098</c:v>
                </c:pt>
                <c:pt idx="18">
                  <c:v>57.741810126582287</c:v>
                </c:pt>
                <c:pt idx="19">
                  <c:v>55.733822784810123</c:v>
                </c:pt>
                <c:pt idx="20">
                  <c:v>46.060043956043955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9-48F9-80BD-8C6D75AF8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79960"/>
        <c:axId val="818572040"/>
      </c:scatterChart>
      <c:valAx>
        <c:axId val="81857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222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2040"/>
        <c:crosses val="autoZero"/>
        <c:crossBetween val="midCat"/>
        <c:majorUnit val="50"/>
        <c:minorUnit val="25"/>
      </c:valAx>
      <c:valAx>
        <c:axId val="818572040"/>
        <c:scaling>
          <c:orientation val="minMax"/>
          <c:max val="100"/>
          <c:min val="0"/>
        </c:scaling>
        <c:delete val="0"/>
        <c:axPos val="l"/>
        <c:majorGridlines>
          <c:spPr>
            <a:ln w="25400" cap="flat" cmpd="sng" algn="ctr">
              <a:solidFill>
                <a:srgbClr val="7030A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PURITY GLUCOSE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9960"/>
        <c:crosses val="autoZero"/>
        <c:crossBetween val="midCat"/>
        <c:majorUnit val="20"/>
        <c:minorUnit val="10"/>
      </c:valAx>
      <c:spPr>
        <a:noFill/>
        <a:ln w="25400">
          <a:solidFill>
            <a:srgbClr val="002060"/>
          </a:solidFill>
        </a:ln>
        <a:effectLst/>
      </c:spPr>
    </c:plotArea>
    <c:legend>
      <c:legendPos val="t"/>
      <c:layout>
        <c:manualLayout>
          <c:xMode val="edge"/>
          <c:yMode val="edge"/>
          <c:x val="0.55309567413543981"/>
          <c:y val="0.10683084476162667"/>
          <c:w val="0.33156599388416802"/>
          <c:h val="0.1212438101280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47330272288565E-2"/>
          <c:y val="9.5484812124598029E-2"/>
          <c:w val="0.80471678784578682"/>
          <c:h val="0.7531765583290071"/>
        </c:manualLayout>
      </c:layout>
      <c:scatterChart>
        <c:scatterStyle val="lineMarker"/>
        <c:varyColors val="0"/>
        <c:ser>
          <c:idx val="4"/>
          <c:order val="0"/>
          <c:tx>
            <c:v>G-extract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plus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'EXTRACT &amp; RAFFINATE PURITY'!$N$7:$N$29</c:f>
              <c:numCache>
                <c:formatCode>General</c:formatCode>
                <c:ptCount val="23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  <c:pt idx="13">
                  <c:v>400</c:v>
                </c:pt>
                <c:pt idx="14">
                  <c:v>420</c:v>
                </c:pt>
                <c:pt idx="15">
                  <c:v>440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520</c:v>
                </c:pt>
                <c:pt idx="22">
                  <c:v>530</c:v>
                </c:pt>
              </c:numCache>
            </c:numRef>
          </c:xVal>
          <c:yVal>
            <c:numRef>
              <c:f>'EXTRACT &amp; RAFFINATE PURITY'!$J$7:$J$29</c:f>
              <c:numCache>
                <c:formatCode>0.00</c:formatCode>
                <c:ptCount val="23"/>
                <c:pt idx="0">
                  <c:v>2.5664580000000004</c:v>
                </c:pt>
                <c:pt idx="1">
                  <c:v>5.2103080000000004</c:v>
                </c:pt>
                <c:pt idx="2">
                  <c:v>6.1620939999999997</c:v>
                </c:pt>
                <c:pt idx="3">
                  <c:v>6.6908639999999995</c:v>
                </c:pt>
                <c:pt idx="4">
                  <c:v>10.921023999999999</c:v>
                </c:pt>
                <c:pt idx="5">
                  <c:v>6.6908639999999995</c:v>
                </c:pt>
                <c:pt idx="6">
                  <c:v>12.930350000000001</c:v>
                </c:pt>
                <c:pt idx="7">
                  <c:v>13.247612000000004</c:v>
                </c:pt>
                <c:pt idx="8">
                  <c:v>11.449794000000001</c:v>
                </c:pt>
                <c:pt idx="9">
                  <c:v>15.256937999999998</c:v>
                </c:pt>
                <c:pt idx="10">
                  <c:v>11.767056</c:v>
                </c:pt>
                <c:pt idx="11">
                  <c:v>14.199397999999999</c:v>
                </c:pt>
                <c:pt idx="12">
                  <c:v>13.776382000000002</c:v>
                </c:pt>
                <c:pt idx="13">
                  <c:v>14.093644000000001</c:v>
                </c:pt>
                <c:pt idx="14">
                  <c:v>12.718842000000002</c:v>
                </c:pt>
                <c:pt idx="15">
                  <c:v>12.613087999999999</c:v>
                </c:pt>
                <c:pt idx="16">
                  <c:v>10.074992000000002</c:v>
                </c:pt>
                <c:pt idx="17">
                  <c:v>14.199397999999999</c:v>
                </c:pt>
                <c:pt idx="18">
                  <c:v>12.824596000000003</c:v>
                </c:pt>
                <c:pt idx="19">
                  <c:v>15.04543</c:v>
                </c:pt>
                <c:pt idx="20">
                  <c:v>13.882136000000003</c:v>
                </c:pt>
                <c:pt idx="21">
                  <c:v>14.516660000000002</c:v>
                </c:pt>
                <c:pt idx="22">
                  <c:v>15.574200000000001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E5-40ED-B79A-D656DE5E3B41}"/>
            </c:ext>
          </c:extLst>
        </c:ser>
        <c:ser>
          <c:idx val="1"/>
          <c:order val="1"/>
          <c:tx>
            <c:v>G-raffinate</c:v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00B0F0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RAFFINATE!$N$7:$N$27</c:f>
              <c:numCache>
                <c:formatCode>General</c:formatCode>
                <c:ptCount val="21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  <c:pt idx="6">
                  <c:v>300</c:v>
                </c:pt>
                <c:pt idx="7">
                  <c:v>320</c:v>
                </c:pt>
                <c:pt idx="8">
                  <c:v>340</c:v>
                </c:pt>
                <c:pt idx="9">
                  <c:v>360</c:v>
                </c:pt>
                <c:pt idx="10">
                  <c:v>380</c:v>
                </c:pt>
                <c:pt idx="11">
                  <c:v>400</c:v>
                </c:pt>
                <c:pt idx="12">
                  <c:v>420</c:v>
                </c:pt>
                <c:pt idx="13">
                  <c:v>440</c:v>
                </c:pt>
                <c:pt idx="14">
                  <c:v>460</c:v>
                </c:pt>
                <c:pt idx="15">
                  <c:v>470</c:v>
                </c:pt>
                <c:pt idx="16">
                  <c:v>480</c:v>
                </c:pt>
                <c:pt idx="17">
                  <c:v>490</c:v>
                </c:pt>
                <c:pt idx="18">
                  <c:v>500</c:v>
                </c:pt>
                <c:pt idx="19">
                  <c:v>520</c:v>
                </c:pt>
                <c:pt idx="20">
                  <c:v>530</c:v>
                </c:pt>
              </c:numCache>
            </c:numRef>
          </c:xVal>
          <c:yVal>
            <c:numRef>
              <c:f>RAFFINATE!$J$7:$J$27</c:f>
              <c:numCache>
                <c:formatCode>0.00</c:formatCode>
                <c:ptCount val="21"/>
                <c:pt idx="0">
                  <c:v>0.55713200000000018</c:v>
                </c:pt>
                <c:pt idx="1">
                  <c:v>2.672212</c:v>
                </c:pt>
                <c:pt idx="2">
                  <c:v>6.6908639999999995</c:v>
                </c:pt>
                <c:pt idx="3">
                  <c:v>7.0081260000000016</c:v>
                </c:pt>
                <c:pt idx="4">
                  <c:v>3.9412599999999998</c:v>
                </c:pt>
                <c:pt idx="5">
                  <c:v>5.5275699999999999</c:v>
                </c:pt>
                <c:pt idx="6">
                  <c:v>5.7390780000000001</c:v>
                </c:pt>
                <c:pt idx="7">
                  <c:v>7.1138800000000009</c:v>
                </c:pt>
                <c:pt idx="8">
                  <c:v>7.0081260000000016</c:v>
                </c:pt>
                <c:pt idx="9">
                  <c:v>7.5368960000000014</c:v>
                </c:pt>
                <c:pt idx="10">
                  <c:v>9.4404679999999992</c:v>
                </c:pt>
                <c:pt idx="11">
                  <c:v>8.8059440000000002</c:v>
                </c:pt>
                <c:pt idx="12">
                  <c:v>10.180746000000001</c:v>
                </c:pt>
                <c:pt idx="13">
                  <c:v>9.9692379999999989</c:v>
                </c:pt>
                <c:pt idx="14">
                  <c:v>9.546222000000002</c:v>
                </c:pt>
                <c:pt idx="15">
                  <c:v>9.1232060000000015</c:v>
                </c:pt>
                <c:pt idx="16">
                  <c:v>10.074992000000002</c:v>
                </c:pt>
                <c:pt idx="17">
                  <c:v>9.1232060000000015</c:v>
                </c:pt>
                <c:pt idx="18">
                  <c:v>9.1232060000000015</c:v>
                </c:pt>
                <c:pt idx="19">
                  <c:v>8.8059440000000002</c:v>
                </c:pt>
                <c:pt idx="20">
                  <c:v>8.3829279999999997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E5-40ED-B79A-D656DE5E3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79960"/>
        <c:axId val="818572040"/>
      </c:scatterChart>
      <c:valAx>
        <c:axId val="81857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222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18572040"/>
        <c:crosses val="autoZero"/>
        <c:crossBetween val="midCat"/>
        <c:majorUnit val="50"/>
        <c:minorUnit val="25"/>
      </c:valAx>
      <c:valAx>
        <c:axId val="81857204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[Glucose</a:t>
                </a:r>
                <a:r>
                  <a:rPr lang="en-US" baseline="0"/>
                  <a:t>] </a:t>
                </a:r>
                <a:r>
                  <a:rPr lang="en-US"/>
                  <a:t>% BRIX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18579960"/>
        <c:crosses val="autoZero"/>
        <c:crossBetween val="midCat"/>
        <c:majorUnit val="4"/>
        <c:minorUnit val="2"/>
      </c:valAx>
      <c:spPr>
        <a:noFill/>
        <a:ln w="25400">
          <a:solidFill>
            <a:srgbClr val="002060"/>
          </a:solidFill>
        </a:ln>
        <a:effectLst/>
      </c:spPr>
    </c:plotArea>
    <c:legend>
      <c:legendPos val="t"/>
      <c:layout>
        <c:manualLayout>
          <c:xMode val="edge"/>
          <c:yMode val="edge"/>
          <c:x val="0.11309461380860564"/>
          <c:y val="0.10366223392409073"/>
          <c:w val="0.1785686432926068"/>
          <c:h val="0.14810751421628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RAFFINATE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330272288565E-2"/>
          <c:y val="9.5484812124598029E-2"/>
          <c:w val="0.80471678784578682"/>
          <c:h val="0.7531765583290071"/>
        </c:manualLayout>
      </c:layout>
      <c:scatterChart>
        <c:scatterStyle val="lineMarker"/>
        <c:varyColors val="0"/>
        <c:ser>
          <c:idx val="0"/>
          <c:order val="0"/>
          <c:tx>
            <c:v>% PURITY (FRUCTOSE)</c:v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RAFFINATE!$N$7:$N$27</c:f>
              <c:numCache>
                <c:formatCode>General</c:formatCode>
                <c:ptCount val="21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  <c:pt idx="6">
                  <c:v>300</c:v>
                </c:pt>
                <c:pt idx="7">
                  <c:v>320</c:v>
                </c:pt>
                <c:pt idx="8">
                  <c:v>340</c:v>
                </c:pt>
                <c:pt idx="9">
                  <c:v>360</c:v>
                </c:pt>
                <c:pt idx="10">
                  <c:v>380</c:v>
                </c:pt>
                <c:pt idx="11">
                  <c:v>400</c:v>
                </c:pt>
                <c:pt idx="12">
                  <c:v>420</c:v>
                </c:pt>
                <c:pt idx="13">
                  <c:v>440</c:v>
                </c:pt>
                <c:pt idx="14">
                  <c:v>460</c:v>
                </c:pt>
                <c:pt idx="15">
                  <c:v>470</c:v>
                </c:pt>
                <c:pt idx="16">
                  <c:v>480</c:v>
                </c:pt>
                <c:pt idx="17">
                  <c:v>490</c:v>
                </c:pt>
                <c:pt idx="18">
                  <c:v>500</c:v>
                </c:pt>
                <c:pt idx="19">
                  <c:v>520</c:v>
                </c:pt>
                <c:pt idx="20">
                  <c:v>530</c:v>
                </c:pt>
              </c:numCache>
            </c:numRef>
          </c:xVal>
          <c:yVal>
            <c:numRef>
              <c:f>RAFFINATE!$L$7:$L$27</c:f>
              <c:numCache>
                <c:formatCode>0.00</c:formatCode>
                <c:ptCount val="21"/>
                <c:pt idx="0">
                  <c:v>84.081942857142849</c:v>
                </c:pt>
                <c:pt idx="1">
                  <c:v>60.116238805970148</c:v>
                </c:pt>
                <c:pt idx="2">
                  <c:v>36.277485714285717</c:v>
                </c:pt>
                <c:pt idx="3">
                  <c:v>37.427446428571407</c:v>
                </c:pt>
                <c:pt idx="4">
                  <c:v>68.966456692913383</c:v>
                </c:pt>
                <c:pt idx="5">
                  <c:v>44.165959595959599</c:v>
                </c:pt>
                <c:pt idx="6">
                  <c:v>43.734529411764704</c:v>
                </c:pt>
                <c:pt idx="7">
                  <c:v>40.219495798319322</c:v>
                </c:pt>
                <c:pt idx="8">
                  <c:v>44.379952380952368</c:v>
                </c:pt>
                <c:pt idx="9">
                  <c:v>47.294433566433561</c:v>
                </c:pt>
                <c:pt idx="10">
                  <c:v>41.725506172839509</c:v>
                </c:pt>
                <c:pt idx="11">
                  <c:v>41.293706666666665</c:v>
                </c:pt>
                <c:pt idx="12">
                  <c:v>39.758899408284009</c:v>
                </c:pt>
                <c:pt idx="13">
                  <c:v>40.303964071856292</c:v>
                </c:pt>
                <c:pt idx="14">
                  <c:v>40.706695652173906</c:v>
                </c:pt>
                <c:pt idx="15">
                  <c:v>42.621345911949675</c:v>
                </c:pt>
                <c:pt idx="16">
                  <c:v>38.939442424242415</c:v>
                </c:pt>
                <c:pt idx="17">
                  <c:v>43.683913580246902</c:v>
                </c:pt>
                <c:pt idx="18">
                  <c:v>42.258189873417713</c:v>
                </c:pt>
                <c:pt idx="19">
                  <c:v>44.266177215189877</c:v>
                </c:pt>
                <c:pt idx="20">
                  <c:v>53.939956043956045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C-4965-83D1-477864B54A57}"/>
            </c:ext>
          </c:extLst>
        </c:ser>
        <c:ser>
          <c:idx val="1"/>
          <c:order val="1"/>
          <c:tx>
            <c:v>% PURITY (GLUCOSE)</c:v>
          </c:tx>
          <c:spPr>
            <a:ln w="317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RAFFINATE!$N$7:$N$27</c:f>
              <c:numCache>
                <c:formatCode>General</c:formatCode>
                <c:ptCount val="21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  <c:pt idx="6">
                  <c:v>300</c:v>
                </c:pt>
                <c:pt idx="7">
                  <c:v>320</c:v>
                </c:pt>
                <c:pt idx="8">
                  <c:v>340</c:v>
                </c:pt>
                <c:pt idx="9">
                  <c:v>360</c:v>
                </c:pt>
                <c:pt idx="10">
                  <c:v>380</c:v>
                </c:pt>
                <c:pt idx="11">
                  <c:v>400</c:v>
                </c:pt>
                <c:pt idx="12">
                  <c:v>420</c:v>
                </c:pt>
                <c:pt idx="13">
                  <c:v>440</c:v>
                </c:pt>
                <c:pt idx="14">
                  <c:v>460</c:v>
                </c:pt>
                <c:pt idx="15">
                  <c:v>470</c:v>
                </c:pt>
                <c:pt idx="16">
                  <c:v>480</c:v>
                </c:pt>
                <c:pt idx="17">
                  <c:v>490</c:v>
                </c:pt>
                <c:pt idx="18">
                  <c:v>500</c:v>
                </c:pt>
                <c:pt idx="19">
                  <c:v>520</c:v>
                </c:pt>
                <c:pt idx="20">
                  <c:v>530</c:v>
                </c:pt>
              </c:numCache>
            </c:numRef>
          </c:xVal>
          <c:yVal>
            <c:numRef>
              <c:f>RAFFINATE!$M$7:$M$27</c:f>
              <c:numCache>
                <c:formatCode>0.00</c:formatCode>
                <c:ptCount val="21"/>
                <c:pt idx="0">
                  <c:v>15.918057142857151</c:v>
                </c:pt>
                <c:pt idx="1">
                  <c:v>39.883761194029852</c:v>
                </c:pt>
                <c:pt idx="2">
                  <c:v>63.722514285714283</c:v>
                </c:pt>
                <c:pt idx="3">
                  <c:v>62.572553571428593</c:v>
                </c:pt>
                <c:pt idx="4">
                  <c:v>31.033543307086617</c:v>
                </c:pt>
                <c:pt idx="5">
                  <c:v>55.834040404040401</c:v>
                </c:pt>
                <c:pt idx="6">
                  <c:v>56.265470588235296</c:v>
                </c:pt>
                <c:pt idx="7">
                  <c:v>59.780504201680678</c:v>
                </c:pt>
                <c:pt idx="8">
                  <c:v>55.620047619047632</c:v>
                </c:pt>
                <c:pt idx="9">
                  <c:v>52.705566433566439</c:v>
                </c:pt>
                <c:pt idx="10">
                  <c:v>58.274493827160491</c:v>
                </c:pt>
                <c:pt idx="11">
                  <c:v>58.706293333333335</c:v>
                </c:pt>
                <c:pt idx="12">
                  <c:v>60.241100591715991</c:v>
                </c:pt>
                <c:pt idx="13">
                  <c:v>59.696035928143708</c:v>
                </c:pt>
                <c:pt idx="14">
                  <c:v>59.293304347826094</c:v>
                </c:pt>
                <c:pt idx="15">
                  <c:v>57.378654088050325</c:v>
                </c:pt>
                <c:pt idx="16">
                  <c:v>61.060557575757585</c:v>
                </c:pt>
                <c:pt idx="17">
                  <c:v>56.316086419753098</c:v>
                </c:pt>
                <c:pt idx="18">
                  <c:v>57.741810126582287</c:v>
                </c:pt>
                <c:pt idx="19">
                  <c:v>55.733822784810123</c:v>
                </c:pt>
                <c:pt idx="20">
                  <c:v>46.060043956043955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0-48A1-92CE-018F0E496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79960"/>
        <c:axId val="818572040"/>
      </c:scatterChart>
      <c:valAx>
        <c:axId val="81857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222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2040"/>
        <c:crosses val="autoZero"/>
        <c:crossBetween val="midCat"/>
        <c:majorUnit val="50"/>
        <c:minorUnit val="25"/>
      </c:valAx>
      <c:valAx>
        <c:axId val="818572040"/>
        <c:scaling>
          <c:orientation val="minMax"/>
          <c:max val="100"/>
          <c:min val="0"/>
        </c:scaling>
        <c:delete val="0"/>
        <c:axPos val="l"/>
        <c:majorGridlines>
          <c:spPr>
            <a:ln w="25400" cap="flat" cmpd="sng" algn="ctr">
              <a:solidFill>
                <a:srgbClr val="7030A0"/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rgbClr val="7030A0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9960"/>
        <c:crosses val="autoZero"/>
        <c:crossBetween val="midCat"/>
        <c:majorUnit val="20"/>
        <c:minorUnit val="10"/>
      </c:valAx>
      <c:spPr>
        <a:noFill/>
        <a:ln w="25400">
          <a:solidFill>
            <a:srgbClr val="002060"/>
          </a:solidFill>
        </a:ln>
        <a:effectLst/>
      </c:spPr>
    </c:plotArea>
    <c:legend>
      <c:legendPos val="t"/>
      <c:layout>
        <c:manualLayout>
          <c:xMode val="edge"/>
          <c:yMode val="edge"/>
          <c:x val="0.61327049350533369"/>
          <c:y val="0.10683091178189545"/>
          <c:w val="0.19332655274398988"/>
          <c:h val="0.1212438101280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9157324129842"/>
          <c:y val="2.7199620880723252E-2"/>
          <c:w val="0.86255282676022527"/>
          <c:h val="0.82994555294024497"/>
        </c:manualLayout>
      </c:layout>
      <c:barChart>
        <c:barDir val="col"/>
        <c:grouping val="clustered"/>
        <c:varyColors val="0"/>
        <c:ser>
          <c:idx val="0"/>
          <c:order val="0"/>
          <c:tx>
            <c:v>Temperature-Extract stream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'% BRIX SMB'!$H$7:$H$32</c:f>
              <c:numCache>
                <c:formatCode>0</c:formatCode>
                <c:ptCount val="2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210</c:v>
                </c:pt>
                <c:pt idx="10">
                  <c:v>240</c:v>
                </c:pt>
                <c:pt idx="11">
                  <c:v>300</c:v>
                </c:pt>
                <c:pt idx="12">
                  <c:v>320</c:v>
                </c:pt>
                <c:pt idx="13">
                  <c:v>340</c:v>
                </c:pt>
                <c:pt idx="14">
                  <c:v>360</c:v>
                </c:pt>
                <c:pt idx="15">
                  <c:v>380</c:v>
                </c:pt>
                <c:pt idx="16">
                  <c:v>400</c:v>
                </c:pt>
                <c:pt idx="17">
                  <c:v>420</c:v>
                </c:pt>
                <c:pt idx="18">
                  <c:v>440</c:v>
                </c:pt>
                <c:pt idx="19">
                  <c:v>460</c:v>
                </c:pt>
                <c:pt idx="20">
                  <c:v>470</c:v>
                </c:pt>
                <c:pt idx="21">
                  <c:v>480</c:v>
                </c:pt>
                <c:pt idx="22">
                  <c:v>490</c:v>
                </c:pt>
                <c:pt idx="23">
                  <c:v>500</c:v>
                </c:pt>
                <c:pt idx="24">
                  <c:v>520</c:v>
                </c:pt>
                <c:pt idx="25">
                  <c:v>530</c:v>
                </c:pt>
              </c:numCache>
            </c:numRef>
          </c:cat>
          <c:val>
            <c:numRef>
              <c:f>'% BRIX SMB'!$G$7:$G$32</c:f>
              <c:numCache>
                <c:formatCode>0.00</c:formatCode>
                <c:ptCount val="26"/>
                <c:pt idx="0">
                  <c:v>17.100000000000001</c:v>
                </c:pt>
                <c:pt idx="1">
                  <c:v>17</c:v>
                </c:pt>
                <c:pt idx="2">
                  <c:v>17.100000000000001</c:v>
                </c:pt>
                <c:pt idx="3">
                  <c:v>17.100000000000001</c:v>
                </c:pt>
                <c:pt idx="4">
                  <c:v>16.899999999999999</c:v>
                </c:pt>
                <c:pt idx="5">
                  <c:v>17</c:v>
                </c:pt>
                <c:pt idx="6">
                  <c:v>16.7</c:v>
                </c:pt>
                <c:pt idx="7">
                  <c:v>16.7</c:v>
                </c:pt>
                <c:pt idx="8">
                  <c:v>18.399999999999999</c:v>
                </c:pt>
                <c:pt idx="9">
                  <c:v>17.5</c:v>
                </c:pt>
                <c:pt idx="10">
                  <c:v>17.600000000000001</c:v>
                </c:pt>
                <c:pt idx="11">
                  <c:v>16.899999999999999</c:v>
                </c:pt>
                <c:pt idx="12">
                  <c:v>17.100000000000001</c:v>
                </c:pt>
                <c:pt idx="13">
                  <c:v>17.2</c:v>
                </c:pt>
                <c:pt idx="14">
                  <c:v>17.3</c:v>
                </c:pt>
                <c:pt idx="15">
                  <c:v>18.8</c:v>
                </c:pt>
                <c:pt idx="16">
                  <c:v>18.899999999999999</c:v>
                </c:pt>
                <c:pt idx="17">
                  <c:v>18.8</c:v>
                </c:pt>
                <c:pt idx="18">
                  <c:v>18.399999999999999</c:v>
                </c:pt>
                <c:pt idx="19">
                  <c:v>17.899999999999999</c:v>
                </c:pt>
                <c:pt idx="20">
                  <c:v>18.2</c:v>
                </c:pt>
                <c:pt idx="21">
                  <c:v>18</c:v>
                </c:pt>
                <c:pt idx="22">
                  <c:v>19.100000000000001</c:v>
                </c:pt>
                <c:pt idx="23">
                  <c:v>19.399999999999999</c:v>
                </c:pt>
                <c:pt idx="24">
                  <c:v>18</c:v>
                </c:pt>
                <c:pt idx="25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5-4CEC-A8B7-630E77F9CA12}"/>
            </c:ext>
          </c:extLst>
        </c:ser>
        <c:ser>
          <c:idx val="1"/>
          <c:order val="1"/>
          <c:tx>
            <c:v>Temperature-Raffinate stream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'% BRIX SMB'!$L$7:$L$32</c:f>
              <c:numCache>
                <c:formatCode>0.00</c:formatCode>
                <c:ptCount val="26"/>
                <c:pt idx="0">
                  <c:v>16.5</c:v>
                </c:pt>
                <c:pt idx="1">
                  <c:v>16.5</c:v>
                </c:pt>
                <c:pt idx="2">
                  <c:v>16.399999999999999</c:v>
                </c:pt>
                <c:pt idx="3">
                  <c:v>16.5</c:v>
                </c:pt>
                <c:pt idx="4">
                  <c:v>16.2</c:v>
                </c:pt>
                <c:pt idx="5">
                  <c:v>16</c:v>
                </c:pt>
                <c:pt idx="6">
                  <c:v>15.9</c:v>
                </c:pt>
                <c:pt idx="7">
                  <c:v>16.3</c:v>
                </c:pt>
                <c:pt idx="8">
                  <c:v>17.3</c:v>
                </c:pt>
                <c:pt idx="9">
                  <c:v>16.600000000000001</c:v>
                </c:pt>
                <c:pt idx="10">
                  <c:v>16.600000000000001</c:v>
                </c:pt>
                <c:pt idx="11">
                  <c:v>16.2</c:v>
                </c:pt>
                <c:pt idx="12">
                  <c:v>17.100000000000001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18.399999999999999</c:v>
                </c:pt>
                <c:pt idx="17">
                  <c:v>18</c:v>
                </c:pt>
                <c:pt idx="18">
                  <c:v>17.5</c:v>
                </c:pt>
                <c:pt idx="19">
                  <c:v>17.3</c:v>
                </c:pt>
                <c:pt idx="20">
                  <c:v>17.899999999999999</c:v>
                </c:pt>
                <c:pt idx="21">
                  <c:v>18</c:v>
                </c:pt>
                <c:pt idx="22">
                  <c:v>18.399999999999999</c:v>
                </c:pt>
                <c:pt idx="23">
                  <c:v>18.7</c:v>
                </c:pt>
                <c:pt idx="24">
                  <c:v>17.600000000000001</c:v>
                </c:pt>
                <c:pt idx="25">
                  <c:v>17.899999999999999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35-4CEC-A8B7-630E77F9C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8933248"/>
        <c:axId val="758935768"/>
      </c:barChart>
      <c:catAx>
        <c:axId val="75893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cross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35768"/>
        <c:crosses val="autoZero"/>
        <c:auto val="1"/>
        <c:lblAlgn val="ctr"/>
        <c:lblOffset val="100"/>
        <c:noMultiLvlLbl val="0"/>
      </c:catAx>
      <c:valAx>
        <c:axId val="75893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Temperature◦C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33248"/>
        <c:crosses val="autoZero"/>
        <c:crossBetween val="between"/>
        <c:majorUnit val="2"/>
        <c:minorUnit val="1"/>
      </c:valAx>
      <c:spPr>
        <a:noFill/>
        <a:ln w="22225">
          <a:solidFill>
            <a:srgbClr val="002060"/>
          </a:solidFill>
        </a:ln>
        <a:effectLst/>
      </c:spPr>
    </c:plotArea>
    <c:legend>
      <c:legendPos val="t"/>
      <c:layout>
        <c:manualLayout>
          <c:xMode val="edge"/>
          <c:yMode val="edge"/>
          <c:x val="0.19624470018170809"/>
          <c:y val="3.2173583938117374E-2"/>
          <c:w val="0.76138079615048115"/>
          <c:h val="8.2755176436278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330272288565E-2"/>
          <c:y val="9.5484812124598029E-2"/>
          <c:w val="0.86163887342578938"/>
          <c:h val="0.7531765583290071"/>
        </c:manualLayout>
      </c:layout>
      <c:scatterChart>
        <c:scatterStyle val="lineMarker"/>
        <c:varyColors val="0"/>
        <c:ser>
          <c:idx val="7"/>
          <c:order val="0"/>
          <c:tx>
            <c:v>% PURITY (FRUCTOSE)</c:v>
          </c:tx>
          <c:spPr>
            <a:ln w="2540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EXTRACT!$N$7:$N$29</c:f>
              <c:numCache>
                <c:formatCode>General</c:formatCode>
                <c:ptCount val="23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  <c:pt idx="13">
                  <c:v>400</c:v>
                </c:pt>
                <c:pt idx="14">
                  <c:v>420</c:v>
                </c:pt>
                <c:pt idx="15">
                  <c:v>440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520</c:v>
                </c:pt>
                <c:pt idx="22">
                  <c:v>530</c:v>
                </c:pt>
              </c:numCache>
            </c:numRef>
          </c:xVal>
          <c:yVal>
            <c:numRef>
              <c:f>EXTRACT!$L$7:$L$29</c:f>
              <c:numCache>
                <c:formatCode>0.00</c:formatCode>
                <c:ptCount val="23"/>
                <c:pt idx="0">
                  <c:v>77.287982300884948</c:v>
                </c:pt>
                <c:pt idx="1">
                  <c:v>55.083551724137926</c:v>
                </c:pt>
                <c:pt idx="2">
                  <c:v>54.354859259259264</c:v>
                </c:pt>
                <c:pt idx="3">
                  <c:v>51.161576642335767</c:v>
                </c:pt>
                <c:pt idx="4">
                  <c:v>37.594148571428576</c:v>
                </c:pt>
                <c:pt idx="5">
                  <c:v>50.802470588235295</c:v>
                </c:pt>
                <c:pt idx="6">
                  <c:v>18.67704402515723</c:v>
                </c:pt>
                <c:pt idx="7">
                  <c:v>16.681685534591175</c:v>
                </c:pt>
                <c:pt idx="8">
                  <c:v>37.089043956043952</c:v>
                </c:pt>
                <c:pt idx="9">
                  <c:v>27.000296650717704</c:v>
                </c:pt>
                <c:pt idx="10">
                  <c:v>41.747247524752474</c:v>
                </c:pt>
                <c:pt idx="11">
                  <c:v>31.07088349514564</c:v>
                </c:pt>
                <c:pt idx="12">
                  <c:v>36.805587155963295</c:v>
                </c:pt>
                <c:pt idx="13">
                  <c:v>34.141850467289707</c:v>
                </c:pt>
                <c:pt idx="14">
                  <c:v>38.556318840579699</c:v>
                </c:pt>
                <c:pt idx="15">
                  <c:v>40.504301886792454</c:v>
                </c:pt>
                <c:pt idx="16">
                  <c:v>47.526083333333325</c:v>
                </c:pt>
                <c:pt idx="17">
                  <c:v>29.003010000000007</c:v>
                </c:pt>
                <c:pt idx="18">
                  <c:v>42.231549549549534</c:v>
                </c:pt>
                <c:pt idx="19">
                  <c:v>29.030990566037737</c:v>
                </c:pt>
                <c:pt idx="20">
                  <c:v>37.18490497737556</c:v>
                </c:pt>
                <c:pt idx="21">
                  <c:v>30.20836538461538</c:v>
                </c:pt>
                <c:pt idx="22">
                  <c:v>29.208181818181814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3C3-4838-84AC-000653248B1B}"/>
            </c:ext>
          </c:extLst>
        </c:ser>
        <c:ser>
          <c:idx val="0"/>
          <c:order val="1"/>
          <c:tx>
            <c:v>% PURITY (GLUCOSE)</c:v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EXTRACT!$N$7:$N$29</c:f>
              <c:numCache>
                <c:formatCode>General</c:formatCode>
                <c:ptCount val="23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  <c:pt idx="13">
                  <c:v>400</c:v>
                </c:pt>
                <c:pt idx="14">
                  <c:v>420</c:v>
                </c:pt>
                <c:pt idx="15">
                  <c:v>440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520</c:v>
                </c:pt>
                <c:pt idx="22">
                  <c:v>530</c:v>
                </c:pt>
              </c:numCache>
            </c:numRef>
          </c:xVal>
          <c:yVal>
            <c:numRef>
              <c:f>EXTRACT!$M$7:$M$29</c:f>
              <c:numCache>
                <c:formatCode>0.00</c:formatCode>
                <c:ptCount val="23"/>
                <c:pt idx="0">
                  <c:v>22.712017699115052</c:v>
                </c:pt>
                <c:pt idx="1">
                  <c:v>44.916448275862074</c:v>
                </c:pt>
                <c:pt idx="2">
                  <c:v>45.645140740740736</c:v>
                </c:pt>
                <c:pt idx="3">
                  <c:v>48.838423357664233</c:v>
                </c:pt>
                <c:pt idx="4">
                  <c:v>62.405851428571424</c:v>
                </c:pt>
                <c:pt idx="5">
                  <c:v>49.197529411764705</c:v>
                </c:pt>
                <c:pt idx="6">
                  <c:v>81.32295597484277</c:v>
                </c:pt>
                <c:pt idx="7">
                  <c:v>83.318314465408832</c:v>
                </c:pt>
                <c:pt idx="8">
                  <c:v>62.910956043956048</c:v>
                </c:pt>
                <c:pt idx="9">
                  <c:v>72.999703349282299</c:v>
                </c:pt>
                <c:pt idx="10">
                  <c:v>58.252752475247526</c:v>
                </c:pt>
                <c:pt idx="11">
                  <c:v>68.929116504854363</c:v>
                </c:pt>
                <c:pt idx="12">
                  <c:v>63.194412844036705</c:v>
                </c:pt>
                <c:pt idx="13">
                  <c:v>65.858149532710286</c:v>
                </c:pt>
                <c:pt idx="14">
                  <c:v>61.443681159420301</c:v>
                </c:pt>
                <c:pt idx="15">
                  <c:v>59.495698113207546</c:v>
                </c:pt>
                <c:pt idx="16">
                  <c:v>52.473916666666675</c:v>
                </c:pt>
                <c:pt idx="17">
                  <c:v>70.996989999999997</c:v>
                </c:pt>
                <c:pt idx="18">
                  <c:v>57.768450450450466</c:v>
                </c:pt>
                <c:pt idx="19">
                  <c:v>70.96900943396227</c:v>
                </c:pt>
                <c:pt idx="20">
                  <c:v>62.81509502262444</c:v>
                </c:pt>
                <c:pt idx="21">
                  <c:v>69.791634615384623</c:v>
                </c:pt>
                <c:pt idx="22">
                  <c:v>70.791818181818186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3D-46D7-9544-5C9698DA8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79960"/>
        <c:axId val="818572040"/>
      </c:scatterChart>
      <c:valAx>
        <c:axId val="81857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222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2040"/>
        <c:crosses val="autoZero"/>
        <c:crossBetween val="midCat"/>
        <c:majorUnit val="50"/>
        <c:minorUnit val="25"/>
      </c:valAx>
      <c:valAx>
        <c:axId val="818572040"/>
        <c:scaling>
          <c:orientation val="minMax"/>
          <c:max val="100"/>
          <c:min val="0"/>
        </c:scaling>
        <c:delete val="0"/>
        <c:axPos val="l"/>
        <c:majorGridlines>
          <c:spPr>
            <a:ln w="19050" cap="flat" cmpd="sng" algn="ctr">
              <a:solidFill>
                <a:srgbClr val="7030A0"/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rgbClr val="7030A0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9960"/>
        <c:crosses val="autoZero"/>
        <c:crossBetween val="midCat"/>
        <c:majorUnit val="20"/>
        <c:minorUnit val="10"/>
      </c:valAx>
      <c:spPr>
        <a:noFill/>
        <a:ln w="25400">
          <a:solidFill>
            <a:srgbClr val="7030A0"/>
          </a:solidFill>
        </a:ln>
        <a:effectLst/>
      </c:spPr>
    </c:plotArea>
    <c:legend>
      <c:legendPos val="t"/>
      <c:layout>
        <c:manualLayout>
          <c:xMode val="edge"/>
          <c:yMode val="edge"/>
          <c:x val="0.67581057696506541"/>
          <c:y val="0.10114809187506497"/>
          <c:w val="0.26313867243750821"/>
          <c:h val="0.15062165626531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47330272288565E-2"/>
          <c:y val="9.5484812124598029E-2"/>
          <c:w val="0.80471678784578682"/>
          <c:h val="0.7531765583290071"/>
        </c:manualLayout>
      </c:layout>
      <c:scatterChart>
        <c:scatterStyle val="lineMarker"/>
        <c:varyColors val="0"/>
        <c:ser>
          <c:idx val="4"/>
          <c:order val="0"/>
          <c:tx>
            <c:v>G-extract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plus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EXTRACT!$N$7:$N$29</c:f>
              <c:numCache>
                <c:formatCode>General</c:formatCode>
                <c:ptCount val="23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  <c:pt idx="13">
                  <c:v>400</c:v>
                </c:pt>
                <c:pt idx="14">
                  <c:v>420</c:v>
                </c:pt>
                <c:pt idx="15">
                  <c:v>440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520</c:v>
                </c:pt>
                <c:pt idx="22">
                  <c:v>530</c:v>
                </c:pt>
              </c:numCache>
            </c:numRef>
          </c:xVal>
          <c:yVal>
            <c:numRef>
              <c:f>EXTRACT!$J$7:$J$29</c:f>
              <c:numCache>
                <c:formatCode>0.00</c:formatCode>
                <c:ptCount val="23"/>
                <c:pt idx="0">
                  <c:v>2.5664580000000004</c:v>
                </c:pt>
                <c:pt idx="1">
                  <c:v>5.2103080000000004</c:v>
                </c:pt>
                <c:pt idx="2">
                  <c:v>6.1620939999999997</c:v>
                </c:pt>
                <c:pt idx="3">
                  <c:v>6.6908639999999995</c:v>
                </c:pt>
                <c:pt idx="4">
                  <c:v>10.921023999999999</c:v>
                </c:pt>
                <c:pt idx="5">
                  <c:v>6.6908639999999995</c:v>
                </c:pt>
                <c:pt idx="6">
                  <c:v>12.930350000000001</c:v>
                </c:pt>
                <c:pt idx="7">
                  <c:v>13.247612000000004</c:v>
                </c:pt>
                <c:pt idx="8">
                  <c:v>11.449794000000001</c:v>
                </c:pt>
                <c:pt idx="9">
                  <c:v>15.256937999999998</c:v>
                </c:pt>
                <c:pt idx="10">
                  <c:v>11.767056</c:v>
                </c:pt>
                <c:pt idx="11">
                  <c:v>14.199397999999999</c:v>
                </c:pt>
                <c:pt idx="12">
                  <c:v>13.776382000000002</c:v>
                </c:pt>
                <c:pt idx="13">
                  <c:v>14.093644000000001</c:v>
                </c:pt>
                <c:pt idx="14">
                  <c:v>12.718842000000002</c:v>
                </c:pt>
                <c:pt idx="15">
                  <c:v>12.613087999999999</c:v>
                </c:pt>
                <c:pt idx="16">
                  <c:v>10.074992000000002</c:v>
                </c:pt>
                <c:pt idx="17">
                  <c:v>14.199397999999999</c:v>
                </c:pt>
                <c:pt idx="18">
                  <c:v>12.824596000000003</c:v>
                </c:pt>
                <c:pt idx="19">
                  <c:v>15.04543</c:v>
                </c:pt>
                <c:pt idx="20">
                  <c:v>13.882136000000003</c:v>
                </c:pt>
                <c:pt idx="21">
                  <c:v>14.516660000000002</c:v>
                </c:pt>
                <c:pt idx="22">
                  <c:v>15.574200000000001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F-4FCD-A09D-F08434859FB9}"/>
            </c:ext>
          </c:extLst>
        </c:ser>
        <c:ser>
          <c:idx val="1"/>
          <c:order val="1"/>
          <c:tx>
            <c:v>G-raffinate</c:v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00B0F0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RAFFINATE!$N$7:$N$27</c:f>
              <c:numCache>
                <c:formatCode>General</c:formatCode>
                <c:ptCount val="21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  <c:pt idx="6">
                  <c:v>300</c:v>
                </c:pt>
                <c:pt idx="7">
                  <c:v>320</c:v>
                </c:pt>
                <c:pt idx="8">
                  <c:v>340</c:v>
                </c:pt>
                <c:pt idx="9">
                  <c:v>360</c:v>
                </c:pt>
                <c:pt idx="10">
                  <c:v>380</c:v>
                </c:pt>
                <c:pt idx="11">
                  <c:v>400</c:v>
                </c:pt>
                <c:pt idx="12">
                  <c:v>420</c:v>
                </c:pt>
                <c:pt idx="13">
                  <c:v>440</c:v>
                </c:pt>
                <c:pt idx="14">
                  <c:v>460</c:v>
                </c:pt>
                <c:pt idx="15">
                  <c:v>470</c:v>
                </c:pt>
                <c:pt idx="16">
                  <c:v>480</c:v>
                </c:pt>
                <c:pt idx="17">
                  <c:v>490</c:v>
                </c:pt>
                <c:pt idx="18">
                  <c:v>500</c:v>
                </c:pt>
                <c:pt idx="19">
                  <c:v>520</c:v>
                </c:pt>
                <c:pt idx="20">
                  <c:v>530</c:v>
                </c:pt>
              </c:numCache>
            </c:numRef>
          </c:xVal>
          <c:yVal>
            <c:numRef>
              <c:f>RAFFINATE!$J$7:$J$27</c:f>
              <c:numCache>
                <c:formatCode>0.00</c:formatCode>
                <c:ptCount val="21"/>
                <c:pt idx="0">
                  <c:v>0.55713200000000018</c:v>
                </c:pt>
                <c:pt idx="1">
                  <c:v>2.672212</c:v>
                </c:pt>
                <c:pt idx="2">
                  <c:v>6.6908639999999995</c:v>
                </c:pt>
                <c:pt idx="3">
                  <c:v>7.0081260000000016</c:v>
                </c:pt>
                <c:pt idx="4">
                  <c:v>3.9412599999999998</c:v>
                </c:pt>
                <c:pt idx="5">
                  <c:v>5.5275699999999999</c:v>
                </c:pt>
                <c:pt idx="6">
                  <c:v>5.7390780000000001</c:v>
                </c:pt>
                <c:pt idx="7">
                  <c:v>7.1138800000000009</c:v>
                </c:pt>
                <c:pt idx="8">
                  <c:v>7.0081260000000016</c:v>
                </c:pt>
                <c:pt idx="9">
                  <c:v>7.5368960000000014</c:v>
                </c:pt>
                <c:pt idx="10">
                  <c:v>9.4404679999999992</c:v>
                </c:pt>
                <c:pt idx="11">
                  <c:v>8.8059440000000002</c:v>
                </c:pt>
                <c:pt idx="12">
                  <c:v>10.180746000000001</c:v>
                </c:pt>
                <c:pt idx="13">
                  <c:v>9.9692379999999989</c:v>
                </c:pt>
                <c:pt idx="14">
                  <c:v>9.546222000000002</c:v>
                </c:pt>
                <c:pt idx="15">
                  <c:v>9.1232060000000015</c:v>
                </c:pt>
                <c:pt idx="16">
                  <c:v>10.074992000000002</c:v>
                </c:pt>
                <c:pt idx="17">
                  <c:v>9.1232060000000015</c:v>
                </c:pt>
                <c:pt idx="18">
                  <c:v>9.1232060000000015</c:v>
                </c:pt>
                <c:pt idx="19">
                  <c:v>8.8059440000000002</c:v>
                </c:pt>
                <c:pt idx="20">
                  <c:v>8.3829279999999997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FF-4FCD-A09D-F0843485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79960"/>
        <c:axId val="818572040"/>
      </c:scatterChart>
      <c:valAx>
        <c:axId val="81857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222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18572040"/>
        <c:crosses val="autoZero"/>
        <c:crossBetween val="midCat"/>
        <c:majorUnit val="50"/>
        <c:minorUnit val="25"/>
      </c:valAx>
      <c:valAx>
        <c:axId val="81857204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[Glucose</a:t>
                </a:r>
                <a:r>
                  <a:rPr lang="en-US" baseline="0"/>
                  <a:t>] </a:t>
                </a:r>
                <a:r>
                  <a:rPr lang="en-US"/>
                  <a:t>% BRIX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18579960"/>
        <c:crosses val="autoZero"/>
        <c:crossBetween val="midCat"/>
        <c:majorUnit val="4"/>
        <c:minorUnit val="2"/>
      </c:valAx>
      <c:spPr>
        <a:noFill/>
        <a:ln w="25400">
          <a:solidFill>
            <a:srgbClr val="002060"/>
          </a:solidFill>
        </a:ln>
        <a:effectLst/>
      </c:spPr>
    </c:plotArea>
    <c:legend>
      <c:legendPos val="t"/>
      <c:layout>
        <c:manualLayout>
          <c:xMode val="edge"/>
          <c:yMode val="edge"/>
          <c:x val="0.11309461380860564"/>
          <c:y val="0.10366223392409073"/>
          <c:w val="0.1785686432926068"/>
          <c:h val="0.14810751421628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2696266432986"/>
          <c:y val="5.5258466670296019E-2"/>
          <c:w val="0.80471678784578682"/>
          <c:h val="0.83865740855303206"/>
        </c:manualLayout>
      </c:layout>
      <c:scatterChart>
        <c:scatterStyle val="lineMarker"/>
        <c:varyColors val="0"/>
        <c:ser>
          <c:idx val="5"/>
          <c:order val="0"/>
          <c:tx>
            <c:v>F-extract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EXTRACT!$N$7:$N$29</c:f>
              <c:numCache>
                <c:formatCode>General</c:formatCode>
                <c:ptCount val="23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  <c:pt idx="13">
                  <c:v>400</c:v>
                </c:pt>
                <c:pt idx="14">
                  <c:v>420</c:v>
                </c:pt>
                <c:pt idx="15">
                  <c:v>440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520</c:v>
                </c:pt>
                <c:pt idx="22">
                  <c:v>530</c:v>
                </c:pt>
              </c:numCache>
            </c:numRef>
          </c:xVal>
          <c:yVal>
            <c:numRef>
              <c:f>EXTRACT!$K$7:$K$29</c:f>
              <c:numCache>
                <c:formatCode>0.00</c:formatCode>
                <c:ptCount val="23"/>
                <c:pt idx="0">
                  <c:v>8.7335419999999999</c:v>
                </c:pt>
                <c:pt idx="1">
                  <c:v>6.3896919999999993</c:v>
                </c:pt>
                <c:pt idx="2">
                  <c:v>7.3379060000000003</c:v>
                </c:pt>
                <c:pt idx="3">
                  <c:v>7.0091359999999998</c:v>
                </c:pt>
                <c:pt idx="4">
                  <c:v>6.5789760000000008</c:v>
                </c:pt>
                <c:pt idx="5">
                  <c:v>6.9091360000000002</c:v>
                </c:pt>
                <c:pt idx="6">
                  <c:v>2.9696499999999997</c:v>
                </c:pt>
                <c:pt idx="7">
                  <c:v>2.6523879999999966</c:v>
                </c:pt>
                <c:pt idx="8">
                  <c:v>6.7502059999999986</c:v>
                </c:pt>
                <c:pt idx="9">
                  <c:v>5.6430620000000005</c:v>
                </c:pt>
                <c:pt idx="10">
                  <c:v>8.4329439999999991</c:v>
                </c:pt>
                <c:pt idx="11">
                  <c:v>6.4006020000000028</c:v>
                </c:pt>
                <c:pt idx="12">
                  <c:v>8.023617999999999</c:v>
                </c:pt>
                <c:pt idx="13">
                  <c:v>7.3063559999999974</c:v>
                </c:pt>
                <c:pt idx="14">
                  <c:v>7.9811579999999971</c:v>
                </c:pt>
                <c:pt idx="15">
                  <c:v>8.5869119999999999</c:v>
                </c:pt>
                <c:pt idx="16">
                  <c:v>9.1250079999999976</c:v>
                </c:pt>
                <c:pt idx="17">
                  <c:v>5.8006020000000014</c:v>
                </c:pt>
                <c:pt idx="18">
                  <c:v>9.3754039999999961</c:v>
                </c:pt>
                <c:pt idx="19">
                  <c:v>6.1545699999999997</c:v>
                </c:pt>
                <c:pt idx="20">
                  <c:v>8.2178639999999987</c:v>
                </c:pt>
                <c:pt idx="21">
                  <c:v>6.283339999999999</c:v>
                </c:pt>
                <c:pt idx="22">
                  <c:v>6.4257999999999988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42-48B1-ABEA-1C67D9F8D7F6}"/>
            </c:ext>
          </c:extLst>
        </c:ser>
        <c:ser>
          <c:idx val="2"/>
          <c:order val="1"/>
          <c:tx>
            <c:v>F-raffinate</c:v>
          </c:tx>
          <c:spPr>
            <a:ln w="254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RAFFINATE!$N$7:$N$27</c:f>
              <c:numCache>
                <c:formatCode>General</c:formatCode>
                <c:ptCount val="21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  <c:pt idx="6">
                  <c:v>300</c:v>
                </c:pt>
                <c:pt idx="7">
                  <c:v>320</c:v>
                </c:pt>
                <c:pt idx="8">
                  <c:v>340</c:v>
                </c:pt>
                <c:pt idx="9">
                  <c:v>360</c:v>
                </c:pt>
                <c:pt idx="10">
                  <c:v>380</c:v>
                </c:pt>
                <c:pt idx="11">
                  <c:v>400</c:v>
                </c:pt>
                <c:pt idx="12">
                  <c:v>420</c:v>
                </c:pt>
                <c:pt idx="13">
                  <c:v>440</c:v>
                </c:pt>
                <c:pt idx="14">
                  <c:v>460</c:v>
                </c:pt>
                <c:pt idx="15">
                  <c:v>470</c:v>
                </c:pt>
                <c:pt idx="16">
                  <c:v>480</c:v>
                </c:pt>
                <c:pt idx="17">
                  <c:v>490</c:v>
                </c:pt>
                <c:pt idx="18">
                  <c:v>500</c:v>
                </c:pt>
                <c:pt idx="19">
                  <c:v>520</c:v>
                </c:pt>
                <c:pt idx="20">
                  <c:v>530</c:v>
                </c:pt>
              </c:numCache>
            </c:numRef>
          </c:xVal>
          <c:yVal>
            <c:numRef>
              <c:f>RAFFINATE!$K$7:$K$27</c:f>
              <c:numCache>
                <c:formatCode>0.00</c:formatCode>
                <c:ptCount val="21"/>
                <c:pt idx="0">
                  <c:v>2.9428679999999998</c:v>
                </c:pt>
                <c:pt idx="1">
                  <c:v>4.0277880000000001</c:v>
                </c:pt>
                <c:pt idx="2">
                  <c:v>3.8091360000000005</c:v>
                </c:pt>
                <c:pt idx="3">
                  <c:v>4.1918739999999977</c:v>
                </c:pt>
                <c:pt idx="4">
                  <c:v>8.7587399999999995</c:v>
                </c:pt>
                <c:pt idx="5">
                  <c:v>4.3724300000000005</c:v>
                </c:pt>
                <c:pt idx="6">
                  <c:v>4.4609219999999992</c:v>
                </c:pt>
                <c:pt idx="7">
                  <c:v>4.7861199999999995</c:v>
                </c:pt>
                <c:pt idx="8">
                  <c:v>5.591873999999998</c:v>
                </c:pt>
                <c:pt idx="9">
                  <c:v>6.7631039999999993</c:v>
                </c:pt>
                <c:pt idx="10">
                  <c:v>6.7595320000000001</c:v>
                </c:pt>
                <c:pt idx="11">
                  <c:v>6.1940559999999998</c:v>
                </c:pt>
                <c:pt idx="12">
                  <c:v>6.7192539999999976</c:v>
                </c:pt>
                <c:pt idx="13">
                  <c:v>6.7307620000000004</c:v>
                </c:pt>
                <c:pt idx="14">
                  <c:v>6.5537779999999994</c:v>
                </c:pt>
                <c:pt idx="15">
                  <c:v>6.7767939999999989</c:v>
                </c:pt>
                <c:pt idx="16">
                  <c:v>6.4250079999999983</c:v>
                </c:pt>
                <c:pt idx="17">
                  <c:v>7.0767939999999978</c:v>
                </c:pt>
                <c:pt idx="18">
                  <c:v>6.6767939999999992</c:v>
                </c:pt>
                <c:pt idx="19">
                  <c:v>6.9940560000000005</c:v>
                </c:pt>
                <c:pt idx="20">
                  <c:v>9.8170719999999996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42-48B1-ABEA-1C67D9F8D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79960"/>
        <c:axId val="818572040"/>
      </c:scatterChart>
      <c:valAx>
        <c:axId val="81857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222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18572040"/>
        <c:crosses val="autoZero"/>
        <c:crossBetween val="midCat"/>
        <c:majorUnit val="50"/>
        <c:minorUnit val="25"/>
      </c:valAx>
      <c:valAx>
        <c:axId val="818572040"/>
        <c:scaling>
          <c:orientation val="minMax"/>
          <c:max val="1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[Fructose] % BRIX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18579960"/>
        <c:crosses val="autoZero"/>
        <c:crossBetween val="midCat"/>
        <c:majorUnit val="4"/>
        <c:minorUnit val="2"/>
      </c:valAx>
      <c:spPr>
        <a:noFill/>
        <a:ln w="25400">
          <a:solidFill>
            <a:srgbClr val="002060"/>
          </a:solidFill>
        </a:ln>
        <a:effectLst/>
      </c:spPr>
    </c:plotArea>
    <c:legend>
      <c:legendPos val="t"/>
      <c:layout>
        <c:manualLayout>
          <c:xMode val="edge"/>
          <c:yMode val="edge"/>
          <c:x val="0.71646924482319119"/>
          <c:y val="0.16148750105168344"/>
          <c:w val="0.1785686432926068"/>
          <c:h val="0.13805094602018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22755023650539"/>
          <c:y val="9.5484812124598029E-2"/>
          <c:w val="0.80634308513873831"/>
          <c:h val="0.7531765583290071"/>
        </c:manualLayout>
      </c:layout>
      <c:scatterChart>
        <c:scatterStyle val="lineMarker"/>
        <c:varyColors val="0"/>
        <c:ser>
          <c:idx val="2"/>
          <c:order val="0"/>
          <c:tx>
            <c:v>RAFFINATE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EXTRACT!$N$7:$N$29</c:f>
              <c:numCache>
                <c:formatCode>General</c:formatCode>
                <c:ptCount val="23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  <c:pt idx="13">
                  <c:v>400</c:v>
                </c:pt>
                <c:pt idx="14">
                  <c:v>420</c:v>
                </c:pt>
                <c:pt idx="15">
                  <c:v>440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520</c:v>
                </c:pt>
                <c:pt idx="22">
                  <c:v>530</c:v>
                </c:pt>
              </c:numCache>
            </c:numRef>
          </c:xVal>
          <c:yVal>
            <c:numRef>
              <c:f>EXTRACT!$L$7:$L$29</c:f>
              <c:numCache>
                <c:formatCode>0.00</c:formatCode>
                <c:ptCount val="23"/>
                <c:pt idx="0">
                  <c:v>77.287982300884948</c:v>
                </c:pt>
                <c:pt idx="1">
                  <c:v>55.083551724137926</c:v>
                </c:pt>
                <c:pt idx="2">
                  <c:v>54.354859259259264</c:v>
                </c:pt>
                <c:pt idx="3">
                  <c:v>51.161576642335767</c:v>
                </c:pt>
                <c:pt idx="4">
                  <c:v>37.594148571428576</c:v>
                </c:pt>
                <c:pt idx="5">
                  <c:v>50.802470588235295</c:v>
                </c:pt>
                <c:pt idx="6">
                  <c:v>18.67704402515723</c:v>
                </c:pt>
                <c:pt idx="7">
                  <c:v>16.681685534591175</c:v>
                </c:pt>
                <c:pt idx="8">
                  <c:v>37.089043956043952</c:v>
                </c:pt>
                <c:pt idx="9">
                  <c:v>27.000296650717704</c:v>
                </c:pt>
                <c:pt idx="10">
                  <c:v>41.747247524752474</c:v>
                </c:pt>
                <c:pt idx="11">
                  <c:v>31.07088349514564</c:v>
                </c:pt>
                <c:pt idx="12">
                  <c:v>36.805587155963295</c:v>
                </c:pt>
                <c:pt idx="13">
                  <c:v>34.141850467289707</c:v>
                </c:pt>
                <c:pt idx="14">
                  <c:v>38.556318840579699</c:v>
                </c:pt>
                <c:pt idx="15">
                  <c:v>40.504301886792454</c:v>
                </c:pt>
                <c:pt idx="16">
                  <c:v>47.526083333333325</c:v>
                </c:pt>
                <c:pt idx="17">
                  <c:v>29.003010000000007</c:v>
                </c:pt>
                <c:pt idx="18">
                  <c:v>42.231549549549534</c:v>
                </c:pt>
                <c:pt idx="19">
                  <c:v>29.030990566037737</c:v>
                </c:pt>
                <c:pt idx="20">
                  <c:v>37.18490497737556</c:v>
                </c:pt>
                <c:pt idx="21">
                  <c:v>30.20836538461538</c:v>
                </c:pt>
                <c:pt idx="22">
                  <c:v>29.208181818181814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66-4DC9-A703-D2AF96B80CA0}"/>
            </c:ext>
          </c:extLst>
        </c:ser>
        <c:ser>
          <c:idx val="0"/>
          <c:order val="1"/>
          <c:tx>
            <c:v>EXTRACT</c:v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x"/>
            <c:size val="8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RAFFINATE!$N$7:$N$27</c:f>
              <c:numCache>
                <c:formatCode>General</c:formatCode>
                <c:ptCount val="21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  <c:pt idx="6">
                  <c:v>300</c:v>
                </c:pt>
                <c:pt idx="7">
                  <c:v>320</c:v>
                </c:pt>
                <c:pt idx="8">
                  <c:v>340</c:v>
                </c:pt>
                <c:pt idx="9">
                  <c:v>360</c:v>
                </c:pt>
                <c:pt idx="10">
                  <c:v>380</c:v>
                </c:pt>
                <c:pt idx="11">
                  <c:v>400</c:v>
                </c:pt>
                <c:pt idx="12">
                  <c:v>420</c:v>
                </c:pt>
                <c:pt idx="13">
                  <c:v>440</c:v>
                </c:pt>
                <c:pt idx="14">
                  <c:v>460</c:v>
                </c:pt>
                <c:pt idx="15">
                  <c:v>470</c:v>
                </c:pt>
                <c:pt idx="16">
                  <c:v>480</c:v>
                </c:pt>
                <c:pt idx="17">
                  <c:v>490</c:v>
                </c:pt>
                <c:pt idx="18">
                  <c:v>500</c:v>
                </c:pt>
                <c:pt idx="19">
                  <c:v>520</c:v>
                </c:pt>
                <c:pt idx="20">
                  <c:v>530</c:v>
                </c:pt>
              </c:numCache>
            </c:numRef>
          </c:xVal>
          <c:yVal>
            <c:numRef>
              <c:f>RAFFINATE!$L$7:$L$27</c:f>
              <c:numCache>
                <c:formatCode>0.00</c:formatCode>
                <c:ptCount val="21"/>
                <c:pt idx="0">
                  <c:v>84.081942857142849</c:v>
                </c:pt>
                <c:pt idx="1">
                  <c:v>60.116238805970148</c:v>
                </c:pt>
                <c:pt idx="2">
                  <c:v>36.277485714285717</c:v>
                </c:pt>
                <c:pt idx="3">
                  <c:v>37.427446428571407</c:v>
                </c:pt>
                <c:pt idx="4">
                  <c:v>68.966456692913383</c:v>
                </c:pt>
                <c:pt idx="5">
                  <c:v>44.165959595959599</c:v>
                </c:pt>
                <c:pt idx="6">
                  <c:v>43.734529411764704</c:v>
                </c:pt>
                <c:pt idx="7">
                  <c:v>40.219495798319322</c:v>
                </c:pt>
                <c:pt idx="8">
                  <c:v>44.379952380952368</c:v>
                </c:pt>
                <c:pt idx="9">
                  <c:v>47.294433566433561</c:v>
                </c:pt>
                <c:pt idx="10">
                  <c:v>41.725506172839509</c:v>
                </c:pt>
                <c:pt idx="11">
                  <c:v>41.293706666666665</c:v>
                </c:pt>
                <c:pt idx="12">
                  <c:v>39.758899408284009</c:v>
                </c:pt>
                <c:pt idx="13">
                  <c:v>40.303964071856292</c:v>
                </c:pt>
                <c:pt idx="14">
                  <c:v>40.706695652173906</c:v>
                </c:pt>
                <c:pt idx="15">
                  <c:v>42.621345911949675</c:v>
                </c:pt>
                <c:pt idx="16">
                  <c:v>38.939442424242415</c:v>
                </c:pt>
                <c:pt idx="17">
                  <c:v>43.683913580246902</c:v>
                </c:pt>
                <c:pt idx="18">
                  <c:v>42.258189873417713</c:v>
                </c:pt>
                <c:pt idx="19">
                  <c:v>44.266177215189877</c:v>
                </c:pt>
                <c:pt idx="20">
                  <c:v>53.939956043956045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66-4DC9-A703-D2AF96B8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79960"/>
        <c:axId val="818572040"/>
      </c:scatterChart>
      <c:valAx>
        <c:axId val="81857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222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2040"/>
        <c:crosses val="autoZero"/>
        <c:crossBetween val="midCat"/>
        <c:majorUnit val="50"/>
        <c:minorUnit val="25"/>
      </c:valAx>
      <c:valAx>
        <c:axId val="818572040"/>
        <c:scaling>
          <c:orientation val="minMax"/>
          <c:max val="100"/>
          <c:min val="0"/>
        </c:scaling>
        <c:delete val="0"/>
        <c:axPos val="l"/>
        <c:majorGridlines>
          <c:spPr>
            <a:ln w="25400" cap="flat" cmpd="sng" algn="ctr">
              <a:solidFill>
                <a:srgbClr val="7030A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PURITY FRUCTOSE</a:t>
                </a:r>
              </a:p>
            </c:rich>
          </c:tx>
          <c:layout>
            <c:manualLayout>
              <c:xMode val="edge"/>
              <c:yMode val="edge"/>
              <c:x val="2.5011675760762096E-2"/>
              <c:y val="0.29306601602518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9960"/>
        <c:crosses val="autoZero"/>
        <c:crossBetween val="midCat"/>
        <c:majorUnit val="20"/>
        <c:minorUnit val="10"/>
      </c:valAx>
      <c:spPr>
        <a:noFill/>
        <a:ln w="25400">
          <a:solidFill>
            <a:srgbClr val="002060"/>
          </a:solidFill>
        </a:ln>
        <a:effectLst/>
      </c:spPr>
    </c:plotArea>
    <c:legend>
      <c:legendPos val="t"/>
      <c:layout>
        <c:manualLayout>
          <c:xMode val="edge"/>
          <c:yMode val="edge"/>
          <c:x val="0.49779988584838891"/>
          <c:y val="9.6774276565523606E-2"/>
          <c:w val="0.38686178217121897"/>
          <c:h val="0.13632865973462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2696266432986"/>
          <c:y val="9.5484812124598029E-2"/>
          <c:w val="0.84113051329935418"/>
          <c:h val="0.7531765583290071"/>
        </c:manualLayout>
      </c:layout>
      <c:scatterChart>
        <c:scatterStyle val="lineMarker"/>
        <c:varyColors val="0"/>
        <c:ser>
          <c:idx val="3"/>
          <c:order val="0"/>
          <c:tx>
            <c:v>EXTRACT</c:v>
          </c:tx>
          <c:spPr>
            <a:ln w="254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EXTRACT!$N$7:$N$29</c:f>
              <c:numCache>
                <c:formatCode>General</c:formatCode>
                <c:ptCount val="23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  <c:pt idx="13">
                  <c:v>400</c:v>
                </c:pt>
                <c:pt idx="14">
                  <c:v>420</c:v>
                </c:pt>
                <c:pt idx="15">
                  <c:v>440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520</c:v>
                </c:pt>
                <c:pt idx="22">
                  <c:v>530</c:v>
                </c:pt>
              </c:numCache>
            </c:numRef>
          </c:xVal>
          <c:yVal>
            <c:numRef>
              <c:f>EXTRACT!$M$7:$M$29</c:f>
              <c:numCache>
                <c:formatCode>0.00</c:formatCode>
                <c:ptCount val="23"/>
                <c:pt idx="0">
                  <c:v>22.712017699115052</c:v>
                </c:pt>
                <c:pt idx="1">
                  <c:v>44.916448275862074</c:v>
                </c:pt>
                <c:pt idx="2">
                  <c:v>45.645140740740736</c:v>
                </c:pt>
                <c:pt idx="3">
                  <c:v>48.838423357664233</c:v>
                </c:pt>
                <c:pt idx="4">
                  <c:v>62.405851428571424</c:v>
                </c:pt>
                <c:pt idx="5">
                  <c:v>49.197529411764705</c:v>
                </c:pt>
                <c:pt idx="6">
                  <c:v>81.32295597484277</c:v>
                </c:pt>
                <c:pt idx="7">
                  <c:v>83.318314465408832</c:v>
                </c:pt>
                <c:pt idx="8">
                  <c:v>62.910956043956048</c:v>
                </c:pt>
                <c:pt idx="9">
                  <c:v>72.999703349282299</c:v>
                </c:pt>
                <c:pt idx="10">
                  <c:v>58.252752475247526</c:v>
                </c:pt>
                <c:pt idx="11">
                  <c:v>68.929116504854363</c:v>
                </c:pt>
                <c:pt idx="12">
                  <c:v>63.194412844036705</c:v>
                </c:pt>
                <c:pt idx="13">
                  <c:v>65.858149532710286</c:v>
                </c:pt>
                <c:pt idx="14">
                  <c:v>61.443681159420301</c:v>
                </c:pt>
                <c:pt idx="15">
                  <c:v>59.495698113207546</c:v>
                </c:pt>
                <c:pt idx="16">
                  <c:v>52.473916666666675</c:v>
                </c:pt>
                <c:pt idx="17">
                  <c:v>70.996989999999997</c:v>
                </c:pt>
                <c:pt idx="18">
                  <c:v>57.768450450450466</c:v>
                </c:pt>
                <c:pt idx="19">
                  <c:v>70.96900943396227</c:v>
                </c:pt>
                <c:pt idx="20">
                  <c:v>62.81509502262444</c:v>
                </c:pt>
                <c:pt idx="21">
                  <c:v>69.791634615384623</c:v>
                </c:pt>
                <c:pt idx="22">
                  <c:v>70.791818181818186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5-451C-8AEB-EF6D0FDE01F3}"/>
            </c:ext>
          </c:extLst>
        </c:ser>
        <c:ser>
          <c:idx val="1"/>
          <c:order val="1"/>
          <c:tx>
            <c:v>RAFFINATE</c:v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RAFFINATE!$N$7:$N$27</c:f>
              <c:numCache>
                <c:formatCode>General</c:formatCode>
                <c:ptCount val="21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  <c:pt idx="6">
                  <c:v>300</c:v>
                </c:pt>
                <c:pt idx="7">
                  <c:v>320</c:v>
                </c:pt>
                <c:pt idx="8">
                  <c:v>340</c:v>
                </c:pt>
                <c:pt idx="9">
                  <c:v>360</c:v>
                </c:pt>
                <c:pt idx="10">
                  <c:v>380</c:v>
                </c:pt>
                <c:pt idx="11">
                  <c:v>400</c:v>
                </c:pt>
                <c:pt idx="12">
                  <c:v>420</c:v>
                </c:pt>
                <c:pt idx="13">
                  <c:v>440</c:v>
                </c:pt>
                <c:pt idx="14">
                  <c:v>460</c:v>
                </c:pt>
                <c:pt idx="15">
                  <c:v>470</c:v>
                </c:pt>
                <c:pt idx="16">
                  <c:v>480</c:v>
                </c:pt>
                <c:pt idx="17">
                  <c:v>490</c:v>
                </c:pt>
                <c:pt idx="18">
                  <c:v>500</c:v>
                </c:pt>
                <c:pt idx="19">
                  <c:v>520</c:v>
                </c:pt>
                <c:pt idx="20">
                  <c:v>530</c:v>
                </c:pt>
              </c:numCache>
            </c:numRef>
          </c:xVal>
          <c:yVal>
            <c:numRef>
              <c:f>RAFFINATE!$M$7:$M$27</c:f>
              <c:numCache>
                <c:formatCode>0.00</c:formatCode>
                <c:ptCount val="21"/>
                <c:pt idx="0">
                  <c:v>15.918057142857151</c:v>
                </c:pt>
                <c:pt idx="1">
                  <c:v>39.883761194029852</c:v>
                </c:pt>
                <c:pt idx="2">
                  <c:v>63.722514285714283</c:v>
                </c:pt>
                <c:pt idx="3">
                  <c:v>62.572553571428593</c:v>
                </c:pt>
                <c:pt idx="4">
                  <c:v>31.033543307086617</c:v>
                </c:pt>
                <c:pt idx="5">
                  <c:v>55.834040404040401</c:v>
                </c:pt>
                <c:pt idx="6">
                  <c:v>56.265470588235296</c:v>
                </c:pt>
                <c:pt idx="7">
                  <c:v>59.780504201680678</c:v>
                </c:pt>
                <c:pt idx="8">
                  <c:v>55.620047619047632</c:v>
                </c:pt>
                <c:pt idx="9">
                  <c:v>52.705566433566439</c:v>
                </c:pt>
                <c:pt idx="10">
                  <c:v>58.274493827160491</c:v>
                </c:pt>
                <c:pt idx="11">
                  <c:v>58.706293333333335</c:v>
                </c:pt>
                <c:pt idx="12">
                  <c:v>60.241100591715991</c:v>
                </c:pt>
                <c:pt idx="13">
                  <c:v>59.696035928143708</c:v>
                </c:pt>
                <c:pt idx="14">
                  <c:v>59.293304347826094</c:v>
                </c:pt>
                <c:pt idx="15">
                  <c:v>57.378654088050325</c:v>
                </c:pt>
                <c:pt idx="16">
                  <c:v>61.060557575757585</c:v>
                </c:pt>
                <c:pt idx="17">
                  <c:v>56.316086419753098</c:v>
                </c:pt>
                <c:pt idx="18">
                  <c:v>57.741810126582287</c:v>
                </c:pt>
                <c:pt idx="19">
                  <c:v>55.733822784810123</c:v>
                </c:pt>
                <c:pt idx="20">
                  <c:v>46.060043956043955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C5-451C-8AEB-EF6D0FDE0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79960"/>
        <c:axId val="818572040"/>
      </c:scatterChart>
      <c:valAx>
        <c:axId val="81857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222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2040"/>
        <c:crosses val="autoZero"/>
        <c:crossBetween val="midCat"/>
        <c:majorUnit val="50"/>
        <c:minorUnit val="25"/>
      </c:valAx>
      <c:valAx>
        <c:axId val="818572040"/>
        <c:scaling>
          <c:orientation val="minMax"/>
          <c:max val="100"/>
          <c:min val="0"/>
        </c:scaling>
        <c:delete val="0"/>
        <c:axPos val="l"/>
        <c:majorGridlines>
          <c:spPr>
            <a:ln w="25400" cap="flat" cmpd="sng" algn="ctr">
              <a:solidFill>
                <a:srgbClr val="7030A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PURITY GLUCOSE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9960"/>
        <c:crosses val="autoZero"/>
        <c:crossBetween val="midCat"/>
        <c:majorUnit val="20"/>
        <c:minorUnit val="10"/>
      </c:valAx>
      <c:spPr>
        <a:noFill/>
        <a:ln w="25400">
          <a:solidFill>
            <a:srgbClr val="002060"/>
          </a:solidFill>
        </a:ln>
        <a:effectLst/>
      </c:spPr>
    </c:plotArea>
    <c:legend>
      <c:legendPos val="t"/>
      <c:layout>
        <c:manualLayout>
          <c:xMode val="edge"/>
          <c:yMode val="edge"/>
          <c:x val="0.55309567413543981"/>
          <c:y val="0.10683084476162667"/>
          <c:w val="0.33156599388416802"/>
          <c:h val="0.1212438101280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2696266432986"/>
          <c:y val="5.5258466670296019E-2"/>
          <c:w val="0.80471678784578682"/>
          <c:h val="0.83865740855303206"/>
        </c:manualLayout>
      </c:layout>
      <c:scatterChart>
        <c:scatterStyle val="lineMarker"/>
        <c:varyColors val="0"/>
        <c:ser>
          <c:idx val="5"/>
          <c:order val="0"/>
          <c:tx>
            <c:v>F-extract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'EXTRACT &amp; RAFFINATE PURITY'!$N$7:$N$29</c:f>
              <c:numCache>
                <c:formatCode>General</c:formatCode>
                <c:ptCount val="23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  <c:pt idx="13">
                  <c:v>400</c:v>
                </c:pt>
                <c:pt idx="14">
                  <c:v>420</c:v>
                </c:pt>
                <c:pt idx="15">
                  <c:v>440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520</c:v>
                </c:pt>
                <c:pt idx="22">
                  <c:v>530</c:v>
                </c:pt>
              </c:numCache>
            </c:numRef>
          </c:xVal>
          <c:yVal>
            <c:numRef>
              <c:f>'EXTRACT &amp; RAFFINATE PURITY'!$K$7:$K$29</c:f>
              <c:numCache>
                <c:formatCode>0.00</c:formatCode>
                <c:ptCount val="23"/>
                <c:pt idx="0">
                  <c:v>8.7335419999999999</c:v>
                </c:pt>
                <c:pt idx="1">
                  <c:v>6.3896919999999993</c:v>
                </c:pt>
                <c:pt idx="2">
                  <c:v>7.3379060000000003</c:v>
                </c:pt>
                <c:pt idx="3">
                  <c:v>7.0091359999999998</c:v>
                </c:pt>
                <c:pt idx="4">
                  <c:v>6.5789760000000008</c:v>
                </c:pt>
                <c:pt idx="5">
                  <c:v>6.9091360000000002</c:v>
                </c:pt>
                <c:pt idx="6">
                  <c:v>2.9696499999999997</c:v>
                </c:pt>
                <c:pt idx="7">
                  <c:v>2.6523879999999966</c:v>
                </c:pt>
                <c:pt idx="8">
                  <c:v>6.7502059999999986</c:v>
                </c:pt>
                <c:pt idx="9">
                  <c:v>5.6430620000000005</c:v>
                </c:pt>
                <c:pt idx="10">
                  <c:v>8.4329439999999991</c:v>
                </c:pt>
                <c:pt idx="11">
                  <c:v>6.4006020000000028</c:v>
                </c:pt>
                <c:pt idx="12">
                  <c:v>8.023617999999999</c:v>
                </c:pt>
                <c:pt idx="13">
                  <c:v>7.3063559999999974</c:v>
                </c:pt>
                <c:pt idx="14">
                  <c:v>7.9811579999999971</c:v>
                </c:pt>
                <c:pt idx="15">
                  <c:v>8.5869119999999999</c:v>
                </c:pt>
                <c:pt idx="16">
                  <c:v>9.1250079999999976</c:v>
                </c:pt>
                <c:pt idx="17">
                  <c:v>5.8006020000000014</c:v>
                </c:pt>
                <c:pt idx="18">
                  <c:v>9.3754039999999961</c:v>
                </c:pt>
                <c:pt idx="19">
                  <c:v>6.1545699999999997</c:v>
                </c:pt>
                <c:pt idx="20">
                  <c:v>8.2178639999999987</c:v>
                </c:pt>
                <c:pt idx="21">
                  <c:v>6.283339999999999</c:v>
                </c:pt>
                <c:pt idx="22">
                  <c:v>6.4257999999999988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9-4245-8267-B3A42F2DC1C8}"/>
            </c:ext>
          </c:extLst>
        </c:ser>
        <c:ser>
          <c:idx val="2"/>
          <c:order val="1"/>
          <c:tx>
            <c:v>F-raffinate</c:v>
          </c:tx>
          <c:spPr>
            <a:ln w="254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RAFFINATE!$N$7:$N$27</c:f>
              <c:numCache>
                <c:formatCode>General</c:formatCode>
                <c:ptCount val="21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  <c:pt idx="6">
                  <c:v>300</c:v>
                </c:pt>
                <c:pt idx="7">
                  <c:v>320</c:v>
                </c:pt>
                <c:pt idx="8">
                  <c:v>340</c:v>
                </c:pt>
                <c:pt idx="9">
                  <c:v>360</c:v>
                </c:pt>
                <c:pt idx="10">
                  <c:v>380</c:v>
                </c:pt>
                <c:pt idx="11">
                  <c:v>400</c:v>
                </c:pt>
                <c:pt idx="12">
                  <c:v>420</c:v>
                </c:pt>
                <c:pt idx="13">
                  <c:v>440</c:v>
                </c:pt>
                <c:pt idx="14">
                  <c:v>460</c:v>
                </c:pt>
                <c:pt idx="15">
                  <c:v>470</c:v>
                </c:pt>
                <c:pt idx="16">
                  <c:v>480</c:v>
                </c:pt>
                <c:pt idx="17">
                  <c:v>490</c:v>
                </c:pt>
                <c:pt idx="18">
                  <c:v>500</c:v>
                </c:pt>
                <c:pt idx="19">
                  <c:v>520</c:v>
                </c:pt>
                <c:pt idx="20">
                  <c:v>530</c:v>
                </c:pt>
              </c:numCache>
            </c:numRef>
          </c:xVal>
          <c:yVal>
            <c:numRef>
              <c:f>RAFFINATE!$K$7:$K$27</c:f>
              <c:numCache>
                <c:formatCode>0.00</c:formatCode>
                <c:ptCount val="21"/>
                <c:pt idx="0">
                  <c:v>2.9428679999999998</c:v>
                </c:pt>
                <c:pt idx="1">
                  <c:v>4.0277880000000001</c:v>
                </c:pt>
                <c:pt idx="2">
                  <c:v>3.8091360000000005</c:v>
                </c:pt>
                <c:pt idx="3">
                  <c:v>4.1918739999999977</c:v>
                </c:pt>
                <c:pt idx="4">
                  <c:v>8.7587399999999995</c:v>
                </c:pt>
                <c:pt idx="5">
                  <c:v>4.3724300000000005</c:v>
                </c:pt>
                <c:pt idx="6">
                  <c:v>4.4609219999999992</c:v>
                </c:pt>
                <c:pt idx="7">
                  <c:v>4.7861199999999995</c:v>
                </c:pt>
                <c:pt idx="8">
                  <c:v>5.591873999999998</c:v>
                </c:pt>
                <c:pt idx="9">
                  <c:v>6.7631039999999993</c:v>
                </c:pt>
                <c:pt idx="10">
                  <c:v>6.7595320000000001</c:v>
                </c:pt>
                <c:pt idx="11">
                  <c:v>6.1940559999999998</c:v>
                </c:pt>
                <c:pt idx="12">
                  <c:v>6.7192539999999976</c:v>
                </c:pt>
                <c:pt idx="13">
                  <c:v>6.7307620000000004</c:v>
                </c:pt>
                <c:pt idx="14">
                  <c:v>6.5537779999999994</c:v>
                </c:pt>
                <c:pt idx="15">
                  <c:v>6.7767939999999989</c:v>
                </c:pt>
                <c:pt idx="16">
                  <c:v>6.4250079999999983</c:v>
                </c:pt>
                <c:pt idx="17">
                  <c:v>7.0767939999999978</c:v>
                </c:pt>
                <c:pt idx="18">
                  <c:v>6.6767939999999992</c:v>
                </c:pt>
                <c:pt idx="19">
                  <c:v>6.9940560000000005</c:v>
                </c:pt>
                <c:pt idx="20">
                  <c:v>9.8170719999999996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19-4245-8267-B3A42F2DC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79960"/>
        <c:axId val="818572040"/>
      </c:scatterChart>
      <c:valAx>
        <c:axId val="81857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222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18572040"/>
        <c:crosses val="autoZero"/>
        <c:crossBetween val="midCat"/>
        <c:majorUnit val="50"/>
        <c:minorUnit val="25"/>
      </c:valAx>
      <c:valAx>
        <c:axId val="818572040"/>
        <c:scaling>
          <c:orientation val="minMax"/>
          <c:max val="1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[Fructose] % BRIX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18579960"/>
        <c:crosses val="autoZero"/>
        <c:crossBetween val="midCat"/>
        <c:majorUnit val="4"/>
        <c:minorUnit val="2"/>
      </c:valAx>
      <c:spPr>
        <a:noFill/>
        <a:ln w="25400">
          <a:solidFill>
            <a:srgbClr val="002060"/>
          </a:solidFill>
        </a:ln>
        <a:effectLst/>
      </c:spPr>
    </c:plotArea>
    <c:legend>
      <c:legendPos val="t"/>
      <c:layout>
        <c:manualLayout>
          <c:xMode val="edge"/>
          <c:yMode val="edge"/>
          <c:x val="0.71646924482319119"/>
          <c:y val="0.16148750105168344"/>
          <c:w val="0.1785686432926068"/>
          <c:h val="0.13805094602018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22755023650539"/>
          <c:y val="9.5484812124598029E-2"/>
          <c:w val="0.80634308513873831"/>
          <c:h val="0.7531765583290071"/>
        </c:manualLayout>
      </c:layout>
      <c:scatterChart>
        <c:scatterStyle val="lineMarker"/>
        <c:varyColors val="0"/>
        <c:ser>
          <c:idx val="2"/>
          <c:order val="0"/>
          <c:tx>
            <c:v>RAFFINATE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'EXTRACT &amp; RAFFINATE PURITY'!$N$7:$N$29</c:f>
              <c:numCache>
                <c:formatCode>General</c:formatCode>
                <c:ptCount val="23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320</c:v>
                </c:pt>
                <c:pt idx="10">
                  <c:v>340</c:v>
                </c:pt>
                <c:pt idx="11">
                  <c:v>360</c:v>
                </c:pt>
                <c:pt idx="12">
                  <c:v>380</c:v>
                </c:pt>
                <c:pt idx="13">
                  <c:v>400</c:v>
                </c:pt>
                <c:pt idx="14">
                  <c:v>420</c:v>
                </c:pt>
                <c:pt idx="15">
                  <c:v>440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520</c:v>
                </c:pt>
                <c:pt idx="22">
                  <c:v>530</c:v>
                </c:pt>
              </c:numCache>
            </c:numRef>
          </c:xVal>
          <c:yVal>
            <c:numRef>
              <c:f>'EXTRACT &amp; RAFFINATE PURITY'!$L$7:$L$29</c:f>
              <c:numCache>
                <c:formatCode>0.00</c:formatCode>
                <c:ptCount val="23"/>
                <c:pt idx="0">
                  <c:v>77.287982300884948</c:v>
                </c:pt>
                <c:pt idx="1">
                  <c:v>55.083551724137926</c:v>
                </c:pt>
                <c:pt idx="2">
                  <c:v>54.354859259259264</c:v>
                </c:pt>
                <c:pt idx="3">
                  <c:v>51.161576642335767</c:v>
                </c:pt>
                <c:pt idx="4">
                  <c:v>37.594148571428576</c:v>
                </c:pt>
                <c:pt idx="5">
                  <c:v>50.802470588235295</c:v>
                </c:pt>
                <c:pt idx="6">
                  <c:v>18.67704402515723</c:v>
                </c:pt>
                <c:pt idx="7">
                  <c:v>16.681685534591175</c:v>
                </c:pt>
                <c:pt idx="8">
                  <c:v>37.089043956043952</c:v>
                </c:pt>
                <c:pt idx="9">
                  <c:v>27.000296650717704</c:v>
                </c:pt>
                <c:pt idx="10">
                  <c:v>41.747247524752474</c:v>
                </c:pt>
                <c:pt idx="11">
                  <c:v>31.07088349514564</c:v>
                </c:pt>
                <c:pt idx="12">
                  <c:v>36.805587155963295</c:v>
                </c:pt>
                <c:pt idx="13">
                  <c:v>34.141850467289707</c:v>
                </c:pt>
                <c:pt idx="14">
                  <c:v>38.556318840579699</c:v>
                </c:pt>
                <c:pt idx="15">
                  <c:v>40.504301886792454</c:v>
                </c:pt>
                <c:pt idx="16">
                  <c:v>47.526083333333325</c:v>
                </c:pt>
                <c:pt idx="17">
                  <c:v>29.003010000000007</c:v>
                </c:pt>
                <c:pt idx="18">
                  <c:v>42.231549549549534</c:v>
                </c:pt>
                <c:pt idx="19">
                  <c:v>29.030990566037737</c:v>
                </c:pt>
                <c:pt idx="20">
                  <c:v>37.18490497737556</c:v>
                </c:pt>
                <c:pt idx="21">
                  <c:v>30.20836538461538</c:v>
                </c:pt>
                <c:pt idx="22">
                  <c:v>29.208181818181814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4-485A-A8EC-7645F391CD40}"/>
            </c:ext>
          </c:extLst>
        </c:ser>
        <c:ser>
          <c:idx val="0"/>
          <c:order val="1"/>
          <c:tx>
            <c:v>EXTRACT</c:v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x"/>
            <c:size val="8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RAFFINATE!$N$7:$N$27</c:f>
              <c:numCache>
                <c:formatCode>General</c:formatCode>
                <c:ptCount val="21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  <c:pt idx="6">
                  <c:v>300</c:v>
                </c:pt>
                <c:pt idx="7">
                  <c:v>320</c:v>
                </c:pt>
                <c:pt idx="8">
                  <c:v>340</c:v>
                </c:pt>
                <c:pt idx="9">
                  <c:v>360</c:v>
                </c:pt>
                <c:pt idx="10">
                  <c:v>380</c:v>
                </c:pt>
                <c:pt idx="11">
                  <c:v>400</c:v>
                </c:pt>
                <c:pt idx="12">
                  <c:v>420</c:v>
                </c:pt>
                <c:pt idx="13">
                  <c:v>440</c:v>
                </c:pt>
                <c:pt idx="14">
                  <c:v>460</c:v>
                </c:pt>
                <c:pt idx="15">
                  <c:v>470</c:v>
                </c:pt>
                <c:pt idx="16">
                  <c:v>480</c:v>
                </c:pt>
                <c:pt idx="17">
                  <c:v>490</c:v>
                </c:pt>
                <c:pt idx="18">
                  <c:v>500</c:v>
                </c:pt>
                <c:pt idx="19">
                  <c:v>520</c:v>
                </c:pt>
                <c:pt idx="20">
                  <c:v>530</c:v>
                </c:pt>
              </c:numCache>
            </c:numRef>
          </c:xVal>
          <c:yVal>
            <c:numRef>
              <c:f>RAFFINATE!$L$7:$L$27</c:f>
              <c:numCache>
                <c:formatCode>0.00</c:formatCode>
                <c:ptCount val="21"/>
                <c:pt idx="0">
                  <c:v>84.081942857142849</c:v>
                </c:pt>
                <c:pt idx="1">
                  <c:v>60.116238805970148</c:v>
                </c:pt>
                <c:pt idx="2">
                  <c:v>36.277485714285717</c:v>
                </c:pt>
                <c:pt idx="3">
                  <c:v>37.427446428571407</c:v>
                </c:pt>
                <c:pt idx="4">
                  <c:v>68.966456692913383</c:v>
                </c:pt>
                <c:pt idx="5">
                  <c:v>44.165959595959599</c:v>
                </c:pt>
                <c:pt idx="6">
                  <c:v>43.734529411764704</c:v>
                </c:pt>
                <c:pt idx="7">
                  <c:v>40.219495798319322</c:v>
                </c:pt>
                <c:pt idx="8">
                  <c:v>44.379952380952368</c:v>
                </c:pt>
                <c:pt idx="9">
                  <c:v>47.294433566433561</c:v>
                </c:pt>
                <c:pt idx="10">
                  <c:v>41.725506172839509</c:v>
                </c:pt>
                <c:pt idx="11">
                  <c:v>41.293706666666665</c:v>
                </c:pt>
                <c:pt idx="12">
                  <c:v>39.758899408284009</c:v>
                </c:pt>
                <c:pt idx="13">
                  <c:v>40.303964071856292</c:v>
                </c:pt>
                <c:pt idx="14">
                  <c:v>40.706695652173906</c:v>
                </c:pt>
                <c:pt idx="15">
                  <c:v>42.621345911949675</c:v>
                </c:pt>
                <c:pt idx="16">
                  <c:v>38.939442424242415</c:v>
                </c:pt>
                <c:pt idx="17">
                  <c:v>43.683913580246902</c:v>
                </c:pt>
                <c:pt idx="18">
                  <c:v>42.258189873417713</c:v>
                </c:pt>
                <c:pt idx="19">
                  <c:v>44.266177215189877</c:v>
                </c:pt>
                <c:pt idx="20">
                  <c:v>53.939956043956045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B4-485A-A8EC-7645F391C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79960"/>
        <c:axId val="818572040"/>
      </c:scatterChart>
      <c:valAx>
        <c:axId val="81857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222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2040"/>
        <c:crosses val="autoZero"/>
        <c:crossBetween val="midCat"/>
        <c:majorUnit val="50"/>
        <c:minorUnit val="25"/>
      </c:valAx>
      <c:valAx>
        <c:axId val="818572040"/>
        <c:scaling>
          <c:orientation val="minMax"/>
          <c:max val="100"/>
          <c:min val="0"/>
        </c:scaling>
        <c:delete val="0"/>
        <c:axPos val="l"/>
        <c:majorGridlines>
          <c:spPr>
            <a:ln w="25400" cap="flat" cmpd="sng" algn="ctr">
              <a:solidFill>
                <a:srgbClr val="7030A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PURITY FRUCTOSE</a:t>
                </a:r>
              </a:p>
            </c:rich>
          </c:tx>
          <c:layout>
            <c:manualLayout>
              <c:xMode val="edge"/>
              <c:yMode val="edge"/>
              <c:x val="2.5011675760762096E-2"/>
              <c:y val="0.29306601602518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25400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9960"/>
        <c:crosses val="autoZero"/>
        <c:crossBetween val="midCat"/>
        <c:majorUnit val="20"/>
        <c:minorUnit val="10"/>
      </c:valAx>
      <c:spPr>
        <a:noFill/>
        <a:ln w="25400">
          <a:solidFill>
            <a:srgbClr val="002060"/>
          </a:solidFill>
        </a:ln>
        <a:effectLst/>
      </c:spPr>
    </c:plotArea>
    <c:legend>
      <c:legendPos val="t"/>
      <c:layout>
        <c:manualLayout>
          <c:xMode val="edge"/>
          <c:yMode val="edge"/>
          <c:x val="0.49779988584838891"/>
          <c:y val="9.6774276565523606E-2"/>
          <c:w val="0.38686178217121897"/>
          <c:h val="0.13632865973462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16</xdr:row>
      <xdr:rowOff>176211</xdr:rowOff>
    </xdr:from>
    <xdr:to>
      <xdr:col>11</xdr:col>
      <xdr:colOff>28574</xdr:colOff>
      <xdr:row>34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227A1-18E3-4FBD-B6CB-ACABFB19F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89534</xdr:colOff>
      <xdr:row>6</xdr:row>
      <xdr:rowOff>119062</xdr:rowOff>
    </xdr:from>
    <xdr:to>
      <xdr:col>23</xdr:col>
      <xdr:colOff>586739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24201-9229-943F-21B1-B81C24FC1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176211</xdr:colOff>
      <xdr:row>4</xdr:row>
      <xdr:rowOff>133350</xdr:rowOff>
    </xdr:from>
    <xdr:to>
      <xdr:col>28</xdr:col>
      <xdr:colOff>47624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3489EF-7739-5613-C209-68D92C387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415193</xdr:colOff>
      <xdr:row>38</xdr:row>
      <xdr:rowOff>183172</xdr:rowOff>
    </xdr:from>
    <xdr:to>
      <xdr:col>46</xdr:col>
      <xdr:colOff>286606</xdr:colOff>
      <xdr:row>64</xdr:row>
      <xdr:rowOff>154597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DE939-FC05-43C8-B1ED-E5142E1F8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3</xdr:row>
      <xdr:rowOff>0</xdr:rowOff>
    </xdr:from>
    <xdr:to>
      <xdr:col>42</xdr:col>
      <xdr:colOff>481990</xdr:colOff>
      <xdr:row>28</xdr:row>
      <xdr:rowOff>166810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6C75BC-3A24-4DE9-9305-6F2C95756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48846</xdr:colOff>
      <xdr:row>32</xdr:row>
      <xdr:rowOff>61057</xdr:rowOff>
    </xdr:from>
    <xdr:to>
      <xdr:col>29</xdr:col>
      <xdr:colOff>530836</xdr:colOff>
      <xdr:row>58</xdr:row>
      <xdr:rowOff>32482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00A608-A605-4339-B3F3-0AC66DBC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390768</xdr:colOff>
      <xdr:row>32</xdr:row>
      <xdr:rowOff>134327</xdr:rowOff>
    </xdr:from>
    <xdr:to>
      <xdr:col>15</xdr:col>
      <xdr:colOff>543047</xdr:colOff>
      <xdr:row>58</xdr:row>
      <xdr:rowOff>105752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8B19C3-C03F-4495-9432-DAD927882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3</xdr:row>
      <xdr:rowOff>0</xdr:rowOff>
    </xdr:from>
    <xdr:to>
      <xdr:col>42</xdr:col>
      <xdr:colOff>481990</xdr:colOff>
      <xdr:row>28</xdr:row>
      <xdr:rowOff>166810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46C1B9-6929-4A5E-AF35-755E38575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48846</xdr:colOff>
      <xdr:row>32</xdr:row>
      <xdr:rowOff>61057</xdr:rowOff>
    </xdr:from>
    <xdr:to>
      <xdr:col>29</xdr:col>
      <xdr:colOff>530836</xdr:colOff>
      <xdr:row>58</xdr:row>
      <xdr:rowOff>32482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CBC57D-A22E-4976-85B1-F3E85DE9C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567158</xdr:colOff>
      <xdr:row>3</xdr:row>
      <xdr:rowOff>134327</xdr:rowOff>
    </xdr:from>
    <xdr:to>
      <xdr:col>29</xdr:col>
      <xdr:colOff>507770</xdr:colOff>
      <xdr:row>28</xdr:row>
      <xdr:rowOff>176308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865698-C353-4EF9-A0B0-F4DFC5CB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282222</xdr:colOff>
      <xdr:row>31</xdr:row>
      <xdr:rowOff>70555</xdr:rowOff>
    </xdr:from>
    <xdr:to>
      <xdr:col>43</xdr:col>
      <xdr:colOff>164489</xdr:colOff>
      <xdr:row>57</xdr:row>
      <xdr:rowOff>131532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308A07-420F-4ABB-B7D4-6F604D0DE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900111</xdr:colOff>
      <xdr:row>5</xdr:row>
      <xdr:rowOff>80961</xdr:rowOff>
    </xdr:from>
    <xdr:to>
      <xdr:col>27</xdr:col>
      <xdr:colOff>114300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A357D8-7D63-4EAD-FF6B-B6D18B02D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ellenbosch-my.sharepoint.com/personal/28830040_sun_ac_za/Documents/Desktop/MONTHLY%20ACTIVITIES/6th%20THESIS%20CHAPTERS/RESULTS%20AND%20DISCUSSION/SMB%20COMMISSIONING%20AND%20TESTING/glucometer%20reading.xlsx" TargetMode="External"/><Relationship Id="rId1" Type="http://schemas.openxmlformats.org/officeDocument/2006/relationships/externalLinkPath" Target="https://stellenbosch-my.sharepoint.com/personal/28830040_sun_ac_za/Documents/Desktop/MONTHLY%20ACTIVITIES/6th%20THESIS%20CHAPTERS/RESULTS%20AND%20DISCUSSION/SMB%20COMMISSIONING%20AND%20TESTING/glucometer%20read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IXTURE % BRIX"/>
      <sheetName val="MB"/>
      <sheetName val="VALIDATION"/>
    </sheetNames>
    <sheetDataSet>
      <sheetData sheetId="0"/>
      <sheetData sheetId="1">
        <row r="3">
          <cell r="C3">
            <v>50</v>
          </cell>
          <cell r="K3">
            <v>556.23333333333335</v>
          </cell>
        </row>
        <row r="4">
          <cell r="C4">
            <v>45</v>
          </cell>
          <cell r="K4">
            <v>519.33333333333326</v>
          </cell>
        </row>
        <row r="5">
          <cell r="C5">
            <v>40</v>
          </cell>
          <cell r="K5">
            <v>478.33333333333331</v>
          </cell>
        </row>
        <row r="6">
          <cell r="C6">
            <v>35</v>
          </cell>
          <cell r="K6">
            <v>401.79999999999995</v>
          </cell>
        </row>
        <row r="7">
          <cell r="C7">
            <v>30</v>
          </cell>
          <cell r="K7">
            <v>347.13333333333333</v>
          </cell>
        </row>
        <row r="8">
          <cell r="C8">
            <v>25</v>
          </cell>
          <cell r="K8">
            <v>293.83333333333337</v>
          </cell>
        </row>
        <row r="9">
          <cell r="C9">
            <v>20</v>
          </cell>
          <cell r="K9">
            <v>237.79999999999998</v>
          </cell>
        </row>
        <row r="10">
          <cell r="C10">
            <v>15</v>
          </cell>
          <cell r="K10">
            <v>174.93333333333334</v>
          </cell>
        </row>
        <row r="11">
          <cell r="C11">
            <v>10</v>
          </cell>
          <cell r="K11">
            <v>109.33333333333333</v>
          </cell>
        </row>
        <row r="12">
          <cell r="C12">
            <v>5</v>
          </cell>
          <cell r="K12">
            <v>63</v>
          </cell>
        </row>
        <row r="13">
          <cell r="C13">
            <v>0</v>
          </cell>
          <cell r="K13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A7B1-AB82-4F3C-8B73-46FA3E7BA310}">
  <dimension ref="A1:N16"/>
  <sheetViews>
    <sheetView workbookViewId="0">
      <selection activeCell="F3" sqref="F3"/>
    </sheetView>
  </sheetViews>
  <sheetFormatPr defaultRowHeight="14.4" x14ac:dyDescent="0.3"/>
  <cols>
    <col min="2" max="2" width="9.44140625" bestFit="1" customWidth="1"/>
    <col min="3" max="3" width="10.88671875" bestFit="1" customWidth="1"/>
    <col min="4" max="4" width="11.6640625" bestFit="1" customWidth="1"/>
    <col min="5" max="5" width="10.109375" bestFit="1" customWidth="1"/>
    <col min="6" max="6" width="14.44140625" bestFit="1" customWidth="1"/>
    <col min="7" max="10" width="9.44140625" bestFit="1" customWidth="1"/>
    <col min="11" max="11" width="15" customWidth="1"/>
    <col min="12" max="12" width="11.5546875" bestFit="1" customWidth="1"/>
  </cols>
  <sheetData>
    <row r="1" spans="1:14" ht="21" thickBot="1" x14ac:dyDescent="0.4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4" ht="21" thickBot="1" x14ac:dyDescent="0.4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83" t="s">
        <v>5</v>
      </c>
      <c r="H2" s="84"/>
      <c r="I2" s="84"/>
      <c r="J2" s="85"/>
      <c r="K2" s="19" t="s">
        <v>6</v>
      </c>
      <c r="L2" s="83" t="s">
        <v>7</v>
      </c>
      <c r="M2" s="85"/>
      <c r="N2" s="19" t="s">
        <v>8</v>
      </c>
    </row>
    <row r="3" spans="1:14" ht="20.399999999999999" x14ac:dyDescent="0.35">
      <c r="A3" s="18"/>
      <c r="B3" s="20">
        <v>0</v>
      </c>
      <c r="C3" s="21">
        <v>50</v>
      </c>
      <c r="D3" s="22">
        <v>0</v>
      </c>
      <c r="E3" s="22">
        <v>4.5999999999999996</v>
      </c>
      <c r="F3" s="22">
        <f>($E$3*C3+$E$13*D3)/(C3+D3)</f>
        <v>4.5999999999999996</v>
      </c>
      <c r="G3" s="23">
        <v>13.5</v>
      </c>
      <c r="H3" s="24">
        <v>13.7</v>
      </c>
      <c r="I3" s="25">
        <v>13.5</v>
      </c>
      <c r="J3" s="22">
        <f>AVERAGE(G3:I3)</f>
        <v>13.566666666666668</v>
      </c>
      <c r="K3" s="22">
        <f>41*J3</f>
        <v>556.23333333333335</v>
      </c>
      <c r="L3" s="26">
        <f>K3*180.156/1000</f>
        <v>100.2087724</v>
      </c>
      <c r="M3" s="27">
        <f>L3/2</f>
        <v>50.1043862</v>
      </c>
      <c r="N3" s="28">
        <f t="shared" ref="N3:N13" si="0">50-M3</f>
        <v>-0.10438620000000043</v>
      </c>
    </row>
    <row r="4" spans="1:14" ht="20.399999999999999" x14ac:dyDescent="0.35">
      <c r="A4" s="18"/>
      <c r="B4" s="24">
        <v>1</v>
      </c>
      <c r="C4" s="21">
        <v>45</v>
      </c>
      <c r="D4" s="29">
        <v>5</v>
      </c>
      <c r="E4" s="29">
        <v>4.5999999999999996</v>
      </c>
      <c r="F4" s="29">
        <f>($E$3*C4+$E$13*D4)/(C4+D4)</f>
        <v>4.6099999999999994</v>
      </c>
      <c r="G4" s="30">
        <v>12.7</v>
      </c>
      <c r="H4" s="24">
        <v>12.6</v>
      </c>
      <c r="I4" s="25">
        <v>12.7</v>
      </c>
      <c r="J4" s="29">
        <f t="shared" ref="J4:J13" si="1">AVERAGE(G4:I4)</f>
        <v>12.666666666666666</v>
      </c>
      <c r="K4" s="29">
        <f t="shared" ref="K4:K13" si="2">41*J4</f>
        <v>519.33333333333326</v>
      </c>
      <c r="L4" s="23">
        <f t="shared" ref="L4:L13" si="3">K4*180.156/1000</f>
        <v>93.561015999999995</v>
      </c>
      <c r="M4" s="31">
        <f t="shared" ref="M4:M13" si="4">L4/2</f>
        <v>46.780507999999998</v>
      </c>
      <c r="N4" s="32">
        <f t="shared" si="0"/>
        <v>3.2194920000000025</v>
      </c>
    </row>
    <row r="5" spans="1:14" ht="20.399999999999999" x14ac:dyDescent="0.35">
      <c r="A5" s="18"/>
      <c r="B5" s="24">
        <v>2</v>
      </c>
      <c r="C5" s="21">
        <v>40</v>
      </c>
      <c r="D5" s="29">
        <v>10</v>
      </c>
      <c r="E5" s="29">
        <v>4.5999999999999996</v>
      </c>
      <c r="F5" s="29">
        <f t="shared" ref="F5:F13" si="5">($E$3*C5+$E$13*D5)/(C5+D5)</f>
        <v>4.62</v>
      </c>
      <c r="G5" s="30">
        <v>11.7</v>
      </c>
      <c r="H5" s="24">
        <v>11.7</v>
      </c>
      <c r="I5" s="25">
        <v>11.6</v>
      </c>
      <c r="J5" s="29">
        <f t="shared" si="1"/>
        <v>11.666666666666666</v>
      </c>
      <c r="K5" s="29">
        <f t="shared" si="2"/>
        <v>478.33333333333331</v>
      </c>
      <c r="L5" s="23">
        <f t="shared" si="3"/>
        <v>86.17461999999999</v>
      </c>
      <c r="M5" s="31">
        <f t="shared" si="4"/>
        <v>43.087309999999995</v>
      </c>
      <c r="N5" s="32">
        <f t="shared" si="0"/>
        <v>6.9126900000000049</v>
      </c>
    </row>
    <row r="6" spans="1:14" ht="20.399999999999999" x14ac:dyDescent="0.35">
      <c r="A6" s="18"/>
      <c r="B6" s="24">
        <v>3</v>
      </c>
      <c r="C6" s="21">
        <v>35</v>
      </c>
      <c r="D6" s="29">
        <v>15</v>
      </c>
      <c r="E6" s="29">
        <v>4.5999999999999996</v>
      </c>
      <c r="F6" s="29">
        <f t="shared" si="5"/>
        <v>4.63</v>
      </c>
      <c r="G6" s="23">
        <v>9.8000000000000007</v>
      </c>
      <c r="H6" s="29">
        <v>9.6999999999999993</v>
      </c>
      <c r="I6" s="33">
        <v>9.9</v>
      </c>
      <c r="J6" s="29">
        <f t="shared" si="1"/>
        <v>9.7999999999999989</v>
      </c>
      <c r="K6" s="29">
        <f t="shared" si="2"/>
        <v>401.79999999999995</v>
      </c>
      <c r="L6" s="23">
        <f t="shared" si="3"/>
        <v>72.386680799999993</v>
      </c>
      <c r="M6" s="31">
        <f t="shared" si="4"/>
        <v>36.193340399999997</v>
      </c>
      <c r="N6" s="32">
        <f t="shared" si="0"/>
        <v>13.806659600000003</v>
      </c>
    </row>
    <row r="7" spans="1:14" ht="20.399999999999999" x14ac:dyDescent="0.35">
      <c r="A7" s="18"/>
      <c r="B7" s="24">
        <v>4</v>
      </c>
      <c r="C7" s="21">
        <v>30</v>
      </c>
      <c r="D7" s="29">
        <v>20</v>
      </c>
      <c r="E7" s="29">
        <v>4.5999999999999996</v>
      </c>
      <c r="F7" s="29">
        <f t="shared" si="5"/>
        <v>4.6399999999999997</v>
      </c>
      <c r="G7" s="23">
        <v>8.5</v>
      </c>
      <c r="H7" s="29">
        <v>8.4</v>
      </c>
      <c r="I7" s="33">
        <v>8.5</v>
      </c>
      <c r="J7" s="29">
        <f t="shared" si="1"/>
        <v>8.4666666666666668</v>
      </c>
      <c r="K7" s="29">
        <f t="shared" si="2"/>
        <v>347.13333333333333</v>
      </c>
      <c r="L7" s="23">
        <f t="shared" si="3"/>
        <v>62.538152800000006</v>
      </c>
      <c r="M7" s="31">
        <f t="shared" si="4"/>
        <v>31.269076400000003</v>
      </c>
      <c r="N7" s="32">
        <f t="shared" si="0"/>
        <v>18.730923599999997</v>
      </c>
    </row>
    <row r="8" spans="1:14" ht="20.399999999999999" x14ac:dyDescent="0.35">
      <c r="A8" s="18"/>
      <c r="B8" s="24">
        <v>5</v>
      </c>
      <c r="C8" s="21">
        <v>25</v>
      </c>
      <c r="D8" s="29">
        <v>25</v>
      </c>
      <c r="E8" s="29">
        <v>4.5999999999999996</v>
      </c>
      <c r="F8" s="29">
        <f t="shared" si="5"/>
        <v>4.6500000000000004</v>
      </c>
      <c r="G8" s="23">
        <v>7.2</v>
      </c>
      <c r="H8" s="29">
        <v>7.3</v>
      </c>
      <c r="I8" s="33">
        <v>7</v>
      </c>
      <c r="J8" s="29">
        <f t="shared" si="1"/>
        <v>7.166666666666667</v>
      </c>
      <c r="K8" s="29">
        <f t="shared" si="2"/>
        <v>293.83333333333337</v>
      </c>
      <c r="L8" s="23">
        <f t="shared" si="3"/>
        <v>52.935838000000011</v>
      </c>
      <c r="M8" s="31">
        <f t="shared" si="4"/>
        <v>26.467919000000006</v>
      </c>
      <c r="N8" s="32">
        <f t="shared" si="0"/>
        <v>23.532080999999994</v>
      </c>
    </row>
    <row r="9" spans="1:14" ht="20.399999999999999" x14ac:dyDescent="0.35">
      <c r="A9" s="18"/>
      <c r="B9" s="24">
        <v>6</v>
      </c>
      <c r="C9" s="21">
        <v>20</v>
      </c>
      <c r="D9" s="29">
        <v>30</v>
      </c>
      <c r="E9" s="29">
        <v>4.5999999999999996</v>
      </c>
      <c r="F9" s="29">
        <f t="shared" si="5"/>
        <v>4.66</v>
      </c>
      <c r="G9" s="23">
        <v>5.8</v>
      </c>
      <c r="H9" s="29">
        <v>5.7</v>
      </c>
      <c r="I9" s="33">
        <v>5.9</v>
      </c>
      <c r="J9" s="29">
        <f t="shared" si="1"/>
        <v>5.8</v>
      </c>
      <c r="K9" s="29">
        <f t="shared" si="2"/>
        <v>237.79999999999998</v>
      </c>
      <c r="L9" s="23">
        <f t="shared" si="3"/>
        <v>42.841096800000003</v>
      </c>
      <c r="M9" s="31">
        <f t="shared" si="4"/>
        <v>21.420548400000001</v>
      </c>
      <c r="N9" s="32">
        <f t="shared" si="0"/>
        <v>28.579451599999999</v>
      </c>
    </row>
    <row r="10" spans="1:14" ht="20.399999999999999" x14ac:dyDescent="0.35">
      <c r="A10" s="18"/>
      <c r="B10" s="24">
        <v>7</v>
      </c>
      <c r="C10" s="21">
        <v>15</v>
      </c>
      <c r="D10" s="29">
        <v>35</v>
      </c>
      <c r="E10" s="29">
        <v>4.7</v>
      </c>
      <c r="F10" s="29">
        <f t="shared" si="5"/>
        <v>4.67</v>
      </c>
      <c r="G10" s="23">
        <v>4.2</v>
      </c>
      <c r="H10" s="29">
        <v>4.4000000000000004</v>
      </c>
      <c r="I10" s="33">
        <v>4.2</v>
      </c>
      <c r="J10" s="29">
        <f t="shared" si="1"/>
        <v>4.2666666666666666</v>
      </c>
      <c r="K10" s="29">
        <f t="shared" si="2"/>
        <v>174.93333333333334</v>
      </c>
      <c r="L10" s="23">
        <f t="shared" si="3"/>
        <v>31.515289599999999</v>
      </c>
      <c r="M10" s="31">
        <f t="shared" si="4"/>
        <v>15.7576448</v>
      </c>
      <c r="N10" s="32">
        <f t="shared" si="0"/>
        <v>34.242355199999999</v>
      </c>
    </row>
    <row r="11" spans="1:14" ht="20.399999999999999" x14ac:dyDescent="0.35">
      <c r="A11" s="18"/>
      <c r="B11" s="24">
        <v>8</v>
      </c>
      <c r="C11" s="21">
        <v>10</v>
      </c>
      <c r="D11" s="29">
        <v>40</v>
      </c>
      <c r="E11" s="29">
        <v>4.7</v>
      </c>
      <c r="F11" s="29">
        <f t="shared" si="5"/>
        <v>4.68</v>
      </c>
      <c r="G11" s="23">
        <v>2.8</v>
      </c>
      <c r="H11" s="29">
        <v>2.5</v>
      </c>
      <c r="I11" s="33">
        <v>2.7</v>
      </c>
      <c r="J11" s="29">
        <f t="shared" si="1"/>
        <v>2.6666666666666665</v>
      </c>
      <c r="K11" s="29">
        <f t="shared" si="2"/>
        <v>109.33333333333333</v>
      </c>
      <c r="L11" s="23">
        <f t="shared" si="3"/>
        <v>19.697056</v>
      </c>
      <c r="M11" s="31">
        <f t="shared" si="4"/>
        <v>9.8485279999999999</v>
      </c>
      <c r="N11" s="32">
        <f t="shared" si="0"/>
        <v>40.151471999999998</v>
      </c>
    </row>
    <row r="12" spans="1:14" ht="20.399999999999999" x14ac:dyDescent="0.35">
      <c r="A12" s="18"/>
      <c r="B12" s="24">
        <v>9</v>
      </c>
      <c r="C12" s="21">
        <v>5</v>
      </c>
      <c r="D12" s="29">
        <v>45</v>
      </c>
      <c r="E12" s="29">
        <v>4.7</v>
      </c>
      <c r="F12" s="29">
        <f t="shared" si="5"/>
        <v>4.6900000000000004</v>
      </c>
      <c r="G12" s="34">
        <v>3.1</v>
      </c>
      <c r="H12" s="35">
        <v>2.9</v>
      </c>
      <c r="I12" s="36">
        <v>3</v>
      </c>
      <c r="J12" s="29">
        <f t="shared" si="1"/>
        <v>3</v>
      </c>
      <c r="K12" s="29">
        <f>21*J12</f>
        <v>63</v>
      </c>
      <c r="L12" s="23">
        <f t="shared" si="3"/>
        <v>11.349827999999999</v>
      </c>
      <c r="M12" s="31">
        <f t="shared" si="4"/>
        <v>5.6749139999999993</v>
      </c>
      <c r="N12" s="32">
        <f t="shared" si="0"/>
        <v>44.325085999999999</v>
      </c>
    </row>
    <row r="13" spans="1:14" ht="21" thickBot="1" x14ac:dyDescent="0.4">
      <c r="A13" s="18"/>
      <c r="B13" s="37">
        <v>10</v>
      </c>
      <c r="C13" s="38">
        <v>0</v>
      </c>
      <c r="D13" s="39">
        <v>50</v>
      </c>
      <c r="E13" s="39">
        <v>4.7</v>
      </c>
      <c r="F13" s="39">
        <f t="shared" si="5"/>
        <v>4.7</v>
      </c>
      <c r="G13" s="40">
        <v>0</v>
      </c>
      <c r="H13" s="39">
        <v>0</v>
      </c>
      <c r="I13" s="41">
        <v>0</v>
      </c>
      <c r="J13" s="39">
        <f t="shared" si="1"/>
        <v>0</v>
      </c>
      <c r="K13" s="39">
        <f t="shared" si="2"/>
        <v>0</v>
      </c>
      <c r="L13" s="40">
        <f t="shared" si="3"/>
        <v>0</v>
      </c>
      <c r="M13" s="42">
        <f t="shared" si="4"/>
        <v>0</v>
      </c>
      <c r="N13" s="43">
        <f t="shared" si="0"/>
        <v>50</v>
      </c>
    </row>
    <row r="15" spans="1:14" x14ac:dyDescent="0.3">
      <c r="E15" t="s">
        <v>9</v>
      </c>
      <c r="F15" t="s">
        <v>10</v>
      </c>
    </row>
    <row r="16" spans="1:14" x14ac:dyDescent="0.3">
      <c r="E16" t="s">
        <v>11</v>
      </c>
      <c r="F16" t="s">
        <v>12</v>
      </c>
    </row>
  </sheetData>
  <mergeCells count="2">
    <mergeCell ref="G2:J2"/>
    <mergeCell ref="L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C89DF-AD6F-4AF9-A04F-9191FA8880F3}">
  <dimension ref="D1:F18"/>
  <sheetViews>
    <sheetView tabSelected="1" workbookViewId="0">
      <selection activeCell="I8" sqref="I8"/>
    </sheetView>
  </sheetViews>
  <sheetFormatPr defaultRowHeight="14.4" x14ac:dyDescent="0.3"/>
  <cols>
    <col min="4" max="4" width="18.44140625" customWidth="1"/>
    <col min="5" max="5" width="15" customWidth="1"/>
    <col min="6" max="6" width="16" customWidth="1"/>
    <col min="8" max="8" width="18.44140625" customWidth="1"/>
    <col min="9" max="9" width="14.88671875" customWidth="1"/>
  </cols>
  <sheetData>
    <row r="1" spans="4:6" ht="15" thickBot="1" x14ac:dyDescent="0.35"/>
    <row r="2" spans="4:6" ht="15" thickBot="1" x14ac:dyDescent="0.35">
      <c r="D2" s="6" t="s">
        <v>13</v>
      </c>
      <c r="E2" s="17">
        <v>54</v>
      </c>
      <c r="F2" s="79" t="s">
        <v>14</v>
      </c>
    </row>
    <row r="3" spans="4:6" ht="15" thickBot="1" x14ac:dyDescent="0.35">
      <c r="D3" s="78" t="s">
        <v>15</v>
      </c>
      <c r="E3" s="52">
        <v>53.3</v>
      </c>
      <c r="F3" s="77" t="s">
        <v>3</v>
      </c>
    </row>
    <row r="4" spans="4:6" ht="15" thickBot="1" x14ac:dyDescent="0.35">
      <c r="D4" s="6" t="s">
        <v>16</v>
      </c>
      <c r="E4" s="17" t="s">
        <v>17</v>
      </c>
      <c r="F4" s="4" t="s">
        <v>18</v>
      </c>
    </row>
    <row r="5" spans="4:6" ht="15" thickBot="1" x14ac:dyDescent="0.35">
      <c r="D5" s="78" t="s">
        <v>19</v>
      </c>
      <c r="E5" s="52" t="s">
        <v>20</v>
      </c>
      <c r="F5" s="77" t="s">
        <v>21</v>
      </c>
    </row>
    <row r="6" spans="4:6" ht="15" thickBot="1" x14ac:dyDescent="0.35">
      <c r="D6" s="6" t="s">
        <v>22</v>
      </c>
      <c r="E6" s="17">
        <v>840</v>
      </c>
      <c r="F6" s="4" t="s">
        <v>23</v>
      </c>
    </row>
    <row r="7" spans="4:6" ht="15" thickBot="1" x14ac:dyDescent="0.35">
      <c r="D7" s="92"/>
      <c r="E7" s="93"/>
      <c r="F7" s="94"/>
    </row>
    <row r="8" spans="4:6" ht="15" thickBot="1" x14ac:dyDescent="0.35">
      <c r="D8" s="6" t="s">
        <v>15</v>
      </c>
      <c r="E8" s="5" t="s">
        <v>24</v>
      </c>
      <c r="F8" s="4" t="s">
        <v>25</v>
      </c>
    </row>
    <row r="9" spans="4:6" x14ac:dyDescent="0.3">
      <c r="D9" s="86" t="s">
        <v>26</v>
      </c>
      <c r="E9" s="75">
        <v>17.100000000000001</v>
      </c>
      <c r="F9" s="88">
        <f>15*14</f>
        <v>210</v>
      </c>
    </row>
    <row r="10" spans="4:6" x14ac:dyDescent="0.3">
      <c r="D10" s="86"/>
      <c r="E10" s="75">
        <v>17.3</v>
      </c>
      <c r="F10" s="88"/>
    </row>
    <row r="11" spans="4:6" x14ac:dyDescent="0.3">
      <c r="D11" s="86"/>
      <c r="E11" s="75">
        <v>17.3</v>
      </c>
      <c r="F11" s="88"/>
    </row>
    <row r="12" spans="4:6" x14ac:dyDescent="0.3">
      <c r="D12" s="86"/>
      <c r="E12" s="75">
        <v>17.100000000000001</v>
      </c>
      <c r="F12" s="88"/>
    </row>
    <row r="13" spans="4:6" ht="15" thickBot="1" x14ac:dyDescent="0.35">
      <c r="D13" s="87"/>
      <c r="E13" s="76">
        <v>17.399999999999999</v>
      </c>
      <c r="F13" s="89"/>
    </row>
    <row r="14" spans="4:6" ht="15" thickBot="1" x14ac:dyDescent="0.35">
      <c r="D14" s="92"/>
      <c r="E14" s="93"/>
      <c r="F14" s="94"/>
    </row>
    <row r="15" spans="4:6" ht="15" thickBot="1" x14ac:dyDescent="0.35">
      <c r="D15" s="90" t="s">
        <v>27</v>
      </c>
      <c r="E15" s="17" t="s">
        <v>28</v>
      </c>
      <c r="F15" s="90" t="s">
        <v>29</v>
      </c>
    </row>
    <row r="16" spans="4:6" ht="15" thickBot="1" x14ac:dyDescent="0.35">
      <c r="D16" s="91"/>
      <c r="E16" s="17" t="s">
        <v>30</v>
      </c>
      <c r="F16" s="91"/>
    </row>
    <row r="17" spans="4:6" ht="15" thickBot="1" x14ac:dyDescent="0.35">
      <c r="D17" s="80">
        <f>AVERAGE(E9:E13)</f>
        <v>17.240000000000002</v>
      </c>
      <c r="E17" s="81">
        <v>31.4</v>
      </c>
      <c r="F17" s="82">
        <f>53.3-E17</f>
        <v>21.9</v>
      </c>
    </row>
    <row r="18" spans="4:6" x14ac:dyDescent="0.3">
      <c r="E18" s="98">
        <f>E17/1000</f>
        <v>3.1399999999999997E-2</v>
      </c>
      <c r="F18" s="98">
        <f>F17/1000</f>
        <v>2.1899999999999999E-2</v>
      </c>
    </row>
  </sheetData>
  <mergeCells count="6">
    <mergeCell ref="D9:D13"/>
    <mergeCell ref="F9:F13"/>
    <mergeCell ref="F15:F16"/>
    <mergeCell ref="D15:D16"/>
    <mergeCell ref="D7:F7"/>
    <mergeCell ref="D14:F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8C01-BD89-447B-B9F4-0A879899F3EB}">
  <dimension ref="C4:L32"/>
  <sheetViews>
    <sheetView topLeftCell="B24" workbookViewId="0">
      <selection activeCell="O20" sqref="O20"/>
    </sheetView>
  </sheetViews>
  <sheetFormatPr defaultRowHeight="14.4" x14ac:dyDescent="0.3"/>
  <cols>
    <col min="8" max="8" width="14.88671875" customWidth="1"/>
  </cols>
  <sheetData>
    <row r="4" spans="3:12" ht="15" thickBot="1" x14ac:dyDescent="0.35"/>
    <row r="5" spans="3:12" ht="16.2" thickBot="1" x14ac:dyDescent="0.35">
      <c r="C5" s="53" t="s">
        <v>31</v>
      </c>
      <c r="D5" s="53" t="s">
        <v>25</v>
      </c>
      <c r="E5" s="95" t="s">
        <v>32</v>
      </c>
      <c r="F5" s="96"/>
      <c r="G5" s="97"/>
      <c r="H5" s="57"/>
      <c r="I5" s="53" t="s">
        <v>25</v>
      </c>
      <c r="J5" s="95" t="s">
        <v>33</v>
      </c>
      <c r="K5" s="96"/>
      <c r="L5" s="97"/>
    </row>
    <row r="6" spans="3:12" ht="16.2" thickBot="1" x14ac:dyDescent="0.35">
      <c r="C6" s="58" t="s">
        <v>34</v>
      </c>
      <c r="D6" s="59">
        <v>121</v>
      </c>
      <c r="E6" s="54" t="s">
        <v>35</v>
      </c>
      <c r="F6" s="55" t="s">
        <v>36</v>
      </c>
      <c r="G6" s="56" t="s">
        <v>37</v>
      </c>
      <c r="H6" s="60" t="s">
        <v>38</v>
      </c>
      <c r="I6" s="59">
        <v>121</v>
      </c>
      <c r="J6" s="54" t="s">
        <v>35</v>
      </c>
      <c r="K6" s="55" t="s">
        <v>36</v>
      </c>
      <c r="L6" s="56" t="s">
        <v>37</v>
      </c>
    </row>
    <row r="7" spans="3:12" ht="15.6" x14ac:dyDescent="0.3">
      <c r="C7" s="61">
        <v>920</v>
      </c>
      <c r="D7" s="62"/>
      <c r="E7" s="63">
        <v>0</v>
      </c>
      <c r="F7" s="64">
        <v>0</v>
      </c>
      <c r="G7" s="65">
        <v>17.100000000000001</v>
      </c>
      <c r="H7" s="66">
        <v>20</v>
      </c>
      <c r="I7" s="62"/>
      <c r="J7" s="63">
        <v>0</v>
      </c>
      <c r="K7" s="64">
        <v>0</v>
      </c>
      <c r="L7" s="65">
        <v>16.5</v>
      </c>
    </row>
    <row r="8" spans="3:12" ht="15.6" x14ac:dyDescent="0.3">
      <c r="C8" s="67">
        <v>940</v>
      </c>
      <c r="D8" s="62"/>
      <c r="E8" s="63">
        <v>0</v>
      </c>
      <c r="F8" s="64">
        <v>0</v>
      </c>
      <c r="G8" s="65">
        <v>17</v>
      </c>
      <c r="H8" s="68">
        <f>20+H7</f>
        <v>40</v>
      </c>
      <c r="I8" s="62"/>
      <c r="J8" s="63">
        <v>0</v>
      </c>
      <c r="K8" s="64">
        <v>0</v>
      </c>
      <c r="L8" s="65">
        <v>16.5</v>
      </c>
    </row>
    <row r="9" spans="3:12" ht="15.6" x14ac:dyDescent="0.3">
      <c r="C9" s="67">
        <v>1000</v>
      </c>
      <c r="D9" s="62"/>
      <c r="E9" s="63">
        <v>0</v>
      </c>
      <c r="F9" s="64">
        <v>0</v>
      </c>
      <c r="G9" s="65">
        <v>17.100000000000001</v>
      </c>
      <c r="H9" s="68">
        <f t="shared" ref="H9:H31" si="0">20+H8</f>
        <v>60</v>
      </c>
      <c r="I9" s="62"/>
      <c r="J9" s="63">
        <v>0</v>
      </c>
      <c r="K9" s="64">
        <v>0</v>
      </c>
      <c r="L9" s="65">
        <v>16.399999999999999</v>
      </c>
    </row>
    <row r="10" spans="3:12" ht="15.6" x14ac:dyDescent="0.3">
      <c r="C10" s="67">
        <v>1020</v>
      </c>
      <c r="D10" s="62"/>
      <c r="E10" s="63">
        <v>11.3</v>
      </c>
      <c r="F10" s="64">
        <v>2.7</v>
      </c>
      <c r="G10" s="65">
        <v>17.100000000000001</v>
      </c>
      <c r="H10" s="68">
        <f t="shared" si="0"/>
        <v>80</v>
      </c>
      <c r="I10" s="62"/>
      <c r="J10" s="63">
        <v>0</v>
      </c>
      <c r="K10" s="64">
        <v>0</v>
      </c>
      <c r="L10" s="65">
        <v>16.5</v>
      </c>
    </row>
    <row r="11" spans="3:12" ht="15.6" x14ac:dyDescent="0.3">
      <c r="C11" s="67">
        <v>1040</v>
      </c>
      <c r="D11" s="62"/>
      <c r="E11" s="63">
        <v>11.6</v>
      </c>
      <c r="F11" s="64">
        <v>5.2</v>
      </c>
      <c r="G11" s="65">
        <v>16.899999999999999</v>
      </c>
      <c r="H11" s="68">
        <f t="shared" si="0"/>
        <v>100</v>
      </c>
      <c r="I11" s="62"/>
      <c r="J11" s="63">
        <v>0</v>
      </c>
      <c r="K11" s="64">
        <v>0</v>
      </c>
      <c r="L11" s="65">
        <v>16.2</v>
      </c>
    </row>
    <row r="12" spans="3:12" ht="15.6" x14ac:dyDescent="0.3">
      <c r="C12" s="67">
        <v>1100</v>
      </c>
      <c r="D12" s="62"/>
      <c r="E12" s="63">
        <v>13.5</v>
      </c>
      <c r="F12" s="64">
        <v>6.1</v>
      </c>
      <c r="G12" s="65">
        <v>17</v>
      </c>
      <c r="H12" s="68">
        <f t="shared" si="0"/>
        <v>120</v>
      </c>
      <c r="I12" s="62"/>
      <c r="J12" s="63">
        <v>3.5</v>
      </c>
      <c r="K12" s="64">
        <v>0.8</v>
      </c>
      <c r="L12" s="65">
        <v>16</v>
      </c>
    </row>
    <row r="13" spans="3:12" ht="15.6" x14ac:dyDescent="0.3">
      <c r="C13" s="67">
        <v>1120</v>
      </c>
      <c r="D13" s="62"/>
      <c r="E13" s="63">
        <v>13.7</v>
      </c>
      <c r="F13" s="64">
        <v>6.6</v>
      </c>
      <c r="G13" s="65">
        <v>16.7</v>
      </c>
      <c r="H13" s="68">
        <f t="shared" si="0"/>
        <v>140</v>
      </c>
      <c r="I13" s="62"/>
      <c r="J13" s="63">
        <v>6.7</v>
      </c>
      <c r="K13" s="64">
        <v>2.8</v>
      </c>
      <c r="L13" s="65">
        <v>15.9</v>
      </c>
    </row>
    <row r="14" spans="3:12" ht="15.6" x14ac:dyDescent="0.3">
      <c r="C14" s="67">
        <v>1140</v>
      </c>
      <c r="D14" s="62"/>
      <c r="E14" s="63">
        <v>17.5</v>
      </c>
      <c r="F14" s="64">
        <v>10.6</v>
      </c>
      <c r="G14" s="65">
        <v>16.7</v>
      </c>
      <c r="H14" s="68">
        <f t="shared" si="0"/>
        <v>160</v>
      </c>
      <c r="I14" s="62"/>
      <c r="J14" s="63">
        <v>10.5</v>
      </c>
      <c r="K14" s="64">
        <v>6.6</v>
      </c>
      <c r="L14" s="65">
        <v>16.3</v>
      </c>
    </row>
    <row r="15" spans="3:12" ht="15.6" x14ac:dyDescent="0.3">
      <c r="C15" s="67">
        <v>1200</v>
      </c>
      <c r="D15" s="62"/>
      <c r="E15" s="63">
        <v>13.6</v>
      </c>
      <c r="F15" s="64">
        <v>6.6</v>
      </c>
      <c r="G15" s="65">
        <v>18.399999999999999</v>
      </c>
      <c r="H15" s="68">
        <f t="shared" si="0"/>
        <v>180</v>
      </c>
      <c r="I15" s="62"/>
      <c r="J15" s="63">
        <v>11.2</v>
      </c>
      <c r="K15" s="64">
        <v>6.9</v>
      </c>
      <c r="L15" s="65">
        <v>17.3</v>
      </c>
    </row>
    <row r="16" spans="3:12" ht="15.6" x14ac:dyDescent="0.3">
      <c r="C16" s="67">
        <v>1230</v>
      </c>
      <c r="D16" s="62"/>
      <c r="E16" s="63">
        <v>15.9</v>
      </c>
      <c r="F16" s="64">
        <v>12.5</v>
      </c>
      <c r="G16" s="65">
        <v>17.5</v>
      </c>
      <c r="H16" s="68">
        <f>30+H15</f>
        <v>210</v>
      </c>
      <c r="I16" s="62"/>
      <c r="J16" s="63">
        <v>12.7</v>
      </c>
      <c r="K16" s="64">
        <v>4</v>
      </c>
      <c r="L16" s="65">
        <v>16.600000000000001</v>
      </c>
    </row>
    <row r="17" spans="3:12" ht="15.6" x14ac:dyDescent="0.3">
      <c r="C17" s="67">
        <v>1300</v>
      </c>
      <c r="D17" s="62"/>
      <c r="E17" s="63">
        <v>15.9</v>
      </c>
      <c r="F17" s="64">
        <v>12.8</v>
      </c>
      <c r="G17" s="65">
        <v>17.600000000000001</v>
      </c>
      <c r="H17" s="68">
        <f>30+H16</f>
        <v>240</v>
      </c>
      <c r="I17" s="62"/>
      <c r="J17" s="63">
        <v>9.9</v>
      </c>
      <c r="K17" s="64">
        <v>5.5</v>
      </c>
      <c r="L17" s="65">
        <v>16.600000000000001</v>
      </c>
    </row>
    <row r="18" spans="3:12" ht="15.6" x14ac:dyDescent="0.3">
      <c r="C18" s="67">
        <v>1400</v>
      </c>
      <c r="D18" s="62"/>
      <c r="E18" s="63">
        <v>18.2</v>
      </c>
      <c r="F18" s="64">
        <v>11.1</v>
      </c>
      <c r="G18" s="65">
        <v>16.899999999999999</v>
      </c>
      <c r="H18" s="68">
        <f>60+H17</f>
        <v>300</v>
      </c>
      <c r="I18" s="62"/>
      <c r="J18" s="63">
        <v>10.199999999999999</v>
      </c>
      <c r="K18" s="64">
        <v>5.7</v>
      </c>
      <c r="L18" s="65">
        <v>16.2</v>
      </c>
    </row>
    <row r="19" spans="3:12" ht="15.6" x14ac:dyDescent="0.3">
      <c r="C19" s="67">
        <v>1420</v>
      </c>
      <c r="D19" s="62"/>
      <c r="E19" s="63">
        <v>20.9</v>
      </c>
      <c r="F19" s="64">
        <v>14.7</v>
      </c>
      <c r="G19" s="65">
        <v>17.100000000000001</v>
      </c>
      <c r="H19" s="68">
        <f t="shared" si="0"/>
        <v>320</v>
      </c>
      <c r="I19" s="62"/>
      <c r="J19" s="63">
        <v>11.9</v>
      </c>
      <c r="K19" s="64">
        <v>7</v>
      </c>
      <c r="L19" s="65">
        <v>17.100000000000001</v>
      </c>
    </row>
    <row r="20" spans="3:12" ht="15.6" x14ac:dyDescent="0.3">
      <c r="C20" s="67">
        <v>1440</v>
      </c>
      <c r="D20" s="62"/>
      <c r="E20" s="63">
        <v>20.2</v>
      </c>
      <c r="F20" s="64">
        <v>11.4</v>
      </c>
      <c r="G20" s="65">
        <v>17.2</v>
      </c>
      <c r="H20" s="68">
        <f t="shared" si="0"/>
        <v>340</v>
      </c>
      <c r="I20" s="62"/>
      <c r="J20" s="63">
        <v>12.6</v>
      </c>
      <c r="K20" s="64">
        <v>6.9</v>
      </c>
      <c r="L20" s="65">
        <v>17</v>
      </c>
    </row>
    <row r="21" spans="3:12" ht="15.6" x14ac:dyDescent="0.3">
      <c r="C21" s="67">
        <v>1500</v>
      </c>
      <c r="D21" s="62"/>
      <c r="E21" s="63">
        <v>20.6</v>
      </c>
      <c r="F21" s="64">
        <v>13.7</v>
      </c>
      <c r="G21" s="65">
        <v>17.3</v>
      </c>
      <c r="H21" s="68">
        <f t="shared" si="0"/>
        <v>360</v>
      </c>
      <c r="I21" s="62"/>
      <c r="J21" s="63">
        <v>14.3</v>
      </c>
      <c r="K21" s="64">
        <v>7.4</v>
      </c>
      <c r="L21" s="65">
        <v>17</v>
      </c>
    </row>
    <row r="22" spans="3:12" ht="15.6" x14ac:dyDescent="0.3">
      <c r="C22" s="67">
        <v>1520</v>
      </c>
      <c r="D22" s="62"/>
      <c r="E22" s="63">
        <v>21.8</v>
      </c>
      <c r="F22" s="64">
        <v>13.3</v>
      </c>
      <c r="G22" s="65">
        <v>18.8</v>
      </c>
      <c r="H22" s="68">
        <f t="shared" si="0"/>
        <v>380</v>
      </c>
      <c r="I22" s="62"/>
      <c r="J22" s="63">
        <v>16.2</v>
      </c>
      <c r="K22" s="64">
        <v>9.1999999999999993</v>
      </c>
      <c r="L22" s="65">
        <v>18</v>
      </c>
    </row>
    <row r="23" spans="3:12" ht="15.6" x14ac:dyDescent="0.3">
      <c r="C23" s="67">
        <v>1540</v>
      </c>
      <c r="D23" s="62"/>
      <c r="E23" s="63">
        <v>21.4</v>
      </c>
      <c r="F23" s="64">
        <v>13.6</v>
      </c>
      <c r="G23" s="65">
        <v>18.899999999999999</v>
      </c>
      <c r="H23" s="68">
        <f t="shared" si="0"/>
        <v>400</v>
      </c>
      <c r="I23" s="62"/>
      <c r="J23" s="63">
        <v>15</v>
      </c>
      <c r="K23" s="64">
        <v>8.6</v>
      </c>
      <c r="L23" s="65">
        <v>18.399999999999999</v>
      </c>
    </row>
    <row r="24" spans="3:12" ht="15.6" x14ac:dyDescent="0.3">
      <c r="C24" s="67">
        <v>1600</v>
      </c>
      <c r="D24" s="62"/>
      <c r="E24" s="63">
        <v>20.7</v>
      </c>
      <c r="F24" s="64">
        <v>12.3</v>
      </c>
      <c r="G24" s="65">
        <v>18.8</v>
      </c>
      <c r="H24" s="68">
        <f t="shared" si="0"/>
        <v>420</v>
      </c>
      <c r="I24" s="62"/>
      <c r="J24" s="63">
        <v>16.899999999999999</v>
      </c>
      <c r="K24" s="64">
        <v>9.9</v>
      </c>
      <c r="L24" s="65">
        <v>18</v>
      </c>
    </row>
    <row r="25" spans="3:12" ht="15.6" x14ac:dyDescent="0.3">
      <c r="C25" s="67">
        <v>1620</v>
      </c>
      <c r="D25" s="62"/>
      <c r="E25" s="63">
        <v>21.2</v>
      </c>
      <c r="F25" s="64">
        <v>12.2</v>
      </c>
      <c r="G25" s="65">
        <v>18.399999999999999</v>
      </c>
      <c r="H25" s="68">
        <f t="shared" si="0"/>
        <v>440</v>
      </c>
      <c r="I25" s="62"/>
      <c r="J25" s="63">
        <v>16.7</v>
      </c>
      <c r="K25" s="64">
        <v>9.6999999999999993</v>
      </c>
      <c r="L25" s="65">
        <v>17.5</v>
      </c>
    </row>
    <row r="26" spans="3:12" ht="15.6" x14ac:dyDescent="0.3">
      <c r="C26" s="67">
        <v>1640</v>
      </c>
      <c r="D26" s="62"/>
      <c r="E26" s="63">
        <v>19.2</v>
      </c>
      <c r="F26" s="64">
        <v>9.8000000000000007</v>
      </c>
      <c r="G26" s="65">
        <v>17.899999999999999</v>
      </c>
      <c r="H26" s="68">
        <f t="shared" si="0"/>
        <v>460</v>
      </c>
      <c r="I26" s="62"/>
      <c r="J26" s="63">
        <v>16.100000000000001</v>
      </c>
      <c r="K26" s="64">
        <v>9.3000000000000007</v>
      </c>
      <c r="L26" s="65">
        <v>17.3</v>
      </c>
    </row>
    <row r="27" spans="3:12" ht="15.6" x14ac:dyDescent="0.3">
      <c r="C27" s="67">
        <v>1650</v>
      </c>
      <c r="D27" s="62"/>
      <c r="E27" s="63">
        <v>20</v>
      </c>
      <c r="F27" s="64">
        <v>13.7</v>
      </c>
      <c r="G27" s="65">
        <v>18.2</v>
      </c>
      <c r="H27" s="68">
        <f>10+H26</f>
        <v>470</v>
      </c>
      <c r="I27" s="62"/>
      <c r="J27" s="63">
        <v>15.9</v>
      </c>
      <c r="K27" s="64">
        <v>8.9</v>
      </c>
      <c r="L27" s="65">
        <v>17.899999999999999</v>
      </c>
    </row>
    <row r="28" spans="3:12" ht="15.6" x14ac:dyDescent="0.3">
      <c r="C28" s="67">
        <v>1700</v>
      </c>
      <c r="D28" s="62"/>
      <c r="E28" s="63">
        <v>22.2</v>
      </c>
      <c r="F28" s="64">
        <v>12.4</v>
      </c>
      <c r="G28" s="65">
        <v>18</v>
      </c>
      <c r="H28" s="68">
        <f t="shared" ref="H28:H30" si="1">10+H27</f>
        <v>480</v>
      </c>
      <c r="I28" s="62"/>
      <c r="J28" s="63">
        <v>16.5</v>
      </c>
      <c r="K28" s="64">
        <v>9.8000000000000007</v>
      </c>
      <c r="L28" s="65">
        <v>18</v>
      </c>
    </row>
    <row r="29" spans="3:12" ht="15.6" x14ac:dyDescent="0.3">
      <c r="C29" s="67">
        <v>1710</v>
      </c>
      <c r="D29" s="62"/>
      <c r="E29" s="63">
        <v>21.2</v>
      </c>
      <c r="F29" s="64">
        <v>14.5</v>
      </c>
      <c r="G29" s="65">
        <v>19.100000000000001</v>
      </c>
      <c r="H29" s="68">
        <f t="shared" si="1"/>
        <v>490</v>
      </c>
      <c r="I29" s="62"/>
      <c r="J29" s="63">
        <v>16.2</v>
      </c>
      <c r="K29" s="64">
        <v>8.9</v>
      </c>
      <c r="L29" s="65">
        <v>18.399999999999999</v>
      </c>
    </row>
    <row r="30" spans="3:12" ht="15.6" x14ac:dyDescent="0.3">
      <c r="C30" s="67">
        <v>1720</v>
      </c>
      <c r="D30" s="62"/>
      <c r="E30" s="63">
        <v>22.1</v>
      </c>
      <c r="F30" s="64">
        <v>13.4</v>
      </c>
      <c r="G30" s="65">
        <v>19.399999999999999</v>
      </c>
      <c r="H30" s="68">
        <f t="shared" si="1"/>
        <v>500</v>
      </c>
      <c r="I30" s="62"/>
      <c r="J30" s="63">
        <v>15.8</v>
      </c>
      <c r="K30" s="64">
        <v>8.9</v>
      </c>
      <c r="L30" s="65">
        <v>18.7</v>
      </c>
    </row>
    <row r="31" spans="3:12" ht="15.6" x14ac:dyDescent="0.3">
      <c r="C31" s="67">
        <v>1740</v>
      </c>
      <c r="D31" s="62"/>
      <c r="E31" s="63">
        <v>20.8</v>
      </c>
      <c r="F31" s="64">
        <v>14</v>
      </c>
      <c r="G31" s="65">
        <v>18</v>
      </c>
      <c r="H31" s="68">
        <f t="shared" si="0"/>
        <v>520</v>
      </c>
      <c r="I31" s="62"/>
      <c r="J31" s="63">
        <v>15.8</v>
      </c>
      <c r="K31" s="64">
        <v>8.6</v>
      </c>
      <c r="L31" s="65">
        <v>17.600000000000001</v>
      </c>
    </row>
    <row r="32" spans="3:12" ht="16.2" thickBot="1" x14ac:dyDescent="0.35">
      <c r="C32" s="69">
        <v>1750</v>
      </c>
      <c r="D32" s="70"/>
      <c r="E32" s="71">
        <v>22</v>
      </c>
      <c r="F32" s="72">
        <v>15</v>
      </c>
      <c r="G32" s="73">
        <v>18.600000000000001</v>
      </c>
      <c r="H32" s="74">
        <f>10+H31</f>
        <v>530</v>
      </c>
      <c r="I32" s="70"/>
      <c r="J32" s="71">
        <v>18.2</v>
      </c>
      <c r="K32" s="72">
        <v>8.1999999999999993</v>
      </c>
      <c r="L32" s="73">
        <v>17.899999999999999</v>
      </c>
    </row>
  </sheetData>
  <mergeCells count="2">
    <mergeCell ref="E5:G5"/>
    <mergeCell ref="J5:L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CAE52-B155-4F33-9266-FEDDC3AB17BF}">
  <dimension ref="C4:N29"/>
  <sheetViews>
    <sheetView zoomScale="78" workbookViewId="0">
      <selection activeCell="N29" sqref="N29"/>
    </sheetView>
  </sheetViews>
  <sheetFormatPr defaultRowHeight="14.4" x14ac:dyDescent="0.3"/>
  <cols>
    <col min="10" max="10" width="15.6640625" bestFit="1" customWidth="1"/>
    <col min="12" max="13" width="12.33203125" customWidth="1"/>
    <col min="14" max="14" width="10.44140625" bestFit="1" customWidth="1"/>
  </cols>
  <sheetData>
    <row r="4" spans="3:14" ht="15" thickBot="1" x14ac:dyDescent="0.35"/>
    <row r="5" spans="3:14" ht="15" thickBot="1" x14ac:dyDescent="0.35">
      <c r="C5" s="5" t="s">
        <v>31</v>
      </c>
      <c r="D5" s="5" t="s">
        <v>25</v>
      </c>
      <c r="E5" s="92" t="s">
        <v>32</v>
      </c>
      <c r="F5" s="93"/>
      <c r="G5" s="93"/>
      <c r="H5" s="94"/>
      <c r="I5" s="1"/>
      <c r="J5" s="5" t="s">
        <v>30</v>
      </c>
    </row>
    <row r="6" spans="3:14" ht="15" thickBot="1" x14ac:dyDescent="0.35">
      <c r="C6" s="6" t="s">
        <v>34</v>
      </c>
      <c r="D6" s="14">
        <v>121</v>
      </c>
      <c r="E6" s="2" t="s">
        <v>35</v>
      </c>
      <c r="F6" s="3" t="s">
        <v>36</v>
      </c>
      <c r="G6" s="3" t="s">
        <v>39</v>
      </c>
      <c r="H6" s="4" t="s">
        <v>37</v>
      </c>
      <c r="I6" s="1"/>
      <c r="J6" s="17" t="s">
        <v>40</v>
      </c>
      <c r="K6" s="17" t="s">
        <v>8</v>
      </c>
      <c r="L6" s="17" t="s">
        <v>41</v>
      </c>
      <c r="M6" s="17" t="s">
        <v>42</v>
      </c>
      <c r="N6" s="49" t="s">
        <v>38</v>
      </c>
    </row>
    <row r="7" spans="3:14" x14ac:dyDescent="0.3">
      <c r="C7" s="15">
        <v>1020</v>
      </c>
      <c r="E7" s="9">
        <v>11.3</v>
      </c>
      <c r="F7" s="8">
        <v>2.7</v>
      </c>
      <c r="G7" s="47">
        <f t="shared" ref="G7:G29" si="0">F7*121/10</f>
        <v>32.67</v>
      </c>
      <c r="H7" s="10">
        <v>17.100000000000001</v>
      </c>
      <c r="I7" s="7"/>
      <c r="J7" s="44">
        <f>0.0874*G7-0.2889</f>
        <v>2.5664580000000004</v>
      </c>
      <c r="K7" s="44">
        <f>E7-J7</f>
        <v>8.7335419999999999</v>
      </c>
      <c r="L7" s="46">
        <f t="shared" ref="L7:L29" si="1">100*K7/(SUM(J7:K7))</f>
        <v>77.287982300884948</v>
      </c>
      <c r="M7" s="46">
        <f>100-L7</f>
        <v>22.712017699115052</v>
      </c>
      <c r="N7" s="50">
        <v>80</v>
      </c>
    </row>
    <row r="8" spans="3:14" x14ac:dyDescent="0.3">
      <c r="C8" s="15">
        <v>1040</v>
      </c>
      <c r="E8" s="9">
        <v>11.6</v>
      </c>
      <c r="F8" s="8">
        <v>5.2</v>
      </c>
      <c r="G8" s="47">
        <f t="shared" si="0"/>
        <v>62.92</v>
      </c>
      <c r="H8" s="10">
        <v>16.899999999999999</v>
      </c>
      <c r="I8" s="7"/>
      <c r="J8" s="44">
        <f>0.0874*G8-0.2889</f>
        <v>5.2103080000000004</v>
      </c>
      <c r="K8" s="44">
        <f t="shared" ref="K8:K29" si="2">E8-J8</f>
        <v>6.3896919999999993</v>
      </c>
      <c r="L8" s="47">
        <f t="shared" si="1"/>
        <v>55.083551724137926</v>
      </c>
      <c r="M8" s="47">
        <f t="shared" ref="M8:M29" si="3">100-L8</f>
        <v>44.916448275862074</v>
      </c>
      <c r="N8" s="50">
        <v>100</v>
      </c>
    </row>
    <row r="9" spans="3:14" x14ac:dyDescent="0.3">
      <c r="C9" s="15">
        <v>1100</v>
      </c>
      <c r="E9" s="9">
        <v>13.5</v>
      </c>
      <c r="F9" s="8">
        <v>6.1</v>
      </c>
      <c r="G9" s="47">
        <f t="shared" si="0"/>
        <v>73.809999999999988</v>
      </c>
      <c r="H9" s="10">
        <v>17</v>
      </c>
      <c r="I9" s="7"/>
      <c r="J9" s="44">
        <f t="shared" ref="J9:J29" si="4">0.0874*G9-0.2889</f>
        <v>6.1620939999999997</v>
      </c>
      <c r="K9" s="44">
        <f t="shared" si="2"/>
        <v>7.3379060000000003</v>
      </c>
      <c r="L9" s="47">
        <f t="shared" si="1"/>
        <v>54.354859259259264</v>
      </c>
      <c r="M9" s="47">
        <f t="shared" si="3"/>
        <v>45.645140740740736</v>
      </c>
      <c r="N9" s="50">
        <v>120</v>
      </c>
    </row>
    <row r="10" spans="3:14" x14ac:dyDescent="0.3">
      <c r="C10" s="15">
        <v>1120</v>
      </c>
      <c r="E10" s="9">
        <v>13.7</v>
      </c>
      <c r="F10" s="8">
        <v>6.6</v>
      </c>
      <c r="G10" s="47">
        <f t="shared" si="0"/>
        <v>79.859999999999985</v>
      </c>
      <c r="H10" s="10">
        <v>16.7</v>
      </c>
      <c r="I10" s="7"/>
      <c r="J10" s="44">
        <f t="shared" si="4"/>
        <v>6.6908639999999995</v>
      </c>
      <c r="K10" s="44">
        <f t="shared" si="2"/>
        <v>7.0091359999999998</v>
      </c>
      <c r="L10" s="47">
        <f t="shared" si="1"/>
        <v>51.161576642335767</v>
      </c>
      <c r="M10" s="47">
        <f t="shared" si="3"/>
        <v>48.838423357664233</v>
      </c>
      <c r="N10" s="50">
        <v>140</v>
      </c>
    </row>
    <row r="11" spans="3:14" x14ac:dyDescent="0.3">
      <c r="C11" s="15">
        <v>1140</v>
      </c>
      <c r="E11" s="9">
        <v>17.5</v>
      </c>
      <c r="F11" s="8">
        <v>10.6</v>
      </c>
      <c r="G11" s="47">
        <f t="shared" si="0"/>
        <v>128.26</v>
      </c>
      <c r="H11" s="10">
        <v>16.7</v>
      </c>
      <c r="I11" s="7"/>
      <c r="J11" s="44">
        <f t="shared" si="4"/>
        <v>10.921023999999999</v>
      </c>
      <c r="K11" s="44">
        <f t="shared" si="2"/>
        <v>6.5789760000000008</v>
      </c>
      <c r="L11" s="47">
        <f t="shared" si="1"/>
        <v>37.594148571428576</v>
      </c>
      <c r="M11" s="47">
        <f t="shared" si="3"/>
        <v>62.405851428571424</v>
      </c>
      <c r="N11" s="50">
        <v>160</v>
      </c>
    </row>
    <row r="12" spans="3:14" x14ac:dyDescent="0.3">
      <c r="C12" s="15">
        <v>1200</v>
      </c>
      <c r="E12" s="9">
        <v>13.6</v>
      </c>
      <c r="F12" s="8">
        <v>6.6</v>
      </c>
      <c r="G12" s="47">
        <f t="shared" si="0"/>
        <v>79.859999999999985</v>
      </c>
      <c r="H12" s="10">
        <v>18.399999999999999</v>
      </c>
      <c r="I12" s="7"/>
      <c r="J12" s="44">
        <f t="shared" si="4"/>
        <v>6.6908639999999995</v>
      </c>
      <c r="K12" s="44">
        <f t="shared" si="2"/>
        <v>6.9091360000000002</v>
      </c>
      <c r="L12" s="47">
        <f t="shared" si="1"/>
        <v>50.802470588235295</v>
      </c>
      <c r="M12" s="47">
        <f t="shared" si="3"/>
        <v>49.197529411764705</v>
      </c>
      <c r="N12" s="50">
        <v>180</v>
      </c>
    </row>
    <row r="13" spans="3:14" x14ac:dyDescent="0.3">
      <c r="C13" s="15">
        <v>1230</v>
      </c>
      <c r="E13" s="9">
        <v>15.9</v>
      </c>
      <c r="F13" s="8">
        <v>12.5</v>
      </c>
      <c r="G13" s="47">
        <f t="shared" si="0"/>
        <v>151.25</v>
      </c>
      <c r="H13" s="10">
        <v>17.5</v>
      </c>
      <c r="I13" s="7"/>
      <c r="J13" s="44">
        <f t="shared" si="4"/>
        <v>12.930350000000001</v>
      </c>
      <c r="K13" s="44">
        <f t="shared" si="2"/>
        <v>2.9696499999999997</v>
      </c>
      <c r="L13" s="47">
        <f t="shared" si="1"/>
        <v>18.67704402515723</v>
      </c>
      <c r="M13" s="47">
        <f t="shared" si="3"/>
        <v>81.32295597484277</v>
      </c>
      <c r="N13" s="50">
        <v>210</v>
      </c>
    </row>
    <row r="14" spans="3:14" x14ac:dyDescent="0.3">
      <c r="C14" s="15">
        <v>1300</v>
      </c>
      <c r="E14" s="9">
        <v>15.9</v>
      </c>
      <c r="F14" s="8">
        <v>12.8</v>
      </c>
      <c r="G14" s="47">
        <f t="shared" si="0"/>
        <v>154.88000000000002</v>
      </c>
      <c r="H14" s="10">
        <v>17.600000000000001</v>
      </c>
      <c r="I14" s="7"/>
      <c r="J14" s="44">
        <f t="shared" si="4"/>
        <v>13.247612000000004</v>
      </c>
      <c r="K14" s="44">
        <f t="shared" si="2"/>
        <v>2.6523879999999966</v>
      </c>
      <c r="L14" s="47">
        <f t="shared" si="1"/>
        <v>16.681685534591175</v>
      </c>
      <c r="M14" s="47">
        <f t="shared" si="3"/>
        <v>83.318314465408832</v>
      </c>
      <c r="N14" s="50">
        <v>240</v>
      </c>
    </row>
    <row r="15" spans="3:14" x14ac:dyDescent="0.3">
      <c r="C15" s="15">
        <v>1400</v>
      </c>
      <c r="E15" s="9">
        <v>18.2</v>
      </c>
      <c r="F15" s="8">
        <v>11.1</v>
      </c>
      <c r="G15" s="47">
        <f t="shared" si="0"/>
        <v>134.31</v>
      </c>
      <c r="H15" s="10">
        <v>16.899999999999999</v>
      </c>
      <c r="I15" s="7"/>
      <c r="J15" s="44">
        <f t="shared" si="4"/>
        <v>11.449794000000001</v>
      </c>
      <c r="K15" s="44">
        <f t="shared" si="2"/>
        <v>6.7502059999999986</v>
      </c>
      <c r="L15" s="47">
        <f t="shared" si="1"/>
        <v>37.089043956043952</v>
      </c>
      <c r="M15" s="47">
        <f t="shared" si="3"/>
        <v>62.910956043956048</v>
      </c>
      <c r="N15" s="50">
        <v>300</v>
      </c>
    </row>
    <row r="16" spans="3:14" x14ac:dyDescent="0.3">
      <c r="C16" s="15">
        <v>1420</v>
      </c>
      <c r="E16" s="9">
        <v>20.9</v>
      </c>
      <c r="F16" s="8">
        <v>14.7</v>
      </c>
      <c r="G16" s="47">
        <f t="shared" si="0"/>
        <v>177.86999999999998</v>
      </c>
      <c r="H16" s="10">
        <v>17.100000000000001</v>
      </c>
      <c r="I16" s="7"/>
      <c r="J16" s="44">
        <f t="shared" si="4"/>
        <v>15.256937999999998</v>
      </c>
      <c r="K16" s="44">
        <f t="shared" si="2"/>
        <v>5.6430620000000005</v>
      </c>
      <c r="L16" s="47">
        <f t="shared" si="1"/>
        <v>27.000296650717704</v>
      </c>
      <c r="M16" s="47">
        <f t="shared" si="3"/>
        <v>72.999703349282299</v>
      </c>
      <c r="N16" s="50">
        <v>320</v>
      </c>
    </row>
    <row r="17" spans="3:14" x14ac:dyDescent="0.3">
      <c r="C17" s="15">
        <v>1440</v>
      </c>
      <c r="E17" s="9">
        <v>20.2</v>
      </c>
      <c r="F17" s="8">
        <v>11.4</v>
      </c>
      <c r="G17" s="47">
        <f t="shared" si="0"/>
        <v>137.94</v>
      </c>
      <c r="H17" s="10">
        <v>17.2</v>
      </c>
      <c r="I17" s="7"/>
      <c r="J17" s="44">
        <f t="shared" si="4"/>
        <v>11.767056</v>
      </c>
      <c r="K17" s="44">
        <f t="shared" si="2"/>
        <v>8.4329439999999991</v>
      </c>
      <c r="L17" s="47">
        <f t="shared" si="1"/>
        <v>41.747247524752474</v>
      </c>
      <c r="M17" s="47">
        <f t="shared" si="3"/>
        <v>58.252752475247526</v>
      </c>
      <c r="N17" s="50">
        <v>340</v>
      </c>
    </row>
    <row r="18" spans="3:14" x14ac:dyDescent="0.3">
      <c r="C18" s="15">
        <v>1500</v>
      </c>
      <c r="E18" s="9">
        <v>20.6</v>
      </c>
      <c r="F18" s="8">
        <v>13.7</v>
      </c>
      <c r="G18" s="47">
        <f t="shared" si="0"/>
        <v>165.76999999999998</v>
      </c>
      <c r="H18" s="10">
        <v>17.3</v>
      </c>
      <c r="I18" s="7"/>
      <c r="J18" s="44">
        <f t="shared" si="4"/>
        <v>14.199397999999999</v>
      </c>
      <c r="K18" s="44">
        <f t="shared" si="2"/>
        <v>6.4006020000000028</v>
      </c>
      <c r="L18" s="47">
        <f t="shared" si="1"/>
        <v>31.07088349514564</v>
      </c>
      <c r="M18" s="47">
        <f t="shared" si="3"/>
        <v>68.929116504854363</v>
      </c>
      <c r="N18" s="50">
        <v>360</v>
      </c>
    </row>
    <row r="19" spans="3:14" x14ac:dyDescent="0.3">
      <c r="C19" s="15">
        <v>1520</v>
      </c>
      <c r="E19" s="9">
        <v>21.8</v>
      </c>
      <c r="F19" s="8">
        <v>13.3</v>
      </c>
      <c r="G19" s="47">
        <f t="shared" si="0"/>
        <v>160.93</v>
      </c>
      <c r="H19" s="10">
        <v>18.8</v>
      </c>
      <c r="I19" s="7"/>
      <c r="J19" s="44">
        <f t="shared" si="4"/>
        <v>13.776382000000002</v>
      </c>
      <c r="K19" s="44">
        <f t="shared" si="2"/>
        <v>8.023617999999999</v>
      </c>
      <c r="L19" s="47">
        <f t="shared" si="1"/>
        <v>36.805587155963295</v>
      </c>
      <c r="M19" s="47">
        <f t="shared" si="3"/>
        <v>63.194412844036705</v>
      </c>
      <c r="N19" s="50">
        <v>380</v>
      </c>
    </row>
    <row r="20" spans="3:14" x14ac:dyDescent="0.3">
      <c r="C20" s="15">
        <v>1540</v>
      </c>
      <c r="E20" s="9">
        <v>21.4</v>
      </c>
      <c r="F20" s="8">
        <v>13.6</v>
      </c>
      <c r="G20" s="47">
        <f t="shared" si="0"/>
        <v>164.56</v>
      </c>
      <c r="H20" s="10">
        <v>18.899999999999999</v>
      </c>
      <c r="I20" s="7"/>
      <c r="J20" s="44">
        <f t="shared" si="4"/>
        <v>14.093644000000001</v>
      </c>
      <c r="K20" s="44">
        <f t="shared" si="2"/>
        <v>7.3063559999999974</v>
      </c>
      <c r="L20" s="47">
        <f t="shared" si="1"/>
        <v>34.141850467289707</v>
      </c>
      <c r="M20" s="47">
        <f t="shared" si="3"/>
        <v>65.858149532710286</v>
      </c>
      <c r="N20" s="50">
        <v>400</v>
      </c>
    </row>
    <row r="21" spans="3:14" x14ac:dyDescent="0.3">
      <c r="C21" s="15">
        <v>1600</v>
      </c>
      <c r="E21" s="9">
        <v>20.7</v>
      </c>
      <c r="F21" s="8">
        <v>12.3</v>
      </c>
      <c r="G21" s="47">
        <f t="shared" si="0"/>
        <v>148.83000000000001</v>
      </c>
      <c r="H21" s="10">
        <v>18.8</v>
      </c>
      <c r="I21" s="7"/>
      <c r="J21" s="44">
        <f t="shared" si="4"/>
        <v>12.718842000000002</v>
      </c>
      <c r="K21" s="44">
        <f t="shared" si="2"/>
        <v>7.9811579999999971</v>
      </c>
      <c r="L21" s="47">
        <f t="shared" si="1"/>
        <v>38.556318840579699</v>
      </c>
      <c r="M21" s="47">
        <f t="shared" si="3"/>
        <v>61.443681159420301</v>
      </c>
      <c r="N21" s="50">
        <v>420</v>
      </c>
    </row>
    <row r="22" spans="3:14" x14ac:dyDescent="0.3">
      <c r="C22" s="15">
        <v>1620</v>
      </c>
      <c r="E22" s="9">
        <v>21.2</v>
      </c>
      <c r="F22" s="8">
        <v>12.2</v>
      </c>
      <c r="G22" s="47">
        <f t="shared" si="0"/>
        <v>147.61999999999998</v>
      </c>
      <c r="H22" s="10">
        <v>18.399999999999999</v>
      </c>
      <c r="I22" s="7"/>
      <c r="J22" s="44">
        <f t="shared" si="4"/>
        <v>12.613087999999999</v>
      </c>
      <c r="K22" s="44">
        <f t="shared" si="2"/>
        <v>8.5869119999999999</v>
      </c>
      <c r="L22" s="47">
        <f t="shared" si="1"/>
        <v>40.504301886792454</v>
      </c>
      <c r="M22" s="47">
        <f t="shared" si="3"/>
        <v>59.495698113207546</v>
      </c>
      <c r="N22" s="50">
        <v>440</v>
      </c>
    </row>
    <row r="23" spans="3:14" x14ac:dyDescent="0.3">
      <c r="C23" s="15">
        <v>1640</v>
      </c>
      <c r="E23" s="9">
        <v>19.2</v>
      </c>
      <c r="F23" s="8">
        <v>9.8000000000000007</v>
      </c>
      <c r="G23" s="47">
        <f t="shared" si="0"/>
        <v>118.58000000000001</v>
      </c>
      <c r="H23" s="10">
        <v>17.899999999999999</v>
      </c>
      <c r="I23" s="7"/>
      <c r="J23" s="44">
        <f t="shared" si="4"/>
        <v>10.074992000000002</v>
      </c>
      <c r="K23" s="44">
        <f t="shared" si="2"/>
        <v>9.1250079999999976</v>
      </c>
      <c r="L23" s="47">
        <f t="shared" si="1"/>
        <v>47.526083333333325</v>
      </c>
      <c r="M23" s="47">
        <f t="shared" si="3"/>
        <v>52.473916666666675</v>
      </c>
      <c r="N23" s="50">
        <v>460</v>
      </c>
    </row>
    <row r="24" spans="3:14" x14ac:dyDescent="0.3">
      <c r="C24" s="15">
        <v>1650</v>
      </c>
      <c r="E24" s="9">
        <v>20</v>
      </c>
      <c r="F24" s="8">
        <v>13.7</v>
      </c>
      <c r="G24" s="47">
        <f t="shared" si="0"/>
        <v>165.76999999999998</v>
      </c>
      <c r="H24" s="10">
        <v>18.2</v>
      </c>
      <c r="I24" s="7"/>
      <c r="J24" s="44">
        <f t="shared" si="4"/>
        <v>14.199397999999999</v>
      </c>
      <c r="K24" s="44">
        <f t="shared" si="2"/>
        <v>5.8006020000000014</v>
      </c>
      <c r="L24" s="47">
        <f t="shared" si="1"/>
        <v>29.003010000000007</v>
      </c>
      <c r="M24" s="47">
        <f t="shared" si="3"/>
        <v>70.996989999999997</v>
      </c>
      <c r="N24" s="50">
        <v>470</v>
      </c>
    </row>
    <row r="25" spans="3:14" x14ac:dyDescent="0.3">
      <c r="C25" s="15">
        <v>1700</v>
      </c>
      <c r="E25" s="9">
        <v>22.2</v>
      </c>
      <c r="F25" s="8">
        <v>12.4</v>
      </c>
      <c r="G25" s="47">
        <f t="shared" si="0"/>
        <v>150.04000000000002</v>
      </c>
      <c r="H25" s="10">
        <v>18</v>
      </c>
      <c r="I25" s="7"/>
      <c r="J25" s="44">
        <f t="shared" si="4"/>
        <v>12.824596000000003</v>
      </c>
      <c r="K25" s="44">
        <f t="shared" si="2"/>
        <v>9.3754039999999961</v>
      </c>
      <c r="L25" s="47">
        <f t="shared" si="1"/>
        <v>42.231549549549534</v>
      </c>
      <c r="M25" s="47">
        <f t="shared" si="3"/>
        <v>57.768450450450466</v>
      </c>
      <c r="N25" s="50">
        <v>480</v>
      </c>
    </row>
    <row r="26" spans="3:14" x14ac:dyDescent="0.3">
      <c r="C26" s="15">
        <v>1710</v>
      </c>
      <c r="E26" s="9">
        <v>21.2</v>
      </c>
      <c r="F26" s="8">
        <v>14.5</v>
      </c>
      <c r="G26" s="47">
        <f t="shared" si="0"/>
        <v>175.45</v>
      </c>
      <c r="H26" s="10">
        <v>19.100000000000001</v>
      </c>
      <c r="I26" s="7"/>
      <c r="J26" s="44">
        <f t="shared" si="4"/>
        <v>15.04543</v>
      </c>
      <c r="K26" s="44">
        <f t="shared" si="2"/>
        <v>6.1545699999999997</v>
      </c>
      <c r="L26" s="47">
        <f t="shared" si="1"/>
        <v>29.030990566037737</v>
      </c>
      <c r="M26" s="47">
        <f t="shared" si="3"/>
        <v>70.96900943396227</v>
      </c>
      <c r="N26" s="50">
        <v>490</v>
      </c>
    </row>
    <row r="27" spans="3:14" x14ac:dyDescent="0.3">
      <c r="C27" s="15">
        <v>1720</v>
      </c>
      <c r="E27" s="9">
        <v>22.1</v>
      </c>
      <c r="F27" s="8">
        <v>13.4</v>
      </c>
      <c r="G27" s="47">
        <f t="shared" si="0"/>
        <v>162.14000000000001</v>
      </c>
      <c r="H27" s="10">
        <v>19.399999999999999</v>
      </c>
      <c r="I27" s="7"/>
      <c r="J27" s="44">
        <f t="shared" si="4"/>
        <v>13.882136000000003</v>
      </c>
      <c r="K27" s="44">
        <f t="shared" si="2"/>
        <v>8.2178639999999987</v>
      </c>
      <c r="L27" s="47">
        <f t="shared" si="1"/>
        <v>37.18490497737556</v>
      </c>
      <c r="M27" s="47">
        <f t="shared" si="3"/>
        <v>62.81509502262444</v>
      </c>
      <c r="N27" s="50">
        <v>500</v>
      </c>
    </row>
    <row r="28" spans="3:14" x14ac:dyDescent="0.3">
      <c r="C28" s="15">
        <v>1740</v>
      </c>
      <c r="E28" s="9">
        <v>20.8</v>
      </c>
      <c r="F28" s="8">
        <v>14</v>
      </c>
      <c r="G28" s="47">
        <f t="shared" si="0"/>
        <v>169.4</v>
      </c>
      <c r="H28" s="10">
        <v>18</v>
      </c>
      <c r="I28" s="7"/>
      <c r="J28" s="44">
        <f t="shared" si="4"/>
        <v>14.516660000000002</v>
      </c>
      <c r="K28" s="44">
        <f t="shared" si="2"/>
        <v>6.283339999999999</v>
      </c>
      <c r="L28" s="47">
        <f t="shared" si="1"/>
        <v>30.20836538461538</v>
      </c>
      <c r="M28" s="47">
        <f t="shared" si="3"/>
        <v>69.791634615384623</v>
      </c>
      <c r="N28" s="50">
        <v>520</v>
      </c>
    </row>
    <row r="29" spans="3:14" ht="15" thickBot="1" x14ac:dyDescent="0.35">
      <c r="C29" s="16">
        <v>1750</v>
      </c>
      <c r="E29" s="11">
        <v>22</v>
      </c>
      <c r="F29" s="12">
        <v>15</v>
      </c>
      <c r="G29" s="48">
        <f t="shared" si="0"/>
        <v>181.5</v>
      </c>
      <c r="H29" s="13">
        <v>18.600000000000001</v>
      </c>
      <c r="I29" s="7"/>
      <c r="J29" s="45">
        <f t="shared" si="4"/>
        <v>15.574200000000001</v>
      </c>
      <c r="K29" s="45">
        <f t="shared" si="2"/>
        <v>6.4257999999999988</v>
      </c>
      <c r="L29" s="48">
        <f t="shared" si="1"/>
        <v>29.208181818181814</v>
      </c>
      <c r="M29" s="48">
        <f t="shared" si="3"/>
        <v>70.791818181818186</v>
      </c>
      <c r="N29" s="51">
        <v>530</v>
      </c>
    </row>
  </sheetData>
  <mergeCells count="1">
    <mergeCell ref="E5:H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A136D-CAF5-4D2F-9B41-FFA2DEDA9265}">
  <dimension ref="C4:N29"/>
  <sheetViews>
    <sheetView zoomScale="27" workbookViewId="0">
      <selection activeCell="S6" sqref="S6"/>
    </sheetView>
  </sheetViews>
  <sheetFormatPr defaultRowHeight="14.4" x14ac:dyDescent="0.3"/>
  <cols>
    <col min="10" max="10" width="15.6640625" bestFit="1" customWidth="1"/>
    <col min="12" max="13" width="12.33203125" customWidth="1"/>
    <col min="14" max="14" width="10.44140625" bestFit="1" customWidth="1"/>
  </cols>
  <sheetData>
    <row r="4" spans="3:14" ht="15" thickBot="1" x14ac:dyDescent="0.35"/>
    <row r="5" spans="3:14" ht="15" thickBot="1" x14ac:dyDescent="0.35">
      <c r="C5" s="5" t="s">
        <v>31</v>
      </c>
      <c r="D5" s="5" t="s">
        <v>25</v>
      </c>
      <c r="E5" s="92" t="s">
        <v>32</v>
      </c>
      <c r="F5" s="93"/>
      <c r="G5" s="93"/>
      <c r="H5" s="94"/>
      <c r="I5" s="1"/>
      <c r="J5" s="5" t="s">
        <v>30</v>
      </c>
    </row>
    <row r="6" spans="3:14" ht="15" thickBot="1" x14ac:dyDescent="0.35">
      <c r="C6" s="6" t="s">
        <v>34</v>
      </c>
      <c r="D6" s="14">
        <v>121</v>
      </c>
      <c r="E6" s="2" t="s">
        <v>35</v>
      </c>
      <c r="F6" s="3" t="s">
        <v>36</v>
      </c>
      <c r="G6" s="3" t="s">
        <v>39</v>
      </c>
      <c r="H6" s="4" t="s">
        <v>37</v>
      </c>
      <c r="I6" s="1"/>
      <c r="J6" s="17" t="s">
        <v>40</v>
      </c>
      <c r="K6" s="17" t="s">
        <v>8</v>
      </c>
      <c r="L6" s="17" t="s">
        <v>41</v>
      </c>
      <c r="M6" s="17" t="s">
        <v>42</v>
      </c>
      <c r="N6" s="49" t="s">
        <v>38</v>
      </c>
    </row>
    <row r="7" spans="3:14" x14ac:dyDescent="0.3">
      <c r="C7" s="15">
        <v>1020</v>
      </c>
      <c r="E7" s="9">
        <v>11.3</v>
      </c>
      <c r="F7" s="8">
        <v>2.7</v>
      </c>
      <c r="G7" s="47">
        <f t="shared" ref="G7:G29" si="0">F7*121/10</f>
        <v>32.67</v>
      </c>
      <c r="H7" s="10">
        <v>17.100000000000001</v>
      </c>
      <c r="I7" s="7"/>
      <c r="J7" s="44">
        <f>0.0874*G7-0.2889</f>
        <v>2.5664580000000004</v>
      </c>
      <c r="K7" s="44">
        <f>E7-J7</f>
        <v>8.7335419999999999</v>
      </c>
      <c r="L7" s="46">
        <f t="shared" ref="L7:L29" si="1">100*K7/(SUM(J7:K7))</f>
        <v>77.287982300884948</v>
      </c>
      <c r="M7" s="46">
        <f>100-L7</f>
        <v>22.712017699115052</v>
      </c>
      <c r="N7" s="50">
        <v>80</v>
      </c>
    </row>
    <row r="8" spans="3:14" x14ac:dyDescent="0.3">
      <c r="C8" s="15">
        <v>1040</v>
      </c>
      <c r="E8" s="9">
        <v>11.6</v>
      </c>
      <c r="F8" s="8">
        <v>5.2</v>
      </c>
      <c r="G8" s="47">
        <f t="shared" si="0"/>
        <v>62.92</v>
      </c>
      <c r="H8" s="10">
        <v>16.899999999999999</v>
      </c>
      <c r="I8" s="7"/>
      <c r="J8" s="44">
        <f>0.0874*G8-0.2889</f>
        <v>5.2103080000000004</v>
      </c>
      <c r="K8" s="44">
        <f t="shared" ref="K8:K29" si="2">E8-J8</f>
        <v>6.3896919999999993</v>
      </c>
      <c r="L8" s="47">
        <f t="shared" si="1"/>
        <v>55.083551724137926</v>
      </c>
      <c r="M8" s="47">
        <f t="shared" ref="M8:M29" si="3">100-L8</f>
        <v>44.916448275862074</v>
      </c>
      <c r="N8" s="50">
        <v>100</v>
      </c>
    </row>
    <row r="9" spans="3:14" x14ac:dyDescent="0.3">
      <c r="C9" s="15">
        <v>1100</v>
      </c>
      <c r="E9" s="9">
        <v>13.5</v>
      </c>
      <c r="F9" s="8">
        <v>6.1</v>
      </c>
      <c r="G9" s="47">
        <f t="shared" si="0"/>
        <v>73.809999999999988</v>
      </c>
      <c r="H9" s="10">
        <v>17</v>
      </c>
      <c r="I9" s="7"/>
      <c r="J9" s="44">
        <f t="shared" ref="J9:J29" si="4">0.0874*G9-0.2889</f>
        <v>6.1620939999999997</v>
      </c>
      <c r="K9" s="44">
        <f t="shared" si="2"/>
        <v>7.3379060000000003</v>
      </c>
      <c r="L9" s="47">
        <f t="shared" si="1"/>
        <v>54.354859259259264</v>
      </c>
      <c r="M9" s="47">
        <f t="shared" si="3"/>
        <v>45.645140740740736</v>
      </c>
      <c r="N9" s="50">
        <v>120</v>
      </c>
    </row>
    <row r="10" spans="3:14" x14ac:dyDescent="0.3">
      <c r="C10" s="15">
        <v>1120</v>
      </c>
      <c r="E10" s="9">
        <v>13.7</v>
      </c>
      <c r="F10" s="8">
        <v>6.6</v>
      </c>
      <c r="G10" s="47">
        <f t="shared" si="0"/>
        <v>79.859999999999985</v>
      </c>
      <c r="H10" s="10">
        <v>16.7</v>
      </c>
      <c r="I10" s="7"/>
      <c r="J10" s="44">
        <f t="shared" si="4"/>
        <v>6.6908639999999995</v>
      </c>
      <c r="K10" s="44">
        <f t="shared" si="2"/>
        <v>7.0091359999999998</v>
      </c>
      <c r="L10" s="47">
        <f t="shared" si="1"/>
        <v>51.161576642335767</v>
      </c>
      <c r="M10" s="47">
        <f t="shared" si="3"/>
        <v>48.838423357664233</v>
      </c>
      <c r="N10" s="50">
        <v>140</v>
      </c>
    </row>
    <row r="11" spans="3:14" x14ac:dyDescent="0.3">
      <c r="C11" s="15">
        <v>1140</v>
      </c>
      <c r="E11" s="9">
        <v>17.5</v>
      </c>
      <c r="F11" s="8">
        <v>10.6</v>
      </c>
      <c r="G11" s="47">
        <f t="shared" si="0"/>
        <v>128.26</v>
      </c>
      <c r="H11" s="10">
        <v>16.7</v>
      </c>
      <c r="I11" s="7"/>
      <c r="J11" s="44">
        <f t="shared" si="4"/>
        <v>10.921023999999999</v>
      </c>
      <c r="K11" s="44">
        <f t="shared" si="2"/>
        <v>6.5789760000000008</v>
      </c>
      <c r="L11" s="47">
        <f t="shared" si="1"/>
        <v>37.594148571428576</v>
      </c>
      <c r="M11" s="47">
        <f t="shared" si="3"/>
        <v>62.405851428571424</v>
      </c>
      <c r="N11" s="50">
        <v>160</v>
      </c>
    </row>
    <row r="12" spans="3:14" x14ac:dyDescent="0.3">
      <c r="C12" s="15">
        <v>1200</v>
      </c>
      <c r="E12" s="9">
        <v>13.6</v>
      </c>
      <c r="F12" s="8">
        <v>6.6</v>
      </c>
      <c r="G12" s="47">
        <f t="shared" si="0"/>
        <v>79.859999999999985</v>
      </c>
      <c r="H12" s="10">
        <v>18.399999999999999</v>
      </c>
      <c r="I12" s="7"/>
      <c r="J12" s="44">
        <f t="shared" si="4"/>
        <v>6.6908639999999995</v>
      </c>
      <c r="K12" s="44">
        <f t="shared" si="2"/>
        <v>6.9091360000000002</v>
      </c>
      <c r="L12" s="47">
        <f t="shared" si="1"/>
        <v>50.802470588235295</v>
      </c>
      <c r="M12" s="47">
        <f t="shared" si="3"/>
        <v>49.197529411764705</v>
      </c>
      <c r="N12" s="50">
        <v>180</v>
      </c>
    </row>
    <row r="13" spans="3:14" x14ac:dyDescent="0.3">
      <c r="C13" s="15">
        <v>1230</v>
      </c>
      <c r="E13" s="9">
        <v>15.9</v>
      </c>
      <c r="F13" s="8">
        <v>12.5</v>
      </c>
      <c r="G13" s="47">
        <f t="shared" si="0"/>
        <v>151.25</v>
      </c>
      <c r="H13" s="10">
        <v>17.5</v>
      </c>
      <c r="I13" s="7"/>
      <c r="J13" s="44">
        <f t="shared" si="4"/>
        <v>12.930350000000001</v>
      </c>
      <c r="K13" s="44">
        <f t="shared" si="2"/>
        <v>2.9696499999999997</v>
      </c>
      <c r="L13" s="47">
        <f t="shared" si="1"/>
        <v>18.67704402515723</v>
      </c>
      <c r="M13" s="47">
        <f t="shared" si="3"/>
        <v>81.32295597484277</v>
      </c>
      <c r="N13" s="50">
        <v>210</v>
      </c>
    </row>
    <row r="14" spans="3:14" x14ac:dyDescent="0.3">
      <c r="C14" s="15">
        <v>1300</v>
      </c>
      <c r="E14" s="9">
        <v>15.9</v>
      </c>
      <c r="F14" s="8">
        <v>12.8</v>
      </c>
      <c r="G14" s="47">
        <f t="shared" si="0"/>
        <v>154.88000000000002</v>
      </c>
      <c r="H14" s="10">
        <v>17.600000000000001</v>
      </c>
      <c r="I14" s="7"/>
      <c r="J14" s="44">
        <f t="shared" si="4"/>
        <v>13.247612000000004</v>
      </c>
      <c r="K14" s="44">
        <f t="shared" si="2"/>
        <v>2.6523879999999966</v>
      </c>
      <c r="L14" s="47">
        <f t="shared" si="1"/>
        <v>16.681685534591175</v>
      </c>
      <c r="M14" s="47">
        <f t="shared" si="3"/>
        <v>83.318314465408832</v>
      </c>
      <c r="N14" s="50">
        <v>240</v>
      </c>
    </row>
    <row r="15" spans="3:14" x14ac:dyDescent="0.3">
      <c r="C15" s="15">
        <v>1400</v>
      </c>
      <c r="E15" s="9">
        <v>18.2</v>
      </c>
      <c r="F15" s="8">
        <v>11.1</v>
      </c>
      <c r="G15" s="47">
        <f t="shared" si="0"/>
        <v>134.31</v>
      </c>
      <c r="H15" s="10">
        <v>16.899999999999999</v>
      </c>
      <c r="I15" s="7"/>
      <c r="J15" s="44">
        <f t="shared" si="4"/>
        <v>11.449794000000001</v>
      </c>
      <c r="K15" s="44">
        <f t="shared" si="2"/>
        <v>6.7502059999999986</v>
      </c>
      <c r="L15" s="47">
        <f t="shared" si="1"/>
        <v>37.089043956043952</v>
      </c>
      <c r="M15" s="47">
        <f t="shared" si="3"/>
        <v>62.910956043956048</v>
      </c>
      <c r="N15" s="50">
        <v>300</v>
      </c>
    </row>
    <row r="16" spans="3:14" x14ac:dyDescent="0.3">
      <c r="C16" s="15">
        <v>1420</v>
      </c>
      <c r="E16" s="9">
        <v>20.9</v>
      </c>
      <c r="F16" s="8">
        <v>14.7</v>
      </c>
      <c r="G16" s="47">
        <f t="shared" si="0"/>
        <v>177.86999999999998</v>
      </c>
      <c r="H16" s="10">
        <v>17.100000000000001</v>
      </c>
      <c r="I16" s="7"/>
      <c r="J16" s="44">
        <f t="shared" si="4"/>
        <v>15.256937999999998</v>
      </c>
      <c r="K16" s="44">
        <f t="shared" si="2"/>
        <v>5.6430620000000005</v>
      </c>
      <c r="L16" s="47">
        <f t="shared" si="1"/>
        <v>27.000296650717704</v>
      </c>
      <c r="M16" s="47">
        <f t="shared" si="3"/>
        <v>72.999703349282299</v>
      </c>
      <c r="N16" s="50">
        <v>320</v>
      </c>
    </row>
    <row r="17" spans="3:14" x14ac:dyDescent="0.3">
      <c r="C17" s="15">
        <v>1440</v>
      </c>
      <c r="E17" s="9">
        <v>20.2</v>
      </c>
      <c r="F17" s="8">
        <v>11.4</v>
      </c>
      <c r="G17" s="47">
        <f t="shared" si="0"/>
        <v>137.94</v>
      </c>
      <c r="H17" s="10">
        <v>17.2</v>
      </c>
      <c r="I17" s="7"/>
      <c r="J17" s="44">
        <f t="shared" si="4"/>
        <v>11.767056</v>
      </c>
      <c r="K17" s="44">
        <f t="shared" si="2"/>
        <v>8.4329439999999991</v>
      </c>
      <c r="L17" s="47">
        <f t="shared" si="1"/>
        <v>41.747247524752474</v>
      </c>
      <c r="M17" s="47">
        <f t="shared" si="3"/>
        <v>58.252752475247526</v>
      </c>
      <c r="N17" s="50">
        <v>340</v>
      </c>
    </row>
    <row r="18" spans="3:14" x14ac:dyDescent="0.3">
      <c r="C18" s="15">
        <v>1500</v>
      </c>
      <c r="E18" s="9">
        <v>20.6</v>
      </c>
      <c r="F18" s="8">
        <v>13.7</v>
      </c>
      <c r="G18" s="47">
        <f t="shared" si="0"/>
        <v>165.76999999999998</v>
      </c>
      <c r="H18" s="10">
        <v>17.3</v>
      </c>
      <c r="I18" s="7"/>
      <c r="J18" s="44">
        <f t="shared" si="4"/>
        <v>14.199397999999999</v>
      </c>
      <c r="K18" s="44">
        <f t="shared" si="2"/>
        <v>6.4006020000000028</v>
      </c>
      <c r="L18" s="47">
        <f t="shared" si="1"/>
        <v>31.07088349514564</v>
      </c>
      <c r="M18" s="47">
        <f t="shared" si="3"/>
        <v>68.929116504854363</v>
      </c>
      <c r="N18" s="50">
        <v>360</v>
      </c>
    </row>
    <row r="19" spans="3:14" x14ac:dyDescent="0.3">
      <c r="C19" s="15">
        <v>1520</v>
      </c>
      <c r="E19" s="9">
        <v>21.8</v>
      </c>
      <c r="F19" s="8">
        <v>13.3</v>
      </c>
      <c r="G19" s="47">
        <f t="shared" si="0"/>
        <v>160.93</v>
      </c>
      <c r="H19" s="10">
        <v>18.8</v>
      </c>
      <c r="I19" s="7"/>
      <c r="J19" s="44">
        <f t="shared" si="4"/>
        <v>13.776382000000002</v>
      </c>
      <c r="K19" s="44">
        <f t="shared" si="2"/>
        <v>8.023617999999999</v>
      </c>
      <c r="L19" s="47">
        <f t="shared" si="1"/>
        <v>36.805587155963295</v>
      </c>
      <c r="M19" s="47">
        <f t="shared" si="3"/>
        <v>63.194412844036705</v>
      </c>
      <c r="N19" s="50">
        <v>380</v>
      </c>
    </row>
    <row r="20" spans="3:14" x14ac:dyDescent="0.3">
      <c r="C20" s="15">
        <v>1540</v>
      </c>
      <c r="E20" s="9">
        <v>21.4</v>
      </c>
      <c r="F20" s="8">
        <v>13.6</v>
      </c>
      <c r="G20" s="47">
        <f t="shared" si="0"/>
        <v>164.56</v>
      </c>
      <c r="H20" s="10">
        <v>18.899999999999999</v>
      </c>
      <c r="I20" s="7"/>
      <c r="J20" s="44">
        <f t="shared" si="4"/>
        <v>14.093644000000001</v>
      </c>
      <c r="K20" s="44">
        <f t="shared" si="2"/>
        <v>7.3063559999999974</v>
      </c>
      <c r="L20" s="47">
        <f t="shared" si="1"/>
        <v>34.141850467289707</v>
      </c>
      <c r="M20" s="47">
        <f t="shared" si="3"/>
        <v>65.858149532710286</v>
      </c>
      <c r="N20" s="50">
        <v>400</v>
      </c>
    </row>
    <row r="21" spans="3:14" x14ac:dyDescent="0.3">
      <c r="C21" s="15">
        <v>1600</v>
      </c>
      <c r="E21" s="9">
        <v>20.7</v>
      </c>
      <c r="F21" s="8">
        <v>12.3</v>
      </c>
      <c r="G21" s="47">
        <f t="shared" si="0"/>
        <v>148.83000000000001</v>
      </c>
      <c r="H21" s="10">
        <v>18.8</v>
      </c>
      <c r="I21" s="7"/>
      <c r="J21" s="44">
        <f t="shared" si="4"/>
        <v>12.718842000000002</v>
      </c>
      <c r="K21" s="44">
        <f t="shared" si="2"/>
        <v>7.9811579999999971</v>
      </c>
      <c r="L21" s="47">
        <f t="shared" si="1"/>
        <v>38.556318840579699</v>
      </c>
      <c r="M21" s="47">
        <f t="shared" si="3"/>
        <v>61.443681159420301</v>
      </c>
      <c r="N21" s="50">
        <v>420</v>
      </c>
    </row>
    <row r="22" spans="3:14" x14ac:dyDescent="0.3">
      <c r="C22" s="15">
        <v>1620</v>
      </c>
      <c r="E22" s="9">
        <v>21.2</v>
      </c>
      <c r="F22" s="8">
        <v>12.2</v>
      </c>
      <c r="G22" s="47">
        <f t="shared" si="0"/>
        <v>147.61999999999998</v>
      </c>
      <c r="H22" s="10">
        <v>18.399999999999999</v>
      </c>
      <c r="I22" s="7"/>
      <c r="J22" s="44">
        <f t="shared" si="4"/>
        <v>12.613087999999999</v>
      </c>
      <c r="K22" s="44">
        <f t="shared" si="2"/>
        <v>8.5869119999999999</v>
      </c>
      <c r="L22" s="47">
        <f t="shared" si="1"/>
        <v>40.504301886792454</v>
      </c>
      <c r="M22" s="47">
        <f t="shared" si="3"/>
        <v>59.495698113207546</v>
      </c>
      <c r="N22" s="50">
        <v>440</v>
      </c>
    </row>
    <row r="23" spans="3:14" x14ac:dyDescent="0.3">
      <c r="C23" s="15">
        <v>1640</v>
      </c>
      <c r="E23" s="9">
        <v>19.2</v>
      </c>
      <c r="F23" s="8">
        <v>9.8000000000000007</v>
      </c>
      <c r="G23" s="47">
        <f t="shared" si="0"/>
        <v>118.58000000000001</v>
      </c>
      <c r="H23" s="10">
        <v>17.899999999999999</v>
      </c>
      <c r="I23" s="7"/>
      <c r="J23" s="44">
        <f t="shared" si="4"/>
        <v>10.074992000000002</v>
      </c>
      <c r="K23" s="44">
        <f t="shared" si="2"/>
        <v>9.1250079999999976</v>
      </c>
      <c r="L23" s="47">
        <f t="shared" si="1"/>
        <v>47.526083333333325</v>
      </c>
      <c r="M23" s="47">
        <f t="shared" si="3"/>
        <v>52.473916666666675</v>
      </c>
      <c r="N23" s="50">
        <v>460</v>
      </c>
    </row>
    <row r="24" spans="3:14" x14ac:dyDescent="0.3">
      <c r="C24" s="15">
        <v>1650</v>
      </c>
      <c r="E24" s="9">
        <v>20</v>
      </c>
      <c r="F24" s="8">
        <v>13.7</v>
      </c>
      <c r="G24" s="47">
        <f t="shared" si="0"/>
        <v>165.76999999999998</v>
      </c>
      <c r="H24" s="10">
        <v>18.2</v>
      </c>
      <c r="I24" s="7"/>
      <c r="J24" s="44">
        <f t="shared" si="4"/>
        <v>14.199397999999999</v>
      </c>
      <c r="K24" s="44">
        <f t="shared" si="2"/>
        <v>5.8006020000000014</v>
      </c>
      <c r="L24" s="47">
        <f t="shared" si="1"/>
        <v>29.003010000000007</v>
      </c>
      <c r="M24" s="47">
        <f t="shared" si="3"/>
        <v>70.996989999999997</v>
      </c>
      <c r="N24" s="50">
        <v>470</v>
      </c>
    </row>
    <row r="25" spans="3:14" x14ac:dyDescent="0.3">
      <c r="C25" s="15">
        <v>1700</v>
      </c>
      <c r="E25" s="9">
        <v>22.2</v>
      </c>
      <c r="F25" s="8">
        <v>12.4</v>
      </c>
      <c r="G25" s="47">
        <f t="shared" si="0"/>
        <v>150.04000000000002</v>
      </c>
      <c r="H25" s="10">
        <v>18</v>
      </c>
      <c r="I25" s="7"/>
      <c r="J25" s="44">
        <f t="shared" si="4"/>
        <v>12.824596000000003</v>
      </c>
      <c r="K25" s="44">
        <f t="shared" si="2"/>
        <v>9.3754039999999961</v>
      </c>
      <c r="L25" s="47">
        <f t="shared" si="1"/>
        <v>42.231549549549534</v>
      </c>
      <c r="M25" s="47">
        <f t="shared" si="3"/>
        <v>57.768450450450466</v>
      </c>
      <c r="N25" s="50">
        <v>480</v>
      </c>
    </row>
    <row r="26" spans="3:14" x14ac:dyDescent="0.3">
      <c r="C26" s="15">
        <v>1710</v>
      </c>
      <c r="E26" s="9">
        <v>21.2</v>
      </c>
      <c r="F26" s="8">
        <v>14.5</v>
      </c>
      <c r="G26" s="47">
        <f t="shared" si="0"/>
        <v>175.45</v>
      </c>
      <c r="H26" s="10">
        <v>19.100000000000001</v>
      </c>
      <c r="I26" s="7"/>
      <c r="J26" s="44">
        <f t="shared" si="4"/>
        <v>15.04543</v>
      </c>
      <c r="K26" s="44">
        <f t="shared" si="2"/>
        <v>6.1545699999999997</v>
      </c>
      <c r="L26" s="47">
        <f t="shared" si="1"/>
        <v>29.030990566037737</v>
      </c>
      <c r="M26" s="47">
        <f t="shared" si="3"/>
        <v>70.96900943396227</v>
      </c>
      <c r="N26" s="50">
        <v>490</v>
      </c>
    </row>
    <row r="27" spans="3:14" x14ac:dyDescent="0.3">
      <c r="C27" s="15">
        <v>1720</v>
      </c>
      <c r="E27" s="9">
        <v>22.1</v>
      </c>
      <c r="F27" s="8">
        <v>13.4</v>
      </c>
      <c r="G27" s="47">
        <f t="shared" si="0"/>
        <v>162.14000000000001</v>
      </c>
      <c r="H27" s="10">
        <v>19.399999999999999</v>
      </c>
      <c r="I27" s="7"/>
      <c r="J27" s="44">
        <f t="shared" si="4"/>
        <v>13.882136000000003</v>
      </c>
      <c r="K27" s="44">
        <f t="shared" si="2"/>
        <v>8.2178639999999987</v>
      </c>
      <c r="L27" s="47">
        <f t="shared" si="1"/>
        <v>37.18490497737556</v>
      </c>
      <c r="M27" s="47">
        <f t="shared" si="3"/>
        <v>62.81509502262444</v>
      </c>
      <c r="N27" s="50">
        <v>500</v>
      </c>
    </row>
    <row r="28" spans="3:14" x14ac:dyDescent="0.3">
      <c r="C28" s="15">
        <v>1740</v>
      </c>
      <c r="E28" s="9">
        <v>20.8</v>
      </c>
      <c r="F28" s="8">
        <v>14</v>
      </c>
      <c r="G28" s="47">
        <f t="shared" si="0"/>
        <v>169.4</v>
      </c>
      <c r="H28" s="10">
        <v>18</v>
      </c>
      <c r="I28" s="7"/>
      <c r="J28" s="44">
        <f t="shared" si="4"/>
        <v>14.516660000000002</v>
      </c>
      <c r="K28" s="44">
        <f t="shared" si="2"/>
        <v>6.283339999999999</v>
      </c>
      <c r="L28" s="47">
        <f t="shared" si="1"/>
        <v>30.20836538461538</v>
      </c>
      <c r="M28" s="47">
        <f t="shared" si="3"/>
        <v>69.791634615384623</v>
      </c>
      <c r="N28" s="50">
        <v>520</v>
      </c>
    </row>
    <row r="29" spans="3:14" ht="15" thickBot="1" x14ac:dyDescent="0.35">
      <c r="C29" s="16">
        <v>1750</v>
      </c>
      <c r="E29" s="11">
        <v>22</v>
      </c>
      <c r="F29" s="12">
        <v>15</v>
      </c>
      <c r="G29" s="48">
        <f t="shared" si="0"/>
        <v>181.5</v>
      </c>
      <c r="H29" s="13">
        <v>18.600000000000001</v>
      </c>
      <c r="I29" s="7"/>
      <c r="J29" s="45">
        <f t="shared" si="4"/>
        <v>15.574200000000001</v>
      </c>
      <c r="K29" s="45">
        <f t="shared" si="2"/>
        <v>6.4257999999999988</v>
      </c>
      <c r="L29" s="48">
        <f t="shared" si="1"/>
        <v>29.208181818181814</v>
      </c>
      <c r="M29" s="48">
        <f t="shared" si="3"/>
        <v>70.791818181818186</v>
      </c>
      <c r="N29" s="51">
        <v>530</v>
      </c>
    </row>
  </sheetData>
  <mergeCells count="1">
    <mergeCell ref="E5:H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5793E-AFAB-469C-A838-F1875037A730}">
  <dimension ref="C4:N27"/>
  <sheetViews>
    <sheetView topLeftCell="B2" workbookViewId="0">
      <selection activeCell="L24" sqref="L24"/>
    </sheetView>
  </sheetViews>
  <sheetFormatPr defaultRowHeight="14.4" x14ac:dyDescent="0.3"/>
  <cols>
    <col min="10" max="10" width="17.88671875" customWidth="1"/>
    <col min="12" max="13" width="13.109375" customWidth="1"/>
    <col min="15" max="15" width="18.33203125" customWidth="1"/>
  </cols>
  <sheetData>
    <row r="4" spans="3:14" ht="15" thickBot="1" x14ac:dyDescent="0.35"/>
    <row r="5" spans="3:14" ht="15" thickBot="1" x14ac:dyDescent="0.35">
      <c r="C5" s="1"/>
      <c r="D5" s="5" t="s">
        <v>25</v>
      </c>
      <c r="E5" s="92" t="s">
        <v>33</v>
      </c>
      <c r="F5" s="93"/>
      <c r="G5" s="93"/>
      <c r="H5" s="94"/>
      <c r="J5" s="5" t="s">
        <v>30</v>
      </c>
    </row>
    <row r="6" spans="3:14" ht="15" thickBot="1" x14ac:dyDescent="0.35">
      <c r="C6" s="1"/>
      <c r="D6" s="14">
        <v>121</v>
      </c>
      <c r="E6" s="2" t="s">
        <v>35</v>
      </c>
      <c r="F6" s="3" t="s">
        <v>36</v>
      </c>
      <c r="G6" s="3" t="s">
        <v>39</v>
      </c>
      <c r="H6" s="4" t="s">
        <v>37</v>
      </c>
      <c r="J6" s="17" t="s">
        <v>40</v>
      </c>
      <c r="K6" s="3" t="s">
        <v>8</v>
      </c>
      <c r="L6" s="17" t="s">
        <v>41</v>
      </c>
      <c r="M6" s="17" t="s">
        <v>43</v>
      </c>
      <c r="N6" s="49" t="s">
        <v>38</v>
      </c>
    </row>
    <row r="7" spans="3:14" x14ac:dyDescent="0.3">
      <c r="C7" s="7"/>
      <c r="E7" s="9">
        <v>3.5</v>
      </c>
      <c r="F7" s="8">
        <v>0.8</v>
      </c>
      <c r="G7" s="8">
        <f t="shared" ref="G7:G27" si="0">121*F7/10</f>
        <v>9.6800000000000015</v>
      </c>
      <c r="H7" s="10">
        <v>16</v>
      </c>
      <c r="J7" s="44">
        <f t="shared" ref="J7:J27" si="1">0.0874*G7-0.2889</f>
        <v>0.55713200000000018</v>
      </c>
      <c r="K7" s="44">
        <f t="shared" ref="K7:K27" si="2">E7-J7</f>
        <v>2.9428679999999998</v>
      </c>
      <c r="L7" s="46">
        <f>100*K7/(SUM(J7:K7))</f>
        <v>84.081942857142849</v>
      </c>
      <c r="M7" s="47">
        <f>100-L7</f>
        <v>15.918057142857151</v>
      </c>
      <c r="N7" s="50">
        <v>120</v>
      </c>
    </row>
    <row r="8" spans="3:14" x14ac:dyDescent="0.3">
      <c r="C8" s="7"/>
      <c r="E8" s="9">
        <v>6.7</v>
      </c>
      <c r="F8" s="8">
        <v>2.8</v>
      </c>
      <c r="G8" s="8">
        <f t="shared" si="0"/>
        <v>33.879999999999995</v>
      </c>
      <c r="H8" s="10">
        <v>15.9</v>
      </c>
      <c r="J8" s="44">
        <f t="shared" si="1"/>
        <v>2.672212</v>
      </c>
      <c r="K8" s="44">
        <f t="shared" si="2"/>
        <v>4.0277880000000001</v>
      </c>
      <c r="L8" s="47">
        <f t="shared" ref="L8:L27" si="3">100*K8/(SUM(J8:K8))</f>
        <v>60.116238805970148</v>
      </c>
      <c r="M8" s="47">
        <f t="shared" ref="M8:M27" si="4">100-L8</f>
        <v>39.883761194029852</v>
      </c>
      <c r="N8" s="50">
        <v>140</v>
      </c>
    </row>
    <row r="9" spans="3:14" x14ac:dyDescent="0.3">
      <c r="C9" s="7"/>
      <c r="E9" s="9">
        <v>10.5</v>
      </c>
      <c r="F9" s="8">
        <v>6.6</v>
      </c>
      <c r="G9" s="8">
        <f t="shared" si="0"/>
        <v>79.859999999999985</v>
      </c>
      <c r="H9" s="10">
        <v>16.3</v>
      </c>
      <c r="J9" s="44">
        <f t="shared" si="1"/>
        <v>6.6908639999999995</v>
      </c>
      <c r="K9" s="44">
        <f t="shared" si="2"/>
        <v>3.8091360000000005</v>
      </c>
      <c r="L9" s="47">
        <f t="shared" si="3"/>
        <v>36.277485714285717</v>
      </c>
      <c r="M9" s="47">
        <f t="shared" si="4"/>
        <v>63.722514285714283</v>
      </c>
      <c r="N9" s="50">
        <v>160</v>
      </c>
    </row>
    <row r="10" spans="3:14" x14ac:dyDescent="0.3">
      <c r="C10" s="7"/>
      <c r="E10" s="9">
        <v>11.2</v>
      </c>
      <c r="F10" s="8">
        <v>6.9</v>
      </c>
      <c r="G10" s="8">
        <f t="shared" si="0"/>
        <v>83.490000000000009</v>
      </c>
      <c r="H10" s="10">
        <v>17.3</v>
      </c>
      <c r="J10" s="44">
        <f t="shared" si="1"/>
        <v>7.0081260000000016</v>
      </c>
      <c r="K10" s="44">
        <f t="shared" si="2"/>
        <v>4.1918739999999977</v>
      </c>
      <c r="L10" s="47">
        <f t="shared" si="3"/>
        <v>37.427446428571407</v>
      </c>
      <c r="M10" s="47">
        <f t="shared" si="4"/>
        <v>62.572553571428593</v>
      </c>
      <c r="N10" s="50">
        <v>180</v>
      </c>
    </row>
    <row r="11" spans="3:14" x14ac:dyDescent="0.3">
      <c r="C11" s="7"/>
      <c r="E11" s="9">
        <v>12.7</v>
      </c>
      <c r="F11" s="8">
        <v>4</v>
      </c>
      <c r="G11" s="8">
        <f t="shared" si="0"/>
        <v>48.4</v>
      </c>
      <c r="H11" s="10">
        <v>16.600000000000001</v>
      </c>
      <c r="J11" s="44">
        <f t="shared" si="1"/>
        <v>3.9412599999999998</v>
      </c>
      <c r="K11" s="44">
        <f t="shared" si="2"/>
        <v>8.7587399999999995</v>
      </c>
      <c r="L11" s="47">
        <f t="shared" si="3"/>
        <v>68.966456692913383</v>
      </c>
      <c r="M11" s="47">
        <f t="shared" si="4"/>
        <v>31.033543307086617</v>
      </c>
      <c r="N11" s="50">
        <v>210</v>
      </c>
    </row>
    <row r="12" spans="3:14" x14ac:dyDescent="0.3">
      <c r="C12" s="7"/>
      <c r="E12" s="9">
        <v>9.9</v>
      </c>
      <c r="F12" s="8">
        <v>5.5</v>
      </c>
      <c r="G12" s="8">
        <f t="shared" si="0"/>
        <v>66.55</v>
      </c>
      <c r="H12" s="10">
        <v>16.600000000000001</v>
      </c>
      <c r="J12" s="44">
        <f t="shared" si="1"/>
        <v>5.5275699999999999</v>
      </c>
      <c r="K12" s="44">
        <f t="shared" si="2"/>
        <v>4.3724300000000005</v>
      </c>
      <c r="L12" s="47">
        <f t="shared" si="3"/>
        <v>44.165959595959599</v>
      </c>
      <c r="M12" s="47">
        <f t="shared" si="4"/>
        <v>55.834040404040401</v>
      </c>
      <c r="N12" s="50">
        <v>240</v>
      </c>
    </row>
    <row r="13" spans="3:14" x14ac:dyDescent="0.3">
      <c r="C13" s="7"/>
      <c r="E13" s="9">
        <v>10.199999999999999</v>
      </c>
      <c r="F13" s="8">
        <v>5.7</v>
      </c>
      <c r="G13" s="8">
        <f t="shared" si="0"/>
        <v>68.97</v>
      </c>
      <c r="H13" s="10">
        <v>16.2</v>
      </c>
      <c r="J13" s="44">
        <f t="shared" si="1"/>
        <v>5.7390780000000001</v>
      </c>
      <c r="K13" s="44">
        <f t="shared" si="2"/>
        <v>4.4609219999999992</v>
      </c>
      <c r="L13" s="47">
        <f t="shared" si="3"/>
        <v>43.734529411764704</v>
      </c>
      <c r="M13" s="47">
        <f t="shared" si="4"/>
        <v>56.265470588235296</v>
      </c>
      <c r="N13" s="50">
        <v>300</v>
      </c>
    </row>
    <row r="14" spans="3:14" x14ac:dyDescent="0.3">
      <c r="C14" s="7"/>
      <c r="E14" s="9">
        <v>11.9</v>
      </c>
      <c r="F14" s="8">
        <v>7</v>
      </c>
      <c r="G14" s="8">
        <f t="shared" si="0"/>
        <v>84.7</v>
      </c>
      <c r="H14" s="10">
        <v>17.100000000000001</v>
      </c>
      <c r="J14" s="44">
        <f t="shared" si="1"/>
        <v>7.1138800000000009</v>
      </c>
      <c r="K14" s="44">
        <f t="shared" si="2"/>
        <v>4.7861199999999995</v>
      </c>
      <c r="L14" s="47">
        <f t="shared" si="3"/>
        <v>40.219495798319322</v>
      </c>
      <c r="M14" s="47">
        <f t="shared" si="4"/>
        <v>59.780504201680678</v>
      </c>
      <c r="N14" s="50">
        <v>320</v>
      </c>
    </row>
    <row r="15" spans="3:14" x14ac:dyDescent="0.3">
      <c r="C15" s="7"/>
      <c r="E15" s="9">
        <v>12.6</v>
      </c>
      <c r="F15" s="8">
        <v>6.9</v>
      </c>
      <c r="G15" s="8">
        <f t="shared" si="0"/>
        <v>83.490000000000009</v>
      </c>
      <c r="H15" s="10">
        <v>17</v>
      </c>
      <c r="J15" s="44">
        <f t="shared" si="1"/>
        <v>7.0081260000000016</v>
      </c>
      <c r="K15" s="44">
        <f t="shared" si="2"/>
        <v>5.591873999999998</v>
      </c>
      <c r="L15" s="47">
        <f t="shared" si="3"/>
        <v>44.379952380952368</v>
      </c>
      <c r="M15" s="47">
        <f t="shared" si="4"/>
        <v>55.620047619047632</v>
      </c>
      <c r="N15" s="50">
        <v>340</v>
      </c>
    </row>
    <row r="16" spans="3:14" x14ac:dyDescent="0.3">
      <c r="C16" s="7"/>
      <c r="E16" s="9">
        <v>14.3</v>
      </c>
      <c r="F16" s="8">
        <v>7.4</v>
      </c>
      <c r="G16" s="8">
        <f t="shared" si="0"/>
        <v>89.54</v>
      </c>
      <c r="H16" s="10">
        <v>17</v>
      </c>
      <c r="J16" s="44">
        <f t="shared" si="1"/>
        <v>7.5368960000000014</v>
      </c>
      <c r="K16" s="44">
        <f t="shared" si="2"/>
        <v>6.7631039999999993</v>
      </c>
      <c r="L16" s="47">
        <f t="shared" si="3"/>
        <v>47.294433566433561</v>
      </c>
      <c r="M16" s="47">
        <f t="shared" si="4"/>
        <v>52.705566433566439</v>
      </c>
      <c r="N16" s="50">
        <v>360</v>
      </c>
    </row>
    <row r="17" spans="3:14" x14ac:dyDescent="0.3">
      <c r="C17" s="7"/>
      <c r="E17" s="9">
        <v>16.2</v>
      </c>
      <c r="F17" s="8">
        <v>9.1999999999999993</v>
      </c>
      <c r="G17" s="8">
        <f t="shared" si="0"/>
        <v>111.31999999999998</v>
      </c>
      <c r="H17" s="10">
        <v>18</v>
      </c>
      <c r="J17" s="44">
        <f t="shared" si="1"/>
        <v>9.4404679999999992</v>
      </c>
      <c r="K17" s="44">
        <f t="shared" si="2"/>
        <v>6.7595320000000001</v>
      </c>
      <c r="L17" s="47">
        <f t="shared" si="3"/>
        <v>41.725506172839509</v>
      </c>
      <c r="M17" s="47">
        <f t="shared" si="4"/>
        <v>58.274493827160491</v>
      </c>
      <c r="N17" s="50">
        <v>380</v>
      </c>
    </row>
    <row r="18" spans="3:14" x14ac:dyDescent="0.3">
      <c r="C18" s="7"/>
      <c r="E18" s="9">
        <v>15</v>
      </c>
      <c r="F18" s="8">
        <v>8.6</v>
      </c>
      <c r="G18" s="8">
        <f t="shared" si="0"/>
        <v>104.05999999999999</v>
      </c>
      <c r="H18" s="10">
        <v>18.399999999999999</v>
      </c>
      <c r="J18" s="44">
        <f t="shared" si="1"/>
        <v>8.8059440000000002</v>
      </c>
      <c r="K18" s="44">
        <f t="shared" si="2"/>
        <v>6.1940559999999998</v>
      </c>
      <c r="L18" s="47">
        <f t="shared" si="3"/>
        <v>41.293706666666665</v>
      </c>
      <c r="M18" s="47">
        <f t="shared" si="4"/>
        <v>58.706293333333335</v>
      </c>
      <c r="N18" s="50">
        <v>400</v>
      </c>
    </row>
    <row r="19" spans="3:14" x14ac:dyDescent="0.3">
      <c r="C19" s="7"/>
      <c r="E19" s="9">
        <v>16.899999999999999</v>
      </c>
      <c r="F19" s="8">
        <v>9.9</v>
      </c>
      <c r="G19" s="8">
        <f t="shared" si="0"/>
        <v>119.79</v>
      </c>
      <c r="H19" s="10">
        <v>18</v>
      </c>
      <c r="J19" s="44">
        <f t="shared" si="1"/>
        <v>10.180746000000001</v>
      </c>
      <c r="K19" s="44">
        <f t="shared" si="2"/>
        <v>6.7192539999999976</v>
      </c>
      <c r="L19" s="47">
        <f t="shared" si="3"/>
        <v>39.758899408284009</v>
      </c>
      <c r="M19" s="47">
        <f t="shared" si="4"/>
        <v>60.241100591715991</v>
      </c>
      <c r="N19" s="50">
        <v>420</v>
      </c>
    </row>
    <row r="20" spans="3:14" x14ac:dyDescent="0.3">
      <c r="C20" s="7"/>
      <c r="E20" s="9">
        <v>16.7</v>
      </c>
      <c r="F20" s="8">
        <v>9.6999999999999993</v>
      </c>
      <c r="G20" s="8">
        <f t="shared" si="0"/>
        <v>117.36999999999998</v>
      </c>
      <c r="H20" s="10">
        <v>17.5</v>
      </c>
      <c r="J20" s="44">
        <f t="shared" si="1"/>
        <v>9.9692379999999989</v>
      </c>
      <c r="K20" s="44">
        <f t="shared" si="2"/>
        <v>6.7307620000000004</v>
      </c>
      <c r="L20" s="47">
        <f t="shared" si="3"/>
        <v>40.303964071856292</v>
      </c>
      <c r="M20" s="47">
        <f t="shared" si="4"/>
        <v>59.696035928143708</v>
      </c>
      <c r="N20" s="50">
        <v>440</v>
      </c>
    </row>
    <row r="21" spans="3:14" x14ac:dyDescent="0.3">
      <c r="C21" s="7"/>
      <c r="E21" s="9">
        <v>16.100000000000001</v>
      </c>
      <c r="F21" s="8">
        <v>9.3000000000000007</v>
      </c>
      <c r="G21" s="8">
        <f t="shared" si="0"/>
        <v>112.53000000000002</v>
      </c>
      <c r="H21" s="10">
        <v>17.3</v>
      </c>
      <c r="J21" s="44">
        <f t="shared" si="1"/>
        <v>9.546222000000002</v>
      </c>
      <c r="K21" s="44">
        <f t="shared" si="2"/>
        <v>6.5537779999999994</v>
      </c>
      <c r="L21" s="47">
        <f t="shared" si="3"/>
        <v>40.706695652173906</v>
      </c>
      <c r="M21" s="47">
        <f t="shared" si="4"/>
        <v>59.293304347826094</v>
      </c>
      <c r="N21" s="50">
        <v>460</v>
      </c>
    </row>
    <row r="22" spans="3:14" x14ac:dyDescent="0.3">
      <c r="C22" s="7"/>
      <c r="E22" s="9">
        <v>15.9</v>
      </c>
      <c r="F22" s="8">
        <v>8.9</v>
      </c>
      <c r="G22" s="8">
        <f t="shared" si="0"/>
        <v>107.69000000000001</v>
      </c>
      <c r="H22" s="10">
        <v>17.899999999999999</v>
      </c>
      <c r="J22" s="44">
        <f t="shared" si="1"/>
        <v>9.1232060000000015</v>
      </c>
      <c r="K22" s="44">
        <f t="shared" si="2"/>
        <v>6.7767939999999989</v>
      </c>
      <c r="L22" s="47">
        <f t="shared" si="3"/>
        <v>42.621345911949675</v>
      </c>
      <c r="M22" s="47">
        <f t="shared" si="4"/>
        <v>57.378654088050325</v>
      </c>
      <c r="N22" s="50">
        <v>470</v>
      </c>
    </row>
    <row r="23" spans="3:14" x14ac:dyDescent="0.3">
      <c r="C23" s="7"/>
      <c r="E23" s="9">
        <v>16.5</v>
      </c>
      <c r="F23" s="8">
        <v>9.8000000000000007</v>
      </c>
      <c r="G23" s="8">
        <f t="shared" si="0"/>
        <v>118.58000000000001</v>
      </c>
      <c r="H23" s="10">
        <v>18</v>
      </c>
      <c r="J23" s="44">
        <f t="shared" si="1"/>
        <v>10.074992000000002</v>
      </c>
      <c r="K23" s="44">
        <f t="shared" si="2"/>
        <v>6.4250079999999983</v>
      </c>
      <c r="L23" s="47">
        <f t="shared" si="3"/>
        <v>38.939442424242415</v>
      </c>
      <c r="M23" s="47">
        <f t="shared" si="4"/>
        <v>61.060557575757585</v>
      </c>
      <c r="N23" s="50">
        <v>480</v>
      </c>
    </row>
    <row r="24" spans="3:14" x14ac:dyDescent="0.3">
      <c r="C24" s="7"/>
      <c r="E24" s="9">
        <v>16.2</v>
      </c>
      <c r="F24" s="8">
        <v>8.9</v>
      </c>
      <c r="G24" s="8">
        <f t="shared" si="0"/>
        <v>107.69000000000001</v>
      </c>
      <c r="H24" s="10">
        <v>18.399999999999999</v>
      </c>
      <c r="J24" s="44">
        <f t="shared" si="1"/>
        <v>9.1232060000000015</v>
      </c>
      <c r="K24" s="44">
        <f t="shared" si="2"/>
        <v>7.0767939999999978</v>
      </c>
      <c r="L24" s="47">
        <f t="shared" si="3"/>
        <v>43.683913580246902</v>
      </c>
      <c r="M24" s="47">
        <f t="shared" si="4"/>
        <v>56.316086419753098</v>
      </c>
      <c r="N24" s="50">
        <v>490</v>
      </c>
    </row>
    <row r="25" spans="3:14" x14ac:dyDescent="0.3">
      <c r="C25" s="7"/>
      <c r="E25" s="9">
        <v>15.8</v>
      </c>
      <c r="F25" s="8">
        <v>8.9</v>
      </c>
      <c r="G25" s="8">
        <f t="shared" si="0"/>
        <v>107.69000000000001</v>
      </c>
      <c r="H25" s="10">
        <v>18.7</v>
      </c>
      <c r="J25" s="44">
        <f t="shared" si="1"/>
        <v>9.1232060000000015</v>
      </c>
      <c r="K25" s="44">
        <f t="shared" si="2"/>
        <v>6.6767939999999992</v>
      </c>
      <c r="L25" s="47">
        <f t="shared" si="3"/>
        <v>42.258189873417713</v>
      </c>
      <c r="M25" s="47">
        <f t="shared" si="4"/>
        <v>57.741810126582287</v>
      </c>
      <c r="N25" s="50">
        <v>500</v>
      </c>
    </row>
    <row r="26" spans="3:14" x14ac:dyDescent="0.3">
      <c r="C26" s="7"/>
      <c r="E26" s="9">
        <v>15.8</v>
      </c>
      <c r="F26" s="8">
        <v>8.6</v>
      </c>
      <c r="G26" s="8">
        <f t="shared" si="0"/>
        <v>104.05999999999999</v>
      </c>
      <c r="H26" s="10">
        <v>17.600000000000001</v>
      </c>
      <c r="J26" s="44">
        <f t="shared" si="1"/>
        <v>8.8059440000000002</v>
      </c>
      <c r="K26" s="44">
        <f t="shared" si="2"/>
        <v>6.9940560000000005</v>
      </c>
      <c r="L26" s="47">
        <f t="shared" si="3"/>
        <v>44.266177215189877</v>
      </c>
      <c r="M26" s="47">
        <f t="shared" si="4"/>
        <v>55.733822784810123</v>
      </c>
      <c r="N26" s="50">
        <v>520</v>
      </c>
    </row>
    <row r="27" spans="3:14" ht="15" thickBot="1" x14ac:dyDescent="0.35">
      <c r="C27" s="7"/>
      <c r="E27" s="11">
        <v>18.2</v>
      </c>
      <c r="F27" s="12">
        <v>8.1999999999999993</v>
      </c>
      <c r="G27" s="8">
        <f t="shared" si="0"/>
        <v>99.22</v>
      </c>
      <c r="H27" s="13">
        <v>17.899999999999999</v>
      </c>
      <c r="J27" s="45">
        <f t="shared" si="1"/>
        <v>8.3829279999999997</v>
      </c>
      <c r="K27" s="45">
        <f t="shared" si="2"/>
        <v>9.8170719999999996</v>
      </c>
      <c r="L27" s="48">
        <f t="shared" si="3"/>
        <v>53.939956043956045</v>
      </c>
      <c r="M27" s="47">
        <f t="shared" si="4"/>
        <v>46.060043956043955</v>
      </c>
      <c r="N27" s="51">
        <v>530</v>
      </c>
    </row>
  </sheetData>
  <mergeCells count="1">
    <mergeCell ref="E5:H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GLUCOMETER CALIBRATION</vt:lpstr>
      <vt:lpstr>FEED</vt:lpstr>
      <vt:lpstr>% BRIX SMB</vt:lpstr>
      <vt:lpstr>EXTRACT</vt:lpstr>
      <vt:lpstr>EXTRACT &amp; RAFFINATE PURITY</vt:lpstr>
      <vt:lpstr>RAFFINATE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Thomas, TB, Mr [28830040@sun.ac.za]</dc:creator>
  <cp:keywords/>
  <dc:description/>
  <cp:lastModifiedBy>Punabantu, N, Mr [28820169@sun.ac.za]</cp:lastModifiedBy>
  <cp:revision/>
  <dcterms:created xsi:type="dcterms:W3CDTF">2025-07-11T01:34:49Z</dcterms:created>
  <dcterms:modified xsi:type="dcterms:W3CDTF">2025-08-06T07:42:51Z</dcterms:modified>
  <cp:category/>
  <cp:contentStatus/>
</cp:coreProperties>
</file>