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264" documentId="8_{DC57486E-ABB9-45E4-BBD7-EBA1552D5838}" xr6:coauthVersionLast="47" xr6:coauthVersionMax="47" xr10:uidLastSave="{344EE733-798C-4CAD-BD03-6175CF93EF7A}"/>
  <bookViews>
    <workbookView xWindow="-108" yWindow="-108" windowWidth="23256" windowHeight="12456" activeTab="1" xr2:uid="{00000000-000D-0000-FFFF-FFFF00000000}"/>
  </bookViews>
  <sheets>
    <sheet name="Conc. in Calib Units" sheetId="3" r:id="rId1"/>
    <sheet name="Sheet1" sheetId="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6" l="1"/>
  <c r="J11" i="6"/>
  <c r="I18" i="6"/>
  <c r="P36" i="6" l="1"/>
  <c r="O36" i="6"/>
  <c r="L37" i="6"/>
  <c r="J32" i="6"/>
  <c r="J31" i="6"/>
  <c r="J30" i="6"/>
  <c r="J29" i="6"/>
  <c r="J28" i="6"/>
  <c r="J27" i="6"/>
  <c r="J26" i="6"/>
  <c r="J25" i="6"/>
  <c r="J18" i="6"/>
  <c r="J17" i="6"/>
  <c r="J16" i="6"/>
  <c r="J15" i="6"/>
  <c r="J14" i="6"/>
  <c r="J13" i="6"/>
  <c r="J12" i="6"/>
  <c r="L28" i="6"/>
  <c r="L15" i="6" l="1"/>
  <c r="M15" i="6" s="1"/>
  <c r="N15" i="6" s="1"/>
  <c r="O15" i="6" s="1"/>
  <c r="M8" i="6"/>
  <c r="L27" i="6"/>
  <c r="M27" i="6" s="1"/>
  <c r="N27" i="6" s="1"/>
  <c r="O27" i="6" s="1"/>
  <c r="L41" i="6"/>
  <c r="L44" i="6"/>
  <c r="M36" i="6"/>
  <c r="L36" i="6"/>
  <c r="M28" i="6"/>
  <c r="N28" i="6" s="1"/>
  <c r="O28" i="6" s="1"/>
  <c r="M12" i="6"/>
  <c r="N12" i="6" s="1"/>
  <c r="O12" i="6" s="1"/>
  <c r="M13" i="6"/>
  <c r="N13" i="6" s="1"/>
  <c r="O13" i="6" s="1"/>
  <c r="M18" i="6"/>
  <c r="N18" i="6" s="1"/>
  <c r="O18" i="6" s="1"/>
  <c r="K26" i="6"/>
  <c r="K27" i="6"/>
  <c r="K28" i="6"/>
  <c r="K29" i="6"/>
  <c r="K30" i="6"/>
  <c r="K31" i="6"/>
  <c r="K32" i="6"/>
  <c r="L25" i="6"/>
  <c r="M25" i="6" s="1"/>
  <c r="N25" i="6" s="1"/>
  <c r="O25" i="6" s="1"/>
  <c r="L12" i="6"/>
  <c r="L13" i="6"/>
  <c r="L39" i="6" s="1"/>
  <c r="L14" i="6"/>
  <c r="L40" i="6" s="1"/>
  <c r="L16" i="6"/>
  <c r="M16" i="6" s="1"/>
  <c r="N16" i="6" s="1"/>
  <c r="O16" i="6" s="1"/>
  <c r="L17" i="6"/>
  <c r="L43" i="6" s="1"/>
  <c r="L18" i="6"/>
  <c r="L11" i="6"/>
  <c r="K14" i="6"/>
  <c r="L26" i="6"/>
  <c r="M26" i="6" s="1"/>
  <c r="N26" i="6" s="1"/>
  <c r="O26" i="6" s="1"/>
  <c r="L29" i="6"/>
  <c r="M29" i="6" s="1"/>
  <c r="N29" i="6" s="1"/>
  <c r="O29" i="6" s="1"/>
  <c r="P29" i="6" s="1"/>
  <c r="L30" i="6"/>
  <c r="M30" i="6" s="1"/>
  <c r="N30" i="6" s="1"/>
  <c r="O30" i="6" s="1"/>
  <c r="P30" i="6" s="1"/>
  <c r="L31" i="6"/>
  <c r="M31" i="6" s="1"/>
  <c r="N31" i="6" s="1"/>
  <c r="O31" i="6" s="1"/>
  <c r="L32" i="6"/>
  <c r="M32" i="6" s="1"/>
  <c r="N32" i="6" s="1"/>
  <c r="O32" i="6" s="1"/>
  <c r="P32" i="6" s="1"/>
  <c r="I26" i="6"/>
  <c r="I27" i="6"/>
  <c r="I28" i="6"/>
  <c r="K13" i="6"/>
  <c r="K11" i="6"/>
  <c r="K18" i="6"/>
  <c r="I17" i="6"/>
  <c r="I31" i="6" s="1"/>
  <c r="I16" i="6"/>
  <c r="I15" i="6"/>
  <c r="I29" i="6" s="1"/>
  <c r="I14" i="6"/>
  <c r="I13" i="6"/>
  <c r="I12" i="6"/>
  <c r="I11" i="6"/>
  <c r="E9" i="6"/>
  <c r="E10" i="6"/>
  <c r="E11" i="6"/>
  <c r="E12" i="6"/>
  <c r="E13" i="6"/>
  <c r="E14" i="6"/>
  <c r="E15" i="6"/>
  <c r="E8" i="6"/>
  <c r="G9" i="6"/>
  <c r="G10" i="6"/>
  <c r="G11" i="6"/>
  <c r="G12" i="6"/>
  <c r="G13" i="6"/>
  <c r="G14" i="6"/>
  <c r="G15" i="6"/>
  <c r="G8" i="6"/>
  <c r="P31" i="6" l="1"/>
  <c r="P26" i="6"/>
  <c r="P27" i="6"/>
  <c r="P28" i="6"/>
  <c r="P25" i="6"/>
  <c r="L38" i="6"/>
  <c r="T24" i="6"/>
  <c r="P18" i="6"/>
  <c r="M44" i="6" s="1"/>
  <c r="M17" i="6"/>
  <c r="N17" i="6" s="1"/>
  <c r="O17" i="6" s="1"/>
  <c r="T26" i="6"/>
  <c r="P16" i="6"/>
  <c r="M42" i="6" s="1"/>
  <c r="L42" i="6"/>
  <c r="T27" i="6"/>
  <c r="P15" i="6"/>
  <c r="M41" i="6" s="1"/>
  <c r="M14" i="6"/>
  <c r="N14" i="6" s="1"/>
  <c r="O14" i="6" s="1"/>
  <c r="T29" i="6"/>
  <c r="P13" i="6"/>
  <c r="M39" i="6" s="1"/>
  <c r="T30" i="6"/>
  <c r="P12" i="6"/>
  <c r="M38" i="6" s="1"/>
  <c r="M11" i="6"/>
  <c r="N11" i="6" s="1"/>
  <c r="O11" i="6" s="1"/>
  <c r="P11" i="6" s="1"/>
  <c r="M37" i="6" s="1"/>
  <c r="K17" i="6"/>
  <c r="K16" i="6"/>
  <c r="K15" i="6"/>
  <c r="I25" i="6"/>
  <c r="I32" i="6"/>
  <c r="K12" i="6"/>
  <c r="I30" i="6"/>
  <c r="T25" i="6" l="1"/>
  <c r="P17" i="6"/>
  <c r="M43" i="6" s="1"/>
  <c r="T28" i="6"/>
  <c r="P14" i="6"/>
  <c r="M4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tc={1C52A41A-D2FF-4224-B38D-45321438864B}</author>
  </authors>
  <commentList>
    <comment ref="M7" authorId="0" shapeId="0" xr:uid="{1C52A41A-D2FF-4224-B38D-45321438864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an estimate from:
https://www.purolite.com/product/pcr642ca</t>
      </text>
    </comment>
  </commentList>
</comments>
</file>

<file path=xl/sharedStrings.xml><?xml version="1.0" encoding="utf-8"?>
<sst xmlns="http://schemas.openxmlformats.org/spreadsheetml/2006/main" count="201" uniqueCount="187">
  <si>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</si>
  <si>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</si>
  <si>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</si>
  <si>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</si>
  <si>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</si>
  <si>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</si>
  <si>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</si>
  <si>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</si>
  <si>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</si>
  <si>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</si>
  <si>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</si>
  <si>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</si>
  <si>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</si>
  <si>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</si>
  <si>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</si>
  <si>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</si>
  <si>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</si>
  <si>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</si>
  <si>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</si>
  <si>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</si>
  <si>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</si>
  <si>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</si>
  <si>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</si>
  <si>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</si>
  <si>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</si>
  <si>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</si>
  <si>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</si>
  <si>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</si>
  <si>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</si>
  <si>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</si>
  <si>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</si>
  <si>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</si>
  <si>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</si>
  <si>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</si>
  <si>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</si>
  <si>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</si>
  <si>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</si>
  <si>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</si>
  <si>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</si>
  <si>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</si>
  <si>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</si>
  <si>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</si>
  <si>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</si>
  <si>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</si>
  <si>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</si>
  <si>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</si>
  <si>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</si>
  <si>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</si>
  <si>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</si>
  <si>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</si>
  <si>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</si>
  <si>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</si>
  <si>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</si>
  <si>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</si>
  <si>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</si>
  <si>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</si>
  <si>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</si>
  <si>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</si>
  <si>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</si>
  <si>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</si>
  <si>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</si>
  <si>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</si>
  <si>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</si>
  <si>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</si>
  <si>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</si>
  <si>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</si>
  <si>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</si>
  <si>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</si>
  <si>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</si>
  <si>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</si>
  <si>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</si>
  <si>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</si>
  <si>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</si>
  <si>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</si>
  <si>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</si>
  <si>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</si>
  <si>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</si>
  <si>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</si>
  <si>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</si>
  <si>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</si>
  <si>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</si>
  <si>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</si>
  <si>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</si>
  <si>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</si>
  <si>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</si>
  <si>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</si>
  <si>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</si>
  <si>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</si>
  <si>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</si>
  <si>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</si>
  <si>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</si>
  <si>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</si>
  <si>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</si>
  <si>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</si>
  <si>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</si>
  <si>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</si>
  <si>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</si>
  <si>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</si>
  <si>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</si>
  <si>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</si>
  <si>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</si>
  <si>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</si>
  <si>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</si>
  <si>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</si>
  <si>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</si>
  <si>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</si>
  <si>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</si>
  <si>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</si>
  <si>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</si>
  <si>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</si>
  <si>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</si>
  <si>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</si>
  <si>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</si>
  <si>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</si>
  <si>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</si>
  <si>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</si>
  <si>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</si>
  <si>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</si>
  <si>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</si>
  <si>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</si>
  <si>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</si>
  <si>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</si>
  <si>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</si>
  <si>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</si>
  <si>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</si>
  <si>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</si>
  <si>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</si>
  <si>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</si>
  <si>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</si>
  <si>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</si>
  <si>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</si>
  <si>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</si>
  <si>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</si>
  <si>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</si>
  <si>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</si>
  <si>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</si>
  <si>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</si>
  <si>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</si>
  <si>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</si>
  <si>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</si>
  <si>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</si>
  <si>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</si>
  <si>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</si>
  <si>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</si>
  <si>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</si>
  <si>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</si>
  <si>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</si>
  <si>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</si>
  <si>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</si>
  <si>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</si>
  <si>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</si>
  <si>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</si>
  <si>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</si>
  <si>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Ce1</t>
  </si>
  <si>
    <t>Ce2</t>
  </si>
  <si>
    <t>resin used</t>
  </si>
  <si>
    <t>solution</t>
  </si>
  <si>
    <t>2 runs</t>
  </si>
  <si>
    <t>resin</t>
  </si>
  <si>
    <t>purolite pcr642Ca</t>
  </si>
  <si>
    <t>Co (ppm)</t>
  </si>
  <si>
    <t>ppm</t>
  </si>
  <si>
    <t>first run final concentration</t>
  </si>
  <si>
    <t>2nd run final concentration</t>
  </si>
  <si>
    <t>initial</t>
  </si>
  <si>
    <t xml:space="preserve">final </t>
  </si>
  <si>
    <t>initial concentration</t>
  </si>
  <si>
    <t>final concentration</t>
  </si>
  <si>
    <t>Resin Data</t>
  </si>
  <si>
    <t>DF1=50 &amp; DF2=41</t>
  </si>
  <si>
    <t>ppm is</t>
  </si>
  <si>
    <t>g/L</t>
  </si>
  <si>
    <t>resin density</t>
  </si>
  <si>
    <t>g_resin/mL_resin</t>
  </si>
  <si>
    <t>resin volume</t>
  </si>
  <si>
    <t>mL_resin</t>
  </si>
  <si>
    <t>Co (g_solute/L_liquid)</t>
  </si>
  <si>
    <t>Ce (g_solute/L_liquid)</t>
  </si>
  <si>
    <t>Change in C (g_solute/L_liquid)</t>
  </si>
  <si>
    <t>Change in C (g_solute/mL_liquid)</t>
  </si>
  <si>
    <t>Change in Mass (g_solute)</t>
  </si>
  <si>
    <t>qe (g_solute/mL_resin)</t>
  </si>
  <si>
    <t>Ce (ppm)</t>
  </si>
  <si>
    <t>ml</t>
  </si>
  <si>
    <t>g</t>
  </si>
  <si>
    <t>ubk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</si>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</sst>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9" formatCode="0.0000"/>
    <numFmt numFmtId="171" formatCode="0.000E+00"/>
  </numFmts>
  <fonts count="10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9"/>
      <color indexed="64"/>
      <name val="Tahoma"/>
      <family val="2"/>
    </font>
    <font>
      <sz val="10"/>
      <color rgb="FF000000"/>
      <name val="Arial"/>
      <family val="2"/>
    </font>
    <font>
      <sz val="12"/>
      <color rgb="FF000000"/>
      <name val="Cambria"/>
      <family val="1"/>
      <scheme val="major"/>
    </font>
    <font>
      <i/>
      <sz val="12"/>
      <color rgb="FF000000"/>
      <name val="Cambria"/>
      <family val="1"/>
      <scheme val="maj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4" xfId="0" applyBorder="1"/>
    <xf numFmtId="0" fontId="0" fillId="0" borderId="10" xfId="0" applyBorder="1" applyAlignment="1">
      <alignment horizontal="right"/>
    </xf>
    <xf numFmtId="0" fontId="0" fillId="4" borderId="10" xfId="0" applyFill="1" applyBorder="1" applyAlignment="1">
      <alignment horizontal="right"/>
    </xf>
    <xf numFmtId="165" fontId="5" fillId="5" borderId="19" xfId="0" applyNumberFormat="1" applyFont="1" applyFill="1" applyBorder="1" applyAlignment="1">
      <alignment horizontal="right" vertical="center"/>
    </xf>
    <xf numFmtId="165" fontId="5" fillId="6" borderId="17" xfId="0" applyNumberFormat="1" applyFont="1" applyFill="1" applyBorder="1" applyAlignment="1">
      <alignment horizontal="right" vertical="center"/>
    </xf>
    <xf numFmtId="165" fontId="5" fillId="5" borderId="17" xfId="0" applyNumberFormat="1" applyFont="1" applyFill="1" applyBorder="1" applyAlignment="1">
      <alignment horizontal="right" vertical="center"/>
    </xf>
    <xf numFmtId="165" fontId="5" fillId="5" borderId="18" xfId="0" applyNumberFormat="1" applyFont="1" applyFill="1" applyBorder="1" applyAlignment="1">
      <alignment horizontal="right" vertical="center"/>
    </xf>
    <xf numFmtId="165" fontId="5" fillId="6" borderId="20" xfId="0" applyNumberFormat="1" applyFont="1" applyFill="1" applyBorder="1" applyAlignment="1">
      <alignment horizontal="right" vertical="center"/>
    </xf>
    <xf numFmtId="165" fontId="5" fillId="5" borderId="21" xfId="0" applyNumberFormat="1" applyFont="1" applyFill="1" applyBorder="1" applyAlignment="1">
      <alignment horizontal="right" vertical="center"/>
    </xf>
    <xf numFmtId="165" fontId="5" fillId="6" borderId="21" xfId="0" applyNumberFormat="1" applyFont="1" applyFill="1" applyBorder="1" applyAlignment="1">
      <alignment horizontal="right" vertical="center"/>
    </xf>
    <xf numFmtId="165" fontId="5" fillId="5" borderId="22" xfId="0" applyNumberFormat="1" applyFont="1" applyFill="1" applyBorder="1" applyAlignment="1">
      <alignment horizontal="right" vertical="center"/>
    </xf>
    <xf numFmtId="0" fontId="0" fillId="0" borderId="16" xfId="0" applyBorder="1"/>
    <xf numFmtId="0" fontId="0" fillId="7" borderId="9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2" fontId="0" fillId="7" borderId="15" xfId="1" applyNumberFormat="1" applyFont="1" applyFill="1" applyBorder="1"/>
    <xf numFmtId="2" fontId="0" fillId="7" borderId="16" xfId="1" applyNumberFormat="1" applyFont="1" applyFill="1" applyBorder="1"/>
    <xf numFmtId="0" fontId="0" fillId="8" borderId="4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10" borderId="12" xfId="0" applyFill="1" applyBorder="1"/>
    <xf numFmtId="0" fontId="0" fillId="10" borderId="6" xfId="0" applyFill="1" applyBorder="1"/>
    <xf numFmtId="0" fontId="0" fillId="9" borderId="4" xfId="0" applyFill="1" applyBorder="1"/>
    <xf numFmtId="0" fontId="0" fillId="8" borderId="5" xfId="0" applyFill="1" applyBorder="1"/>
    <xf numFmtId="0" fontId="0" fillId="10" borderId="7" xfId="0" applyFill="1" applyBorder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7" fillId="0" borderId="0" xfId="0" applyFont="1"/>
    <xf numFmtId="0" fontId="7" fillId="5" borderId="23" xfId="0" applyFont="1" applyFill="1" applyBorder="1"/>
    <xf numFmtId="0" fontId="8" fillId="5" borderId="23" xfId="0" applyFont="1" applyFill="1" applyBorder="1"/>
    <xf numFmtId="0" fontId="7" fillId="11" borderId="0" xfId="0" applyFont="1" applyFill="1"/>
    <xf numFmtId="165" fontId="0" fillId="0" borderId="0" xfId="0" applyNumberFormat="1"/>
    <xf numFmtId="0" fontId="0" fillId="11" borderId="0" xfId="0" applyFill="1"/>
    <xf numFmtId="0" fontId="0" fillId="12" borderId="0" xfId="0" applyFill="1"/>
    <xf numFmtId="165" fontId="7" fillId="0" borderId="0" xfId="0" applyNumberFormat="1" applyFont="1"/>
    <xf numFmtId="171" fontId="7" fillId="0" borderId="0" xfId="0" applyNumberFormat="1" applyFont="1"/>
    <xf numFmtId="0" fontId="0" fillId="0" borderId="23" xfId="0" applyBorder="1"/>
    <xf numFmtId="165" fontId="7" fillId="0" borderId="23" xfId="0" applyNumberFormat="1" applyFont="1" applyBorder="1"/>
    <xf numFmtId="169" fontId="7" fillId="11" borderId="0" xfId="0" applyNumberFormat="1" applyFont="1" applyFill="1"/>
    <xf numFmtId="169" fontId="0" fillId="11" borderId="0" xfId="0" applyNumberFormat="1" applyFill="1"/>
    <xf numFmtId="165" fontId="0" fillId="0" borderId="23" xfId="0" applyNumberFormat="1" applyBorder="1"/>
    <xf numFmtId="169" fontId="0" fillId="12" borderId="0" xfId="0" applyNumberFormat="1" applyFill="1"/>
    <xf numFmtId="2" fontId="0" fillId="0" borderId="0" xfId="0" applyNumberFormat="1"/>
    <xf numFmtId="165" fontId="7" fillId="12" borderId="0" xfId="0" applyNumberFormat="1" applyFont="1" applyFill="1"/>
    <xf numFmtId="169" fontId="7" fillId="12" borderId="0" xfId="0" applyNumberFormat="1" applyFont="1" applyFill="1"/>
  </cellXfs>
  <cellStyles count="2">
    <cellStyle name="Comma" xfId="1" builtinId="3"/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Borate-pcr-run1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Sheet1!$L$11:$L$18</c:f>
              <c:numCache>
                <c:formatCode>General</c:formatCode>
                <c:ptCount val="8"/>
                <c:pt idx="0">
                  <c:v>0</c:v>
                </c:pt>
                <c:pt idx="1">
                  <c:v>1.6550325819589866E-2</c:v>
                </c:pt>
                <c:pt idx="2">
                  <c:v>2.2623895717562962E-2</c:v>
                </c:pt>
                <c:pt idx="3">
                  <c:v>4.0832572731030442E-2</c:v>
                </c:pt>
                <c:pt idx="4">
                  <c:v>4.7242631458875035E-2</c:v>
                </c:pt>
                <c:pt idx="5">
                  <c:v>6.640285303050894E-2</c:v>
                </c:pt>
                <c:pt idx="6">
                  <c:v>8.6381199074094431E-2</c:v>
                </c:pt>
                <c:pt idx="7">
                  <c:v>0.14462023325384799</c:v>
                </c:pt>
              </c:numCache>
            </c:numRef>
          </c:xVal>
          <c:yVal>
            <c:numRef>
              <c:f>Sheet1!$P$11:$P$18</c:f>
              <c:numCache>
                <c:formatCode>0.0000</c:formatCode>
                <c:ptCount val="8"/>
                <c:pt idx="0">
                  <c:v>0</c:v>
                </c:pt>
                <c:pt idx="1">
                  <c:v>3.8751041993890703E-4</c:v>
                </c:pt>
                <c:pt idx="2">
                  <c:v>8.2373775491333221E-4</c:v>
                </c:pt>
                <c:pt idx="3">
                  <c:v>9.7130212430070835E-4</c:v>
                </c:pt>
                <c:pt idx="4">
                  <c:v>1.638199503716231E-3</c:v>
                </c:pt>
                <c:pt idx="5">
                  <c:v>2.0135739084081328E-3</c:v>
                </c:pt>
                <c:pt idx="6">
                  <c:v>3.3140829043054603E-3</c:v>
                </c:pt>
                <c:pt idx="7">
                  <c:v>3.972210265369606E-3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F-472C-A579-EB89C1D34F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Sheet1!$L$25:$L$32</c:f>
              <c:numCache>
                <c:formatCode>General</c:formatCode>
                <c:ptCount val="8"/>
                <c:pt idx="0">
                  <c:v>0</c:v>
                </c:pt>
                <c:pt idx="1">
                  <c:v>1.8271248581695959E-2</c:v>
                </c:pt>
                <c:pt idx="2">
                  <c:v>3.6153520678857444E-2</c:v>
                </c:pt>
                <c:pt idx="3">
                  <c:v>4.1433610810615938E-2</c:v>
                </c:pt>
                <c:pt idx="4">
                  <c:v>6.0098560585107902E-2</c:v>
                </c:pt>
                <c:pt idx="5">
                  <c:v>7.1264887481677683E-2</c:v>
                </c:pt>
                <c:pt idx="6">
                  <c:v>0.10465471631037801</c:v>
                </c:pt>
                <c:pt idx="7">
                  <c:v>0.12366157967019932</c:v>
                </c:pt>
              </c:numCache>
            </c:numRef>
          </c:xVal>
          <c:yVal>
            <c:numRef>
              <c:f>Sheet1!$P$25:$P$32</c:f>
              <c:numCache>
                <c:formatCode>0.0000</c:formatCode>
                <c:ptCount val="8"/>
                <c:pt idx="0">
                  <c:v>0</c:v>
                </c:pt>
                <c:pt idx="1">
                  <c:v>3.7950812909511375E-4</c:v>
                </c:pt>
                <c:pt idx="2">
                  <c:v>7.6082499884331286E-4</c:v>
                </c:pt>
                <c:pt idx="3">
                  <c:v>9.6850729723063568E-4</c:v>
                </c:pt>
                <c:pt idx="4">
                  <c:v>1.5784194332792482E-3</c:v>
                </c:pt>
                <c:pt idx="5">
                  <c:v>1.9909654482101985E-3</c:v>
                </c:pt>
                <c:pt idx="6">
                  <c:v>3.2291110491567418E-3</c:v>
                </c:pt>
                <c:pt idx="7">
                  <c:v>4.0696680045335734E-3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F-472C-A579-EB89C1D3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03760"/>
        <c:axId val="443507600"/>
      </c:scatterChart>
      <c:valAx>
        <c:axId val="4435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7600"/>
        <c:crosses val="autoZero"/>
        <c:crossBetween val="midCat"/>
      </c:valAx>
      <c:valAx>
        <c:axId val="4435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Average</a:t>
            </a:r>
            <a:r>
              <a:rPr lang="en-GB" sz="1600" baseline="0"/>
              <a:t> Borate Adsorption on PCR and UBK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PCR-642.Ca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Sheet1!$L$37:$L$44</c:f>
              <c:numCache>
                <c:formatCode>0.0000</c:formatCode>
                <c:ptCount val="8"/>
                <c:pt idx="0">
                  <c:v>0</c:v>
                </c:pt>
                <c:pt idx="1">
                  <c:v>1.7410787200642912E-2</c:v>
                </c:pt>
                <c:pt idx="2">
                  <c:v>2.9388708198210205E-2</c:v>
                </c:pt>
                <c:pt idx="3">
                  <c:v>4.1133091770823194E-2</c:v>
                </c:pt>
                <c:pt idx="4">
                  <c:v>5.3670596021991465E-2</c:v>
                </c:pt>
                <c:pt idx="5">
                  <c:v>6.8833870256093305E-2</c:v>
                </c:pt>
                <c:pt idx="6">
                  <c:v>9.5517957692236227E-2</c:v>
                </c:pt>
                <c:pt idx="7">
                  <c:v>0.13414090646202365</c:v>
                </c:pt>
              </c:numCache>
            </c:numRef>
          </c:xVal>
          <c:yVal>
            <c:numRef>
              <c:f>Sheet1!$M$37:$M$44</c:f>
              <c:numCache>
                <c:formatCode>General</c:formatCode>
                <c:ptCount val="8"/>
                <c:pt idx="0">
                  <c:v>0</c:v>
                </c:pt>
                <c:pt idx="1">
                  <c:v>3.8350927451701039E-4</c:v>
                </c:pt>
                <c:pt idx="2">
                  <c:v>7.9228137687832254E-4</c:v>
                </c:pt>
                <c:pt idx="3">
                  <c:v>9.6990471076567196E-4</c:v>
                </c:pt>
                <c:pt idx="4">
                  <c:v>1.6083094684977396E-3</c:v>
                </c:pt>
                <c:pt idx="5">
                  <c:v>2.0022696783091659E-3</c:v>
                </c:pt>
                <c:pt idx="6">
                  <c:v>3.2715969767311013E-3</c:v>
                </c:pt>
                <c:pt idx="7">
                  <c:v>4.0209391349515892E-3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C-4878-BADD-B53DD900FFAA}"/>
            </c:ext>
          </c:extLst>
        </c:ser>
        <c:ser>
          <c:idx val="1"/>
          <c:order val="1"/>
          <c:tx>
            <c:v>UBK-530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Sheet1!$O$37:$O$44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2.1649269965999998E-2</c:v>
                </c:pt>
                <c:pt idx="2">
                  <c:v>3.5623307375999995E-2</c:v>
                </c:pt>
                <c:pt idx="3">
                  <c:v>4.4316876682499992E-2</c:v>
                </c:pt>
                <c:pt idx="4">
                  <c:v>7.0399082890499995E-2</c:v>
                </c:pt>
                <c:pt idx="5">
                  <c:v>8.5215158437499994E-2</c:v>
                </c:pt>
                <c:pt idx="6">
                  <c:v>0.12964190960999999</c:v>
                </c:pt>
                <c:pt idx="7">
                  <c:v>0.16601215620379922</c:v>
                </c:pt>
              </c:numCache>
            </c:numRef>
          </c:xVal>
          <c:yVal>
            <c:numRef>
              <c:f>Sheet1!$P$37:$P$44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3.5793258240554999E-4</c:v>
                </c:pt>
                <c:pt idx="2">
                  <c:v>7.509793537547999E-4</c:v>
                </c:pt>
                <c:pt idx="3">
                  <c:v>9.3969527042756234E-4</c:v>
                </c:pt>
                <c:pt idx="4">
                  <c:v>1.5058361657759628E-3</c:v>
                </c:pt>
                <c:pt idx="5">
                  <c:v>1.8950306126484374E-3</c:v>
                </c:pt>
                <c:pt idx="6">
                  <c:v>3.0627122035342498E-3</c:v>
                </c:pt>
                <c:pt idx="7">
                  <c:v>3.8102743103676185E-3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C-4878-BADD-B53DD900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6208"/>
        <c:axId val="445840528"/>
      </c:scatterChart>
      <c:valAx>
        <c:axId val="445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0528"/>
        <c:crosses val="autoZero"/>
        <c:crossBetween val="midCat"/>
      </c:valAx>
      <c:valAx>
        <c:axId val="445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620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</a:t>
            </a:r>
            <a:r>
              <a:rPr lang="en-GB" baseline="0"/>
              <a:t> of Solute Transfered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UBK-530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Sheet1!$S$24:$S$30</c:f>
              <c:numCache>
                <c:formatCode>0.000</c:formatCode>
                <c:ptCount val="7"/>
                <c:pt idx="0">
                  <c:v>1.2492702656943012E-2</c:v>
                </c:pt>
                <c:pt idx="1">
                  <c:v>1.004167935585E-2</c:v>
                </c:pt>
                <c:pt idx="2">
                  <c:v>6.2132151234375E-3</c:v>
                </c:pt>
                <c:pt idx="3">
                  <c:v>4.9371677566425005E-3</c:v>
                </c:pt>
                <c:pt idx="4">
                  <c:v>3.0809680997624994E-3</c:v>
                </c:pt>
                <c:pt idx="5">
                  <c:v>2.46222738936E-3</c:v>
                </c:pt>
                <c:pt idx="6">
                  <c:v>1.1735494505099998E-3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BFC-A17A-2061A5CDC6F8}"/>
            </c:ext>
          </c:extLst>
        </c:ser>
        <c:ser>
          <c:idx val="1"/>
          <c:order val="1"/>
          <c:tx>
            <c:v>PCR-642.Ca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Sheet1!$T$24:$T$30</c:f>
              <c:numCache>
                <c:formatCode>0.000</c:formatCode>
                <c:ptCount val="7"/>
                <c:pt idx="0">
                  <c:v>1.2970771403069646E-2</c:v>
                </c:pt>
                <c:pt idx="1">
                  <c:v>1.0553538634616456E-2</c:v>
                </c:pt>
                <c:pt idx="2">
                  <c:v>6.4589344461585992E-3</c:v>
                </c:pt>
                <c:pt idx="3">
                  <c:v>5.1880950596701284E-3</c:v>
                </c:pt>
                <c:pt idx="4">
                  <c:v>3.1287248734376519E-3</c:v>
                </c:pt>
                <c:pt idx="5">
                  <c:v>2.555746377026847E-3</c:v>
                </c:pt>
                <c:pt idx="6">
                  <c:v>1.2371266919903564E-3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6-4BFC-A17A-2061A5CD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95328"/>
        <c:axId val="474686688"/>
      </c:barChart>
      <c:catAx>
        <c:axId val="47469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6688"/>
        <c:crosses val="autoZero"/>
        <c:auto val="1"/>
        <c:lblAlgn val="ctr"/>
        <c:lblOffset val="100"/>
        <c:noMultiLvlLbl val="0"/>
      </c:catAx>
      <c:valAx>
        <c:axId val="4746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6</xdr:row>
      <xdr:rowOff>30480</xdr:rowOff>
    </xdr:from>
    <xdr:to>
      <xdr:col>9</xdr:col>
      <xdr:colOff>502920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CB174-8503-B882-C001-DACA09D83189}"/>
            </a:ext>
          </a:extLst>
        </xdr:cNvPr>
        <xdr:cNvSpPr txBox="1"/>
      </xdr:nvSpPr>
      <xdr:spPr>
        <a:xfrm>
          <a:off x="6050280" y="109728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1</a:t>
          </a:r>
        </a:p>
      </xdr:txBody>
    </xdr:sp>
    <xdr:clientData/>
  </xdr:twoCellAnchor>
  <xdr:twoCellAnchor>
    <xdr:from>
      <xdr:col>8</xdr:col>
      <xdr:colOff>381000</xdr:colOff>
      <xdr:row>19</xdr:row>
      <xdr:rowOff>121920</xdr:rowOff>
    </xdr:from>
    <xdr:to>
      <xdr:col>9</xdr:col>
      <xdr:colOff>419100</xdr:colOff>
      <xdr:row>21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3C0C42-9DE0-77E7-D60A-0292E4D3C33A}"/>
            </a:ext>
          </a:extLst>
        </xdr:cNvPr>
        <xdr:cNvSpPr txBox="1"/>
      </xdr:nvSpPr>
      <xdr:spPr>
        <a:xfrm>
          <a:off x="5966460" y="365760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2</a:t>
          </a:r>
        </a:p>
      </xdr:txBody>
    </xdr:sp>
    <xdr:clientData/>
  </xdr:twoCellAnchor>
  <xdr:twoCellAnchor>
    <xdr:from>
      <xdr:col>4</xdr:col>
      <xdr:colOff>131618</xdr:colOff>
      <xdr:row>37</xdr:row>
      <xdr:rowOff>141087</xdr:rowOff>
    </xdr:from>
    <xdr:to>
      <xdr:col>10</xdr:col>
      <xdr:colOff>399010</xdr:colOff>
      <xdr:row>55</xdr:row>
      <xdr:rowOff>152517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01B51-BEF8-895F-B03A-45FC93B0A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124691</xdr:colOff>
      <xdr:row>56</xdr:row>
      <xdr:rowOff>166253</xdr:rowOff>
    </xdr:from>
    <xdr:to>
      <xdr:col>10</xdr:col>
      <xdr:colOff>692728</xdr:colOff>
      <xdr:row>80</xdr:row>
      <xdr:rowOff>110836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DB218D-EFB4-26C8-4340-BA3E4FC5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358042</xdr:colOff>
      <xdr:row>30</xdr:row>
      <xdr:rowOff>161193</xdr:rowOff>
    </xdr:from>
    <xdr:to>
      <xdr:col>24</xdr:col>
      <xdr:colOff>58127</xdr:colOff>
      <xdr:row>47</xdr:row>
      <xdr:rowOff>92808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6CBC0-A48A-D4E7-3EB4-1039E8B7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1979230255d33e2/Desktop/MEng/MEng_Code/case3_Borate/Excel_Files/Diaion%20ubk%20530%20Adsorption%20data.xlsx" TargetMode="External"/><Relationship Id="rId1" Type="http://schemas.openxmlformats.org/officeDocument/2006/relationships/externalLinkPath" Target="Diaion%20ubk%20530%20Adsorp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. in Calib Units"/>
      <sheetName val="ubk 530 adsorption"/>
      <sheetName val="Sheet1"/>
    </sheetNames>
    <sheetDataSet>
      <sheetData sheetId="0"/>
      <sheetData sheetId="1">
        <row r="28">
          <cell r="L28">
            <v>2.1649269965999998E-2</v>
          </cell>
          <cell r="M28">
            <v>3.5793258240554999E-4</v>
          </cell>
        </row>
        <row r="29">
          <cell r="L29">
            <v>3.5623307375999995E-2</v>
          </cell>
          <cell r="M29">
            <v>7.509793537547999E-4</v>
          </cell>
        </row>
        <row r="30">
          <cell r="L30">
            <v>4.4316876682499992E-2</v>
          </cell>
          <cell r="M30">
            <v>9.3969527042756234E-4</v>
          </cell>
        </row>
        <row r="31">
          <cell r="L31">
            <v>7.0399082890499995E-2</v>
          </cell>
          <cell r="M31">
            <v>1.5058361657759628E-3</v>
          </cell>
        </row>
        <row r="32">
          <cell r="L32">
            <v>8.5215158437499994E-2</v>
          </cell>
          <cell r="M32">
            <v>1.8950306126484374E-3</v>
          </cell>
        </row>
        <row r="33">
          <cell r="L33">
            <v>0.12964190960999999</v>
          </cell>
          <cell r="M33">
            <v>3.0627122035342498E-3</v>
          </cell>
        </row>
        <row r="34">
          <cell r="L34">
            <v>0.16601215620379922</v>
          </cell>
          <cell r="M34">
            <v>3.8102743103676185E-3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85263E06-CE09-4BDB-9059-79A83EAD2F2C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5-07-10T08:35:15.77" personId="{85263E06-CE09-4BDB-9059-79A83EAD2F2C}" id="{1C52A41A-D2FF-4224-B38D-45321438864B}">
    <text>Just an estimate from:
https://www.purolite.com/product/pcr642ca</text>
    <extLst>
      <x:ext xmlns:xltc2="http://schemas.microsoft.com/office/spreadsheetml/2020/threadedcomments2" uri="{F7C98A9C-CBB3-438F-8F68-D28B6AF4A901}">
        <xltc2:checksum>2215933336</xltc2:checksum>
        <xltc2:hyperlink startIndex="23" length="41" url="https://www.purolite.com/product/pcr642ca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B84" sqref="B84:B90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31" t="s">
        <v>151</v>
      </c>
      <c r="C1" s="31"/>
      <c r="D1" s="31"/>
    </row>
    <row r="2" spans="1:6" x14ac:dyDescent="0.25">
      <c r="B2" s="31"/>
      <c r="C2" s="31"/>
      <c r="D2" s="31"/>
    </row>
    <row r="3" spans="1:6" ht="33" customHeight="1" x14ac:dyDescent="0.25">
      <c r="B3" s="32"/>
      <c r="C3" s="32"/>
      <c r="D3" s="32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28CF-0838-4573-8335-33E9026E31D7}">
  <dimension ref="B2:T44"/>
  <sheetViews>
    <sheetView tabSelected="1" topLeftCell="A2" zoomScale="55" zoomScaleNormal="55" workbookViewId="0">
      <selection activeCell="M38" sqref="M38:M44"/>
    </sheetView>
  </sheetViews>
  <sheetFormatPr defaultRowHeight="13.2" x14ac:dyDescent="0.25"/>
  <cols>
    <col min="4" max="4" width="8.6640625" customWidth="1"/>
    <col min="5" max="5" width="18.109375" customWidth="1"/>
    <col min="6" max="7" width="9.5546875" bestFit="1" customWidth="1"/>
    <col min="9" max="10" width="22.44140625" bestFit="1" customWidth="1"/>
    <col min="11" max="11" width="22.33203125" bestFit="1" customWidth="1"/>
    <col min="12" max="12" width="31.21875" bestFit="1" customWidth="1"/>
    <col min="13" max="13" width="32" bestFit="1" customWidth="1"/>
    <col min="14" max="14" width="33.109375" bestFit="1" customWidth="1"/>
    <col min="15" max="15" width="26.109375" bestFit="1" customWidth="1"/>
    <col min="16" max="16" width="23.5546875" bestFit="1" customWidth="1"/>
  </cols>
  <sheetData>
    <row r="2" spans="2:16" ht="13.8" thickBot="1" x14ac:dyDescent="0.3">
      <c r="F2" s="35" t="s">
        <v>157</v>
      </c>
      <c r="G2" s="35"/>
    </row>
    <row r="3" spans="2:16" ht="13.8" thickBot="1" x14ac:dyDescent="0.3">
      <c r="B3" s="7" t="s">
        <v>158</v>
      </c>
      <c r="C3" s="33" t="s">
        <v>159</v>
      </c>
      <c r="D3" s="36"/>
      <c r="E3" s="34"/>
      <c r="F3" s="26" t="s">
        <v>155</v>
      </c>
      <c r="G3" s="27">
        <v>4</v>
      </c>
      <c r="H3" t="s">
        <v>184</v>
      </c>
    </row>
    <row r="4" spans="2:16" ht="13.8" thickBot="1" x14ac:dyDescent="0.3">
      <c r="F4" s="26" t="s">
        <v>156</v>
      </c>
      <c r="G4" s="27">
        <v>15</v>
      </c>
      <c r="H4" t="s">
        <v>183</v>
      </c>
    </row>
    <row r="5" spans="2:16" ht="13.8" thickBot="1" x14ac:dyDescent="0.3">
      <c r="B5" s="7" t="s">
        <v>164</v>
      </c>
      <c r="C5" s="33" t="s">
        <v>165</v>
      </c>
      <c r="D5" s="36"/>
      <c r="E5" s="33" t="s">
        <v>169</v>
      </c>
      <c r="F5" s="36"/>
      <c r="G5" s="34"/>
    </row>
    <row r="6" spans="2:16" ht="15.6" thickBot="1" x14ac:dyDescent="0.3">
      <c r="B6" s="33" t="s">
        <v>161</v>
      </c>
      <c r="C6" s="36"/>
      <c r="D6" s="34"/>
      <c r="E6" s="33" t="s">
        <v>161</v>
      </c>
      <c r="F6" s="36"/>
      <c r="G6" s="34"/>
      <c r="J6" s="40"/>
      <c r="K6" s="40"/>
      <c r="L6" s="41">
        <v>1</v>
      </c>
      <c r="M6" s="42" t="s">
        <v>170</v>
      </c>
      <c r="N6" s="41">
        <v>9.9885899999999994E-4</v>
      </c>
      <c r="O6" s="42" t="s">
        <v>171</v>
      </c>
    </row>
    <row r="7" spans="2:16" ht="15.6" thickBot="1" x14ac:dyDescent="0.3">
      <c r="B7" s="23" t="s">
        <v>160</v>
      </c>
      <c r="C7" s="8" t="s">
        <v>153</v>
      </c>
      <c r="D7" s="9" t="s">
        <v>154</v>
      </c>
      <c r="E7" s="19" t="s">
        <v>153</v>
      </c>
      <c r="F7" s="37"/>
      <c r="G7" s="20" t="s">
        <v>154</v>
      </c>
      <c r="J7" s="40"/>
      <c r="K7" s="40"/>
      <c r="L7" s="41" t="s">
        <v>172</v>
      </c>
      <c r="M7" s="41">
        <v>1.24</v>
      </c>
      <c r="N7" s="41" t="s">
        <v>173</v>
      </c>
      <c r="O7" s="41"/>
    </row>
    <row r="8" spans="2:16" ht="15" x14ac:dyDescent="0.25">
      <c r="B8" s="24">
        <v>1000</v>
      </c>
      <c r="C8" s="10">
        <v>2.8957086686679099</v>
      </c>
      <c r="D8" s="14">
        <v>3.0195814319308898</v>
      </c>
      <c r="E8" s="21">
        <f>50*C8</f>
        <v>144.7854334333955</v>
      </c>
      <c r="F8" s="38"/>
      <c r="G8" s="22">
        <f>41*D8</f>
        <v>123.80283870916648</v>
      </c>
      <c r="J8" s="40"/>
      <c r="K8" s="40"/>
      <c r="L8" s="41" t="s">
        <v>174</v>
      </c>
      <c r="M8" s="41">
        <f>G3/M7</f>
        <v>3.2258064516129035</v>
      </c>
      <c r="N8" s="41" t="s">
        <v>175</v>
      </c>
      <c r="O8" s="40"/>
    </row>
    <row r="9" spans="2:16" ht="15" x14ac:dyDescent="0.25">
      <c r="B9" s="24">
        <v>800</v>
      </c>
      <c r="C9" s="11">
        <v>1.7295974521748201</v>
      </c>
      <c r="D9" s="15">
        <v>2.55546984744662</v>
      </c>
      <c r="E9" s="21">
        <f t="shared" ref="E9:E15" si="0">50*C9</f>
        <v>86.479872608741005</v>
      </c>
      <c r="F9" s="38"/>
      <c r="G9" s="22">
        <f t="shared" ref="G9:G15" si="1">41*D9</f>
        <v>104.77426374531142</v>
      </c>
      <c r="J9" s="40"/>
      <c r="K9" s="40"/>
      <c r="L9" s="40"/>
      <c r="M9" s="40"/>
      <c r="N9" s="40"/>
      <c r="O9" s="40"/>
    </row>
    <row r="10" spans="2:16" ht="15" x14ac:dyDescent="0.25">
      <c r="B10" s="24">
        <v>500</v>
      </c>
      <c r="C10" s="12">
        <v>1.3295741046636</v>
      </c>
      <c r="D10" s="16">
        <v>1.74015350250435</v>
      </c>
      <c r="E10" s="21">
        <f t="shared" si="0"/>
        <v>66.478705233180008</v>
      </c>
      <c r="F10" s="38"/>
      <c r="G10" s="22">
        <f t="shared" si="1"/>
        <v>71.346293602678344</v>
      </c>
      <c r="I10" s="40" t="s">
        <v>160</v>
      </c>
      <c r="J10" t="s">
        <v>182</v>
      </c>
      <c r="K10" t="s">
        <v>176</v>
      </c>
      <c r="L10" s="43" t="s">
        <v>177</v>
      </c>
      <c r="M10" s="40" t="s">
        <v>178</v>
      </c>
      <c r="N10" s="40" t="s">
        <v>179</v>
      </c>
      <c r="O10" s="40" t="s">
        <v>180</v>
      </c>
      <c r="P10" s="43" t="s">
        <v>181</v>
      </c>
    </row>
    <row r="11" spans="2:16" ht="15" x14ac:dyDescent="0.25">
      <c r="B11" s="24">
        <v>400</v>
      </c>
      <c r="C11" s="11">
        <v>0.94593193751820903</v>
      </c>
      <c r="D11" s="15">
        <v>1.4674929603240201</v>
      </c>
      <c r="E11" s="21">
        <f t="shared" si="0"/>
        <v>47.296596875910453</v>
      </c>
      <c r="F11" s="38"/>
      <c r="G11" s="22">
        <f t="shared" si="1"/>
        <v>60.167211373284822</v>
      </c>
      <c r="I11" s="40">
        <f>B15</f>
        <v>0</v>
      </c>
      <c r="J11" s="55">
        <f>E15</f>
        <v>0</v>
      </c>
      <c r="K11">
        <f>I11*$N$6</f>
        <v>0</v>
      </c>
      <c r="L11" s="43">
        <f>J11*$N$6</f>
        <v>0</v>
      </c>
      <c r="M11" s="40">
        <f>K11-L11</f>
        <v>0</v>
      </c>
      <c r="N11" s="48">
        <f>M11/1000</f>
        <v>0</v>
      </c>
      <c r="O11" s="47">
        <f>N11*$G$4</f>
        <v>0</v>
      </c>
      <c r="P11" s="51">
        <f>O11/$M$8</f>
        <v>0</v>
      </c>
    </row>
    <row r="12" spans="2:16" ht="15" x14ac:dyDescent="0.25">
      <c r="B12" s="24">
        <v>250</v>
      </c>
      <c r="C12" s="12">
        <v>0.81758431832782097</v>
      </c>
      <c r="D12" s="16">
        <v>1.01173025765364</v>
      </c>
      <c r="E12" s="21">
        <f t="shared" si="0"/>
        <v>40.879215916391047</v>
      </c>
      <c r="F12" s="38"/>
      <c r="G12" s="22">
        <f t="shared" si="1"/>
        <v>41.480940563799237</v>
      </c>
      <c r="I12" s="40">
        <f>B14</f>
        <v>100</v>
      </c>
      <c r="J12" s="55">
        <f>E14</f>
        <v>16.569231312517449</v>
      </c>
      <c r="K12">
        <f>I12*$N$6</f>
        <v>9.98859E-2</v>
      </c>
      <c r="L12" s="43">
        <f t="shared" ref="L12:L18" si="2">J12*$N$6</f>
        <v>1.6550325819589866E-2</v>
      </c>
      <c r="M12" s="40">
        <f t="shared" ref="M12:M18" si="3">K12-L12</f>
        <v>8.3335574180410127E-2</v>
      </c>
      <c r="N12" s="48">
        <f t="shared" ref="N12:N18" si="4">M12/1000</f>
        <v>8.3335574180410128E-5</v>
      </c>
      <c r="O12" s="47">
        <f>N12*$G$4</f>
        <v>1.2500336127061519E-3</v>
      </c>
      <c r="P12" s="51">
        <f>O12/$M$8</f>
        <v>3.8751041993890703E-4</v>
      </c>
    </row>
    <row r="13" spans="2:16" ht="15" x14ac:dyDescent="0.25">
      <c r="B13" s="24">
        <v>200</v>
      </c>
      <c r="C13" s="11">
        <v>0.45299478139683302</v>
      </c>
      <c r="D13" s="15">
        <v>0.88280046261705203</v>
      </c>
      <c r="E13" s="21">
        <f t="shared" si="0"/>
        <v>22.649739069841651</v>
      </c>
      <c r="F13" s="38"/>
      <c r="G13" s="22">
        <f t="shared" si="1"/>
        <v>36.194818967299135</v>
      </c>
      <c r="I13" s="40">
        <f>B13</f>
        <v>200</v>
      </c>
      <c r="J13" s="55">
        <f>E13</f>
        <v>22.649739069841651</v>
      </c>
      <c r="K13">
        <f>I13*$N$6</f>
        <v>0.1997718</v>
      </c>
      <c r="L13" s="43">
        <f t="shared" si="2"/>
        <v>2.2623895717562962E-2</v>
      </c>
      <c r="M13" s="40">
        <f t="shared" si="3"/>
        <v>0.17714790428243704</v>
      </c>
      <c r="N13" s="48">
        <f t="shared" si="4"/>
        <v>1.7714790428243705E-4</v>
      </c>
      <c r="O13" s="47">
        <f t="shared" ref="O12:O18" si="5">N13*$G$4</f>
        <v>2.6572185642365557E-3</v>
      </c>
      <c r="P13" s="51">
        <f t="shared" ref="P12:P18" si="6">O13/$M$8</f>
        <v>8.2373775491333221E-4</v>
      </c>
    </row>
    <row r="14" spans="2:16" ht="15" x14ac:dyDescent="0.25">
      <c r="B14" s="24">
        <v>100</v>
      </c>
      <c r="C14" s="12">
        <v>0.33138462625034898</v>
      </c>
      <c r="D14" s="16">
        <v>0.44614926562173202</v>
      </c>
      <c r="E14" s="21">
        <f t="shared" si="0"/>
        <v>16.569231312517449</v>
      </c>
      <c r="F14" s="38"/>
      <c r="G14" s="22">
        <f t="shared" si="1"/>
        <v>18.292119890491012</v>
      </c>
      <c r="I14" s="40">
        <f>B12</f>
        <v>250</v>
      </c>
      <c r="J14" s="55">
        <f>E12</f>
        <v>40.879215916391047</v>
      </c>
      <c r="K14">
        <f>I14*$N$6</f>
        <v>0.24971474999999999</v>
      </c>
      <c r="L14" s="43">
        <f t="shared" si="2"/>
        <v>4.0832572731030442E-2</v>
      </c>
      <c r="M14" s="40">
        <f t="shared" si="3"/>
        <v>0.20888217726896954</v>
      </c>
      <c r="N14" s="48">
        <f t="shared" si="4"/>
        <v>2.0888217726896955E-4</v>
      </c>
      <c r="O14" s="47">
        <f t="shared" si="5"/>
        <v>3.1332326590345432E-3</v>
      </c>
      <c r="P14" s="51">
        <f t="shared" si="6"/>
        <v>9.7130212430070835E-4</v>
      </c>
    </row>
    <row r="15" spans="2:16" ht="15.6" thickBot="1" x14ac:dyDescent="0.3">
      <c r="B15" s="25">
        <v>0</v>
      </c>
      <c r="C15" s="13">
        <v>0</v>
      </c>
      <c r="D15" s="17">
        <v>0</v>
      </c>
      <c r="E15" s="21">
        <f t="shared" si="0"/>
        <v>0</v>
      </c>
      <c r="F15" s="39"/>
      <c r="G15" s="22">
        <f t="shared" si="1"/>
        <v>0</v>
      </c>
      <c r="I15" s="40">
        <f>B11</f>
        <v>400</v>
      </c>
      <c r="J15" s="55">
        <f>E11</f>
        <v>47.296596875910453</v>
      </c>
      <c r="K15">
        <f>I15*$N$6</f>
        <v>0.3995436</v>
      </c>
      <c r="L15" s="43">
        <f>J15*$N$6</f>
        <v>4.7242631458875035E-2</v>
      </c>
      <c r="M15" s="40">
        <f t="shared" si="3"/>
        <v>0.35230096854112497</v>
      </c>
      <c r="N15" s="48">
        <f t="shared" si="4"/>
        <v>3.5230096854112496E-4</v>
      </c>
      <c r="O15" s="47">
        <f t="shared" si="5"/>
        <v>5.2845145281168746E-3</v>
      </c>
      <c r="P15" s="51">
        <f t="shared" si="6"/>
        <v>1.638199503716231E-3</v>
      </c>
    </row>
    <row r="16" spans="2:16" ht="15" x14ac:dyDescent="0.25">
      <c r="I16" s="40">
        <f>B10</f>
        <v>500</v>
      </c>
      <c r="J16" s="55">
        <f>E10</f>
        <v>66.478705233180008</v>
      </c>
      <c r="K16">
        <f>I16*$N$6</f>
        <v>0.49942949999999997</v>
      </c>
      <c r="L16" s="43">
        <f t="shared" si="2"/>
        <v>6.640285303050894E-2</v>
      </c>
      <c r="M16" s="40">
        <f t="shared" si="3"/>
        <v>0.433026646969491</v>
      </c>
      <c r="N16" s="48">
        <f t="shared" si="4"/>
        <v>4.3302664696949099E-4</v>
      </c>
      <c r="O16" s="47">
        <f t="shared" si="5"/>
        <v>6.4953997045423643E-3</v>
      </c>
      <c r="P16" s="51">
        <f t="shared" si="6"/>
        <v>2.0135739084081328E-3</v>
      </c>
    </row>
    <row r="17" spans="3:20" ht="15.6" thickBot="1" x14ac:dyDescent="0.3">
      <c r="I17" s="40">
        <f>B9</f>
        <v>800</v>
      </c>
      <c r="J17" s="55">
        <f>E9</f>
        <v>86.479872608741005</v>
      </c>
      <c r="K17">
        <f>I17*$N$6</f>
        <v>0.7990872</v>
      </c>
      <c r="L17" s="43">
        <f t="shared" si="2"/>
        <v>8.6381199074094431E-2</v>
      </c>
      <c r="M17" s="40">
        <f t="shared" si="3"/>
        <v>0.71270600092590553</v>
      </c>
      <c r="N17" s="48">
        <f t="shared" si="4"/>
        <v>7.1270600092590553E-4</v>
      </c>
      <c r="O17" s="47">
        <f t="shared" si="5"/>
        <v>1.0690590013888583E-2</v>
      </c>
      <c r="P17" s="51">
        <f t="shared" si="6"/>
        <v>3.3140829043054603E-3</v>
      </c>
    </row>
    <row r="18" spans="3:20" ht="15.6" thickBot="1" x14ac:dyDescent="0.3">
      <c r="C18" s="7" t="s">
        <v>153</v>
      </c>
      <c r="D18" s="33" t="s">
        <v>162</v>
      </c>
      <c r="E18" s="34"/>
      <c r="I18">
        <f>B8</f>
        <v>1000</v>
      </c>
      <c r="J18" s="55">
        <f>E8</f>
        <v>144.7854334333955</v>
      </c>
      <c r="K18">
        <f>I18*$N$6</f>
        <v>0.99885899999999994</v>
      </c>
      <c r="L18" s="43">
        <f t="shared" si="2"/>
        <v>0.14462023325384799</v>
      </c>
      <c r="M18" s="40">
        <f t="shared" si="3"/>
        <v>0.85423876674615196</v>
      </c>
      <c r="N18" s="48">
        <f t="shared" si="4"/>
        <v>8.5423876674615192E-4</v>
      </c>
      <c r="O18" s="47">
        <f t="shared" si="5"/>
        <v>1.281358150119228E-2</v>
      </c>
      <c r="P18" s="51">
        <f t="shared" si="6"/>
        <v>3.972210265369606E-3</v>
      </c>
    </row>
    <row r="19" spans="3:20" ht="13.8" thickBot="1" x14ac:dyDescent="0.3">
      <c r="C19" s="7" t="s">
        <v>154</v>
      </c>
      <c r="D19" s="33" t="s">
        <v>163</v>
      </c>
      <c r="E19" s="34"/>
    </row>
    <row r="20" spans="3:20" ht="13.8" thickBot="1" x14ac:dyDescent="0.3"/>
    <row r="21" spans="3:20" ht="13.8" thickBot="1" x14ac:dyDescent="0.3">
      <c r="D21" s="29"/>
      <c r="E21" s="7" t="s">
        <v>166</v>
      </c>
    </row>
    <row r="22" spans="3:20" ht="13.8" thickBot="1" x14ac:dyDescent="0.3">
      <c r="D22" s="28"/>
      <c r="E22" s="18" t="s">
        <v>167</v>
      </c>
    </row>
    <row r="23" spans="3:20" ht="13.8" thickBot="1" x14ac:dyDescent="0.3">
      <c r="D23" s="30"/>
      <c r="E23" s="7" t="s">
        <v>168</v>
      </c>
      <c r="S23" s="49" t="s">
        <v>185</v>
      </c>
      <c r="T23" s="49" t="s">
        <v>186</v>
      </c>
    </row>
    <row r="24" spans="3:20" ht="15" x14ac:dyDescent="0.25">
      <c r="I24" s="40" t="s">
        <v>160</v>
      </c>
      <c r="J24" t="s">
        <v>182</v>
      </c>
      <c r="K24" t="s">
        <v>176</v>
      </c>
      <c r="L24" s="43" t="s">
        <v>177</v>
      </c>
      <c r="M24" s="40" t="s">
        <v>178</v>
      </c>
      <c r="N24" s="40" t="s">
        <v>179</v>
      </c>
      <c r="O24" s="40" t="s">
        <v>180</v>
      </c>
      <c r="P24" s="43" t="s">
        <v>181</v>
      </c>
      <c r="S24" s="50">
        <v>1.2492702656943012E-2</v>
      </c>
      <c r="T24" s="53">
        <f>AVERAGE(O18,O32)</f>
        <v>1.2970771403069646E-2</v>
      </c>
    </row>
    <row r="25" spans="3:20" ht="15" x14ac:dyDescent="0.25">
      <c r="I25">
        <f>I11</f>
        <v>0</v>
      </c>
      <c r="J25" s="55">
        <f>G15</f>
        <v>0</v>
      </c>
      <c r="K25">
        <f>I25*$N$6</f>
        <v>0</v>
      </c>
      <c r="L25" s="45">
        <f>J25*$N$6</f>
        <v>0</v>
      </c>
      <c r="M25">
        <f>K25-L25</f>
        <v>0</v>
      </c>
      <c r="N25">
        <f>M25/1000</f>
        <v>0</v>
      </c>
      <c r="O25" s="44">
        <f>N25*$G$4</f>
        <v>0</v>
      </c>
      <c r="P25" s="52">
        <f>O25/$M$8</f>
        <v>0</v>
      </c>
      <c r="S25" s="50">
        <v>1.004167935585E-2</v>
      </c>
      <c r="T25" s="53">
        <f>AVERAGE(O31,O17)</f>
        <v>1.0553538634616456E-2</v>
      </c>
    </row>
    <row r="26" spans="3:20" ht="15" x14ac:dyDescent="0.25">
      <c r="I26">
        <f t="shared" ref="I26:I32" si="7">I12</f>
        <v>100</v>
      </c>
      <c r="J26" s="55">
        <f>G14</f>
        <v>18.292119890491012</v>
      </c>
      <c r="K26">
        <f t="shared" ref="K26:K32" si="8">I26*$N$6</f>
        <v>9.98859E-2</v>
      </c>
      <c r="L26" s="45">
        <f>J26*$N$6</f>
        <v>1.8271248581695959E-2</v>
      </c>
      <c r="M26">
        <f t="shared" ref="M26:M32" si="9">K26-L26</f>
        <v>8.1614651418304041E-2</v>
      </c>
      <c r="N26">
        <f t="shared" ref="N26:N32" si="10">M26/1000</f>
        <v>8.1614651418304045E-5</v>
      </c>
      <c r="O26" s="44">
        <f>N26*$G$4</f>
        <v>1.2242197712745606E-3</v>
      </c>
      <c r="P26" s="52">
        <f>O26/$M$8</f>
        <v>3.7950812909511375E-4</v>
      </c>
      <c r="S26" s="50">
        <v>6.2132151234375E-3</v>
      </c>
      <c r="T26" s="53">
        <f>AVERAGE(O30,O16)</f>
        <v>6.4589344461585992E-3</v>
      </c>
    </row>
    <row r="27" spans="3:20" ht="15" x14ac:dyDescent="0.25">
      <c r="I27">
        <f t="shared" si="7"/>
        <v>200</v>
      </c>
      <c r="J27" s="55">
        <f>G13</f>
        <v>36.194818967299135</v>
      </c>
      <c r="K27">
        <f t="shared" si="8"/>
        <v>0.1997718</v>
      </c>
      <c r="L27" s="45">
        <f>J27*$N$6</f>
        <v>3.6153520678857444E-2</v>
      </c>
      <c r="M27">
        <f t="shared" si="9"/>
        <v>0.16361827932114256</v>
      </c>
      <c r="N27">
        <f t="shared" si="10"/>
        <v>1.6361827932114255E-4</v>
      </c>
      <c r="O27" s="44">
        <f t="shared" ref="O26:O32" si="11">N27*$G$4</f>
        <v>2.4542741898171383E-3</v>
      </c>
      <c r="P27" s="52">
        <f t="shared" ref="P26:P32" si="12">O27/$M$8</f>
        <v>7.6082499884331286E-4</v>
      </c>
      <c r="S27" s="50">
        <v>4.9371677566425005E-3</v>
      </c>
      <c r="T27" s="53">
        <f>AVERAGE(O29,O15)</f>
        <v>5.1880950596701284E-3</v>
      </c>
    </row>
    <row r="28" spans="3:20" ht="15" x14ac:dyDescent="0.25">
      <c r="I28">
        <f t="shared" si="7"/>
        <v>250</v>
      </c>
      <c r="J28" s="55">
        <f>G12</f>
        <v>41.480940563799237</v>
      </c>
      <c r="K28">
        <f t="shared" si="8"/>
        <v>0.24971474999999999</v>
      </c>
      <c r="L28" s="45">
        <f>J28*$N$6</f>
        <v>4.1433610810615938E-2</v>
      </c>
      <c r="M28">
        <f t="shared" si="9"/>
        <v>0.20828113918938404</v>
      </c>
      <c r="N28">
        <f t="shared" si="10"/>
        <v>2.0828113918938405E-4</v>
      </c>
      <c r="O28" s="44">
        <f t="shared" si="11"/>
        <v>3.1242170878407606E-3</v>
      </c>
      <c r="P28" s="52">
        <f t="shared" si="12"/>
        <v>9.6850729723063568E-4</v>
      </c>
      <c r="S28" s="50">
        <v>3.0809680997624994E-3</v>
      </c>
      <c r="T28" s="53">
        <f>AVERAGE(O28,O14)</f>
        <v>3.1287248734376519E-3</v>
      </c>
    </row>
    <row r="29" spans="3:20" ht="15" x14ac:dyDescent="0.25">
      <c r="I29">
        <f t="shared" si="7"/>
        <v>400</v>
      </c>
      <c r="J29" s="55">
        <f>G11</f>
        <v>60.167211373284822</v>
      </c>
      <c r="K29">
        <f t="shared" si="8"/>
        <v>0.3995436</v>
      </c>
      <c r="L29" s="45">
        <f>J29*$N$6</f>
        <v>6.0098560585107902E-2</v>
      </c>
      <c r="M29">
        <f t="shared" si="9"/>
        <v>0.33944503941489212</v>
      </c>
      <c r="N29">
        <f t="shared" si="10"/>
        <v>3.394450394148921E-4</v>
      </c>
      <c r="O29" s="44">
        <f t="shared" si="11"/>
        <v>5.0916755912233814E-3</v>
      </c>
      <c r="P29" s="52">
        <f t="shared" si="12"/>
        <v>1.5784194332792482E-3</v>
      </c>
      <c r="S29" s="50">
        <v>2.46222738936E-3</v>
      </c>
      <c r="T29" s="53">
        <f>AVERAGE(O27,O13)</f>
        <v>2.555746377026847E-3</v>
      </c>
    </row>
    <row r="30" spans="3:20" ht="15" x14ac:dyDescent="0.25">
      <c r="I30">
        <f t="shared" si="7"/>
        <v>500</v>
      </c>
      <c r="J30" s="55">
        <f>G10</f>
        <v>71.346293602678344</v>
      </c>
      <c r="K30">
        <f t="shared" si="8"/>
        <v>0.49942949999999997</v>
      </c>
      <c r="L30" s="45">
        <f>J30*$N$6</f>
        <v>7.1264887481677683E-2</v>
      </c>
      <c r="M30">
        <f t="shared" si="9"/>
        <v>0.42816461251832227</v>
      </c>
      <c r="N30">
        <f t="shared" si="10"/>
        <v>4.2816461251832228E-4</v>
      </c>
      <c r="O30" s="44">
        <f t="shared" si="11"/>
        <v>6.422469187774834E-3</v>
      </c>
      <c r="P30" s="52">
        <f t="shared" si="12"/>
        <v>1.9909654482101985E-3</v>
      </c>
      <c r="S30" s="50">
        <v>1.1735494505099998E-3</v>
      </c>
      <c r="T30" s="53">
        <f>AVERAGE(O26,O12)</f>
        <v>1.2371266919903564E-3</v>
      </c>
    </row>
    <row r="31" spans="3:20" x14ac:dyDescent="0.25">
      <c r="I31">
        <f t="shared" si="7"/>
        <v>800</v>
      </c>
      <c r="J31" s="55">
        <f>G9</f>
        <v>104.77426374531142</v>
      </c>
      <c r="K31">
        <f t="shared" si="8"/>
        <v>0.7990872</v>
      </c>
      <c r="L31" s="45">
        <f>J31*$N$6</f>
        <v>0.10465471631037801</v>
      </c>
      <c r="M31">
        <f t="shared" si="9"/>
        <v>0.69443248368962196</v>
      </c>
      <c r="N31">
        <f t="shared" si="10"/>
        <v>6.9443248368962192E-4</v>
      </c>
      <c r="O31" s="44">
        <f t="shared" si="11"/>
        <v>1.0416487255344329E-2</v>
      </c>
      <c r="P31" s="52">
        <f t="shared" si="12"/>
        <v>3.2291110491567418E-3</v>
      </c>
    </row>
    <row r="32" spans="3:20" x14ac:dyDescent="0.25">
      <c r="I32">
        <f t="shared" si="7"/>
        <v>1000</v>
      </c>
      <c r="J32" s="55">
        <f>G8</f>
        <v>123.80283870916648</v>
      </c>
      <c r="K32">
        <f t="shared" si="8"/>
        <v>0.99885899999999994</v>
      </c>
      <c r="L32" s="45">
        <f>J32*$N$6</f>
        <v>0.12366157967019932</v>
      </c>
      <c r="M32">
        <f t="shared" si="9"/>
        <v>0.87519742032980063</v>
      </c>
      <c r="N32">
        <f t="shared" si="10"/>
        <v>8.7519742032980067E-4</v>
      </c>
      <c r="O32" s="44">
        <f t="shared" si="11"/>
        <v>1.3127961304947011E-2</v>
      </c>
      <c r="P32" s="52">
        <f t="shared" si="12"/>
        <v>4.0696680045335734E-3</v>
      </c>
    </row>
    <row r="36" spans="12:16" x14ac:dyDescent="0.25">
      <c r="L36" s="46" t="str">
        <f>L24</f>
        <v>Ce (g_solute/L_liquid)</v>
      </c>
      <c r="M36" s="46" t="str">
        <f>P24</f>
        <v>qe (g_solute/mL_resin)</v>
      </c>
      <c r="O36" s="46" t="str">
        <f>L36</f>
        <v>Ce (g_solute/L_liquid)</v>
      </c>
      <c r="P36" s="46" t="str">
        <f>M36</f>
        <v>qe (g_solute/mL_resin)</v>
      </c>
    </row>
    <row r="37" spans="12:16" x14ac:dyDescent="0.25">
      <c r="L37" s="54">
        <f>AVERAGE(L11,L25)</f>
        <v>0</v>
      </c>
      <c r="M37" s="46">
        <f>AVERAGE(P11,P25)</f>
        <v>0</v>
      </c>
      <c r="O37" s="46">
        <v>0</v>
      </c>
      <c r="P37" s="46">
        <v>0</v>
      </c>
    </row>
    <row r="38" spans="12:16" ht="15" x14ac:dyDescent="0.25">
      <c r="L38" s="54">
        <f t="shared" ref="L38:L44" si="13">AVERAGE(L12,L26)</f>
        <v>1.7410787200642912E-2</v>
      </c>
      <c r="M38" s="46">
        <f>AVERAGE(P12,P26)</f>
        <v>3.8350927451701039E-4</v>
      </c>
      <c r="O38" s="56">
        <v>2.1649269965999998E-2</v>
      </c>
      <c r="P38" s="57">
        <v>3.5793258240554999E-4</v>
      </c>
    </row>
    <row r="39" spans="12:16" ht="15" x14ac:dyDescent="0.25">
      <c r="L39" s="54">
        <f t="shared" si="13"/>
        <v>2.9388708198210205E-2</v>
      </c>
      <c r="M39" s="46">
        <f t="shared" ref="M38:M44" si="14">AVERAGE(P13,P27)</f>
        <v>7.9228137687832254E-4</v>
      </c>
      <c r="O39" s="56">
        <v>3.5623307375999995E-2</v>
      </c>
      <c r="P39" s="57">
        <v>7.509793537547999E-4</v>
      </c>
    </row>
    <row r="40" spans="12:16" ht="15" x14ac:dyDescent="0.25">
      <c r="L40" s="54">
        <f>AVERAGE(L14,L28)</f>
        <v>4.1133091770823194E-2</v>
      </c>
      <c r="M40" s="46">
        <f t="shared" si="14"/>
        <v>9.6990471076567196E-4</v>
      </c>
      <c r="O40" s="56">
        <v>4.4316876682499992E-2</v>
      </c>
      <c r="P40" s="57">
        <v>9.3969527042756234E-4</v>
      </c>
    </row>
    <row r="41" spans="12:16" ht="15" x14ac:dyDescent="0.25">
      <c r="L41" s="54">
        <f t="shared" si="13"/>
        <v>5.3670596021991465E-2</v>
      </c>
      <c r="M41" s="46">
        <f t="shared" si="14"/>
        <v>1.6083094684977396E-3</v>
      </c>
      <c r="O41" s="56">
        <v>7.0399082890499995E-2</v>
      </c>
      <c r="P41" s="57">
        <v>1.5058361657759628E-3</v>
      </c>
    </row>
    <row r="42" spans="12:16" ht="15" x14ac:dyDescent="0.25">
      <c r="L42" s="54">
        <f t="shared" si="13"/>
        <v>6.8833870256093305E-2</v>
      </c>
      <c r="M42" s="46">
        <f t="shared" si="14"/>
        <v>2.0022696783091659E-3</v>
      </c>
      <c r="O42" s="56">
        <v>8.5215158437499994E-2</v>
      </c>
      <c r="P42" s="57">
        <v>1.8950306126484374E-3</v>
      </c>
    </row>
    <row r="43" spans="12:16" ht="15" x14ac:dyDescent="0.25">
      <c r="L43" s="54">
        <f t="shared" si="13"/>
        <v>9.5517957692236227E-2</v>
      </c>
      <c r="M43" s="46">
        <f t="shared" si="14"/>
        <v>3.2715969767311013E-3</v>
      </c>
      <c r="O43" s="56">
        <v>0.12964190960999999</v>
      </c>
      <c r="P43" s="57">
        <v>3.0627122035342498E-3</v>
      </c>
    </row>
    <row r="44" spans="12:16" ht="15" x14ac:dyDescent="0.25">
      <c r="L44" s="54">
        <f t="shared" si="13"/>
        <v>0.13414090646202365</v>
      </c>
      <c r="M44" s="46">
        <f t="shared" si="14"/>
        <v>4.0209391349515892E-3</v>
      </c>
      <c r="O44" s="56">
        <v>0.16601215620379922</v>
      </c>
      <c r="P44" s="57">
        <v>3.8102743103676185E-3</v>
      </c>
    </row>
  </sheetData>
  <mergeCells count="9">
    <mergeCell ref="D19:E19"/>
    <mergeCell ref="F2:G2"/>
    <mergeCell ref="C3:E3"/>
    <mergeCell ref="C5:D5"/>
    <mergeCell ref="B6:D6"/>
    <mergeCell ref="E5:G5"/>
    <mergeCell ref="E6:G6"/>
    <mergeCell ref="F7:F15"/>
    <mergeCell ref="D18:E18"/>
  </mergeCells>
  <conditionalFormatting sqref="C8:D1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Conc. in Calib Units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Nawa Punabantu Punabantu</cp:lastModifiedBy>
  <dcterms:created xsi:type="dcterms:W3CDTF">2024-12-11T07:05:16Z</dcterms:created>
  <dcterms:modified xsi:type="dcterms:W3CDTF">2025-07-12T12:19:54Z</dcterms:modified>
</cp:coreProperties>
</file>