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2_Glu-Fru\"/>
    </mc:Choice>
  </mc:AlternateContent>
  <xr:revisionPtr revIDLastSave="0" documentId="13_ncr:1_{87618753-7885-4940-9A4D-9BB7C0FE586D}" xr6:coauthVersionLast="47" xr6:coauthVersionMax="47" xr10:uidLastSave="{00000000-0000-0000-0000-000000000000}"/>
  <bookViews>
    <workbookView xWindow="-96" yWindow="0" windowWidth="11712" windowHeight="12336" activeTab="2" xr2:uid="{EA7960EC-E79E-451C-8537-779F67CA9E08}"/>
  </bookViews>
  <sheets>
    <sheet name="GLUCOSE (2)" sheetId="5" r:id="rId1"/>
    <sheet name="FRUCTOSE (2)" sheetId="4" r:id="rId2"/>
    <sheet name="for_Cod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6" l="1"/>
  <c r="H25" i="6" s="1"/>
  <c r="G24" i="6"/>
  <c r="H24" i="6" s="1"/>
  <c r="G23" i="6"/>
  <c r="H23" i="6" s="1"/>
  <c r="D29" i="6"/>
  <c r="E29" i="6" s="1"/>
  <c r="D28" i="6"/>
  <c r="E28" i="6" s="1"/>
  <c r="D23" i="6"/>
  <c r="E23" i="6" s="1"/>
  <c r="J7" i="4"/>
  <c r="J8" i="4"/>
  <c r="J9" i="4"/>
  <c r="J10" i="4"/>
  <c r="J11" i="4"/>
  <c r="K11" i="4" s="1"/>
  <c r="J12" i="4"/>
  <c r="J6" i="4"/>
  <c r="K6" i="4" s="1"/>
  <c r="H24" i="4" s="1"/>
  <c r="I24" i="4" s="1"/>
  <c r="I6" i="4"/>
  <c r="K7" i="4"/>
  <c r="K8" i="4"/>
  <c r="K9" i="4"/>
  <c r="H21" i="4" s="1"/>
  <c r="I21" i="4" s="1"/>
  <c r="K10" i="4"/>
  <c r="H20" i="4" s="1"/>
  <c r="I20" i="4" s="1"/>
  <c r="K12" i="4"/>
  <c r="K7" i="5"/>
  <c r="K8" i="5"/>
  <c r="K9" i="5"/>
  <c r="F20" i="5" s="1"/>
  <c r="G20" i="5" s="1"/>
  <c r="K10" i="5"/>
  <c r="K11" i="5"/>
  <c r="K12" i="5"/>
  <c r="K6" i="5"/>
  <c r="J8" i="5"/>
  <c r="I8" i="5"/>
  <c r="J12" i="5"/>
  <c r="F17" i="5"/>
  <c r="L6" i="5"/>
  <c r="J9" i="5"/>
  <c r="L10" i="5"/>
  <c r="I10" i="5"/>
  <c r="I7" i="5"/>
  <c r="I6" i="5"/>
  <c r="I9" i="5"/>
  <c r="I11" i="5"/>
  <c r="I12" i="5"/>
  <c r="L8" i="5"/>
  <c r="G9" i="5"/>
  <c r="F8" i="5"/>
  <c r="M7" i="5"/>
  <c r="L7" i="5"/>
  <c r="J11" i="5"/>
  <c r="L12" i="5"/>
  <c r="G6" i="5"/>
  <c r="H27" i="6"/>
  <c r="H28" i="6"/>
  <c r="G26" i="6"/>
  <c r="H26" i="6" s="1"/>
  <c r="G27" i="6"/>
  <c r="G28" i="6"/>
  <c r="G29" i="6"/>
  <c r="H29" i="6" s="1"/>
  <c r="G24" i="4"/>
  <c r="G23" i="4"/>
  <c r="G22" i="4"/>
  <c r="G21" i="4"/>
  <c r="G20" i="4"/>
  <c r="G19" i="4"/>
  <c r="G18" i="4"/>
  <c r="H7" i="4"/>
  <c r="H8" i="4"/>
  <c r="H9" i="4"/>
  <c r="H10" i="4"/>
  <c r="H11" i="4"/>
  <c r="H12" i="4"/>
  <c r="H6" i="4"/>
  <c r="D27" i="6"/>
  <c r="E27" i="6" s="1"/>
  <c r="D26" i="6"/>
  <c r="E26" i="6" s="1"/>
  <c r="J7" i="5"/>
  <c r="E23" i="5"/>
  <c r="E22" i="5"/>
  <c r="E21" i="5"/>
  <c r="E20" i="5"/>
  <c r="E19" i="5"/>
  <c r="E18" i="5"/>
  <c r="E17" i="5"/>
  <c r="H7" i="5"/>
  <c r="H8" i="5"/>
  <c r="H9" i="5"/>
  <c r="H10" i="5"/>
  <c r="H11" i="5"/>
  <c r="H12" i="5"/>
  <c r="H6" i="5"/>
  <c r="J6" i="5"/>
  <c r="G12" i="5"/>
  <c r="F11" i="5"/>
  <c r="D24" i="6"/>
  <c r="E24" i="6" s="1"/>
  <c r="D25" i="6"/>
  <c r="E25" i="6" s="1"/>
  <c r="H18" i="4"/>
  <c r="I18" i="4" s="1"/>
  <c r="H22" i="4"/>
  <c r="I22" i="4" s="1"/>
  <c r="I7" i="4"/>
  <c r="I8" i="4"/>
  <c r="I9" i="4"/>
  <c r="I10" i="4"/>
  <c r="I11" i="4"/>
  <c r="I12" i="4"/>
  <c r="J10" i="5"/>
  <c r="F19" i="5" s="1"/>
  <c r="G19" i="5" s="1"/>
  <c r="G7" i="5"/>
  <c r="F6" i="5"/>
  <c r="D4" i="5"/>
  <c r="O12" i="4"/>
  <c r="O11" i="4"/>
  <c r="O10" i="4"/>
  <c r="O9" i="4"/>
  <c r="O8" i="4"/>
  <c r="O7" i="4"/>
  <c r="O6" i="4"/>
  <c r="N7" i="5"/>
  <c r="N9" i="5"/>
  <c r="N10" i="5"/>
  <c r="N12" i="5"/>
  <c r="F12" i="5"/>
  <c r="F10" i="5"/>
  <c r="F9" i="5"/>
  <c r="L9" i="5"/>
  <c r="M9" i="5" s="1"/>
  <c r="F7" i="5"/>
  <c r="M12" i="5"/>
  <c r="F7" i="4"/>
  <c r="F8" i="4"/>
  <c r="F9" i="4"/>
  <c r="F10" i="4"/>
  <c r="F11" i="4"/>
  <c r="F12" i="4"/>
  <c r="F6" i="4"/>
  <c r="G8" i="4"/>
  <c r="D4" i="4"/>
  <c r="H19" i="4" l="1"/>
  <c r="I19" i="4" s="1"/>
  <c r="H23" i="4"/>
  <c r="I23" i="4" s="1"/>
  <c r="F22" i="5"/>
  <c r="G22" i="5" s="1"/>
  <c r="F23" i="5"/>
  <c r="G23" i="5" s="1"/>
  <c r="G17" i="5"/>
  <c r="M6" i="5"/>
  <c r="G11" i="5"/>
  <c r="G10" i="5"/>
  <c r="M10" i="5" s="1"/>
  <c r="G8" i="5"/>
  <c r="M8" i="4"/>
  <c r="N8" i="4" s="1"/>
  <c r="G6" i="4"/>
  <c r="M6" i="4" s="1"/>
  <c r="N6" i="4" s="1"/>
  <c r="G11" i="4"/>
  <c r="M11" i="4" s="1"/>
  <c r="N11" i="4" s="1"/>
  <c r="G12" i="4"/>
  <c r="M12" i="4" s="1"/>
  <c r="N12" i="4" s="1"/>
  <c r="G9" i="4"/>
  <c r="M9" i="4" s="1"/>
  <c r="N9" i="4" s="1"/>
  <c r="G10" i="4"/>
  <c r="M10" i="4" s="1"/>
  <c r="N10" i="4" s="1"/>
  <c r="G7" i="4"/>
  <c r="M7" i="4" s="1"/>
  <c r="N7" i="4" s="1"/>
  <c r="F21" i="5" l="1"/>
  <c r="G21" i="5" s="1"/>
  <c r="M11" i="5"/>
  <c r="F18" i="5"/>
  <c r="G18" i="5" s="1"/>
  <c r="L11" i="5"/>
  <c r="N11" i="5" s="1"/>
  <c r="N6" i="5"/>
  <c r="M8" i="5" l="1"/>
  <c r="N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tc={15736140-9E9C-445F-BC03-F61B551C7F08}</author>
  </authors>
  <commentList>
    <comment ref="B18" authorId="0" shapeId="0" xr:uid="{15736140-9E9C-445F-BC03-F61B551C7F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tc={47062DED-F4B9-4D63-B1E0-DBB4945A7021}</author>
  </authors>
  <commentList>
    <comment ref="D19" authorId="0" shapeId="0" xr:uid="{47062DED-F4B9-4D63-B1E0-DBB4945A7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sharedStrings.xml><?xml version="1.0" encoding="utf-8"?>
<sst xmlns="http://schemas.openxmlformats.org/spreadsheetml/2006/main" count="61" uniqueCount="29">
  <si>
    <t>R1</t>
  </si>
  <si>
    <t>R2</t>
  </si>
  <si>
    <t>R3</t>
  </si>
  <si>
    <t>C</t>
  </si>
  <si>
    <t>V</t>
  </si>
  <si>
    <t>M</t>
  </si>
  <si>
    <t>Qe</t>
  </si>
  <si>
    <t>g</t>
  </si>
  <si>
    <t>ml</t>
  </si>
  <si>
    <t>1000*Qe</t>
  </si>
  <si>
    <t>Y</t>
  </si>
  <si>
    <t>X</t>
  </si>
  <si>
    <t>Ce/Qe</t>
  </si>
  <si>
    <t>For Model</t>
  </si>
  <si>
    <t>Ce (g/mL)</t>
  </si>
  <si>
    <t>Qe (g/g_resin)</t>
  </si>
  <si>
    <t>Qe(g/mL_resin</t>
  </si>
  <si>
    <t>Resin Density (g_resin/mL_resin)</t>
  </si>
  <si>
    <t>Qe(g/mL_resin)</t>
  </si>
  <si>
    <t>Ce (g_solute/L_liquid)</t>
  </si>
  <si>
    <t>Co (g_solute/L_liquid)</t>
  </si>
  <si>
    <t>dC (g_solute/L_liquid)</t>
  </si>
  <si>
    <t>dm (g_solute)</t>
  </si>
  <si>
    <t>dC (g_solute/mL_liquid)</t>
  </si>
  <si>
    <t>Qe (g_solute/g_resin)</t>
  </si>
  <si>
    <t>Glucose</t>
  </si>
  <si>
    <t>Fructose</t>
  </si>
  <si>
    <t>H</t>
  </si>
  <si>
    <t>Ce (g_solute/mL_liquid)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</si>
</sst>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00"/>
    <numFmt numFmtId="167" formatCode="0.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4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0" borderId="13" xfId="0" applyFont="1" applyBorder="1" applyAlignment="1">
      <alignment horizontal="center"/>
    </xf>
    <xf numFmtId="0" fontId="2" fillId="4" borderId="11" xfId="0" applyFont="1" applyFill="1" applyBorder="1"/>
    <xf numFmtId="2" fontId="2" fillId="0" borderId="8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7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6" borderId="10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1" xfId="0" applyNumberFormat="1" applyFont="1" applyFill="1" applyBorder="1" applyAlignment="1">
      <alignment horizontal="center"/>
    </xf>
    <xf numFmtId="2" fontId="2" fillId="7" borderId="10" xfId="1" applyNumberFormat="1" applyFont="1" applyFill="1" applyBorder="1" applyAlignment="1">
      <alignment horizontal="center"/>
    </xf>
    <xf numFmtId="2" fontId="2" fillId="7" borderId="11" xfId="1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6" xfId="1" applyNumberFormat="1" applyFont="1" applyBorder="1"/>
    <xf numFmtId="2" fontId="2" fillId="0" borderId="8" xfId="1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2" fontId="2" fillId="0" borderId="1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2" fontId="2" fillId="0" borderId="6" xfId="1" applyNumberFormat="1" applyFont="1" applyFill="1" applyBorder="1" applyAlignment="1">
      <alignment horizontal="center"/>
    </xf>
    <xf numFmtId="2" fontId="2" fillId="0" borderId="9" xfId="1" applyNumberFormat="1" applyFont="1" applyFill="1" applyBorder="1" applyAlignment="1">
      <alignment horizontal="center"/>
    </xf>
    <xf numFmtId="2" fontId="2" fillId="0" borderId="9" xfId="0" applyNumberFormat="1" applyFont="1" applyBorder="1"/>
    <xf numFmtId="2" fontId="2" fillId="0" borderId="7" xfId="1" applyNumberFormat="1" applyFont="1" applyFill="1" applyBorder="1" applyAlignment="1">
      <alignment horizontal="center"/>
    </xf>
    <xf numFmtId="2" fontId="2" fillId="0" borderId="11" xfId="1" applyNumberFormat="1" applyFont="1" applyFill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166" fontId="2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14" xfId="0" applyBorder="1"/>
    <xf numFmtId="166" fontId="0" fillId="0" borderId="0" xfId="0" applyNumberFormat="1"/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9" xfId="0" applyNumberFormat="1" applyFont="1" applyBorder="1"/>
    <xf numFmtId="166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Glucose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for_Code!$D$13:$D$17</c:f>
              <c:numCache>
                <c:formatCode>0.00000</c:formatCode>
                <c:ptCount val="5"/>
                <c:pt idx="0">
                  <c:v>7.3333333333333334E-4</c:v>
                </c:pt>
                <c:pt idx="1">
                  <c:v>1.0366666666666666E-3</c:v>
                </c:pt>
                <c:pt idx="2">
                  <c:v>1.5499999999999999E-3</c:v>
                </c:pt>
                <c:pt idx="3">
                  <c:v>2.1366666666666669E-3</c:v>
                </c:pt>
                <c:pt idx="4">
                  <c:v>3.0499999999999998E-3</c:v>
                </c:pt>
              </c:numCache>
            </c:numRef>
          </c:xVal>
          <c:yVal>
            <c:numRef>
              <c:f>for_Code!$E$13:$E$17</c:f>
              <c:numCache>
                <c:formatCode>0.00000000</c:formatCode>
                <c:ptCount val="5"/>
                <c:pt idx="0">
                  <c:v>3.8497777777777771E-3</c:v>
                </c:pt>
                <c:pt idx="1">
                  <c:v>5.9508888888888901E-3</c:v>
                </c:pt>
                <c:pt idx="2">
                  <c:v>6.3846666666666661E-3</c:v>
                </c:pt>
                <c:pt idx="3">
                  <c:v>9.6922222222222201E-3</c:v>
                </c:pt>
                <c:pt idx="4">
                  <c:v>1.3379333333333333E-2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B-434C-8C61-0A8A8655440F}"/>
            </c:ext>
          </c:extLst>
        </c:ser>
        <c:ser>
          <c:idx val="1"/>
          <c:order val="1"/>
          <c:tx>
            <c:v>Fructose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for_Code!$G$13:$G$17</c:f>
              <c:numCache>
                <c:formatCode>0.00000</c:formatCode>
                <c:ptCount val="5"/>
                <c:pt idx="0">
                  <c:v>3.9999999999999996E-4</c:v>
                </c:pt>
                <c:pt idx="1">
                  <c:v>1.1300000000000001E-3</c:v>
                </c:pt>
                <c:pt idx="2">
                  <c:v>1.7033333333333334E-3</c:v>
                </c:pt>
                <c:pt idx="3">
                  <c:v>2.4599999999999999E-3</c:v>
                </c:pt>
                <c:pt idx="4">
                  <c:v>3.3733333333333337E-3</c:v>
                </c:pt>
              </c:numCache>
            </c:numRef>
          </c:xVal>
          <c:yVal>
            <c:numRef>
              <c:f>for_Code!$H$13:$H$17</c:f>
              <c:numCache>
                <c:formatCode>0.00000000</c:formatCode>
                <c:ptCount val="5"/>
                <c:pt idx="0">
                  <c:v>5.0426666666666667E-3</c:v>
                </c:pt>
                <c:pt idx="1">
                  <c:v>8.0926666666666664E-3</c:v>
                </c:pt>
                <c:pt idx="2">
                  <c:v>9.5837777777777761E-3</c:v>
                </c:pt>
                <c:pt idx="3">
                  <c:v>1.0817333333333333E-2</c:v>
                </c:pt>
                <c:pt idx="4">
                  <c:v>1.5724444444444444E-2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B-434C-8C61-0A8A8655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1583"/>
        <c:axId val="76263503"/>
      </c:scatterChart>
      <c:valAx>
        <c:axId val="7626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503"/>
        <c:crosses val="autoZero"/>
        <c:crossBetween val="midCat"/>
      </c:valAx>
      <c:valAx>
        <c:axId val="762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23</xdr:row>
      <xdr:rowOff>121920</xdr:rowOff>
    </xdr:from>
    <xdr:to>
      <xdr:col>6</xdr:col>
      <xdr:colOff>457200</xdr:colOff>
      <xdr:row>25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BBD611-607F-B8D3-9859-670FE44C48FE}"/>
            </a:ext>
          </a:extLst>
        </xdr:cNvPr>
        <xdr:cNvSpPr txBox="1"/>
      </xdr:nvSpPr>
      <xdr:spPr>
        <a:xfrm>
          <a:off x="4465320" y="4556760"/>
          <a:ext cx="24384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1400"/>
            <a:t>top-down =</a:t>
          </a:r>
          <a:r>
            <a:rPr lang="en-ZA" sz="1400" baseline="0"/>
            <a:t> ascending order</a:t>
          </a:r>
          <a:endParaRPr lang="en-ZA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4</xdr:row>
      <xdr:rowOff>106680</xdr:rowOff>
    </xdr:from>
    <xdr:to>
      <xdr:col>5</xdr:col>
      <xdr:colOff>160020</xdr:colOff>
      <xdr:row>7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FF8AF0-18FA-357F-3DDD-94C2372B6A45}"/>
            </a:ext>
          </a:extLst>
        </xdr:cNvPr>
        <xdr:cNvSpPr txBox="1"/>
      </xdr:nvSpPr>
      <xdr:spPr>
        <a:xfrm>
          <a:off x="1653540" y="838200"/>
          <a:ext cx="155448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1800"/>
            <a:t>Glucose</a:t>
          </a:r>
        </a:p>
      </xdr:txBody>
    </xdr:sp>
    <xdr:clientData/>
  </xdr:twoCellAnchor>
  <xdr:twoCellAnchor>
    <xdr:from>
      <xdr:col>5</xdr:col>
      <xdr:colOff>845820</xdr:colOff>
      <xdr:row>4</xdr:row>
      <xdr:rowOff>129540</xdr:rowOff>
    </xdr:from>
    <xdr:to>
      <xdr:col>7</xdr:col>
      <xdr:colOff>944880</xdr:colOff>
      <xdr:row>7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AB92A2-984D-4CE1-80A4-74BA5D86998A}"/>
            </a:ext>
          </a:extLst>
        </xdr:cNvPr>
        <xdr:cNvSpPr txBox="1"/>
      </xdr:nvSpPr>
      <xdr:spPr>
        <a:xfrm>
          <a:off x="4442460" y="861060"/>
          <a:ext cx="198882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1800"/>
            <a:t>Fructose</a:t>
          </a:r>
        </a:p>
      </xdr:txBody>
    </xdr:sp>
    <xdr:clientData/>
  </xdr:twoCellAnchor>
  <xdr:twoCellAnchor>
    <xdr:from>
      <xdr:col>8</xdr:col>
      <xdr:colOff>213360</xdr:colOff>
      <xdr:row>14</xdr:row>
      <xdr:rowOff>41910</xdr:rowOff>
    </xdr:from>
    <xdr:to>
      <xdr:col>17</xdr:col>
      <xdr:colOff>15240</xdr:colOff>
      <xdr:row>32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5567E9-95C8-C3D8-1345-D4FCF463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891540</xdr:colOff>
      <xdr:row>5</xdr:row>
      <xdr:rowOff>68580</xdr:rowOff>
    </xdr:from>
    <xdr:to>
      <xdr:col>11</xdr:col>
      <xdr:colOff>533400</xdr:colOff>
      <xdr:row>7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C9E63C-0D66-5F2A-2B4C-4A35838C1D6E}"/>
            </a:ext>
          </a:extLst>
        </xdr:cNvPr>
        <xdr:cNvSpPr txBox="1"/>
      </xdr:nvSpPr>
      <xdr:spPr>
        <a:xfrm>
          <a:off x="7505700" y="982980"/>
          <a:ext cx="198882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1800"/>
            <a:t>Model</a:t>
          </a:r>
          <a:r>
            <a:rPr lang="en-ZA" sz="1800" baseline="0"/>
            <a:t> Coeffs</a:t>
          </a:r>
          <a:endParaRPr lang="en-ZA" sz="1800"/>
        </a:p>
      </xdr:txBody>
    </xdr:sp>
    <xdr:clientData/>
  </xdr:twoCellAnchor>
  <xdr:twoCellAnchor>
    <xdr:from>
      <xdr:col>2</xdr:col>
      <xdr:colOff>441960</xdr:colOff>
      <xdr:row>18</xdr:row>
      <xdr:rowOff>38100</xdr:rowOff>
    </xdr:from>
    <xdr:to>
      <xdr:col>5</xdr:col>
      <xdr:colOff>53340</xdr:colOff>
      <xdr:row>20</xdr:row>
      <xdr:rowOff>106680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4306C8-F2CC-6259-FDD7-2A96CDA5A760}"/>
            </a:ext>
          </a:extLst>
        </xdr:cNvPr>
        <xdr:cNvSpPr txBox="1"/>
      </xdr:nvSpPr>
      <xdr:spPr>
        <a:xfrm>
          <a:off x="1661160" y="3451860"/>
          <a:ext cx="198882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1800"/>
            <a:t>Model</a:t>
          </a:r>
          <a:r>
            <a:rPr lang="en-ZA" sz="1800" baseline="0"/>
            <a:t> Glucose</a:t>
          </a:r>
          <a:endParaRPr lang="en-ZA" sz="1800"/>
        </a:p>
      </xdr:txBody>
    </xdr:sp>
    <xdr:clientData/>
  </xdr:twoCellAnchor>
  <xdr:twoCellAnchor>
    <xdr:from>
      <xdr:col>6</xdr:col>
      <xdr:colOff>99060</xdr:colOff>
      <xdr:row>17</xdr:row>
      <xdr:rowOff>160020</xdr:rowOff>
    </xdr:from>
    <xdr:to>
      <xdr:col>8</xdr:col>
      <xdr:colOff>137160</xdr:colOff>
      <xdr:row>20</xdr:row>
      <xdr:rowOff>45720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3E92FE-7BE6-8FFE-A7ED-1C2AA8A05195}"/>
            </a:ext>
          </a:extLst>
        </xdr:cNvPr>
        <xdr:cNvSpPr txBox="1"/>
      </xdr:nvSpPr>
      <xdr:spPr>
        <a:xfrm>
          <a:off x="4762500" y="3390900"/>
          <a:ext cx="198882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1800"/>
            <a:t>Model</a:t>
          </a:r>
          <a:r>
            <a:rPr lang="en-ZA" sz="1800" baseline="0"/>
            <a:t> Fructose</a:t>
          </a:r>
          <a:endParaRPr lang="en-ZA" sz="18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02DB9639-B0EA-4BF2-BA53-BACC86B10F58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6-11T12:49:59.36" personId="{02DB9639-B0EA-4BF2-BA53-BACC86B10F58}" id="{15736140-9E9C-445F-BC03-F61B551C7F08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25-06-11T12:49:59.36" personId="{02DB9639-B0EA-4BF2-BA53-BACC86B10F58}" id="{47062DED-F4B9-4D63-B1E0-DBB4945A7021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D9D6-E2C9-4146-893E-01F7E3E9B95B}">
  <dimension ref="B1:N23"/>
  <sheetViews>
    <sheetView topLeftCell="B1" workbookViewId="0">
      <selection activeCell="G17" sqref="G17:G23"/>
    </sheetView>
  </sheetViews>
  <sheetFormatPr defaultColWidth="9.109375" defaultRowHeight="15" x14ac:dyDescent="0.25"/>
  <cols>
    <col min="1" max="1" width="9.109375" style="1"/>
    <col min="2" max="2" width="33.6640625" style="1" bestFit="1" customWidth="1"/>
    <col min="3" max="4" width="9.109375" style="1"/>
    <col min="5" max="5" width="10.6640625" style="1" bestFit="1" customWidth="1"/>
    <col min="6" max="6" width="22.33203125" style="1" bestFit="1" customWidth="1"/>
    <col min="7" max="7" width="22.44140625" style="1" bestFit="1" customWidth="1"/>
    <col min="8" max="9" width="24.33203125" style="1" bestFit="1" customWidth="1"/>
    <col min="10" max="10" width="14.5546875" style="1" bestFit="1" customWidth="1"/>
    <col min="11" max="11" width="21.77734375" style="1" bestFit="1" customWidth="1"/>
    <col min="12" max="16384" width="9.109375" style="1"/>
  </cols>
  <sheetData>
    <row r="1" spans="2:14" ht="15.6" thickBot="1" x14ac:dyDescent="0.3"/>
    <row r="2" spans="2:14" ht="15.6" thickBot="1" x14ac:dyDescent="0.3">
      <c r="B2" s="32"/>
      <c r="C2" s="2" t="s">
        <v>4</v>
      </c>
      <c r="D2" s="3">
        <v>20</v>
      </c>
      <c r="E2" s="4" t="s">
        <v>8</v>
      </c>
      <c r="F2" s="33"/>
      <c r="G2" s="33"/>
      <c r="L2" s="33"/>
      <c r="M2" s="33"/>
      <c r="N2" s="34"/>
    </row>
    <row r="3" spans="2:14" ht="15.6" thickBot="1" x14ac:dyDescent="0.3">
      <c r="B3" s="35"/>
      <c r="C3" s="5" t="s">
        <v>5</v>
      </c>
      <c r="D3" s="6">
        <v>6</v>
      </c>
      <c r="E3" s="4" t="s">
        <v>7</v>
      </c>
      <c r="N3" s="36"/>
    </row>
    <row r="4" spans="2:14" ht="15.6" thickBot="1" x14ac:dyDescent="0.3">
      <c r="B4" s="35"/>
      <c r="C4" s="7" t="s">
        <v>3</v>
      </c>
      <c r="D4" s="8">
        <f>2.22*20/7</f>
        <v>6.3428571428571434</v>
      </c>
      <c r="F4" s="9" t="s">
        <v>11</v>
      </c>
      <c r="M4" s="10" t="s">
        <v>10</v>
      </c>
      <c r="N4" s="36"/>
    </row>
    <row r="5" spans="2:14" ht="15.6" thickBot="1" x14ac:dyDescent="0.3">
      <c r="B5" s="11" t="s">
        <v>20</v>
      </c>
      <c r="C5" s="12" t="s">
        <v>0</v>
      </c>
      <c r="D5" s="11" t="s">
        <v>1</v>
      </c>
      <c r="E5" s="13" t="s">
        <v>2</v>
      </c>
      <c r="F5" s="11" t="s">
        <v>19</v>
      </c>
      <c r="G5" s="11" t="s">
        <v>21</v>
      </c>
      <c r="H5" s="1" t="s">
        <v>28</v>
      </c>
      <c r="I5" s="1" t="s">
        <v>23</v>
      </c>
      <c r="J5" s="1" t="s">
        <v>22</v>
      </c>
      <c r="K5" s="1" t="s">
        <v>24</v>
      </c>
      <c r="L5" s="11" t="s">
        <v>6</v>
      </c>
      <c r="M5" s="11" t="s">
        <v>9</v>
      </c>
      <c r="N5" s="57" t="s">
        <v>12</v>
      </c>
    </row>
    <row r="6" spans="2:14" x14ac:dyDescent="0.25">
      <c r="B6" s="25">
        <v>6.34</v>
      </c>
      <c r="C6" s="15">
        <v>0.18</v>
      </c>
      <c r="D6" s="16">
        <v>3.21</v>
      </c>
      <c r="E6" s="17">
        <v>2.89</v>
      </c>
      <c r="F6" s="30">
        <f>SUM(D6:E6)/2</f>
        <v>3.05</v>
      </c>
      <c r="G6" s="18">
        <f>B6-F6</f>
        <v>3.29</v>
      </c>
      <c r="H6" s="58">
        <f>F6/1000</f>
        <v>3.0499999999999998E-3</v>
      </c>
      <c r="I6" s="58">
        <f>G6/1000</f>
        <v>3.29E-3</v>
      </c>
      <c r="J6" s="59">
        <f>I6*$D$2</f>
        <v>6.5799999999999997E-2</v>
      </c>
      <c r="K6" s="58">
        <f>J6/$D$3</f>
        <v>1.0966666666666666E-2</v>
      </c>
      <c r="L6" s="65">
        <f>G6*$D$2/(1000*$D$3)</f>
        <v>1.0966666666666666E-2</v>
      </c>
      <c r="M6" s="27">
        <f>L6*1000</f>
        <v>10.966666666666667</v>
      </c>
      <c r="N6" s="37">
        <f>F6/L6</f>
        <v>278.11550151975683</v>
      </c>
    </row>
    <row r="7" spans="2:14" x14ac:dyDescent="0.25">
      <c r="B7" s="25">
        <v>4.5199999999999996</v>
      </c>
      <c r="C7" s="19">
        <v>2.14</v>
      </c>
      <c r="D7" s="14">
        <v>2.17</v>
      </c>
      <c r="E7" s="20">
        <v>2.1</v>
      </c>
      <c r="F7" s="30">
        <f t="shared" ref="F7:F12" si="0">SUM(C7:E7)/3</f>
        <v>2.1366666666666667</v>
      </c>
      <c r="G7" s="21">
        <f>B7-F7</f>
        <v>2.3833333333333329</v>
      </c>
      <c r="H7" s="58">
        <f t="shared" ref="H7:H12" si="1">F7/1000</f>
        <v>2.1366666666666669E-3</v>
      </c>
      <c r="I7" s="58">
        <f>G7/1000</f>
        <v>2.3833333333333328E-3</v>
      </c>
      <c r="J7" s="59">
        <f>I7*$D$2</f>
        <v>4.7666666666666656E-2</v>
      </c>
      <c r="K7" s="58">
        <f t="shared" ref="K7:K12" si="2">J7/$D$3</f>
        <v>7.9444444444444432E-3</v>
      </c>
      <c r="L7" s="66">
        <f>G7*$D$2/(1000*$D$3)</f>
        <v>7.9444444444444432E-3</v>
      </c>
      <c r="M7" s="28">
        <f>L7*1000</f>
        <v>7.9444444444444429</v>
      </c>
      <c r="N7" s="37">
        <f>F7/L7</f>
        <v>268.95104895104902</v>
      </c>
    </row>
    <row r="8" spans="2:14" x14ac:dyDescent="0.25">
      <c r="B8" s="25">
        <v>3.12</v>
      </c>
      <c r="C8" s="19">
        <v>1.55</v>
      </c>
      <c r="D8" s="14">
        <v>1.55</v>
      </c>
      <c r="E8" s="20">
        <v>1.55</v>
      </c>
      <c r="F8" s="30">
        <f>SUM(C8:E8)/3</f>
        <v>1.55</v>
      </c>
      <c r="G8" s="21">
        <f t="shared" ref="G8:G12" si="3">B8-F8</f>
        <v>1.57</v>
      </c>
      <c r="H8" s="58">
        <f t="shared" si="1"/>
        <v>1.5499999999999999E-3</v>
      </c>
      <c r="I8" s="58">
        <f>G8/1000</f>
        <v>1.57E-3</v>
      </c>
      <c r="J8" s="59">
        <f>I8*$D$2</f>
        <v>3.1399999999999997E-2</v>
      </c>
      <c r="K8" s="58">
        <f t="shared" si="2"/>
        <v>5.2333333333333329E-3</v>
      </c>
      <c r="L8" s="66">
        <f>G8*$D$2/(1000*$D$3)</f>
        <v>5.2333333333333338E-3</v>
      </c>
      <c r="M8" s="28">
        <f t="shared" ref="M7:M12" si="4">L8*1000</f>
        <v>5.2333333333333334</v>
      </c>
      <c r="N8" s="37">
        <f>F8/L8</f>
        <v>296.17834394904457</v>
      </c>
    </row>
    <row r="9" spans="2:14" x14ac:dyDescent="0.25">
      <c r="B9" s="25">
        <v>2.5</v>
      </c>
      <c r="C9" s="19">
        <v>1.06</v>
      </c>
      <c r="D9" s="14">
        <v>1.03</v>
      </c>
      <c r="E9" s="20">
        <v>1.02</v>
      </c>
      <c r="F9" s="30">
        <f t="shared" si="0"/>
        <v>1.0366666666666666</v>
      </c>
      <c r="G9" s="21">
        <f>B9-F9</f>
        <v>1.4633333333333334</v>
      </c>
      <c r="H9" s="58">
        <f t="shared" si="1"/>
        <v>1.0366666666666666E-3</v>
      </c>
      <c r="I9" s="58">
        <f t="shared" ref="I7:I12" si="5">G9/1000</f>
        <v>1.4633333333333334E-3</v>
      </c>
      <c r="J9" s="59">
        <f>I9*$D$2</f>
        <v>2.926666666666667E-2</v>
      </c>
      <c r="K9" s="58">
        <f t="shared" si="2"/>
        <v>4.8777777777777786E-3</v>
      </c>
      <c r="L9" s="66">
        <f>G9*$D$2/(1000*$D$3)</f>
        <v>4.8777777777777778E-3</v>
      </c>
      <c r="M9" s="28">
        <f t="shared" si="4"/>
        <v>4.8777777777777773</v>
      </c>
      <c r="N9" s="37">
        <f>F9/L9</f>
        <v>212.52847380410023</v>
      </c>
    </row>
    <row r="10" spans="2:14" ht="15.6" thickBot="1" x14ac:dyDescent="0.3">
      <c r="B10" s="25">
        <v>1.68</v>
      </c>
      <c r="C10" s="22">
        <v>0.74</v>
      </c>
      <c r="D10" s="23">
        <v>0.74</v>
      </c>
      <c r="E10" s="8">
        <v>0.72</v>
      </c>
      <c r="F10" s="30">
        <f t="shared" si="0"/>
        <v>0.73333333333333339</v>
      </c>
      <c r="G10" s="21">
        <f t="shared" si="3"/>
        <v>0.94666666666666655</v>
      </c>
      <c r="H10" s="58">
        <f t="shared" si="1"/>
        <v>7.3333333333333334E-4</v>
      </c>
      <c r="I10" s="58">
        <f>G10/1000</f>
        <v>9.4666666666666651E-4</v>
      </c>
      <c r="J10" s="59">
        <f t="shared" ref="J7:J12" si="6">I10*$D$2</f>
        <v>1.893333333333333E-2</v>
      </c>
      <c r="K10" s="58">
        <f t="shared" si="2"/>
        <v>3.1555555555555551E-3</v>
      </c>
      <c r="L10" s="66">
        <f>G10*$D$2/(1000*$D$3)</f>
        <v>3.1555555555555551E-3</v>
      </c>
      <c r="M10" s="28">
        <f t="shared" si="4"/>
        <v>3.155555555555555</v>
      </c>
      <c r="N10" s="37">
        <f>F10/L10</f>
        <v>232.39436619718316</v>
      </c>
    </row>
    <row r="11" spans="2:14" x14ac:dyDescent="0.25">
      <c r="B11" s="25">
        <v>0.92</v>
      </c>
      <c r="C11" s="15">
        <v>0</v>
      </c>
      <c r="D11" s="16">
        <v>0</v>
      </c>
      <c r="E11" s="17">
        <v>0</v>
      </c>
      <c r="F11" s="30">
        <f>SUM(C11:E11)/3</f>
        <v>0</v>
      </c>
      <c r="G11" s="21">
        <f t="shared" si="3"/>
        <v>0.92</v>
      </c>
      <c r="H11" s="58">
        <f t="shared" si="1"/>
        <v>0</v>
      </c>
      <c r="I11" s="58">
        <f t="shared" si="5"/>
        <v>9.2000000000000003E-4</v>
      </c>
      <c r="J11" s="59">
        <f>I11*$D$2</f>
        <v>1.84E-2</v>
      </c>
      <c r="K11" s="58">
        <f t="shared" si="2"/>
        <v>3.0666666666666668E-3</v>
      </c>
      <c r="L11" s="66">
        <f>G11*$D$2/(1000*$D$3)</f>
        <v>3.0666666666666672E-3</v>
      </c>
      <c r="M11" s="28">
        <f t="shared" si="4"/>
        <v>3.0666666666666673</v>
      </c>
      <c r="N11" s="37">
        <f>F11/L11</f>
        <v>0</v>
      </c>
    </row>
    <row r="12" spans="2:14" ht="15.6" thickBot="1" x14ac:dyDescent="0.3">
      <c r="B12" s="26">
        <v>0.61</v>
      </c>
      <c r="C12" s="22">
        <v>0</v>
      </c>
      <c r="D12" s="23">
        <v>0</v>
      </c>
      <c r="E12" s="8">
        <v>0</v>
      </c>
      <c r="F12" s="31">
        <f t="shared" si="0"/>
        <v>0</v>
      </c>
      <c r="G12" s="24">
        <f>B12-F12</f>
        <v>0.61</v>
      </c>
      <c r="H12" s="58">
        <f t="shared" si="1"/>
        <v>0</v>
      </c>
      <c r="I12" s="58">
        <f t="shared" si="5"/>
        <v>6.0999999999999997E-4</v>
      </c>
      <c r="J12" s="59">
        <f>I12*$D$2</f>
        <v>1.2199999999999999E-2</v>
      </c>
      <c r="K12" s="58">
        <f t="shared" si="2"/>
        <v>2.0333333333333332E-3</v>
      </c>
      <c r="L12" s="67">
        <f>G12*$D$2/(1000*$D$3)</f>
        <v>2.0333333333333332E-3</v>
      </c>
      <c r="M12" s="29">
        <f t="shared" si="4"/>
        <v>2.0333333333333332</v>
      </c>
      <c r="N12" s="38">
        <f>F12/L12</f>
        <v>0</v>
      </c>
    </row>
    <row r="15" spans="2:14" x14ac:dyDescent="0.25">
      <c r="E15" s="62" t="s">
        <v>13</v>
      </c>
      <c r="F15" s="62"/>
    </row>
    <row r="16" spans="2:14" x14ac:dyDescent="0.25">
      <c r="E16" s="1" t="s">
        <v>14</v>
      </c>
      <c r="F16" s="1" t="s">
        <v>15</v>
      </c>
      <c r="G16" s="60" t="s">
        <v>16</v>
      </c>
    </row>
    <row r="17" spans="2:7" x14ac:dyDescent="0.25">
      <c r="E17" s="58">
        <f>H12</f>
        <v>0</v>
      </c>
      <c r="F17" s="59">
        <f>K12</f>
        <v>2.0333333333333332E-3</v>
      </c>
      <c r="G17" s="61">
        <f>F17*$B$19</f>
        <v>2.4806666666666666E-3</v>
      </c>
    </row>
    <row r="18" spans="2:7" x14ac:dyDescent="0.25">
      <c r="B18" s="60" t="s">
        <v>17</v>
      </c>
      <c r="E18" s="58">
        <f>H11</f>
        <v>0</v>
      </c>
      <c r="F18" s="59">
        <f>K11</f>
        <v>3.0666666666666668E-3</v>
      </c>
      <c r="G18" s="61">
        <f t="shared" ref="G18:G23" si="7">F18*$B$19</f>
        <v>3.7413333333333335E-3</v>
      </c>
    </row>
    <row r="19" spans="2:7" x14ac:dyDescent="0.25">
      <c r="B19" s="60">
        <v>1.22</v>
      </c>
      <c r="E19" s="58">
        <f>H10</f>
        <v>7.3333333333333334E-4</v>
      </c>
      <c r="F19" s="59">
        <f>K10</f>
        <v>3.1555555555555551E-3</v>
      </c>
      <c r="G19" s="61">
        <f t="shared" si="7"/>
        <v>3.8497777777777771E-3</v>
      </c>
    </row>
    <row r="20" spans="2:7" x14ac:dyDescent="0.25">
      <c r="E20" s="58">
        <f>H9</f>
        <v>1.0366666666666666E-3</v>
      </c>
      <c r="F20" s="59">
        <f>K9</f>
        <v>4.8777777777777786E-3</v>
      </c>
      <c r="G20" s="61">
        <f t="shared" si="7"/>
        <v>5.9508888888888901E-3</v>
      </c>
    </row>
    <row r="21" spans="2:7" x14ac:dyDescent="0.25">
      <c r="E21" s="58">
        <f>H8</f>
        <v>1.5499999999999999E-3</v>
      </c>
      <c r="F21" s="59">
        <f>K8</f>
        <v>5.2333333333333329E-3</v>
      </c>
      <c r="G21" s="61">
        <f t="shared" si="7"/>
        <v>6.3846666666666661E-3</v>
      </c>
    </row>
    <row r="22" spans="2:7" x14ac:dyDescent="0.25">
      <c r="E22" s="58">
        <f>H7</f>
        <v>2.1366666666666669E-3</v>
      </c>
      <c r="F22" s="59">
        <f>K7</f>
        <v>7.9444444444444432E-3</v>
      </c>
      <c r="G22" s="61">
        <f t="shared" si="7"/>
        <v>9.6922222222222201E-3</v>
      </c>
    </row>
    <row r="23" spans="2:7" x14ac:dyDescent="0.25">
      <c r="E23" s="58">
        <f>H6</f>
        <v>3.0499999999999998E-3</v>
      </c>
      <c r="F23" s="59">
        <f>K6</f>
        <v>1.0966666666666666E-2</v>
      </c>
      <c r="G23" s="61">
        <f t="shared" si="7"/>
        <v>1.3379333333333333E-2</v>
      </c>
    </row>
  </sheetData>
  <mergeCells count="1">
    <mergeCell ref="E15:F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AA7D-3E8E-462C-96DD-24C51B19A964}">
  <dimension ref="B1:O24"/>
  <sheetViews>
    <sheetView topLeftCell="C1" workbookViewId="0">
      <selection activeCell="I18" sqref="I18:I24"/>
    </sheetView>
  </sheetViews>
  <sheetFormatPr defaultColWidth="9.109375" defaultRowHeight="15" x14ac:dyDescent="0.25"/>
  <cols>
    <col min="1" max="1" width="9.109375" style="1"/>
    <col min="2" max="2" width="22.44140625" style="1" bestFit="1" customWidth="1"/>
    <col min="3" max="3" width="9.109375" style="1"/>
    <col min="4" max="4" width="33.6640625" style="1" bestFit="1" customWidth="1"/>
    <col min="5" max="5" width="5.109375" style="1" bestFit="1" customWidth="1"/>
    <col min="6" max="6" width="22.33203125" style="1" bestFit="1" customWidth="1"/>
    <col min="7" max="7" width="22.44140625" style="1" bestFit="1" customWidth="1"/>
    <col min="8" max="9" width="24.33203125" style="1" bestFit="1" customWidth="1"/>
    <col min="10" max="11" width="21.77734375" style="1" bestFit="1" customWidth="1"/>
    <col min="12" max="16384" width="9.109375" style="1"/>
  </cols>
  <sheetData>
    <row r="1" spans="2:15" ht="15.6" thickBot="1" x14ac:dyDescent="0.3"/>
    <row r="2" spans="2:15" ht="15.6" thickBot="1" x14ac:dyDescent="0.3">
      <c r="C2" s="4" t="s">
        <v>4</v>
      </c>
      <c r="D2" s="6">
        <v>20</v>
      </c>
      <c r="E2" s="4" t="s">
        <v>8</v>
      </c>
    </row>
    <row r="3" spans="2:15" ht="15.6" thickBot="1" x14ac:dyDescent="0.3">
      <c r="C3" s="39" t="s">
        <v>5</v>
      </c>
      <c r="D3" s="4">
        <v>6</v>
      </c>
      <c r="E3" s="40" t="s">
        <v>7</v>
      </c>
    </row>
    <row r="4" spans="2:15" ht="15.6" thickBot="1" x14ac:dyDescent="0.3">
      <c r="C4" s="41" t="s">
        <v>3</v>
      </c>
      <c r="D4" s="3">
        <f>2.7*4</f>
        <v>10.8</v>
      </c>
      <c r="F4" s="42" t="s">
        <v>11</v>
      </c>
      <c r="N4" s="4" t="s">
        <v>10</v>
      </c>
    </row>
    <row r="5" spans="2:15" ht="15.6" thickBot="1" x14ac:dyDescent="0.3">
      <c r="B5" s="43" t="s">
        <v>20</v>
      </c>
      <c r="C5" s="44" t="s">
        <v>0</v>
      </c>
      <c r="D5" s="4" t="s">
        <v>1</v>
      </c>
      <c r="E5" s="6" t="s">
        <v>2</v>
      </c>
      <c r="F5" s="4" t="s">
        <v>19</v>
      </c>
      <c r="G5" s="4" t="s">
        <v>21</v>
      </c>
      <c r="H5" s="1" t="s">
        <v>28</v>
      </c>
      <c r="I5" s="1" t="s">
        <v>23</v>
      </c>
      <c r="J5" s="1" t="s">
        <v>22</v>
      </c>
      <c r="K5" s="1" t="s">
        <v>24</v>
      </c>
      <c r="M5" s="4" t="s">
        <v>6</v>
      </c>
      <c r="N5" s="4" t="s">
        <v>9</v>
      </c>
      <c r="O5" s="42" t="s">
        <v>12</v>
      </c>
    </row>
    <row r="6" spans="2:15" ht="15.6" thickBot="1" x14ac:dyDescent="0.3">
      <c r="B6" s="45">
        <v>7.24</v>
      </c>
      <c r="C6" s="46">
        <v>3.78</v>
      </c>
      <c r="D6" s="45">
        <v>3.12</v>
      </c>
      <c r="E6" s="47">
        <v>3.22</v>
      </c>
      <c r="F6" s="48">
        <f>SUM(C6:E6)/3</f>
        <v>3.3733333333333335</v>
      </c>
      <c r="G6" s="49">
        <f t="shared" ref="G6:G12" si="0">B6-F6</f>
        <v>3.8666666666666667</v>
      </c>
      <c r="H6" s="1">
        <f>F6/1000</f>
        <v>3.3733333333333337E-3</v>
      </c>
      <c r="I6" s="58">
        <f>G6/1000</f>
        <v>3.8666666666666667E-3</v>
      </c>
      <c r="J6" s="58">
        <f>I6*$D$2</f>
        <v>7.7333333333333337E-2</v>
      </c>
      <c r="K6" s="58">
        <f>J6/$D$3</f>
        <v>1.2888888888888889E-2</v>
      </c>
      <c r="M6" s="68">
        <f>G6*$D$3/(1000*$D$4)</f>
        <v>2.1481481481481482E-3</v>
      </c>
      <c r="N6" s="18">
        <f>M6*1000</f>
        <v>2.1481481481481484</v>
      </c>
      <c r="O6" s="48">
        <f>F6/M6</f>
        <v>1570.344827586207</v>
      </c>
    </row>
    <row r="7" spans="2:15" ht="15.6" thickBot="1" x14ac:dyDescent="0.3">
      <c r="B7" s="45">
        <v>5.12</v>
      </c>
      <c r="C7" s="46">
        <v>2.4700000000000002</v>
      </c>
      <c r="D7" s="45">
        <v>2.4500000000000002</v>
      </c>
      <c r="E7" s="47">
        <v>2.46</v>
      </c>
      <c r="F7" s="48">
        <f t="shared" ref="F7:F12" si="1">SUM(C7:E7)/3</f>
        <v>2.46</v>
      </c>
      <c r="G7" s="49">
        <f t="shared" si="0"/>
        <v>2.66</v>
      </c>
      <c r="H7" s="1">
        <f t="shared" ref="H7:H12" si="2">F7/1000</f>
        <v>2.4599999999999999E-3</v>
      </c>
      <c r="I7" s="58">
        <f>G7/1000</f>
        <v>2.66E-3</v>
      </c>
      <c r="J7" s="58">
        <f t="shared" ref="J7:J12" si="3">I7*$D$2</f>
        <v>5.3199999999999997E-2</v>
      </c>
      <c r="K7" s="58">
        <f t="shared" ref="K7:K12" si="4">J7/$D$3</f>
        <v>8.8666666666666668E-3</v>
      </c>
      <c r="M7" s="68">
        <f>G7*$D$3/(1000*$D$4)</f>
        <v>1.4777777777777779E-3</v>
      </c>
      <c r="N7" s="21">
        <f t="shared" ref="N7:N12" si="5">M7*1000</f>
        <v>1.4777777777777779</v>
      </c>
      <c r="O7" s="45">
        <f>F7/M7</f>
        <v>1664.661654135338</v>
      </c>
    </row>
    <row r="8" spans="2:15" ht="15.6" thickBot="1" x14ac:dyDescent="0.3">
      <c r="B8" s="45">
        <v>4.0599999999999996</v>
      </c>
      <c r="C8" s="46">
        <v>1.71</v>
      </c>
      <c r="D8" s="45">
        <v>1.7</v>
      </c>
      <c r="E8" s="47">
        <v>1.7</v>
      </c>
      <c r="F8" s="48">
        <f t="shared" si="1"/>
        <v>1.7033333333333334</v>
      </c>
      <c r="G8" s="49">
        <f t="shared" si="0"/>
        <v>2.3566666666666665</v>
      </c>
      <c r="H8" s="1">
        <f t="shared" si="2"/>
        <v>1.7033333333333334E-3</v>
      </c>
      <c r="I8" s="58">
        <f>G8/1000</f>
        <v>2.3566666666666666E-3</v>
      </c>
      <c r="J8" s="58">
        <f t="shared" si="3"/>
        <v>4.7133333333333333E-2</v>
      </c>
      <c r="K8" s="58">
        <f t="shared" si="4"/>
        <v>7.8555555555555549E-3</v>
      </c>
      <c r="M8" s="68">
        <f>G8*$D$3/(1000*$D$4)</f>
        <v>1.3092592592592591E-3</v>
      </c>
      <c r="N8" s="21">
        <f t="shared" si="5"/>
        <v>1.3092592592592591</v>
      </c>
      <c r="O8" s="45">
        <f>F8/M8</f>
        <v>1300.9900990099011</v>
      </c>
    </row>
    <row r="9" spans="2:15" ht="15.6" thickBot="1" x14ac:dyDescent="0.3">
      <c r="B9" s="45">
        <v>3.12</v>
      </c>
      <c r="C9" s="50">
        <v>1.1000000000000001</v>
      </c>
      <c r="D9" s="51">
        <v>1.1000000000000001</v>
      </c>
      <c r="E9" s="52">
        <v>1.19</v>
      </c>
      <c r="F9" s="48">
        <f t="shared" si="1"/>
        <v>1.1300000000000001</v>
      </c>
      <c r="G9" s="49">
        <f t="shared" si="0"/>
        <v>1.99</v>
      </c>
      <c r="H9" s="1">
        <f t="shared" si="2"/>
        <v>1.1300000000000001E-3</v>
      </c>
      <c r="I9" s="58">
        <f>G9/1000</f>
        <v>1.99E-3</v>
      </c>
      <c r="J9" s="58">
        <f t="shared" si="3"/>
        <v>3.9800000000000002E-2</v>
      </c>
      <c r="K9" s="58">
        <f t="shared" si="4"/>
        <v>6.633333333333334E-3</v>
      </c>
      <c r="M9" s="68">
        <f>G9*$D$3/(1000*$D$4)</f>
        <v>1.1055555555555556E-3</v>
      </c>
      <c r="N9" s="21">
        <f t="shared" si="5"/>
        <v>1.1055555555555556</v>
      </c>
      <c r="O9" s="45">
        <f>F9/M9</f>
        <v>1022.1105527638192</v>
      </c>
    </row>
    <row r="10" spans="2:15" ht="15.6" thickBot="1" x14ac:dyDescent="0.3">
      <c r="B10" s="45">
        <v>1.64</v>
      </c>
      <c r="C10" s="46">
        <v>0</v>
      </c>
      <c r="D10" s="45">
        <v>0</v>
      </c>
      <c r="E10" s="47">
        <v>1.2</v>
      </c>
      <c r="F10" s="48">
        <f t="shared" si="1"/>
        <v>0.39999999999999997</v>
      </c>
      <c r="G10" s="49">
        <f t="shared" si="0"/>
        <v>1.24</v>
      </c>
      <c r="H10" s="1">
        <f t="shared" si="2"/>
        <v>3.9999999999999996E-4</v>
      </c>
      <c r="I10" s="58">
        <f>G10/1000</f>
        <v>1.24E-3</v>
      </c>
      <c r="J10" s="58">
        <f t="shared" si="3"/>
        <v>2.4799999999999999E-2</v>
      </c>
      <c r="K10" s="58">
        <f t="shared" si="4"/>
        <v>4.1333333333333335E-3</v>
      </c>
      <c r="M10" s="68">
        <f>G10*$D$3/(1000*$D$4)</f>
        <v>6.8888888888888884E-4</v>
      </c>
      <c r="N10" s="21">
        <f t="shared" si="5"/>
        <v>0.68888888888888888</v>
      </c>
      <c r="O10" s="45">
        <f>F10/M10</f>
        <v>580.64516129032256</v>
      </c>
    </row>
    <row r="11" spans="2:15" ht="15.6" thickBot="1" x14ac:dyDescent="0.3">
      <c r="B11" s="45">
        <v>1.24</v>
      </c>
      <c r="C11" s="53">
        <v>0</v>
      </c>
      <c r="D11" s="48">
        <v>0</v>
      </c>
      <c r="E11" s="54">
        <v>0</v>
      </c>
      <c r="F11" s="48">
        <f t="shared" si="1"/>
        <v>0</v>
      </c>
      <c r="G11" s="49">
        <f t="shared" si="0"/>
        <v>1.24</v>
      </c>
      <c r="H11" s="1">
        <f t="shared" si="2"/>
        <v>0</v>
      </c>
      <c r="I11" s="58">
        <f>G11/1000</f>
        <v>1.24E-3</v>
      </c>
      <c r="J11" s="58">
        <f t="shared" si="3"/>
        <v>2.4799999999999999E-2</v>
      </c>
      <c r="K11" s="58">
        <f t="shared" si="4"/>
        <v>4.1333333333333335E-3</v>
      </c>
      <c r="M11" s="68">
        <f>G11*$D$3/(1000*$D$4)</f>
        <v>6.8888888888888884E-4</v>
      </c>
      <c r="N11" s="21">
        <f t="shared" si="5"/>
        <v>0.68888888888888888</v>
      </c>
      <c r="O11" s="45">
        <f>F11/M11</f>
        <v>0</v>
      </c>
    </row>
    <row r="12" spans="2:15" ht="15.6" thickBot="1" x14ac:dyDescent="0.3">
      <c r="B12" s="51">
        <v>0.72</v>
      </c>
      <c r="C12" s="50">
        <v>0</v>
      </c>
      <c r="D12" s="51">
        <v>0</v>
      </c>
      <c r="E12" s="52">
        <v>0</v>
      </c>
      <c r="F12" s="43">
        <f t="shared" si="1"/>
        <v>0</v>
      </c>
      <c r="G12" s="55">
        <f t="shared" si="0"/>
        <v>0.72</v>
      </c>
      <c r="H12" s="1">
        <f t="shared" si="2"/>
        <v>0</v>
      </c>
      <c r="I12" s="58">
        <f>G12/1000</f>
        <v>7.1999999999999994E-4</v>
      </c>
      <c r="J12" s="58">
        <f t="shared" si="3"/>
        <v>1.44E-2</v>
      </c>
      <c r="K12" s="58">
        <f t="shared" si="4"/>
        <v>2.3999999999999998E-3</v>
      </c>
      <c r="M12" s="69">
        <f>G12*$D$3/(1000*$D$4)</f>
        <v>4.0000000000000002E-4</v>
      </c>
      <c r="N12" s="24">
        <f t="shared" si="5"/>
        <v>0.4</v>
      </c>
      <c r="O12" s="51">
        <f>F12/M12</f>
        <v>0</v>
      </c>
    </row>
    <row r="13" spans="2:15" x14ac:dyDescent="0.25">
      <c r="I13" s="56"/>
    </row>
    <row r="16" spans="2:15" x14ac:dyDescent="0.25">
      <c r="G16" s="62" t="s">
        <v>13</v>
      </c>
      <c r="H16" s="62"/>
    </row>
    <row r="17" spans="4:9" x14ac:dyDescent="0.25">
      <c r="G17" s="1" t="s">
        <v>14</v>
      </c>
      <c r="H17" s="1" t="s">
        <v>15</v>
      </c>
      <c r="I17" s="60" t="s">
        <v>18</v>
      </c>
    </row>
    <row r="18" spans="4:9" x14ac:dyDescent="0.25">
      <c r="G18" s="58">
        <f>H12</f>
        <v>0</v>
      </c>
      <c r="H18" s="59">
        <f>K12</f>
        <v>2.3999999999999998E-3</v>
      </c>
      <c r="I18" s="61">
        <f>H18*$D$20</f>
        <v>2.9279999999999996E-3</v>
      </c>
    </row>
    <row r="19" spans="4:9" x14ac:dyDescent="0.25">
      <c r="D19" s="60" t="s">
        <v>17</v>
      </c>
      <c r="G19" s="58">
        <f>H11</f>
        <v>0</v>
      </c>
      <c r="H19" s="59">
        <f>K11</f>
        <v>4.1333333333333335E-3</v>
      </c>
      <c r="I19" s="61">
        <f t="shared" ref="I19:I24" si="6">H19*$D$20</f>
        <v>5.0426666666666667E-3</v>
      </c>
    </row>
    <row r="20" spans="4:9" x14ac:dyDescent="0.25">
      <c r="D20" s="60">
        <v>1.22</v>
      </c>
      <c r="G20" s="58">
        <f>H10</f>
        <v>3.9999999999999996E-4</v>
      </c>
      <c r="H20" s="59">
        <f>K10</f>
        <v>4.1333333333333335E-3</v>
      </c>
      <c r="I20" s="61">
        <f t="shared" si="6"/>
        <v>5.0426666666666667E-3</v>
      </c>
    </row>
    <row r="21" spans="4:9" x14ac:dyDescent="0.25">
      <c r="G21" s="58">
        <f>H9</f>
        <v>1.1300000000000001E-3</v>
      </c>
      <c r="H21" s="59">
        <f>K9</f>
        <v>6.633333333333334E-3</v>
      </c>
      <c r="I21" s="61">
        <f t="shared" si="6"/>
        <v>8.0926666666666664E-3</v>
      </c>
    </row>
    <row r="22" spans="4:9" x14ac:dyDescent="0.25">
      <c r="G22" s="58">
        <f>H8</f>
        <v>1.7033333333333334E-3</v>
      </c>
      <c r="H22" s="59">
        <f>K8</f>
        <v>7.8555555555555549E-3</v>
      </c>
      <c r="I22" s="61">
        <f t="shared" si="6"/>
        <v>9.5837777777777761E-3</v>
      </c>
    </row>
    <row r="23" spans="4:9" x14ac:dyDescent="0.25">
      <c r="G23" s="58">
        <f>H7</f>
        <v>2.4599999999999999E-3</v>
      </c>
      <c r="H23" s="59">
        <f>K7</f>
        <v>8.8666666666666668E-3</v>
      </c>
      <c r="I23" s="61">
        <f t="shared" si="6"/>
        <v>1.0817333333333333E-2</v>
      </c>
    </row>
    <row r="24" spans="4:9" x14ac:dyDescent="0.25">
      <c r="G24" s="58">
        <f>H6</f>
        <v>3.3733333333333337E-3</v>
      </c>
      <c r="H24" s="59">
        <f>K6</f>
        <v>1.2888888888888889E-2</v>
      </c>
      <c r="I24" s="61">
        <f t="shared" si="6"/>
        <v>1.5724444444444444E-2</v>
      </c>
    </row>
  </sheetData>
  <mergeCells count="1">
    <mergeCell ref="G16:H1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4FB7-3482-4001-AD5B-72FC4DD2BF96}">
  <dimension ref="D9:L30"/>
  <sheetViews>
    <sheetView tabSelected="1" topLeftCell="A8" workbookViewId="0">
      <selection activeCell="G12" sqref="G12"/>
    </sheetView>
  </sheetViews>
  <sheetFormatPr defaultRowHeight="14.4" x14ac:dyDescent="0.3"/>
  <cols>
    <col min="4" max="4" width="10.88671875" bestFit="1" customWidth="1"/>
    <col min="5" max="5" width="14.88671875" bestFit="1" customWidth="1"/>
    <col min="6" max="6" width="15.5546875" bestFit="1" customWidth="1"/>
    <col min="7" max="7" width="12" bestFit="1" customWidth="1"/>
    <col min="8" max="9" width="16.44140625" bestFit="1" customWidth="1"/>
  </cols>
  <sheetData>
    <row r="9" spans="4:12" x14ac:dyDescent="0.3">
      <c r="J9" s="63"/>
      <c r="K9" s="63" t="s">
        <v>25</v>
      </c>
      <c r="L9" s="63" t="s">
        <v>26</v>
      </c>
    </row>
    <row r="10" spans="4:12" ht="15.6" x14ac:dyDescent="0.3">
      <c r="D10" s="1" t="s">
        <v>14</v>
      </c>
      <c r="E10" s="60" t="s">
        <v>16</v>
      </c>
      <c r="G10" s="1" t="s">
        <v>14</v>
      </c>
      <c r="H10" s="60" t="s">
        <v>18</v>
      </c>
      <c r="J10" s="63" t="s">
        <v>27</v>
      </c>
      <c r="K10" s="63">
        <v>2.8626</v>
      </c>
      <c r="L10" s="63">
        <v>4.0372000000000003</v>
      </c>
    </row>
    <row r="11" spans="4:12" ht="15.6" x14ac:dyDescent="0.3">
      <c r="D11" s="58">
        <v>0</v>
      </c>
      <c r="E11" s="61">
        <v>2.4806666666666666E-3</v>
      </c>
      <c r="G11" s="58">
        <v>0</v>
      </c>
      <c r="H11" s="61">
        <v>2.9279999999999996E-3</v>
      </c>
    </row>
    <row r="12" spans="4:12" ht="15.6" x14ac:dyDescent="0.3">
      <c r="D12" s="58">
        <v>0</v>
      </c>
      <c r="E12" s="61">
        <v>3.7413333333333335E-3</v>
      </c>
      <c r="G12" s="58">
        <v>0</v>
      </c>
      <c r="H12" s="61">
        <v>5.0426666666666667E-3</v>
      </c>
    </row>
    <row r="13" spans="4:12" ht="15.6" x14ac:dyDescent="0.3">
      <c r="D13" s="58">
        <v>7.3333333333333334E-4</v>
      </c>
      <c r="E13" s="61">
        <v>3.8497777777777771E-3</v>
      </c>
      <c r="G13" s="58">
        <v>3.9999999999999996E-4</v>
      </c>
      <c r="H13" s="61">
        <v>5.0426666666666667E-3</v>
      </c>
    </row>
    <row r="14" spans="4:12" ht="15.6" x14ac:dyDescent="0.3">
      <c r="D14" s="58">
        <v>1.0366666666666666E-3</v>
      </c>
      <c r="E14" s="61">
        <v>5.9508888888888901E-3</v>
      </c>
      <c r="G14" s="58">
        <v>1.1300000000000001E-3</v>
      </c>
      <c r="H14" s="61">
        <v>8.0926666666666664E-3</v>
      </c>
    </row>
    <row r="15" spans="4:12" ht="15.6" x14ac:dyDescent="0.3">
      <c r="D15" s="58">
        <v>1.5499999999999999E-3</v>
      </c>
      <c r="E15" s="61">
        <v>6.3846666666666661E-3</v>
      </c>
      <c r="G15" s="58">
        <v>1.7033333333333334E-3</v>
      </c>
      <c r="H15" s="61">
        <v>9.5837777777777761E-3</v>
      </c>
    </row>
    <row r="16" spans="4:12" ht="15.6" x14ac:dyDescent="0.3">
      <c r="D16" s="58">
        <v>2.1366666666666669E-3</v>
      </c>
      <c r="E16" s="61">
        <v>9.6922222222222201E-3</v>
      </c>
      <c r="G16" s="58">
        <v>2.4599999999999999E-3</v>
      </c>
      <c r="H16" s="61">
        <v>1.0817333333333333E-2</v>
      </c>
    </row>
    <row r="17" spans="4:8" ht="15.6" x14ac:dyDescent="0.3">
      <c r="D17" s="58">
        <v>3.0499999999999998E-3</v>
      </c>
      <c r="E17" s="61">
        <v>1.3379333333333333E-2</v>
      </c>
      <c r="G17" s="58">
        <v>3.3733333333333337E-3</v>
      </c>
      <c r="H17" s="61">
        <v>1.5724444444444444E-2</v>
      </c>
    </row>
    <row r="22" spans="4:8" ht="15.6" x14ac:dyDescent="0.3">
      <c r="D22" s="1" t="s">
        <v>14</v>
      </c>
      <c r="E22" s="60" t="s">
        <v>16</v>
      </c>
      <c r="G22" s="1" t="s">
        <v>14</v>
      </c>
      <c r="H22" s="60" t="s">
        <v>18</v>
      </c>
    </row>
    <row r="23" spans="4:8" x14ac:dyDescent="0.3">
      <c r="D23" s="64">
        <f>D11</f>
        <v>0</v>
      </c>
      <c r="E23">
        <f>D23*$K$10</f>
        <v>0</v>
      </c>
      <c r="G23" s="64">
        <f>G11</f>
        <v>0</v>
      </c>
      <c r="H23">
        <f>G23*$L$10</f>
        <v>0</v>
      </c>
    </row>
    <row r="24" spans="4:8" x14ac:dyDescent="0.3">
      <c r="D24" s="64">
        <f t="shared" ref="D24:D30" si="0">D12</f>
        <v>0</v>
      </c>
      <c r="E24">
        <f t="shared" ref="E24:E29" si="1">D24*$K$10</f>
        <v>0</v>
      </c>
      <c r="G24" s="64">
        <f t="shared" ref="G24:G29" si="2">G12</f>
        <v>0</v>
      </c>
      <c r="H24">
        <f t="shared" ref="H24:H29" si="3">G24*$L$10</f>
        <v>0</v>
      </c>
    </row>
    <row r="25" spans="4:8" x14ac:dyDescent="0.3">
      <c r="D25" s="64">
        <f t="shared" si="0"/>
        <v>7.3333333333333334E-4</v>
      </c>
      <c r="E25">
        <f t="shared" si="1"/>
        <v>2.09924E-3</v>
      </c>
      <c r="G25" s="64">
        <f t="shared" si="2"/>
        <v>3.9999999999999996E-4</v>
      </c>
      <c r="H25">
        <f t="shared" si="3"/>
        <v>1.61488E-3</v>
      </c>
    </row>
    <row r="26" spans="4:8" x14ac:dyDescent="0.3">
      <c r="D26" s="64">
        <f t="shared" si="0"/>
        <v>1.0366666666666666E-3</v>
      </c>
      <c r="E26">
        <f t="shared" si="1"/>
        <v>2.967562E-3</v>
      </c>
      <c r="G26" s="64">
        <f t="shared" si="2"/>
        <v>1.1300000000000001E-3</v>
      </c>
      <c r="H26">
        <f t="shared" si="3"/>
        <v>4.5620360000000011E-3</v>
      </c>
    </row>
    <row r="27" spans="4:8" x14ac:dyDescent="0.3">
      <c r="D27" s="64">
        <f t="shared" si="0"/>
        <v>1.5499999999999999E-3</v>
      </c>
      <c r="E27">
        <f t="shared" si="1"/>
        <v>4.4370299999999998E-3</v>
      </c>
      <c r="G27" s="64">
        <f t="shared" si="2"/>
        <v>1.7033333333333334E-3</v>
      </c>
      <c r="H27">
        <f t="shared" si="3"/>
        <v>6.8766973333333342E-3</v>
      </c>
    </row>
    <row r="28" spans="4:8" x14ac:dyDescent="0.3">
      <c r="D28" s="64">
        <f t="shared" si="0"/>
        <v>2.1366666666666669E-3</v>
      </c>
      <c r="E28">
        <f t="shared" si="1"/>
        <v>6.1164220000000007E-3</v>
      </c>
      <c r="G28" s="64">
        <f t="shared" si="2"/>
        <v>2.4599999999999999E-3</v>
      </c>
      <c r="H28">
        <f t="shared" si="3"/>
        <v>9.931512E-3</v>
      </c>
    </row>
    <row r="29" spans="4:8" x14ac:dyDescent="0.3">
      <c r="D29" s="64">
        <f t="shared" si="0"/>
        <v>3.0499999999999998E-3</v>
      </c>
      <c r="E29">
        <f t="shared" si="1"/>
        <v>8.7309299999999996E-3</v>
      </c>
      <c r="G29" s="64">
        <f t="shared" si="2"/>
        <v>3.3733333333333337E-3</v>
      </c>
      <c r="H29">
        <f t="shared" si="3"/>
        <v>1.3618821333333336E-2</v>
      </c>
    </row>
    <row r="30" spans="4:8" x14ac:dyDescent="0.3">
      <c r="D30" s="6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GLUCOSE (2)</vt:lpstr>
      <vt:lpstr>FRUCTOSE (2)</vt:lpstr>
      <vt:lpstr>for_Code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TB, Mr [28830040@sun.ac.za]</dc:creator>
  <cp:lastModifiedBy>Punabantu, N, Mr [28820169@sun.ac.za]</cp:lastModifiedBy>
  <dcterms:created xsi:type="dcterms:W3CDTF">2025-06-04T20:31:03Z</dcterms:created>
  <dcterms:modified xsi:type="dcterms:W3CDTF">2025-07-15T19:04:27Z</dcterms:modified>
</cp:coreProperties>
</file>