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2_Glu-Fru\"/>
    </mc:Choice>
  </mc:AlternateContent>
  <xr:revisionPtr revIDLastSave="0" documentId="13_ncr:1_{584596E5-9231-4B1B-92ED-93B743AC858D}" xr6:coauthVersionLast="47" xr6:coauthVersionMax="47" xr10:uidLastSave="{00000000-0000-0000-0000-000000000000}"/>
  <bookViews>
    <workbookView xWindow="-108" yWindow="-108" windowWidth="23256" windowHeight="12456" xr2:uid="{EA7960EC-E79E-451C-8537-779F67CA9E08}"/>
  </bookViews>
  <sheets>
    <sheet name="GLUCOSE (2)" sheetId="5" r:id="rId1"/>
    <sheet name="FRUCTOSE (2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4" l="1"/>
  <c r="I20" i="4"/>
  <c r="I21" i="4"/>
  <c r="I22" i="4"/>
  <c r="I23" i="4"/>
  <c r="I24" i="4"/>
  <c r="I18" i="4"/>
  <c r="H24" i="4"/>
  <c r="H23" i="4"/>
  <c r="H22" i="4"/>
  <c r="H21" i="4"/>
  <c r="H20" i="4"/>
  <c r="H19" i="4"/>
  <c r="H18" i="4"/>
  <c r="G24" i="4"/>
  <c r="G23" i="4"/>
  <c r="G22" i="4"/>
  <c r="G21" i="4"/>
  <c r="G20" i="4"/>
  <c r="G19" i="4"/>
  <c r="G18" i="4"/>
  <c r="G18" i="5"/>
  <c r="G19" i="5"/>
  <c r="G20" i="5"/>
  <c r="G21" i="5"/>
  <c r="G22" i="5"/>
  <c r="G23" i="5"/>
  <c r="G17" i="5"/>
  <c r="F23" i="5"/>
  <c r="F22" i="5"/>
  <c r="F21" i="5"/>
  <c r="F20" i="5"/>
  <c r="F19" i="5"/>
  <c r="F18" i="5"/>
  <c r="F17" i="5"/>
  <c r="H11" i="5"/>
  <c r="E23" i="5"/>
  <c r="E22" i="5"/>
  <c r="E21" i="5"/>
  <c r="E20" i="5"/>
  <c r="E19" i="5"/>
  <c r="E18" i="5"/>
  <c r="E17" i="5"/>
  <c r="H6" i="5"/>
  <c r="G7" i="5"/>
  <c r="F6" i="5"/>
  <c r="D4" i="5"/>
  <c r="J12" i="4"/>
  <c r="J11" i="4"/>
  <c r="J10" i="4"/>
  <c r="J9" i="4"/>
  <c r="J8" i="4"/>
  <c r="J7" i="4"/>
  <c r="J6" i="4"/>
  <c r="J7" i="5"/>
  <c r="J8" i="5"/>
  <c r="J9" i="5"/>
  <c r="J10" i="5"/>
  <c r="J11" i="5"/>
  <c r="J12" i="5"/>
  <c r="F12" i="5"/>
  <c r="F11" i="5"/>
  <c r="F10" i="5"/>
  <c r="F9" i="5"/>
  <c r="G9" i="5"/>
  <c r="H9" i="5" s="1"/>
  <c r="I9" i="5" s="1"/>
  <c r="F8" i="5"/>
  <c r="H7" i="5"/>
  <c r="I7" i="5" s="1"/>
  <c r="F7" i="5"/>
  <c r="G12" i="5"/>
  <c r="H12" i="5" s="1"/>
  <c r="I12" i="5" s="1"/>
  <c r="F7" i="4"/>
  <c r="F8" i="4"/>
  <c r="F9" i="4"/>
  <c r="F10" i="4"/>
  <c r="F11" i="4"/>
  <c r="F12" i="4"/>
  <c r="F6" i="4"/>
  <c r="G8" i="4"/>
  <c r="D4" i="4"/>
  <c r="G6" i="5" l="1"/>
  <c r="I6" i="5" s="1"/>
  <c r="G11" i="5"/>
  <c r="I11" i="5" s="1"/>
  <c r="G10" i="5"/>
  <c r="H10" i="5" s="1"/>
  <c r="I10" i="5" s="1"/>
  <c r="G8" i="5"/>
  <c r="H8" i="5" s="1"/>
  <c r="I8" i="5" s="1"/>
  <c r="H8" i="4"/>
  <c r="I8" i="4" s="1"/>
  <c r="G6" i="4"/>
  <c r="H6" i="4" s="1"/>
  <c r="I6" i="4" s="1"/>
  <c r="G11" i="4"/>
  <c r="H11" i="4" s="1"/>
  <c r="I11" i="4" s="1"/>
  <c r="G12" i="4"/>
  <c r="H12" i="4" s="1"/>
  <c r="I12" i="4" s="1"/>
  <c r="G9" i="4"/>
  <c r="H9" i="4" s="1"/>
  <c r="I9" i="4" s="1"/>
  <c r="G10" i="4"/>
  <c r="H10" i="4" s="1"/>
  <c r="I10" i="4" s="1"/>
  <c r="G7" i="4"/>
  <c r="H7" i="4" s="1"/>
  <c r="I7" i="4" s="1"/>
  <c r="J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tc={15736140-9E9C-445F-BC03-F61B551C7F08}</author>
  </authors>
  <commentList>
    <comment ref="B18" authorId="0" shapeId="0" xr:uid="{15736140-9E9C-445F-BC03-F61B551C7F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Just an estimate from UBK:
https://www.diaion.com/en/products/ion_exchange_resins/strongly_acidic_cation/data_sheet_ubk/pdf/ubk530.pdf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tc={47062DED-F4B9-4D63-B1E0-DBB4945A7021}</author>
  </authors>
  <commentList>
    <comment ref="D19" authorId="0" shapeId="0" xr:uid="{47062DED-F4B9-4D63-B1E0-DBB4945A70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Just an estimate from UBK:
https://www.diaion.com/en/products/ion_exchange_resins/strongly_acidic_cation/data_sheet_ubk/pdf/ubk530.pdf
</t>
      </text>
    </comment>
  </commentList>
</comments>
</file>

<file path=xl/sharedStrings.xml><?xml version="1.0" encoding="utf-8"?>
<sst xmlns="http://schemas.openxmlformats.org/spreadsheetml/2006/main" count="42" uniqueCount="22">
  <si>
    <t>R1</t>
  </si>
  <si>
    <t>R2</t>
  </si>
  <si>
    <t>R3</t>
  </si>
  <si>
    <t>Co</t>
  </si>
  <si>
    <t>C</t>
  </si>
  <si>
    <t>Ce</t>
  </si>
  <si>
    <t>V</t>
  </si>
  <si>
    <t>M</t>
  </si>
  <si>
    <t>dC</t>
  </si>
  <si>
    <t>Qe</t>
  </si>
  <si>
    <t>g</t>
  </si>
  <si>
    <t>ml</t>
  </si>
  <si>
    <t>1000*Qe</t>
  </si>
  <si>
    <t>Y</t>
  </si>
  <si>
    <t>X</t>
  </si>
  <si>
    <t>Ce/Qe</t>
  </si>
  <si>
    <t>For Model</t>
  </si>
  <si>
    <t>Ce (g/mL)</t>
  </si>
  <si>
    <t>Qe (g/g_resin)</t>
  </si>
  <si>
    <t>Qe(g/mL_resin</t>
  </si>
  <si>
    <t>Resin Density (g_resin/mL_resin)</t>
  </si>
  <si>
    <t>Qe(g/mL_resin)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</si>
</sst>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0"/>
    <numFmt numFmtId="167" formatCode="0.00000"/>
    <numFmt numFmtId="170" formatCode="0.0000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mbria"/>
      <family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4" borderId="9" xfId="0" applyFont="1" applyFill="1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2" fillId="0" borderId="13" xfId="0" applyFont="1" applyBorder="1" applyAlignment="1">
      <alignment horizontal="center"/>
    </xf>
    <xf numFmtId="0" fontId="2" fillId="4" borderId="11" xfId="0" applyFont="1" applyFill="1" applyBorder="1"/>
    <xf numFmtId="2" fontId="2" fillId="0" borderId="8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2" fontId="2" fillId="0" borderId="10" xfId="1" applyNumberFormat="1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2" fontId="2" fillId="0" borderId="4" xfId="1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2" fontId="2" fillId="0" borderId="5" xfId="1" applyNumberFormat="1" applyFont="1" applyBorder="1" applyAlignment="1">
      <alignment horizontal="center"/>
    </xf>
    <xf numFmtId="2" fontId="2" fillId="0" borderId="6" xfId="1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2" fontId="2" fillId="0" borderId="7" xfId="1" applyNumberFormat="1" applyFont="1" applyBorder="1" applyAlignment="1">
      <alignment horizontal="center"/>
    </xf>
    <xf numFmtId="2" fontId="2" fillId="0" borderId="11" xfId="1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2" fontId="2" fillId="6" borderId="10" xfId="1" applyNumberFormat="1" applyFont="1" applyFill="1" applyBorder="1" applyAlignment="1">
      <alignment horizontal="center"/>
    </xf>
    <xf numFmtId="2" fontId="2" fillId="6" borderId="11" xfId="1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1" xfId="0" applyNumberFormat="1" applyFont="1" applyFill="1" applyBorder="1" applyAlignment="1">
      <alignment horizontal="center"/>
    </xf>
    <xf numFmtId="2" fontId="2" fillId="7" borderId="10" xfId="1" applyNumberFormat="1" applyFont="1" applyFill="1" applyBorder="1" applyAlignment="1">
      <alignment horizontal="center"/>
    </xf>
    <xf numFmtId="2" fontId="2" fillId="7" borderId="11" xfId="1" applyNumberFormat="1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2" fontId="2" fillId="0" borderId="6" xfId="1" applyNumberFormat="1" applyFont="1" applyBorder="1"/>
    <xf numFmtId="2" fontId="2" fillId="0" borderId="8" xfId="1" applyNumberFormat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/>
    <xf numFmtId="2" fontId="2" fillId="0" borderId="1" xfId="1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2" fillId="0" borderId="5" xfId="1" applyNumberFormat="1" applyFont="1" applyFill="1" applyBorder="1" applyAlignment="1">
      <alignment horizontal="center"/>
    </xf>
    <xf numFmtId="2" fontId="2" fillId="0" borderId="6" xfId="1" applyNumberFormat="1" applyFont="1" applyFill="1" applyBorder="1" applyAlignment="1">
      <alignment horizontal="center"/>
    </xf>
    <xf numFmtId="2" fontId="2" fillId="0" borderId="9" xfId="1" applyNumberFormat="1" applyFont="1" applyFill="1" applyBorder="1" applyAlignment="1">
      <alignment horizontal="center"/>
    </xf>
    <xf numFmtId="2" fontId="2" fillId="0" borderId="9" xfId="0" applyNumberFormat="1" applyFont="1" applyBorder="1"/>
    <xf numFmtId="165" fontId="2" fillId="0" borderId="9" xfId="0" applyNumberFormat="1" applyFont="1" applyBorder="1"/>
    <xf numFmtId="2" fontId="2" fillId="0" borderId="7" xfId="1" applyNumberFormat="1" applyFont="1" applyFill="1" applyBorder="1" applyAlignment="1">
      <alignment horizontal="center"/>
    </xf>
    <xf numFmtId="2" fontId="2" fillId="0" borderId="11" xfId="1" applyNumberFormat="1" applyFont="1" applyFill="1" applyBorder="1" applyAlignment="1">
      <alignment horizontal="center"/>
    </xf>
    <xf numFmtId="2" fontId="2" fillId="0" borderId="8" xfId="1" applyNumberFormat="1" applyFont="1" applyFill="1" applyBorder="1" applyAlignment="1">
      <alignment horizontal="center"/>
    </xf>
    <xf numFmtId="2" fontId="2" fillId="0" borderId="2" xfId="1" applyNumberFormat="1" applyFont="1" applyFill="1" applyBorder="1" applyAlignment="1">
      <alignment horizontal="center"/>
    </xf>
    <xf numFmtId="2" fontId="2" fillId="0" borderId="4" xfId="1" applyNumberFormat="1" applyFont="1" applyFill="1" applyBorder="1" applyAlignment="1">
      <alignment horizontal="center"/>
    </xf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167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/>
    <xf numFmtId="170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449590610543633"/>
                  <c:y val="0.37648108604040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rgbClr val="FF0000"/>
                </a:solidFill>
                <a:prstDash val="lg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28718285214347"/>
                  <c:y val="4.1745406824146979E-2"/>
                </c:manualLayout>
              </c:layout>
              <c:numFmt formatCode="General" sourceLinked="0"/>
              <c:spPr>
                <a:noFill/>
                <a:ln w="19050"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'GLUCOSE (2)'!$F$6:$F$12</c:f>
              <c:numCache>
                <c:formatCode>0.00</c:formatCode>
                <c:ptCount val="7"/>
                <c:pt idx="0">
                  <c:v>3.05</c:v>
                </c:pt>
                <c:pt idx="1">
                  <c:v>2.1366666666666667</c:v>
                </c:pt>
                <c:pt idx="2">
                  <c:v>1.55</c:v>
                </c:pt>
                <c:pt idx="3">
                  <c:v>1.0366666666666666</c:v>
                </c:pt>
                <c:pt idx="4">
                  <c:v>0.73333333333333339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'GLUCOSE (2)'!$I$6:$I$12</c:f>
              <c:numCache>
                <c:formatCode>0.00</c:formatCode>
                <c:ptCount val="7"/>
                <c:pt idx="0">
                  <c:v>10.966666666666667</c:v>
                </c:pt>
                <c:pt idx="1">
                  <c:v>7.9444444444444429</c:v>
                </c:pt>
                <c:pt idx="2">
                  <c:v>5.2333333333333334</c:v>
                </c:pt>
                <c:pt idx="3">
                  <c:v>4.8777777777777773</c:v>
                </c:pt>
                <c:pt idx="4">
                  <c:v>3.155555555555555</c:v>
                </c:pt>
                <c:pt idx="5">
                  <c:v>3.0666666666666673</c:v>
                </c:pt>
                <c:pt idx="6">
                  <c:v>2.0333333333333332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CB-4FA8-B8C8-14963F1F3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81264"/>
        <c:axId val="1058378744"/>
      </c:scatterChart>
      <c:valAx>
        <c:axId val="105838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Ce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in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058378744"/>
        <c:crosses val="autoZero"/>
        <c:crossBetween val="midCat"/>
      </c:valAx>
      <c:valAx>
        <c:axId val="1058378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Qe (g/g) X 1000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2656641878098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in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05838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FRUCTOSE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lgDashDot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84461283819649"/>
                  <c:y val="-4.1653717326979783E-2"/>
                </c:manualLayout>
              </c:layout>
              <c:numFmt formatCode="General" sourceLinked="0"/>
              <c:spPr>
                <a:noFill/>
                <a:ln w="19050">
                  <a:solidFill>
                    <a:srgbClr val="FF0000"/>
                  </a:solidFill>
                  <a:prstDash val="lgDashDotDot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'FRUCTOSE (2)'!$F$6:$F$12</c:f>
              <c:numCache>
                <c:formatCode>0.00</c:formatCode>
                <c:ptCount val="7"/>
                <c:pt idx="0">
                  <c:v>3.3733333333333335</c:v>
                </c:pt>
                <c:pt idx="1">
                  <c:v>2.46</c:v>
                </c:pt>
                <c:pt idx="2">
                  <c:v>1.7033333333333334</c:v>
                </c:pt>
                <c:pt idx="3">
                  <c:v>1.1300000000000001</c:v>
                </c:pt>
                <c:pt idx="4">
                  <c:v>0.39999999999999997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'FRUCTOSE (2)'!$I$6:$I$12</c:f>
              <c:numCache>
                <c:formatCode>0.00</c:formatCode>
                <c:ptCount val="7"/>
                <c:pt idx="0">
                  <c:v>2.1481481481481484</c:v>
                </c:pt>
                <c:pt idx="1">
                  <c:v>1.4777777777777779</c:v>
                </c:pt>
                <c:pt idx="2">
                  <c:v>1.3092592592592591</c:v>
                </c:pt>
                <c:pt idx="3">
                  <c:v>1.1055555555555556</c:v>
                </c:pt>
                <c:pt idx="4">
                  <c:v>0.68888888888888888</c:v>
                </c:pt>
                <c:pt idx="5">
                  <c:v>0.68888888888888888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5-410D-8EA3-7140B32F0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71424"/>
        <c:axId val="1051271784"/>
      </c:scatterChart>
      <c:valAx>
        <c:axId val="105127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Ce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in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051271784"/>
        <c:crosses val="autoZero"/>
        <c:crossBetween val="midCat"/>
      </c:valAx>
      <c:valAx>
        <c:axId val="1051271784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Qe (g/g) X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0512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171449</xdr:colOff>
      <xdr:row>2</xdr:row>
      <xdr:rowOff>42861</xdr:rowOff>
    </xdr:from>
    <xdr:to>
      <xdr:col>21</xdr:col>
      <xdr:colOff>581024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7EE31-1247-4205-B539-558AEA0E8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442911</xdr:colOff>
      <xdr:row>2</xdr:row>
      <xdr:rowOff>80961</xdr:rowOff>
    </xdr:from>
    <xdr:to>
      <xdr:col>22</xdr:col>
      <xdr:colOff>561974</xdr:colOff>
      <xdr:row>20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4F09A-9FA3-4378-89FF-F9A432482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02DB9639-B0EA-4BF2-BA53-BACC86B10F58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5-06-11T12:49:59.36" personId="{02DB9639-B0EA-4BF2-BA53-BACC86B10F58}" id="{15736140-9E9C-445F-BC03-F61B551C7F08}">
    <text xml:space="preserve">Just an estimate from UBK:
https://www.diaion.com/en/products/ion_exchange_resins/strongly_acidic_cation/data_sheet_ubk/pdf/ubk530.pdf
</text>
    <extLst>
      <x:ext xmlns:xltc2="http://schemas.microsoft.com/office/spreadsheetml/2020/threadedcomments2" uri="{F7C98A9C-CBB3-438F-8F68-D28B6AF4A901}">
        <xltc2:checksum>3247326814</xltc2:checksum>
        <xltc2:hyperlink startIndex="27" length="107" url="https://www.diaion.com/en/products/ion_exchange_resins/strongly_acidic_cation/data_sheet_ubk/pdf/ubk530.pdf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9" dT="2025-06-11T12:49:59.36" personId="{02DB9639-B0EA-4BF2-BA53-BACC86B10F58}" id="{47062DED-F4B9-4D63-B1E0-DBB4945A7021}">
    <text xml:space="preserve">Just an estimate from UBK:
https://www.diaion.com/en/products/ion_exchange_resins/strongly_acidic_cation/data_sheet_ubk/pdf/ubk530.pdf
</text>
    <extLst>
      <x:ext xmlns:xltc2="http://schemas.microsoft.com/office/spreadsheetml/2020/threadedcomments2" uri="{F7C98A9C-CBB3-438F-8F68-D28B6AF4A901}">
        <xltc2:checksum>3247326814</xltc2:checksum>
        <xltc2:hyperlink startIndex="27" length="107" url="https://www.diaion.com/en/products/ion_exchange_resins/strongly_acidic_cation/data_sheet_ubk/pdf/ubk530.pdf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D9D6-E2C9-4146-893E-01F7E3E9B95B}">
  <dimension ref="B1:J23"/>
  <sheetViews>
    <sheetView tabSelected="1" workbookViewId="0">
      <selection activeCell="J16" sqref="J16"/>
    </sheetView>
  </sheetViews>
  <sheetFormatPr defaultColWidth="9.109375" defaultRowHeight="15" x14ac:dyDescent="0.25"/>
  <cols>
    <col min="1" max="1" width="9.109375" style="1"/>
    <col min="2" max="2" width="33.6640625" style="1" bestFit="1" customWidth="1"/>
    <col min="3" max="4" width="9.109375" style="1"/>
    <col min="5" max="5" width="10.6640625" style="1" bestFit="1" customWidth="1"/>
    <col min="6" max="6" width="14.88671875" style="1" bestFit="1" customWidth="1"/>
    <col min="7" max="7" width="15.5546875" style="1" bestFit="1" customWidth="1"/>
    <col min="8" max="8" width="8.109375" style="1" bestFit="1" customWidth="1"/>
    <col min="9" max="9" width="9.109375" style="1"/>
    <col min="10" max="10" width="9.88671875" style="1" bestFit="1" customWidth="1"/>
    <col min="11" max="16384" width="9.109375" style="1"/>
  </cols>
  <sheetData>
    <row r="1" spans="2:10" ht="15.6" thickBot="1" x14ac:dyDescent="0.3"/>
    <row r="2" spans="2:10" ht="15.6" thickBot="1" x14ac:dyDescent="0.3">
      <c r="B2" s="35"/>
      <c r="C2" s="2" t="s">
        <v>6</v>
      </c>
      <c r="D2" s="3">
        <v>20</v>
      </c>
      <c r="E2" s="4" t="s">
        <v>11</v>
      </c>
      <c r="F2" s="36"/>
      <c r="G2" s="36"/>
      <c r="H2" s="36"/>
      <c r="I2" s="36"/>
      <c r="J2" s="37"/>
    </row>
    <row r="3" spans="2:10" ht="15.6" thickBot="1" x14ac:dyDescent="0.3">
      <c r="B3" s="38"/>
      <c r="C3" s="5" t="s">
        <v>7</v>
      </c>
      <c r="D3" s="6">
        <v>6</v>
      </c>
      <c r="E3" s="4" t="s">
        <v>10</v>
      </c>
      <c r="J3" s="39"/>
    </row>
    <row r="4" spans="2:10" ht="15.6" thickBot="1" x14ac:dyDescent="0.3">
      <c r="B4" s="38"/>
      <c r="C4" s="7" t="s">
        <v>4</v>
      </c>
      <c r="D4" s="8">
        <f>2.22*20/7</f>
        <v>6.3428571428571434</v>
      </c>
      <c r="F4" s="9" t="s">
        <v>14</v>
      </c>
      <c r="I4" s="10" t="s">
        <v>13</v>
      </c>
      <c r="J4" s="39"/>
    </row>
    <row r="5" spans="2:10" ht="15.6" thickBot="1" x14ac:dyDescent="0.3">
      <c r="B5" s="11" t="s">
        <v>3</v>
      </c>
      <c r="C5" s="12" t="s">
        <v>0</v>
      </c>
      <c r="D5" s="11" t="s">
        <v>1</v>
      </c>
      <c r="E5" s="13" t="s">
        <v>2</v>
      </c>
      <c r="F5" s="11" t="s">
        <v>5</v>
      </c>
      <c r="G5" s="11" t="s">
        <v>8</v>
      </c>
      <c r="H5" s="11" t="s">
        <v>9</v>
      </c>
      <c r="I5" s="11" t="s">
        <v>12</v>
      </c>
      <c r="J5" s="62" t="s">
        <v>15</v>
      </c>
    </row>
    <row r="6" spans="2:10" x14ac:dyDescent="0.25">
      <c r="B6" s="28">
        <v>6.34</v>
      </c>
      <c r="C6" s="15">
        <v>0.18</v>
      </c>
      <c r="D6" s="16">
        <v>3.21</v>
      </c>
      <c r="E6" s="17">
        <v>2.89</v>
      </c>
      <c r="F6" s="33">
        <f>SUM(D6:E6)/2</f>
        <v>3.05</v>
      </c>
      <c r="G6" s="18">
        <f>B6-F6</f>
        <v>3.29</v>
      </c>
      <c r="H6" s="19">
        <f>G6*$D$2/(1000*$D$3)</f>
        <v>1.0966666666666666E-2</v>
      </c>
      <c r="I6" s="30">
        <f>H6*1000</f>
        <v>10.966666666666667</v>
      </c>
      <c r="J6" s="40">
        <f>F6/H6</f>
        <v>278.11550151975683</v>
      </c>
    </row>
    <row r="7" spans="2:10" x14ac:dyDescent="0.25">
      <c r="B7" s="28">
        <v>4.5199999999999996</v>
      </c>
      <c r="C7" s="20">
        <v>2.14</v>
      </c>
      <c r="D7" s="14">
        <v>2.17</v>
      </c>
      <c r="E7" s="21">
        <v>2.1</v>
      </c>
      <c r="F7" s="33">
        <f t="shared" ref="F7:F12" si="0">SUM(C7:E7)/3</f>
        <v>2.1366666666666667</v>
      </c>
      <c r="G7" s="22">
        <f>B7-F7</f>
        <v>2.3833333333333329</v>
      </c>
      <c r="H7" s="23">
        <f t="shared" ref="H7:H12" si="1">G7*$D$2/(1000*$D$3)</f>
        <v>7.9444444444444432E-3</v>
      </c>
      <c r="I7" s="31">
        <f t="shared" ref="I7:I12" si="2">H7*1000</f>
        <v>7.9444444444444429</v>
      </c>
      <c r="J7" s="40">
        <f t="shared" ref="J7:J12" si="3">F7/H7</f>
        <v>268.95104895104902</v>
      </c>
    </row>
    <row r="8" spans="2:10" x14ac:dyDescent="0.25">
      <c r="B8" s="28">
        <v>3.12</v>
      </c>
      <c r="C8" s="20">
        <v>1.55</v>
      </c>
      <c r="D8" s="14">
        <v>1.55</v>
      </c>
      <c r="E8" s="21">
        <v>1.55</v>
      </c>
      <c r="F8" s="33">
        <f t="shared" si="0"/>
        <v>1.55</v>
      </c>
      <c r="G8" s="22">
        <f t="shared" ref="G8:G12" si="4">B8-F8</f>
        <v>1.57</v>
      </c>
      <c r="H8" s="23">
        <f t="shared" si="1"/>
        <v>5.2333333333333338E-3</v>
      </c>
      <c r="I8" s="31">
        <f t="shared" si="2"/>
        <v>5.2333333333333334</v>
      </c>
      <c r="J8" s="40">
        <f t="shared" si="3"/>
        <v>296.17834394904457</v>
      </c>
    </row>
    <row r="9" spans="2:10" x14ac:dyDescent="0.25">
      <c r="B9" s="28">
        <v>2.5</v>
      </c>
      <c r="C9" s="20">
        <v>1.06</v>
      </c>
      <c r="D9" s="14">
        <v>1.03</v>
      </c>
      <c r="E9" s="21">
        <v>1.02</v>
      </c>
      <c r="F9" s="33">
        <f t="shared" si="0"/>
        <v>1.0366666666666666</v>
      </c>
      <c r="G9" s="22">
        <f t="shared" si="4"/>
        <v>1.4633333333333334</v>
      </c>
      <c r="H9" s="23">
        <f t="shared" si="1"/>
        <v>4.8777777777777778E-3</v>
      </c>
      <c r="I9" s="31">
        <f t="shared" si="2"/>
        <v>4.8777777777777773</v>
      </c>
      <c r="J9" s="40">
        <f t="shared" si="3"/>
        <v>212.52847380410023</v>
      </c>
    </row>
    <row r="10" spans="2:10" ht="15.6" thickBot="1" x14ac:dyDescent="0.3">
      <c r="B10" s="28">
        <v>1.68</v>
      </c>
      <c r="C10" s="24">
        <v>0.74</v>
      </c>
      <c r="D10" s="25">
        <v>0.74</v>
      </c>
      <c r="E10" s="8">
        <v>0.72</v>
      </c>
      <c r="F10" s="33">
        <f t="shared" si="0"/>
        <v>0.73333333333333339</v>
      </c>
      <c r="G10" s="22">
        <f t="shared" si="4"/>
        <v>0.94666666666666655</v>
      </c>
      <c r="H10" s="23">
        <f t="shared" si="1"/>
        <v>3.1555555555555551E-3</v>
      </c>
      <c r="I10" s="31">
        <f t="shared" si="2"/>
        <v>3.155555555555555</v>
      </c>
      <c r="J10" s="40">
        <f t="shared" si="3"/>
        <v>232.39436619718316</v>
      </c>
    </row>
    <row r="11" spans="2:10" x14ac:dyDescent="0.25">
      <c r="B11" s="28">
        <v>0.92</v>
      </c>
      <c r="C11" s="15">
        <v>0</v>
      </c>
      <c r="D11" s="16">
        <v>0</v>
      </c>
      <c r="E11" s="17">
        <v>0</v>
      </c>
      <c r="F11" s="33">
        <f t="shared" si="0"/>
        <v>0</v>
      </c>
      <c r="G11" s="22">
        <f t="shared" si="4"/>
        <v>0.92</v>
      </c>
      <c r="H11" s="23">
        <f>G11*$D$2/(1000*$D$3)</f>
        <v>3.0666666666666672E-3</v>
      </c>
      <c r="I11" s="31">
        <f t="shared" si="2"/>
        <v>3.0666666666666673</v>
      </c>
      <c r="J11" s="40">
        <f t="shared" si="3"/>
        <v>0</v>
      </c>
    </row>
    <row r="12" spans="2:10" ht="15.6" thickBot="1" x14ac:dyDescent="0.3">
      <c r="B12" s="29">
        <v>0.61</v>
      </c>
      <c r="C12" s="24">
        <v>0</v>
      </c>
      <c r="D12" s="25">
        <v>0</v>
      </c>
      <c r="E12" s="8">
        <v>0</v>
      </c>
      <c r="F12" s="34">
        <f t="shared" si="0"/>
        <v>0</v>
      </c>
      <c r="G12" s="26">
        <f t="shared" si="4"/>
        <v>0.61</v>
      </c>
      <c r="H12" s="27">
        <f t="shared" si="1"/>
        <v>2.0333333333333332E-3</v>
      </c>
      <c r="I12" s="32">
        <f t="shared" si="2"/>
        <v>2.0333333333333332</v>
      </c>
      <c r="J12" s="41">
        <f t="shared" si="3"/>
        <v>0</v>
      </c>
    </row>
    <row r="15" spans="2:10" x14ac:dyDescent="0.25">
      <c r="E15" s="65" t="s">
        <v>16</v>
      </c>
      <c r="F15" s="65"/>
    </row>
    <row r="16" spans="2:10" x14ac:dyDescent="0.25">
      <c r="E16" s="1" t="s">
        <v>17</v>
      </c>
      <c r="F16" s="1" t="s">
        <v>18</v>
      </c>
      <c r="G16" s="66" t="s">
        <v>19</v>
      </c>
    </row>
    <row r="17" spans="2:7" x14ac:dyDescent="0.25">
      <c r="E17" s="63">
        <f>F12/1000</f>
        <v>0</v>
      </c>
      <c r="F17" s="64">
        <f>H12</f>
        <v>2.0333333333333332E-3</v>
      </c>
      <c r="G17" s="67">
        <f>F17*$B$19</f>
        <v>2.4806666666666666E-3</v>
      </c>
    </row>
    <row r="18" spans="2:7" x14ac:dyDescent="0.25">
      <c r="B18" s="66" t="s">
        <v>20</v>
      </c>
      <c r="E18" s="63">
        <f>F11/1000</f>
        <v>0</v>
      </c>
      <c r="F18" s="64">
        <f>H11</f>
        <v>3.0666666666666672E-3</v>
      </c>
      <c r="G18" s="67">
        <f t="shared" ref="G18:G23" si="5">F18*$B$19</f>
        <v>3.7413333333333339E-3</v>
      </c>
    </row>
    <row r="19" spans="2:7" x14ac:dyDescent="0.25">
      <c r="B19" s="66">
        <v>1.22</v>
      </c>
      <c r="E19" s="63">
        <f>F10/1000</f>
        <v>7.3333333333333334E-4</v>
      </c>
      <c r="F19" s="64">
        <f>H10</f>
        <v>3.1555555555555551E-3</v>
      </c>
      <c r="G19" s="67">
        <f t="shared" si="5"/>
        <v>3.8497777777777771E-3</v>
      </c>
    </row>
    <row r="20" spans="2:7" x14ac:dyDescent="0.25">
      <c r="E20" s="63">
        <f>F9/1000</f>
        <v>1.0366666666666666E-3</v>
      </c>
      <c r="F20" s="64">
        <f>H9</f>
        <v>4.8777777777777778E-3</v>
      </c>
      <c r="G20" s="67">
        <f t="shared" si="5"/>
        <v>5.9508888888888884E-3</v>
      </c>
    </row>
    <row r="21" spans="2:7" x14ac:dyDescent="0.25">
      <c r="E21" s="63">
        <f>F8/1000</f>
        <v>1.5499999999999999E-3</v>
      </c>
      <c r="F21" s="64">
        <f>H8</f>
        <v>5.2333333333333338E-3</v>
      </c>
      <c r="G21" s="67">
        <f t="shared" si="5"/>
        <v>6.384666666666667E-3</v>
      </c>
    </row>
    <row r="22" spans="2:7" x14ac:dyDescent="0.25">
      <c r="E22" s="63">
        <f>F7/1000</f>
        <v>2.1366666666666669E-3</v>
      </c>
      <c r="F22" s="64">
        <f>H7</f>
        <v>7.9444444444444432E-3</v>
      </c>
      <c r="G22" s="67">
        <f t="shared" si="5"/>
        <v>9.6922222222222201E-3</v>
      </c>
    </row>
    <row r="23" spans="2:7" x14ac:dyDescent="0.25">
      <c r="E23" s="63">
        <f>F6/1000</f>
        <v>3.0499999999999998E-3</v>
      </c>
      <c r="F23" s="64">
        <f>H6</f>
        <v>1.0966666666666666E-2</v>
      </c>
      <c r="G23" s="67">
        <f t="shared" si="5"/>
        <v>1.3379333333333333E-2</v>
      </c>
    </row>
  </sheetData>
  <mergeCells count="1">
    <mergeCell ref="E15:F1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AA7D-3E8E-462C-96DD-24C51B19A964}">
  <dimension ref="B1:J24"/>
  <sheetViews>
    <sheetView topLeftCell="D1" workbookViewId="0">
      <selection activeCell="O24" sqref="O24"/>
    </sheetView>
  </sheetViews>
  <sheetFormatPr defaultColWidth="9.109375" defaultRowHeight="15" x14ac:dyDescent="0.25"/>
  <cols>
    <col min="1" max="3" width="9.109375" style="1"/>
    <col min="4" max="4" width="33.6640625" style="1" bestFit="1" customWidth="1"/>
    <col min="5" max="6" width="5.109375" style="1" bestFit="1" customWidth="1"/>
    <col min="7" max="7" width="10.88671875" style="1" bestFit="1" customWidth="1"/>
    <col min="8" max="8" width="14.88671875" style="1" bestFit="1" customWidth="1"/>
    <col min="9" max="9" width="16.44140625" style="1" bestFit="1" customWidth="1"/>
    <col min="10" max="16384" width="9.109375" style="1"/>
  </cols>
  <sheetData>
    <row r="1" spans="2:10" ht="15.6" thickBot="1" x14ac:dyDescent="0.3"/>
    <row r="2" spans="2:10" ht="15.6" thickBot="1" x14ac:dyDescent="0.3">
      <c r="C2" s="4" t="s">
        <v>6</v>
      </c>
      <c r="D2" s="6">
        <v>20</v>
      </c>
      <c r="E2" s="4" t="s">
        <v>11</v>
      </c>
    </row>
    <row r="3" spans="2:10" ht="15.6" thickBot="1" x14ac:dyDescent="0.3">
      <c r="C3" s="42" t="s">
        <v>7</v>
      </c>
      <c r="D3" s="4">
        <v>6</v>
      </c>
      <c r="E3" s="43" t="s">
        <v>10</v>
      </c>
    </row>
    <row r="4" spans="2:10" ht="15.6" thickBot="1" x14ac:dyDescent="0.3">
      <c r="C4" s="44" t="s">
        <v>4</v>
      </c>
      <c r="D4" s="3">
        <f>2.7*4</f>
        <v>10.8</v>
      </c>
      <c r="F4" s="45" t="s">
        <v>14</v>
      </c>
      <c r="I4" s="4" t="s">
        <v>13</v>
      </c>
    </row>
    <row r="5" spans="2:10" ht="15.6" thickBot="1" x14ac:dyDescent="0.3">
      <c r="B5" s="46" t="s">
        <v>3</v>
      </c>
      <c r="C5" s="47" t="s">
        <v>0</v>
      </c>
      <c r="D5" s="4" t="s">
        <v>1</v>
      </c>
      <c r="E5" s="6" t="s">
        <v>2</v>
      </c>
      <c r="F5" s="4" t="s">
        <v>5</v>
      </c>
      <c r="G5" s="4" t="s">
        <v>8</v>
      </c>
      <c r="H5" s="4" t="s">
        <v>9</v>
      </c>
      <c r="I5" s="4" t="s">
        <v>12</v>
      </c>
      <c r="J5" s="45" t="s">
        <v>15</v>
      </c>
    </row>
    <row r="6" spans="2:10" ht="15.6" thickBot="1" x14ac:dyDescent="0.3">
      <c r="B6" s="48">
        <v>7.24</v>
      </c>
      <c r="C6" s="49">
        <v>3.78</v>
      </c>
      <c r="D6" s="48">
        <v>3.12</v>
      </c>
      <c r="E6" s="50">
        <v>3.22</v>
      </c>
      <c r="F6" s="51">
        <f>SUM(C6:E6)/3</f>
        <v>3.3733333333333335</v>
      </c>
      <c r="G6" s="52">
        <f t="shared" ref="G6:G12" si="0">B6-F6</f>
        <v>3.8666666666666667</v>
      </c>
      <c r="H6" s="53">
        <f>G6*$D$3/(1000*$D$4)</f>
        <v>2.1481481481481482E-3</v>
      </c>
      <c r="I6" s="18">
        <f>H6*1000</f>
        <v>2.1481481481481484</v>
      </c>
      <c r="J6" s="51">
        <f>F6/H6</f>
        <v>1570.344827586207</v>
      </c>
    </row>
    <row r="7" spans="2:10" ht="15.6" thickBot="1" x14ac:dyDescent="0.3">
      <c r="B7" s="48">
        <v>5.12</v>
      </c>
      <c r="C7" s="49">
        <v>2.4700000000000002</v>
      </c>
      <c r="D7" s="48">
        <v>2.4500000000000002</v>
      </c>
      <c r="E7" s="50">
        <v>2.46</v>
      </c>
      <c r="F7" s="51">
        <f t="shared" ref="F7:F12" si="1">SUM(C7:E7)/3</f>
        <v>2.46</v>
      </c>
      <c r="G7" s="52">
        <f t="shared" si="0"/>
        <v>2.66</v>
      </c>
      <c r="H7" s="53">
        <f t="shared" ref="H7:H12" si="2">G7*$D$3/(1000*$D$4)</f>
        <v>1.4777777777777779E-3</v>
      </c>
      <c r="I7" s="22">
        <f t="shared" ref="I7:I12" si="3">H7*1000</f>
        <v>1.4777777777777779</v>
      </c>
      <c r="J7" s="48">
        <f t="shared" ref="J7:J12" si="4">F7/H7</f>
        <v>1664.661654135338</v>
      </c>
    </row>
    <row r="8" spans="2:10" ht="15.6" thickBot="1" x14ac:dyDescent="0.3">
      <c r="B8" s="48">
        <v>4.0599999999999996</v>
      </c>
      <c r="C8" s="49">
        <v>1.71</v>
      </c>
      <c r="D8" s="48">
        <v>1.7</v>
      </c>
      <c r="E8" s="50">
        <v>1.7</v>
      </c>
      <c r="F8" s="51">
        <f t="shared" si="1"/>
        <v>1.7033333333333334</v>
      </c>
      <c r="G8" s="52">
        <f t="shared" si="0"/>
        <v>2.3566666666666665</v>
      </c>
      <c r="H8" s="53">
        <f t="shared" si="2"/>
        <v>1.3092592592592591E-3</v>
      </c>
      <c r="I8" s="22">
        <f t="shared" si="3"/>
        <v>1.3092592592592591</v>
      </c>
      <c r="J8" s="48">
        <f t="shared" si="4"/>
        <v>1300.9900990099011</v>
      </c>
    </row>
    <row r="9" spans="2:10" ht="15.6" thickBot="1" x14ac:dyDescent="0.3">
      <c r="B9" s="48">
        <v>3.12</v>
      </c>
      <c r="C9" s="54">
        <v>1.1000000000000001</v>
      </c>
      <c r="D9" s="55">
        <v>1.1000000000000001</v>
      </c>
      <c r="E9" s="56">
        <v>1.19</v>
      </c>
      <c r="F9" s="51">
        <f t="shared" si="1"/>
        <v>1.1300000000000001</v>
      </c>
      <c r="G9" s="52">
        <f t="shared" si="0"/>
        <v>1.99</v>
      </c>
      <c r="H9" s="53">
        <f t="shared" si="2"/>
        <v>1.1055555555555556E-3</v>
      </c>
      <c r="I9" s="22">
        <f t="shared" si="3"/>
        <v>1.1055555555555556</v>
      </c>
      <c r="J9" s="48">
        <f t="shared" si="4"/>
        <v>1022.1105527638192</v>
      </c>
    </row>
    <row r="10" spans="2:10" ht="15.6" thickBot="1" x14ac:dyDescent="0.3">
      <c r="B10" s="48">
        <v>1.64</v>
      </c>
      <c r="C10" s="49">
        <v>0</v>
      </c>
      <c r="D10" s="48">
        <v>0</v>
      </c>
      <c r="E10" s="50">
        <v>1.2</v>
      </c>
      <c r="F10" s="51">
        <f t="shared" si="1"/>
        <v>0.39999999999999997</v>
      </c>
      <c r="G10" s="52">
        <f t="shared" si="0"/>
        <v>1.24</v>
      </c>
      <c r="H10" s="53">
        <f t="shared" si="2"/>
        <v>6.8888888888888884E-4</v>
      </c>
      <c r="I10" s="22">
        <f t="shared" si="3"/>
        <v>0.68888888888888888</v>
      </c>
      <c r="J10" s="48">
        <f t="shared" si="4"/>
        <v>580.64516129032256</v>
      </c>
    </row>
    <row r="11" spans="2:10" ht="15.6" thickBot="1" x14ac:dyDescent="0.3">
      <c r="B11" s="48">
        <v>1.24</v>
      </c>
      <c r="C11" s="57">
        <v>0</v>
      </c>
      <c r="D11" s="51">
        <v>0</v>
      </c>
      <c r="E11" s="58">
        <v>0</v>
      </c>
      <c r="F11" s="51">
        <f t="shared" si="1"/>
        <v>0</v>
      </c>
      <c r="G11" s="52">
        <f t="shared" si="0"/>
        <v>1.24</v>
      </c>
      <c r="H11" s="53">
        <f t="shared" si="2"/>
        <v>6.8888888888888884E-4</v>
      </c>
      <c r="I11" s="22">
        <f t="shared" si="3"/>
        <v>0.68888888888888888</v>
      </c>
      <c r="J11" s="48">
        <f t="shared" si="4"/>
        <v>0</v>
      </c>
    </row>
    <row r="12" spans="2:10" ht="15.6" thickBot="1" x14ac:dyDescent="0.3">
      <c r="B12" s="55">
        <v>0.72</v>
      </c>
      <c r="C12" s="54">
        <v>0</v>
      </c>
      <c r="D12" s="55">
        <v>0</v>
      </c>
      <c r="E12" s="56">
        <v>0</v>
      </c>
      <c r="F12" s="46">
        <f t="shared" si="1"/>
        <v>0</v>
      </c>
      <c r="G12" s="59">
        <f t="shared" si="0"/>
        <v>0.72</v>
      </c>
      <c r="H12" s="60">
        <f t="shared" si="2"/>
        <v>4.0000000000000002E-4</v>
      </c>
      <c r="I12" s="26">
        <f t="shared" si="3"/>
        <v>0.4</v>
      </c>
      <c r="J12" s="55">
        <f t="shared" si="4"/>
        <v>0</v>
      </c>
    </row>
    <row r="13" spans="2:10" x14ac:dyDescent="0.25">
      <c r="I13" s="61"/>
    </row>
    <row r="16" spans="2:10" x14ac:dyDescent="0.25">
      <c r="G16" s="65" t="s">
        <v>16</v>
      </c>
      <c r="H16" s="65"/>
    </row>
    <row r="17" spans="4:9" x14ac:dyDescent="0.25">
      <c r="G17" s="1" t="s">
        <v>17</v>
      </c>
      <c r="H17" s="1" t="s">
        <v>18</v>
      </c>
      <c r="I17" s="66" t="s">
        <v>21</v>
      </c>
    </row>
    <row r="18" spans="4:9" x14ac:dyDescent="0.25">
      <c r="G18" s="63">
        <f>F12/1000</f>
        <v>0</v>
      </c>
      <c r="H18" s="64">
        <f>H12</f>
        <v>4.0000000000000002E-4</v>
      </c>
      <c r="I18" s="67">
        <f>H18*$D$20</f>
        <v>4.8799999999999999E-4</v>
      </c>
    </row>
    <row r="19" spans="4:9" x14ac:dyDescent="0.25">
      <c r="D19" s="66" t="s">
        <v>20</v>
      </c>
      <c r="G19" s="63">
        <f>F11/1000</f>
        <v>0</v>
      </c>
      <c r="H19" s="64">
        <f>H11</f>
        <v>6.8888888888888884E-4</v>
      </c>
      <c r="I19" s="67">
        <f t="shared" ref="I19:I24" si="5">H19*$D$20</f>
        <v>8.4044444444444433E-4</v>
      </c>
    </row>
    <row r="20" spans="4:9" x14ac:dyDescent="0.25">
      <c r="D20" s="66">
        <v>1.22</v>
      </c>
      <c r="G20" s="63">
        <f>F10/1000</f>
        <v>3.9999999999999996E-4</v>
      </c>
      <c r="H20" s="64">
        <f>H10</f>
        <v>6.8888888888888884E-4</v>
      </c>
      <c r="I20" s="67">
        <f t="shared" si="5"/>
        <v>8.4044444444444433E-4</v>
      </c>
    </row>
    <row r="21" spans="4:9" x14ac:dyDescent="0.25">
      <c r="G21" s="63">
        <f>F9/1000</f>
        <v>1.1300000000000001E-3</v>
      </c>
      <c r="H21" s="64">
        <f>H9</f>
        <v>1.1055555555555556E-3</v>
      </c>
      <c r="I21" s="67">
        <f t="shared" si="5"/>
        <v>1.3487777777777777E-3</v>
      </c>
    </row>
    <row r="22" spans="4:9" x14ac:dyDescent="0.25">
      <c r="G22" s="63">
        <f>F8/1000</f>
        <v>1.7033333333333334E-3</v>
      </c>
      <c r="H22" s="64">
        <f>H8</f>
        <v>1.3092592592592591E-3</v>
      </c>
      <c r="I22" s="67">
        <f t="shared" si="5"/>
        <v>1.5972962962962961E-3</v>
      </c>
    </row>
    <row r="23" spans="4:9" x14ac:dyDescent="0.25">
      <c r="G23" s="63">
        <f>F7/1000</f>
        <v>2.4599999999999999E-3</v>
      </c>
      <c r="H23" s="64">
        <f>H7</f>
        <v>1.4777777777777779E-3</v>
      </c>
      <c r="I23" s="67">
        <f t="shared" si="5"/>
        <v>1.802888888888889E-3</v>
      </c>
    </row>
    <row r="24" spans="4:9" x14ac:dyDescent="0.25">
      <c r="G24" s="63">
        <f>F6/1000</f>
        <v>3.3733333333333337E-3</v>
      </c>
      <c r="H24" s="64">
        <f>H6</f>
        <v>2.1481481481481482E-3</v>
      </c>
      <c r="I24" s="67">
        <f t="shared" si="5"/>
        <v>2.6207407407407408E-3</v>
      </c>
    </row>
  </sheetData>
  <mergeCells count="1">
    <mergeCell ref="G16:H16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 (2)</vt:lpstr>
      <vt:lpstr>FRUCTOSE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TB, Mr [28830040@sun.ac.za]</dc:creator>
  <cp:lastModifiedBy>Punabantu, N, Mr [28820169@sun.ac.za]</cp:lastModifiedBy>
  <dcterms:created xsi:type="dcterms:W3CDTF">2025-06-04T20:31:03Z</dcterms:created>
  <dcterms:modified xsi:type="dcterms:W3CDTF">2025-06-11T13:38:59Z</dcterms:modified>
</cp:coreProperties>
</file>