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D61B1303-2DDD-4ECE-94AC-CBE3AC66F9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c. in Calib Units" sheetId="3" r:id="rId1"/>
    <sheet name="ubk 530 adsorption" sheetId="7" r:id="rId2"/>
    <sheet name="Sheet1" sheetId="8" r:id="rId3"/>
  </sheets>
  <definedNames>
    <definedName name="_xlcn.WorksheetConnection_adsorption.xlsxTable1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adsorption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7" l="1"/>
  <c r="D20" i="7"/>
  <c r="D21" i="7"/>
  <c r="D22" i="7"/>
  <c r="D23" i="7"/>
  <c r="D24" i="7"/>
  <c r="D18" i="7"/>
  <c r="D9" i="7"/>
  <c r="D10" i="7"/>
  <c r="D11" i="7"/>
  <c r="D12" i="7"/>
  <c r="D13" i="7"/>
  <c r="D14" i="7"/>
  <c r="D15" i="7"/>
  <c r="L17" i="7"/>
  <c r="M27" i="7"/>
  <c r="M9" i="7"/>
  <c r="M15" i="7"/>
  <c r="L28" i="7"/>
  <c r="L24" i="7" l="1"/>
  <c r="M24" i="7" s="1"/>
  <c r="K24" i="7"/>
  <c r="N24" i="7" s="1"/>
  <c r="O24" i="7" s="1"/>
  <c r="P24" i="7" s="1"/>
  <c r="Q24" i="7" s="1"/>
  <c r="R24" i="7" s="1"/>
  <c r="S24" i="7" s="1"/>
  <c r="M23" i="7"/>
  <c r="L23" i="7"/>
  <c r="K23" i="7"/>
  <c r="N23" i="7" s="1"/>
  <c r="O23" i="7" s="1"/>
  <c r="P23" i="7" s="1"/>
  <c r="Q23" i="7" s="1"/>
  <c r="R23" i="7" s="1"/>
  <c r="S23" i="7" s="1"/>
  <c r="M22" i="7"/>
  <c r="L22" i="7"/>
  <c r="K22" i="7"/>
  <c r="N22" i="7" s="1"/>
  <c r="O22" i="7" s="1"/>
  <c r="P22" i="7" s="1"/>
  <c r="Q22" i="7" s="1"/>
  <c r="R22" i="7" s="1"/>
  <c r="S22" i="7" s="1"/>
  <c r="M21" i="7"/>
  <c r="L21" i="7"/>
  <c r="K21" i="7"/>
  <c r="N21" i="7" s="1"/>
  <c r="O21" i="7" s="1"/>
  <c r="P21" i="7" s="1"/>
  <c r="Q21" i="7" s="1"/>
  <c r="R21" i="7" s="1"/>
  <c r="S21" i="7" s="1"/>
  <c r="M20" i="7"/>
  <c r="L20" i="7"/>
  <c r="K20" i="7"/>
  <c r="N20" i="7" s="1"/>
  <c r="O20" i="7" s="1"/>
  <c r="P20" i="7" s="1"/>
  <c r="Q20" i="7" s="1"/>
  <c r="R20" i="7" s="1"/>
  <c r="S20" i="7" s="1"/>
  <c r="M19" i="7"/>
  <c r="L19" i="7"/>
  <c r="K19" i="7"/>
  <c r="N19" i="7" s="1"/>
  <c r="O19" i="7" s="1"/>
  <c r="P19" i="7" s="1"/>
  <c r="Q19" i="7" s="1"/>
  <c r="R19" i="7" s="1"/>
  <c r="S19" i="7" s="1"/>
  <c r="M18" i="7"/>
  <c r="L18" i="7"/>
  <c r="K18" i="7"/>
  <c r="N18" i="7" s="1"/>
  <c r="O18" i="7" s="1"/>
  <c r="P18" i="7" s="1"/>
  <c r="Q18" i="7" s="1"/>
  <c r="R18" i="7" s="1"/>
  <c r="S18" i="7" s="1"/>
  <c r="L34" i="7"/>
  <c r="L33" i="7"/>
  <c r="L27" i="7"/>
  <c r="L32" i="7"/>
  <c r="L31" i="7"/>
  <c r="L30" i="7"/>
  <c r="L29" i="7"/>
  <c r="M10" i="7"/>
  <c r="M11" i="7"/>
  <c r="M12" i="7"/>
  <c r="M13" i="7"/>
  <c r="M14" i="7"/>
  <c r="O11" i="7"/>
  <c r="P11" i="7" s="1"/>
  <c r="Q11" i="7" s="1"/>
  <c r="R11" i="7" s="1"/>
  <c r="S11" i="7" s="1"/>
  <c r="M32" i="7" s="1"/>
  <c r="N10" i="7"/>
  <c r="O10" i="7" s="1"/>
  <c r="P10" i="7" s="1"/>
  <c r="Q10" i="7" s="1"/>
  <c r="R10" i="7" s="1"/>
  <c r="S10" i="7" s="1"/>
  <c r="M33" i="7" s="1"/>
  <c r="N11" i="7"/>
  <c r="N14" i="7"/>
  <c r="O14" i="7" s="1"/>
  <c r="P14" i="7" s="1"/>
  <c r="Q14" i="7" s="1"/>
  <c r="R14" i="7" s="1"/>
  <c r="S14" i="7" s="1"/>
  <c r="M29" i="7" s="1"/>
  <c r="N15" i="7"/>
  <c r="O15" i="7" s="1"/>
  <c r="P15" i="7" s="1"/>
  <c r="Q15" i="7" s="1"/>
  <c r="R15" i="7" s="1"/>
  <c r="S15" i="7" s="1"/>
  <c r="M28" i="7" s="1"/>
  <c r="L10" i="7"/>
  <c r="L11" i="7"/>
  <c r="L12" i="7"/>
  <c r="L13" i="7"/>
  <c r="L14" i="7"/>
  <c r="L15" i="7"/>
  <c r="L9" i="7"/>
  <c r="L8" i="7"/>
  <c r="K10" i="7"/>
  <c r="K11" i="7"/>
  <c r="K12" i="7"/>
  <c r="N12" i="7" s="1"/>
  <c r="O12" i="7" s="1"/>
  <c r="P12" i="7" s="1"/>
  <c r="Q12" i="7" s="1"/>
  <c r="R12" i="7" s="1"/>
  <c r="S12" i="7" s="1"/>
  <c r="M31" i="7" s="1"/>
  <c r="K13" i="7"/>
  <c r="N13" i="7" s="1"/>
  <c r="O13" i="7" s="1"/>
  <c r="P13" i="7" s="1"/>
  <c r="Q13" i="7" s="1"/>
  <c r="R13" i="7" s="1"/>
  <c r="S13" i="7" s="1"/>
  <c r="M30" i="7" s="1"/>
  <c r="K14" i="7"/>
  <c r="K15" i="7"/>
  <c r="K9" i="7"/>
  <c r="N9" i="7" s="1"/>
  <c r="O9" i="7" s="1"/>
  <c r="P9" i="7" s="1"/>
  <c r="Q9" i="7" s="1"/>
  <c r="R9" i="7" s="1"/>
  <c r="S9" i="7" s="1"/>
  <c r="M34" i="7" s="1"/>
  <c r="F9" i="7"/>
  <c r="N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tc={1E4EC30E-43B7-4B26-B927-C75B6BE65A83}</author>
  </authors>
  <commentList>
    <comment ref="N5" authorId="0" shapeId="0" xr:uid="{1E4EC30E-43B7-4B26-B927-C75B6BE65A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7D5F4-5F9D-4E99-9AAB-A375307402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796779-5708-4B92-8A01-98C2997D71D0}" name="WorksheetConnection_adsorption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dsorption.xlsxTable11"/>
        </x15:connection>
      </ext>
    </extLst>
  </connection>
</connections>
</file>

<file path=xl/sharedStrings.xml><?xml version="1.0" encoding="utf-8"?>
<sst xmlns="http://schemas.openxmlformats.org/spreadsheetml/2006/main" count="203" uniqueCount="189">
  <si>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</si>
  <si>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</si>
  <si>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</si>
  <si>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</si>
  <si>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</si>
  <si>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</si>
  <si>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</si>
  <si>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</si>
  <si>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</si>
  <si>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</si>
  <si>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</si>
  <si>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</si>
  <si>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</si>
  <si>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</si>
  <si>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</si>
  <si>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</si>
  <si>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</si>
  <si>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</si>
  <si>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</si>
  <si>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</si>
  <si>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</si>
  <si>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</si>
  <si>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</si>
  <si>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</si>
  <si>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</si>
  <si>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</si>
  <si>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</si>
  <si>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</si>
  <si>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</si>
  <si>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</si>
  <si>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</si>
  <si>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</si>
  <si>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</si>
  <si>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</si>
  <si>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</si>
  <si>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</si>
  <si>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</si>
  <si>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</si>
  <si>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</si>
  <si>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</si>
  <si>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</si>
  <si>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</si>
  <si>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</si>
  <si>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</si>
  <si>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</si>
  <si>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</si>
  <si>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</si>
  <si>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</si>
  <si>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</si>
  <si>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</si>
  <si>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</si>
  <si>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</si>
  <si>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</si>
  <si>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</si>
  <si>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</si>
  <si>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</si>
  <si>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</si>
  <si>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</si>
  <si>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</si>
  <si>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</si>
  <si>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</si>
  <si>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</si>
  <si>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</si>
  <si>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</si>
  <si>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</si>
  <si>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</si>
  <si>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</si>
  <si>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</si>
  <si>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</si>
  <si>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</si>
  <si>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</si>
  <si>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</si>
  <si>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</si>
  <si>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</si>
  <si>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</si>
  <si>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</si>
  <si>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</si>
  <si>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</si>
  <si>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</si>
  <si>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</si>
  <si>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</si>
  <si>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</si>
  <si>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</si>
  <si>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</si>
  <si>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</si>
  <si>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</si>
  <si>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</si>
  <si>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</si>
  <si>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</si>
  <si>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</si>
  <si>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</si>
  <si>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</si>
  <si>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</si>
  <si>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</si>
  <si>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</si>
  <si>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</si>
  <si>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</si>
  <si>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</si>
  <si>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</si>
  <si>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</si>
  <si>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</si>
  <si>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</si>
  <si>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</si>
  <si>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</si>
  <si>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</si>
  <si>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</si>
  <si>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</si>
  <si>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</si>
  <si>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</si>
  <si>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</si>
  <si>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</si>
  <si>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</si>
  <si>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</si>
  <si>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</si>
  <si>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</si>
  <si>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</si>
  <si>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</si>
  <si>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</si>
  <si>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</si>
  <si>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</si>
  <si>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</si>
  <si>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</si>
  <si>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</si>
  <si>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</si>
  <si>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</si>
  <si>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</si>
  <si>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</si>
  <si>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</si>
  <si>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</si>
  <si>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</si>
  <si>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</si>
  <si>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</si>
  <si>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</si>
  <si>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</si>
  <si>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</si>
  <si>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</si>
  <si>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</si>
  <si>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</si>
  <si>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</si>
  <si>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</si>
  <si>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</si>
  <si>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</si>
  <si>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</si>
  <si>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</si>
  <si>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</si>
  <si>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</si>
  <si>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</si>
  <si>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</si>
  <si>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</si>
  <si>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</si>
  <si>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</si>
  <si>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</si>
  <si>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</si>
  <si>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2 runs</t>
  </si>
  <si>
    <t>resin</t>
  </si>
  <si>
    <t>resin used</t>
  </si>
  <si>
    <t>solution</t>
  </si>
  <si>
    <t>ppm</t>
  </si>
  <si>
    <t>initial concentration</t>
  </si>
  <si>
    <t>Diaion UBK 530</t>
  </si>
  <si>
    <t>UBK 530 2nd Run</t>
  </si>
  <si>
    <t>UBK 530 1st Run</t>
  </si>
  <si>
    <t>2ND RUN</t>
  </si>
  <si>
    <t>1ST RUN</t>
  </si>
  <si>
    <t>final concentrations</t>
  </si>
  <si>
    <t>ppm is</t>
  </si>
  <si>
    <t>g/L</t>
  </si>
  <si>
    <t>resin density</t>
  </si>
  <si>
    <t>g_resin/mL_resin</t>
  </si>
  <si>
    <t>resin volume</t>
  </si>
  <si>
    <t>g</t>
  </si>
  <si>
    <t>mL_resin</t>
  </si>
  <si>
    <t>Change in Mass (g_solute)</t>
  </si>
  <si>
    <t>Change in C (g_solute/mL_liquid)</t>
  </si>
  <si>
    <t>mL</t>
  </si>
  <si>
    <t>qe (g_solute/mL_resin)</t>
  </si>
  <si>
    <t>Model</t>
  </si>
  <si>
    <t>Adj Rsq</t>
  </si>
  <si>
    <t>Linear</t>
  </si>
  <si>
    <t>Lang</t>
  </si>
  <si>
    <t>Fred</t>
  </si>
  <si>
    <t>Ce (mg_solute/L)</t>
  </si>
  <si>
    <t>Co (mg_solute/L)</t>
  </si>
  <si>
    <t>Co (mg_solute/L_liquid)</t>
  </si>
  <si>
    <t>Ce (mg_solute/L_liquid)</t>
  </si>
  <si>
    <t>Change in C  (mg_solute/L_liquid)</t>
  </si>
  <si>
    <t>Change in C  (g_solute/L_liquid)</t>
  </si>
  <si>
    <t>qe (g_solute/g_resin)</t>
  </si>
  <si>
    <t>Ce (g_solute/mL_liquid)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</si>
</sst>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000"/>
  </numFmts>
  <fonts count="10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2"/>
      <color rgb="FF00B0F0"/>
      <name val="Cambria"/>
      <family val="1"/>
      <scheme val="major"/>
    </font>
    <font>
      <i/>
      <sz val="12"/>
      <color rgb="FF00000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1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rgb="FF95B3D7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5" fillId="0" borderId="4" xfId="0" applyFont="1" applyBorder="1"/>
    <xf numFmtId="0" fontId="5" fillId="4" borderId="1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0" fontId="5" fillId="4" borderId="9" xfId="0" applyFont="1" applyFill="1" applyBorder="1"/>
    <xf numFmtId="0" fontId="5" fillId="4" borderId="0" xfId="0" applyFont="1" applyFill="1"/>
    <xf numFmtId="0" fontId="6" fillId="11" borderId="15" xfId="0" applyFont="1" applyFill="1" applyBorder="1" applyAlignment="1">
      <alignment horizontal="right"/>
    </xf>
    <xf numFmtId="164" fontId="6" fillId="6" borderId="16" xfId="0" applyNumberFormat="1" applyFont="1" applyFill="1" applyBorder="1" applyAlignment="1">
      <alignment horizontal="right"/>
    </xf>
    <xf numFmtId="0" fontId="5" fillId="9" borderId="12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12" borderId="0" xfId="0" applyFont="1" applyFill="1"/>
    <xf numFmtId="0" fontId="5" fillId="7" borderId="14" xfId="0" applyFont="1" applyFill="1" applyBorder="1" applyAlignment="1">
      <alignment horizontal="right" vertical="center"/>
    </xf>
    <xf numFmtId="164" fontId="7" fillId="5" borderId="11" xfId="0" applyNumberFormat="1" applyFont="1" applyFill="1" applyBorder="1" applyAlignment="1">
      <alignment vertical="center"/>
    </xf>
    <xf numFmtId="0" fontId="5" fillId="0" borderId="8" xfId="0" applyFont="1" applyBorder="1"/>
    <xf numFmtId="0" fontId="5" fillId="9" borderId="4" xfId="0" applyFont="1" applyFill="1" applyBorder="1"/>
    <xf numFmtId="0" fontId="5" fillId="7" borderId="4" xfId="0" applyFont="1" applyFill="1" applyBorder="1"/>
    <xf numFmtId="0" fontId="5" fillId="9" borderId="17" xfId="0" applyFont="1" applyFill="1" applyBorder="1"/>
    <xf numFmtId="0" fontId="9" fillId="9" borderId="17" xfId="0" applyFont="1" applyFill="1" applyBorder="1"/>
    <xf numFmtId="0" fontId="5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" fillId="13" borderId="0" xfId="0" applyFont="1" applyFill="1"/>
    <xf numFmtId="11" fontId="5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6" fontId="5" fillId="13" borderId="0" xfId="0" applyNumberFormat="1" applyFont="1" applyFill="1"/>
    <xf numFmtId="167" fontId="5" fillId="13" borderId="0" xfId="0" applyNumberFormat="1" applyFont="1" applyFill="1"/>
    <xf numFmtId="0" fontId="5" fillId="14" borderId="0" xfId="0" applyFont="1" applyFill="1"/>
    <xf numFmtId="165" fontId="5" fillId="14" borderId="0" xfId="0" applyNumberFormat="1" applyFont="1" applyFill="1"/>
    <xf numFmtId="0" fontId="5" fillId="15" borderId="0" xfId="0" applyFont="1" applyFill="1"/>
    <xf numFmtId="165" fontId="5" fillId="15" borderId="0" xfId="0" applyNumberFormat="1" applyFont="1" applyFill="1"/>
    <xf numFmtId="164" fontId="5" fillId="15" borderId="0" xfId="0" applyNumberFormat="1" applyFont="1" applyFill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Isotherm</a:t>
            </a:r>
            <a:r>
              <a:rPr lang="en-GB" baseline="0"/>
              <a:t> Data </a:t>
            </a:r>
            <a:r>
              <a:rPr lang="en-GB"/>
              <a:t>Model</a:t>
            </a:r>
            <a:r>
              <a:rPr lang="en-GB" baseline="0"/>
              <a:t> Fitting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UBK-530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Sheet1!$E$24:$E$26</c:f>
              <c:numCache>
                <c:formatCode>0.000</c:formatCode>
                <c:ptCount val="3"/>
                <c:pt idx="0">
                  <c:v>0.99470000000000003</c:v>
                </c:pt>
                <c:pt idx="1">
                  <c:v>0.99470000000000003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3A0-81D9-18531F3F03D6}"/>
            </c:ext>
          </c:extLst>
        </c:ser>
        <c:ser>
          <c:idx val="1"/>
          <c:order val="1"/>
          <c:tx>
            <c:v>PCR-642Ca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Sheet1!$H$24:$H$26</c:f>
              <c:numCache>
                <c:formatCode>0.000</c:formatCode>
                <c:ptCount val="3"/>
                <c:pt idx="0">
                  <c:v>0.98270000000000002</c:v>
                </c:pt>
                <c:pt idx="1">
                  <c:v>0.99470000000000003</c:v>
                </c:pt>
                <c:pt idx="2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E-43A0-81D9-18531F3F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08560"/>
        <c:axId val="443516240"/>
      </c:barChart>
      <c:catAx>
        <c:axId val="4435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6240"/>
        <c:crosses val="autoZero"/>
        <c:auto val="1"/>
        <c:lblAlgn val="ctr"/>
        <c:lblOffset val="100"/>
        <c:noMultiLvlLbl val="0"/>
      </c:catAx>
      <c:valAx>
        <c:axId val="44351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19</xdr:row>
      <xdr:rowOff>0</xdr:rowOff>
    </xdr:from>
    <xdr:to>
      <xdr:col>5</xdr:col>
      <xdr:colOff>116541</xdr:colOff>
      <xdr:row>21</xdr:row>
      <xdr:rowOff>80682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186809-16AB-6657-72E9-13CD0BECD991}"/>
            </a:ext>
          </a:extLst>
        </xdr:cNvPr>
        <xdr:cNvSpPr txBox="1"/>
      </xdr:nvSpPr>
      <xdr:spPr>
        <a:xfrm>
          <a:off x="1801906" y="3236259"/>
          <a:ext cx="1362635" cy="42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ubk</a:t>
          </a:r>
        </a:p>
      </xdr:txBody>
    </xdr:sp>
    <xdr:clientData/>
  </xdr:twoCellAnchor>
  <xdr:twoCellAnchor>
    <xdr:from>
      <xdr:col>6</xdr:col>
      <xdr:colOff>80682</xdr:colOff>
      <xdr:row>19</xdr:row>
      <xdr:rowOff>8964</xdr:rowOff>
    </xdr:from>
    <xdr:to>
      <xdr:col>8</xdr:col>
      <xdr:colOff>224117</xdr:colOff>
      <xdr:row>21</xdr:row>
      <xdr:rowOff>89645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58B784-6F34-4643-B6E9-D6B4E92C940F}"/>
            </a:ext>
          </a:extLst>
        </xdr:cNvPr>
        <xdr:cNvSpPr txBox="1"/>
      </xdr:nvSpPr>
      <xdr:spPr>
        <a:xfrm>
          <a:off x="3738282" y="3245223"/>
          <a:ext cx="1362635" cy="42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PCR</a:t>
          </a:r>
        </a:p>
      </xdr:txBody>
    </xdr:sp>
    <xdr:clientData/>
  </xdr:twoCellAnchor>
  <xdr:twoCellAnchor>
    <xdr:from>
      <xdr:col>0</xdr:col>
      <xdr:colOff>596154</xdr:colOff>
      <xdr:row>27</xdr:row>
      <xdr:rowOff>152400</xdr:rowOff>
    </xdr:from>
    <xdr:to>
      <xdr:col>6</xdr:col>
      <xdr:colOff>304799</xdr:colOff>
      <xdr:row>41</xdr:row>
      <xdr:rowOff>31375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792D7-D5D9-3D65-FB83-BC7604B7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56074</xdr:colOff>
      <xdr:row>16</xdr:row>
      <xdr:rowOff>56251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E5F3BB-7FD3-6DB5-F1D4-B7DE042B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38474" cy="27815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94E1FBDF-70BA-4003-B39A-8C06C1B738F6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7-10T08:35:15.77" personId="{94E1FBDF-70BA-4003-B39A-8C06C1B738F6}" id="{1E4EC30E-43B7-4B26-B927-C75B6BE65A83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5" sqref="K15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44" t="s">
        <v>151</v>
      </c>
      <c r="C1" s="44"/>
      <c r="D1" s="44"/>
    </row>
    <row r="2" spans="1:6" x14ac:dyDescent="0.25">
      <c r="B2" s="44"/>
      <c r="C2" s="44"/>
      <c r="D2" s="44"/>
    </row>
    <row r="3" spans="1:6" ht="33" customHeight="1" x14ac:dyDescent="0.25">
      <c r="B3" s="45"/>
      <c r="C3" s="45"/>
      <c r="D3" s="45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FA3-A816-4870-924A-B3A04F733C06}">
  <dimension ref="C3:S34"/>
  <sheetViews>
    <sheetView tabSelected="1" topLeftCell="F24" zoomScale="101" zoomScaleNormal="70" workbookViewId="0">
      <selection activeCell="M37" sqref="M37"/>
    </sheetView>
  </sheetViews>
  <sheetFormatPr defaultColWidth="9.109375" defaultRowHeight="15" x14ac:dyDescent="0.25"/>
  <cols>
    <col min="1" max="2" width="9.109375" style="7"/>
    <col min="3" max="3" width="10.6640625" style="7" bestFit="1" customWidth="1"/>
    <col min="4" max="4" width="17.88671875" style="7" bestFit="1" customWidth="1"/>
    <col min="5" max="5" width="11.44140625" style="7" customWidth="1"/>
    <col min="6" max="6" width="24.5546875" style="7" bestFit="1" customWidth="1"/>
    <col min="7" max="7" width="9.109375" style="7"/>
    <col min="8" max="8" width="11.5546875" style="7" bestFit="1" customWidth="1"/>
    <col min="9" max="10" width="9.109375" style="7"/>
    <col min="11" max="12" width="24.5546875" style="7" bestFit="1" customWidth="1"/>
    <col min="13" max="13" width="34.21875" style="7" bestFit="1" customWidth="1"/>
    <col min="14" max="14" width="35.109375" style="7" bestFit="1" customWidth="1"/>
    <col min="15" max="16" width="33.77734375" style="7" bestFit="1" customWidth="1"/>
    <col min="17" max="17" width="26.109375" style="7" bestFit="1" customWidth="1"/>
    <col min="18" max="19" width="23.77734375" style="7" bestFit="1" customWidth="1"/>
    <col min="20" max="16384" width="9.109375" style="7"/>
  </cols>
  <sheetData>
    <row r="3" spans="3:19" ht="15.6" thickBot="1" x14ac:dyDescent="0.3">
      <c r="H3" s="52" t="s">
        <v>153</v>
      </c>
      <c r="I3" s="52"/>
    </row>
    <row r="4" spans="3:19" ht="15.6" thickBot="1" x14ac:dyDescent="0.3">
      <c r="D4" s="8" t="s">
        <v>154</v>
      </c>
      <c r="E4" s="49" t="s">
        <v>159</v>
      </c>
      <c r="F4" s="50"/>
      <c r="G4" s="51"/>
      <c r="H4" s="9" t="s">
        <v>155</v>
      </c>
      <c r="I4" s="10">
        <v>4</v>
      </c>
      <c r="J4" s="7" t="s">
        <v>170</v>
      </c>
      <c r="M4" s="25">
        <v>1</v>
      </c>
      <c r="N4" s="26" t="s">
        <v>165</v>
      </c>
      <c r="O4" s="25">
        <v>9.9885899999999994E-4</v>
      </c>
      <c r="P4" s="26" t="s">
        <v>166</v>
      </c>
    </row>
    <row r="5" spans="3:19" ht="15.6" thickBot="1" x14ac:dyDescent="0.3">
      <c r="H5" s="11" t="s">
        <v>156</v>
      </c>
      <c r="I5" s="12">
        <v>15</v>
      </c>
      <c r="J5" s="7" t="s">
        <v>174</v>
      </c>
      <c r="M5" s="25" t="s">
        <v>167</v>
      </c>
      <c r="N5" s="25">
        <v>1.22</v>
      </c>
      <c r="O5" s="25" t="s">
        <v>168</v>
      </c>
      <c r="P5" s="25"/>
    </row>
    <row r="6" spans="3:19" ht="15.6" thickBot="1" x14ac:dyDescent="0.3">
      <c r="H6" s="13"/>
      <c r="I6" s="13"/>
      <c r="M6" s="25" t="s">
        <v>169</v>
      </c>
      <c r="N6" s="25">
        <f>I4/N5</f>
        <v>3.278688524590164</v>
      </c>
      <c r="O6" s="25" t="s">
        <v>171</v>
      </c>
    </row>
    <row r="7" spans="3:19" ht="15.6" thickBot="1" x14ac:dyDescent="0.3">
      <c r="D7" s="49" t="s">
        <v>157</v>
      </c>
      <c r="E7" s="50"/>
      <c r="F7" s="51"/>
      <c r="H7" s="13"/>
      <c r="I7" s="13"/>
    </row>
    <row r="8" spans="3:19" ht="15.6" thickBot="1" x14ac:dyDescent="0.3">
      <c r="C8" s="8" t="s">
        <v>163</v>
      </c>
      <c r="D8" s="8" t="s">
        <v>182</v>
      </c>
      <c r="E8" s="22"/>
      <c r="F8" s="8" t="s">
        <v>184</v>
      </c>
      <c r="H8" s="13"/>
      <c r="I8" s="13"/>
      <c r="K8" s="41" t="s">
        <v>183</v>
      </c>
      <c r="L8" s="41" t="str">
        <f>F8</f>
        <v>Ce (mg_solute/L_liquid)</v>
      </c>
      <c r="M8" s="33" t="s">
        <v>188</v>
      </c>
      <c r="N8" s="7" t="s">
        <v>185</v>
      </c>
      <c r="O8" s="7" t="s">
        <v>186</v>
      </c>
      <c r="P8" s="7" t="s">
        <v>173</v>
      </c>
      <c r="Q8" s="41" t="s">
        <v>172</v>
      </c>
      <c r="R8" s="7" t="s">
        <v>187</v>
      </c>
      <c r="S8" s="39" t="s">
        <v>175</v>
      </c>
    </row>
    <row r="9" spans="3:19" ht="15.6" thickBot="1" x14ac:dyDescent="0.3">
      <c r="C9" s="14">
        <v>1000</v>
      </c>
      <c r="D9" s="14">
        <f>C9*0.211</f>
        <v>211</v>
      </c>
      <c r="E9" s="21">
        <v>3.2852916979593401</v>
      </c>
      <c r="F9" s="15">
        <f>50*E9</f>
        <v>164.26458489796701</v>
      </c>
      <c r="G9" s="53" t="s">
        <v>161</v>
      </c>
      <c r="H9" s="54"/>
      <c r="I9" s="55"/>
      <c r="K9" s="41">
        <f>D9</f>
        <v>211</v>
      </c>
      <c r="L9" s="43">
        <f>F9</f>
        <v>164.26458489796701</v>
      </c>
      <c r="M9" s="33">
        <f>L9/1000000</f>
        <v>1.6426458489796701E-4</v>
      </c>
      <c r="N9" s="36">
        <f t="shared" ref="N9:N15" si="0">K9-L9</f>
        <v>46.735415102032988</v>
      </c>
      <c r="O9" s="7">
        <f>N9/1000</f>
        <v>4.6735415102032989E-2</v>
      </c>
      <c r="P9" s="34">
        <f>O9/1000</f>
        <v>4.6735415102032987E-5</v>
      </c>
      <c r="Q9" s="42">
        <f>P9*$I$5</f>
        <v>7.0103122653049485E-4</v>
      </c>
      <c r="R9" s="7">
        <f>Q9/$I$4</f>
        <v>1.7525780663262371E-4</v>
      </c>
      <c r="S9" s="40">
        <f>R9*$N$5</f>
        <v>2.1381452409180093E-4</v>
      </c>
    </row>
    <row r="10" spans="3:19" ht="15.6" thickBot="1" x14ac:dyDescent="0.3">
      <c r="C10" s="16">
        <v>800</v>
      </c>
      <c r="D10" s="14">
        <f t="shared" ref="D10:D15" si="1">C10*0.211</f>
        <v>168.79999999999998</v>
      </c>
      <c r="E10" s="17">
        <v>2.5579999999999998</v>
      </c>
      <c r="F10" s="18">
        <v>127.914</v>
      </c>
      <c r="G10" s="19"/>
      <c r="H10" s="19"/>
      <c r="I10" s="19"/>
      <c r="K10" s="41">
        <f t="shared" ref="K10:K15" si="2">D10</f>
        <v>168.79999999999998</v>
      </c>
      <c r="L10" s="43">
        <f t="shared" ref="L10:L15" si="3">F10</f>
        <v>127.914</v>
      </c>
      <c r="M10" s="33">
        <f t="shared" ref="M10:M14" si="4">L10/1000000</f>
        <v>1.27914E-4</v>
      </c>
      <c r="N10" s="36">
        <f t="shared" si="0"/>
        <v>40.885999999999981</v>
      </c>
      <c r="O10" s="7">
        <f t="shared" ref="O10:P15" si="5">N10/1000</f>
        <v>4.0885999999999985E-2</v>
      </c>
      <c r="P10" s="34">
        <f t="shared" si="5"/>
        <v>4.0885999999999988E-5</v>
      </c>
      <c r="Q10" s="42">
        <f t="shared" ref="Q10:Q15" si="6">P10*$I$5</f>
        <v>6.1328999999999984E-4</v>
      </c>
      <c r="R10" s="7">
        <f t="shared" ref="R10:R15" si="7">Q10/$I$4</f>
        <v>1.5332249999999996E-4</v>
      </c>
      <c r="S10" s="40">
        <f t="shared" ref="S10:S15" si="8">R10*$N$5</f>
        <v>1.8705344999999995E-4</v>
      </c>
    </row>
    <row r="11" spans="3:19" ht="15.6" thickBot="1" x14ac:dyDescent="0.3">
      <c r="C11" s="16">
        <v>500</v>
      </c>
      <c r="D11" s="14">
        <f t="shared" si="1"/>
        <v>105.5</v>
      </c>
      <c r="E11" s="17">
        <v>1.72</v>
      </c>
      <c r="F11" s="18">
        <v>86.024000000000001</v>
      </c>
      <c r="G11" s="19"/>
      <c r="H11" s="19"/>
      <c r="I11" s="19"/>
      <c r="K11" s="41">
        <f t="shared" si="2"/>
        <v>105.5</v>
      </c>
      <c r="L11" s="43">
        <f t="shared" si="3"/>
        <v>86.024000000000001</v>
      </c>
      <c r="M11" s="33">
        <f t="shared" si="4"/>
        <v>8.6024000000000002E-5</v>
      </c>
      <c r="N11" s="36">
        <f t="shared" si="0"/>
        <v>19.475999999999999</v>
      </c>
      <c r="O11" s="7">
        <f t="shared" si="5"/>
        <v>1.9476E-2</v>
      </c>
      <c r="P11" s="34">
        <f t="shared" si="5"/>
        <v>1.9476000000000001E-5</v>
      </c>
      <c r="Q11" s="42">
        <f t="shared" si="6"/>
        <v>2.9214000000000003E-4</v>
      </c>
      <c r="R11" s="7">
        <f t="shared" si="7"/>
        <v>7.3035000000000008E-5</v>
      </c>
      <c r="S11" s="40">
        <f t="shared" si="8"/>
        <v>8.910270000000001E-5</v>
      </c>
    </row>
    <row r="12" spans="3:19" ht="15.6" thickBot="1" x14ac:dyDescent="0.3">
      <c r="C12" s="16">
        <v>400</v>
      </c>
      <c r="D12" s="14">
        <f t="shared" si="1"/>
        <v>84.399999999999991</v>
      </c>
      <c r="E12" s="17">
        <v>1.43</v>
      </c>
      <c r="F12" s="18">
        <v>71.477999999999994</v>
      </c>
      <c r="G12" s="19"/>
      <c r="H12" s="19"/>
      <c r="I12" s="19"/>
      <c r="K12" s="41">
        <f t="shared" si="2"/>
        <v>84.399999999999991</v>
      </c>
      <c r="L12" s="43">
        <f t="shared" si="3"/>
        <v>71.477999999999994</v>
      </c>
      <c r="M12" s="33">
        <f t="shared" si="4"/>
        <v>7.1477999999999996E-5</v>
      </c>
      <c r="N12" s="36">
        <f t="shared" si="0"/>
        <v>12.921999999999997</v>
      </c>
      <c r="O12" s="7">
        <f t="shared" si="5"/>
        <v>1.2921999999999998E-2</v>
      </c>
      <c r="P12" s="34">
        <f t="shared" si="5"/>
        <v>1.2921999999999998E-5</v>
      </c>
      <c r="Q12" s="42">
        <f t="shared" si="6"/>
        <v>1.9382999999999995E-4</v>
      </c>
      <c r="R12" s="7">
        <f t="shared" si="7"/>
        <v>4.8457499999999988E-5</v>
      </c>
      <c r="S12" s="40">
        <f t="shared" si="8"/>
        <v>5.9118149999999982E-5</v>
      </c>
    </row>
    <row r="13" spans="3:19" ht="15.6" thickBot="1" x14ac:dyDescent="0.3">
      <c r="C13" s="16">
        <v>250</v>
      </c>
      <c r="D13" s="14">
        <f t="shared" si="1"/>
        <v>52.75</v>
      </c>
      <c r="E13" s="17">
        <v>0.93700000000000006</v>
      </c>
      <c r="F13" s="18">
        <v>46.826999999999998</v>
      </c>
      <c r="G13" s="19"/>
      <c r="H13" s="19"/>
      <c r="I13" s="19"/>
      <c r="K13" s="41">
        <f t="shared" si="2"/>
        <v>52.75</v>
      </c>
      <c r="L13" s="43">
        <f t="shared" si="3"/>
        <v>46.826999999999998</v>
      </c>
      <c r="M13" s="33">
        <f t="shared" si="4"/>
        <v>4.6826999999999997E-5</v>
      </c>
      <c r="N13" s="36">
        <f t="shared" si="0"/>
        <v>5.9230000000000018</v>
      </c>
      <c r="O13" s="7">
        <f t="shared" si="5"/>
        <v>5.923000000000002E-3</v>
      </c>
      <c r="P13" s="34">
        <f t="shared" si="5"/>
        <v>5.9230000000000024E-6</v>
      </c>
      <c r="Q13" s="42">
        <f t="shared" si="6"/>
        <v>8.8845000000000035E-5</v>
      </c>
      <c r="R13" s="7">
        <f t="shared" si="7"/>
        <v>2.2211250000000009E-5</v>
      </c>
      <c r="S13" s="40">
        <f t="shared" si="8"/>
        <v>2.7097725000000008E-5</v>
      </c>
    </row>
    <row r="14" spans="3:19" ht="15.6" thickBot="1" x14ac:dyDescent="0.3">
      <c r="C14" s="16">
        <v>200</v>
      </c>
      <c r="D14" s="14">
        <f t="shared" si="1"/>
        <v>42.199999999999996</v>
      </c>
      <c r="E14" s="17">
        <v>0.69599999999999995</v>
      </c>
      <c r="F14" s="18">
        <v>34.79</v>
      </c>
      <c r="G14" s="19"/>
      <c r="H14" s="19"/>
      <c r="I14" s="19"/>
      <c r="K14" s="41">
        <f t="shared" si="2"/>
        <v>42.199999999999996</v>
      </c>
      <c r="L14" s="43">
        <f t="shared" si="3"/>
        <v>34.79</v>
      </c>
      <c r="M14" s="33">
        <f t="shared" si="4"/>
        <v>3.4789999999999997E-5</v>
      </c>
      <c r="N14" s="36">
        <f t="shared" si="0"/>
        <v>7.4099999999999966</v>
      </c>
      <c r="O14" s="7">
        <f t="shared" si="5"/>
        <v>7.4099999999999965E-3</v>
      </c>
      <c r="P14" s="34">
        <f t="shared" si="5"/>
        <v>7.4099999999999968E-6</v>
      </c>
      <c r="Q14" s="42">
        <f t="shared" si="6"/>
        <v>1.1114999999999995E-4</v>
      </c>
      <c r="R14" s="7">
        <f t="shared" si="7"/>
        <v>2.7787499999999988E-5</v>
      </c>
      <c r="S14" s="40">
        <f t="shared" si="8"/>
        <v>3.3900749999999982E-5</v>
      </c>
    </row>
    <row r="15" spans="3:19" ht="15.6" thickBot="1" x14ac:dyDescent="0.3">
      <c r="C15" s="16">
        <v>100</v>
      </c>
      <c r="D15" s="14">
        <f t="shared" si="1"/>
        <v>21.099999999999998</v>
      </c>
      <c r="E15" s="17">
        <v>0.42799999999999999</v>
      </c>
      <c r="F15" s="18">
        <v>21.39</v>
      </c>
      <c r="G15" s="19"/>
      <c r="H15" s="19"/>
      <c r="I15" s="19"/>
      <c r="K15" s="41">
        <f t="shared" si="2"/>
        <v>21.099999999999998</v>
      </c>
      <c r="L15" s="43">
        <f t="shared" si="3"/>
        <v>21.39</v>
      </c>
      <c r="M15" s="33">
        <f>L15/1000000</f>
        <v>2.139E-5</v>
      </c>
      <c r="N15" s="36">
        <f t="shared" si="0"/>
        <v>-0.2900000000000027</v>
      </c>
      <c r="O15" s="7">
        <f t="shared" si="5"/>
        <v>-2.9000000000000271E-4</v>
      </c>
      <c r="P15" s="34">
        <f t="shared" si="5"/>
        <v>-2.9000000000000273E-7</v>
      </c>
      <c r="Q15" s="42">
        <f t="shared" si="6"/>
        <v>-4.3500000000000414E-6</v>
      </c>
      <c r="R15" s="7">
        <f t="shared" si="7"/>
        <v>-1.0875000000000103E-6</v>
      </c>
      <c r="S15" s="40">
        <f t="shared" si="8"/>
        <v>-1.3267500000000125E-6</v>
      </c>
    </row>
    <row r="16" spans="3:19" ht="15.6" thickBot="1" x14ac:dyDescent="0.3">
      <c r="D16" s="27"/>
      <c r="E16" s="28"/>
      <c r="F16" s="29"/>
    </row>
    <row r="17" spans="3:19" ht="15.6" thickBot="1" x14ac:dyDescent="0.3">
      <c r="C17" s="8" t="s">
        <v>162</v>
      </c>
      <c r="D17" s="8" t="s">
        <v>182</v>
      </c>
      <c r="E17" s="22"/>
      <c r="F17" s="8" t="s">
        <v>181</v>
      </c>
      <c r="K17" s="41" t="s">
        <v>183</v>
      </c>
      <c r="L17" s="41" t="str">
        <f>L8</f>
        <v>Ce (mg_solute/L_liquid)</v>
      </c>
      <c r="M17" s="33" t="s">
        <v>188</v>
      </c>
      <c r="N17" s="7" t="s">
        <v>185</v>
      </c>
      <c r="O17" s="7" t="s">
        <v>186</v>
      </c>
      <c r="P17" s="7" t="s">
        <v>173</v>
      </c>
      <c r="Q17" s="41" t="s">
        <v>172</v>
      </c>
      <c r="R17" s="7" t="s">
        <v>187</v>
      </c>
      <c r="S17" s="39" t="s">
        <v>175</v>
      </c>
    </row>
    <row r="18" spans="3:19" ht="15.6" thickBot="1" x14ac:dyDescent="0.3">
      <c r="C18" s="14">
        <v>1000</v>
      </c>
      <c r="D18" s="16">
        <f>C18*0.2</f>
        <v>200</v>
      </c>
      <c r="E18" s="17">
        <v>3.363</v>
      </c>
      <c r="F18" s="20">
        <v>168.13900000000001</v>
      </c>
      <c r="G18" s="46" t="s">
        <v>160</v>
      </c>
      <c r="H18" s="47"/>
      <c r="I18" s="48"/>
      <c r="K18" s="41">
        <f>D18</f>
        <v>200</v>
      </c>
      <c r="L18" s="43">
        <f>F18</f>
        <v>168.13900000000001</v>
      </c>
      <c r="M18" s="33">
        <f>L18/1000000</f>
        <v>1.6813900000000001E-4</v>
      </c>
      <c r="N18" s="36">
        <f t="shared" ref="N18:N24" si="9">K18-L18</f>
        <v>31.86099999999999</v>
      </c>
      <c r="O18" s="7">
        <f>N18/1000</f>
        <v>3.1860999999999987E-2</v>
      </c>
      <c r="P18" s="34">
        <f>O18/1000</f>
        <v>3.1860999999999985E-5</v>
      </c>
      <c r="Q18" s="42">
        <f>P18*$I$5</f>
        <v>4.7791499999999976E-4</v>
      </c>
      <c r="R18" s="7">
        <f>Q18/$I$4</f>
        <v>1.1947874999999994E-4</v>
      </c>
      <c r="S18" s="40">
        <f>R18*$N$5</f>
        <v>1.4576407499999991E-4</v>
      </c>
    </row>
    <row r="19" spans="3:19" ht="15.6" thickBot="1" x14ac:dyDescent="0.3">
      <c r="C19" s="16">
        <v>800</v>
      </c>
      <c r="D19" s="16">
        <f t="shared" ref="D19:D24" si="10">C19*0.2</f>
        <v>160</v>
      </c>
      <c r="E19" s="17">
        <v>2.633</v>
      </c>
      <c r="F19" s="20">
        <v>131.666</v>
      </c>
      <c r="G19" s="19"/>
      <c r="H19" s="19"/>
      <c r="I19" s="19"/>
      <c r="K19" s="41">
        <f t="shared" ref="K19:K24" si="11">D19</f>
        <v>160</v>
      </c>
      <c r="L19" s="43">
        <f t="shared" ref="L19:L24" si="12">F19</f>
        <v>131.666</v>
      </c>
      <c r="M19" s="33">
        <f t="shared" ref="M19:M24" si="13">L19/1000000</f>
        <v>1.3166600000000001E-4</v>
      </c>
      <c r="N19" s="36">
        <f t="shared" si="9"/>
        <v>28.334000000000003</v>
      </c>
      <c r="O19" s="7">
        <f t="shared" ref="O19:P19" si="14">N19/1000</f>
        <v>2.8334000000000002E-2</v>
      </c>
      <c r="P19" s="34">
        <f t="shared" si="14"/>
        <v>2.8334E-5</v>
      </c>
      <c r="Q19" s="42">
        <f t="shared" ref="Q19:Q24" si="15">P19*$I$5</f>
        <v>4.2501000000000003E-4</v>
      </c>
      <c r="R19" s="7">
        <f t="shared" ref="R19:R24" si="16">Q19/$I$4</f>
        <v>1.0625250000000001E-4</v>
      </c>
      <c r="S19" s="40">
        <f t="shared" ref="S19:S24" si="17">R19*$N$5</f>
        <v>1.2962805E-4</v>
      </c>
    </row>
    <row r="20" spans="3:19" ht="15.6" thickBot="1" x14ac:dyDescent="0.3">
      <c r="C20" s="16">
        <v>500</v>
      </c>
      <c r="D20" s="16">
        <f t="shared" si="10"/>
        <v>100</v>
      </c>
      <c r="E20" s="17">
        <v>1.6919999999999999</v>
      </c>
      <c r="F20" s="20">
        <v>84.600999999999999</v>
      </c>
      <c r="G20" s="19"/>
      <c r="H20" s="19"/>
      <c r="I20" s="19"/>
      <c r="K20" s="41">
        <f t="shared" si="11"/>
        <v>100</v>
      </c>
      <c r="L20" s="43">
        <f t="shared" si="12"/>
        <v>84.600999999999999</v>
      </c>
      <c r="M20" s="33">
        <f t="shared" si="13"/>
        <v>8.4600999999999999E-5</v>
      </c>
      <c r="N20" s="36">
        <f t="shared" si="9"/>
        <v>15.399000000000001</v>
      </c>
      <c r="O20" s="7">
        <f t="shared" ref="O20:P20" si="18">N20/1000</f>
        <v>1.5399000000000001E-2</v>
      </c>
      <c r="P20" s="34">
        <f t="shared" si="18"/>
        <v>1.5399000000000003E-5</v>
      </c>
      <c r="Q20" s="42">
        <f t="shared" si="15"/>
        <v>2.3098500000000004E-4</v>
      </c>
      <c r="R20" s="7">
        <f t="shared" si="16"/>
        <v>5.774625000000001E-5</v>
      </c>
      <c r="S20" s="40">
        <f t="shared" si="17"/>
        <v>7.0450425000000014E-5</v>
      </c>
    </row>
    <row r="21" spans="3:19" ht="15.6" thickBot="1" x14ac:dyDescent="0.3">
      <c r="C21" s="16">
        <v>400</v>
      </c>
      <c r="D21" s="16">
        <f t="shared" si="10"/>
        <v>80</v>
      </c>
      <c r="E21" s="17">
        <v>1.39</v>
      </c>
      <c r="F21" s="20">
        <v>69.480999999999995</v>
      </c>
      <c r="G21" s="19"/>
      <c r="H21" s="19"/>
      <c r="I21" s="19"/>
      <c r="K21" s="41">
        <f t="shared" si="11"/>
        <v>80</v>
      </c>
      <c r="L21" s="43">
        <f t="shared" si="12"/>
        <v>69.480999999999995</v>
      </c>
      <c r="M21" s="33">
        <f t="shared" si="13"/>
        <v>6.9480999999999994E-5</v>
      </c>
      <c r="N21" s="36">
        <f t="shared" si="9"/>
        <v>10.519000000000005</v>
      </c>
      <c r="O21" s="7">
        <f t="shared" ref="O21:P21" si="19">N21/1000</f>
        <v>1.0519000000000006E-2</v>
      </c>
      <c r="P21" s="34">
        <f t="shared" si="19"/>
        <v>1.0519000000000006E-5</v>
      </c>
      <c r="Q21" s="42">
        <f t="shared" si="15"/>
        <v>1.5778500000000008E-4</v>
      </c>
      <c r="R21" s="7">
        <f t="shared" si="16"/>
        <v>3.9446250000000019E-5</v>
      </c>
      <c r="S21" s="40">
        <f t="shared" si="17"/>
        <v>4.8124425000000025E-5</v>
      </c>
    </row>
    <row r="22" spans="3:19" ht="15.6" thickBot="1" x14ac:dyDescent="0.3">
      <c r="C22" s="16">
        <v>250</v>
      </c>
      <c r="D22" s="16">
        <f t="shared" si="10"/>
        <v>50</v>
      </c>
      <c r="E22" s="17">
        <v>0.83799999999999997</v>
      </c>
      <c r="F22" s="20">
        <v>41.908000000000001</v>
      </c>
      <c r="G22" s="19"/>
      <c r="H22" s="19"/>
      <c r="I22" s="19"/>
      <c r="K22" s="41">
        <f t="shared" si="11"/>
        <v>50</v>
      </c>
      <c r="L22" s="43">
        <f t="shared" si="12"/>
        <v>41.908000000000001</v>
      </c>
      <c r="M22" s="33">
        <f t="shared" si="13"/>
        <v>4.1907999999999999E-5</v>
      </c>
      <c r="N22" s="36">
        <f t="shared" si="9"/>
        <v>8.0919999999999987</v>
      </c>
      <c r="O22" s="7">
        <f t="shared" ref="O22:P22" si="20">N22/1000</f>
        <v>8.0919999999999985E-3</v>
      </c>
      <c r="P22" s="34">
        <f t="shared" si="20"/>
        <v>8.0919999999999981E-6</v>
      </c>
      <c r="Q22" s="42">
        <f t="shared" si="15"/>
        <v>1.2137999999999997E-4</v>
      </c>
      <c r="R22" s="7">
        <f t="shared" si="16"/>
        <v>3.0344999999999992E-5</v>
      </c>
      <c r="S22" s="40">
        <f t="shared" si="17"/>
        <v>3.702089999999999E-5</v>
      </c>
    </row>
    <row r="23" spans="3:19" ht="15.6" thickBot="1" x14ac:dyDescent="0.3">
      <c r="C23" s="16">
        <v>200</v>
      </c>
      <c r="D23" s="16">
        <f t="shared" si="10"/>
        <v>40</v>
      </c>
      <c r="E23" s="17">
        <v>0.73099999999999998</v>
      </c>
      <c r="F23" s="20">
        <v>36.537999999999997</v>
      </c>
      <c r="G23" s="19"/>
      <c r="H23" s="19"/>
      <c r="I23" s="19"/>
      <c r="K23" s="41">
        <f t="shared" si="11"/>
        <v>40</v>
      </c>
      <c r="L23" s="43">
        <f t="shared" si="12"/>
        <v>36.537999999999997</v>
      </c>
      <c r="M23" s="33">
        <f t="shared" si="13"/>
        <v>3.6537999999999995E-5</v>
      </c>
      <c r="N23" s="36">
        <f t="shared" si="9"/>
        <v>3.4620000000000033</v>
      </c>
      <c r="O23" s="7">
        <f t="shared" ref="O23:P23" si="21">N23/1000</f>
        <v>3.4620000000000033E-3</v>
      </c>
      <c r="P23" s="34">
        <f t="shared" si="21"/>
        <v>3.4620000000000034E-6</v>
      </c>
      <c r="Q23" s="42">
        <f t="shared" si="15"/>
        <v>5.1930000000000053E-5</v>
      </c>
      <c r="R23" s="7">
        <f t="shared" si="16"/>
        <v>1.2982500000000013E-5</v>
      </c>
      <c r="S23" s="40">
        <f t="shared" si="17"/>
        <v>1.5838650000000015E-5</v>
      </c>
    </row>
    <row r="24" spans="3:19" ht="15.6" thickBot="1" x14ac:dyDescent="0.3">
      <c r="C24" s="16">
        <v>100</v>
      </c>
      <c r="D24" s="16">
        <f t="shared" si="10"/>
        <v>20</v>
      </c>
      <c r="E24" s="30">
        <v>0.439</v>
      </c>
      <c r="F24" s="31">
        <v>21.957999999999998</v>
      </c>
      <c r="G24" s="19"/>
      <c r="H24" s="19"/>
      <c r="I24" s="19"/>
      <c r="K24" s="41">
        <f t="shared" si="11"/>
        <v>20</v>
      </c>
      <c r="L24" s="43">
        <f t="shared" si="12"/>
        <v>21.957999999999998</v>
      </c>
      <c r="M24" s="33">
        <f t="shared" si="13"/>
        <v>2.1957999999999999E-5</v>
      </c>
      <c r="N24" s="36">
        <f t="shared" si="9"/>
        <v>-1.9579999999999984</v>
      </c>
      <c r="O24" s="7">
        <f t="shared" ref="O24:P24" si="22">N24/1000</f>
        <v>-1.9579999999999984E-3</v>
      </c>
      <c r="P24" s="34">
        <f t="shared" si="22"/>
        <v>-1.9579999999999984E-6</v>
      </c>
      <c r="Q24" s="42">
        <f t="shared" si="15"/>
        <v>-2.9369999999999978E-5</v>
      </c>
      <c r="R24" s="7">
        <f t="shared" si="16"/>
        <v>-7.3424999999999945E-6</v>
      </c>
      <c r="S24" s="40">
        <f t="shared" si="17"/>
        <v>-8.9578499999999925E-6</v>
      </c>
    </row>
    <row r="25" spans="3:19" x14ac:dyDescent="0.25">
      <c r="D25" s="29"/>
      <c r="E25" s="32"/>
      <c r="F25" s="29"/>
      <c r="G25" s="19"/>
      <c r="H25" s="19"/>
      <c r="I25" s="19"/>
    </row>
    <row r="27" spans="3:19" ht="15.6" thickBot="1" x14ac:dyDescent="0.3">
      <c r="L27" s="33" t="str">
        <f>M8</f>
        <v>Ce (g_solute/mL_liquid)</v>
      </c>
      <c r="M27" s="33" t="str">
        <f>S8</f>
        <v>qe (g_solute/mL_resin)</v>
      </c>
    </row>
    <row r="28" spans="3:19" ht="15.6" thickBot="1" x14ac:dyDescent="0.3">
      <c r="D28" s="23"/>
      <c r="E28" s="49" t="s">
        <v>158</v>
      </c>
      <c r="F28" s="51"/>
      <c r="L28" s="38">
        <f>M15</f>
        <v>2.139E-5</v>
      </c>
      <c r="M28" s="37">
        <f>S15</f>
        <v>-1.3267500000000125E-6</v>
      </c>
    </row>
    <row r="29" spans="3:19" ht="15.6" thickBot="1" x14ac:dyDescent="0.3">
      <c r="D29" s="24"/>
      <c r="E29" s="49" t="s">
        <v>164</v>
      </c>
      <c r="F29" s="51"/>
      <c r="L29" s="38">
        <f>M14</f>
        <v>3.4789999999999997E-5</v>
      </c>
      <c r="M29" s="37">
        <f>S14</f>
        <v>3.3900749999999982E-5</v>
      </c>
    </row>
    <row r="30" spans="3:19" x14ac:dyDescent="0.25">
      <c r="L30" s="38">
        <f>M13</f>
        <v>4.6826999999999997E-5</v>
      </c>
      <c r="M30" s="37">
        <f>S13</f>
        <v>2.7097725000000008E-5</v>
      </c>
    </row>
    <row r="31" spans="3:19" x14ac:dyDescent="0.25">
      <c r="L31" s="38">
        <f>M12</f>
        <v>7.1477999999999996E-5</v>
      </c>
      <c r="M31" s="37">
        <f>S12</f>
        <v>5.9118149999999982E-5</v>
      </c>
    </row>
    <row r="32" spans="3:19" x14ac:dyDescent="0.25">
      <c r="L32" s="38">
        <f>M11</f>
        <v>8.6024000000000002E-5</v>
      </c>
      <c r="M32" s="37">
        <f>S11</f>
        <v>8.910270000000001E-5</v>
      </c>
    </row>
    <row r="33" spans="12:13" x14ac:dyDescent="0.25">
      <c r="L33" s="38">
        <f>M10</f>
        <v>1.27914E-4</v>
      </c>
      <c r="M33" s="37">
        <f>S10</f>
        <v>1.8705344999999995E-4</v>
      </c>
    </row>
    <row r="34" spans="12:13" x14ac:dyDescent="0.25">
      <c r="L34" s="38">
        <f>M9</f>
        <v>1.6426458489796701E-4</v>
      </c>
      <c r="M34" s="37">
        <f>S9</f>
        <v>2.1381452409180093E-4</v>
      </c>
    </row>
  </sheetData>
  <mergeCells count="7">
    <mergeCell ref="G18:I18"/>
    <mergeCell ref="D7:F7"/>
    <mergeCell ref="E28:F28"/>
    <mergeCell ref="E29:F29"/>
    <mergeCell ref="H3:I3"/>
    <mergeCell ref="E4:G4"/>
    <mergeCell ref="G9:I9"/>
  </mergeCells>
  <conditionalFormatting sqref="E9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D459-5629-40F9-9447-B55FD33804AC}">
  <dimension ref="D23:H26"/>
  <sheetViews>
    <sheetView zoomScale="70" zoomScaleNormal="70" workbookViewId="0">
      <selection activeCell="H26" sqref="H26"/>
    </sheetView>
  </sheetViews>
  <sheetFormatPr defaultRowHeight="13.2" x14ac:dyDescent="0.25"/>
  <sheetData>
    <row r="23" spans="4:8" x14ac:dyDescent="0.25">
      <c r="D23" t="s">
        <v>176</v>
      </c>
      <c r="E23" t="s">
        <v>177</v>
      </c>
      <c r="G23" t="s">
        <v>176</v>
      </c>
      <c r="H23" t="s">
        <v>177</v>
      </c>
    </row>
    <row r="24" spans="4:8" x14ac:dyDescent="0.25">
      <c r="D24" t="s">
        <v>178</v>
      </c>
      <c r="E24" s="35">
        <v>0.99470000000000003</v>
      </c>
      <c r="G24" t="s">
        <v>178</v>
      </c>
      <c r="H24" s="35">
        <v>0.98270000000000002</v>
      </c>
    </row>
    <row r="25" spans="4:8" x14ac:dyDescent="0.25">
      <c r="D25" t="s">
        <v>179</v>
      </c>
      <c r="E25" s="35">
        <v>0.99470000000000003</v>
      </c>
      <c r="G25" t="s">
        <v>179</v>
      </c>
      <c r="H25" s="35">
        <v>0.99470000000000003</v>
      </c>
    </row>
    <row r="26" spans="4:8" x14ac:dyDescent="0.25">
      <c r="D26" t="s">
        <v>180</v>
      </c>
      <c r="E26" s="35">
        <v>0.96199999999999997</v>
      </c>
      <c r="G26" t="s">
        <v>180</v>
      </c>
      <c r="H26" s="35">
        <v>0.98680000000000001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 C o l u m n 1 ] 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 9 < / T e x t L e n g t h > < / L o c a t i o n > < R o w N u m b e r > - 1 < / R o w N u m b e r > < S o u r c e > < N a m e > S u m   o f   C o l u m n 1 < / N a m e > < T a b l e > T a b l e 1 < / T a b l e > < / S o u r c e > < / a : V a l u e > < / a : K e y V a l u e O f s t r i n g S a n d b o x E r r o r V S n 7 U v A O > < / E r r o r C a c h e D i c t i o n a r y > < L a s t P r o c e s s e d T i m e > 2 0 2 5 - 0 1 - 1 7 T 0 9 : 5 8 : 1 6 . 5 8 7 8 2 4 7 + 0 2 : 0 0 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 C o l u m n 1 < / K e y > < / D i a g r a m O b j e c t K e y > < D i a g r a m O b j e c t K e y > < K e y > M e a s u r e s \ S u m   o f   C o l u m n 1 \ T a g I n f o \ F o r m u l a < / K e y > < / D i a g r a m O b j e c t K e y > < D i a g r a m O b j e c t K e y > < K e y > M e a s u r e s \ S u m   o f   C o l u m n 1 \ T a g I n f o \ S e m a n t i c   E r r o r 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 C o l u m n s \ X < / K e y > < / D i a g r a m O b j e c t K e y > < D i a g r a m O b j e c t K e y > < K e y > C o l u m n s \ C o l u m n 3 < / K e y > < / D i a g r a m O b j e c t K e y > < D i a g r a m O b j e c t K e y > < K e y > C o l u m n s \ Y 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 C o l u m n 1 \ T a g I n f o \ F o r m u l a 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D i a g r a m O b j e c t K e y > < K e y > T a b l e s \ T a b l e 1 \ C o l u m n s \ C o l u m n 2 < / K e y > < / D i a g r a m O b j e c t K e y > < D i a g r a m O b j e c t K e y > < K e y > T a b l e s \ T a b l e 1 \ C o l u m n s \ X < / K e y > < / D i a g r a m O b j e c t K e y > < D i a g r a m O b j e c t K e y > < K e y > T a b l e s \ T a b l e 1 \ C o l u m n s \ C o l u m n 3 < / K e y > < / D i a g r a m O b j e c t K e y > < D i a g r a m O b j e c t K e y > < K e y > T a b l e s \ T a b l e 1 \ C o l u m n s \ Y < / K e y > < / D i a g r a m O b j e c t K e y > < D i a g r a m O b j e c t K e y > < K e y > T a b l e s \ T a b l e 1 \ M e a s u r e s \ S u m   o f   C o l u m n 1 < / K e y > < / D i a g r a m O b j e c t K e y > < D i a g r a m O b j e c t K e y > < K e y > T a b l e s \ T a b l e 1 \ T a b l e s \ T a b l e 1 \ M e a s u r e s \ S u m   o f   C o l u m n 1 \ A d d i t i o n a l   I n f o \ E r r o r 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 T a b l e s \ T a b l e 1 \ T a b l e s \ T a b l e 1 \ M e a s u r e s \ S u m   o f   C o l u m n 1 \ A d d i t i o n a l 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U D A A B Q S w M E F A A C A A g A F K k r W n P 3 l I m l A A A A 9 g A A A B I A H A B D b 2 5 m a W c v U G F j a 2 F n Z S 5 4 b W w g o h g A K K A U A A A A A A A A A A A A A A A A A A A A A A A A A A A A h Y 9 B C s I w F E S v U r J v k k Y E L b 8 p 4 t a C I I i 4 C z W 2 w f Z X m t T 0 b i 4 8 k l e w o l V 3 L m f m D c z c r z d I + 7 o K L r q 1 p s G E R J S T Q G P e H A w W C e n c M Z y R V M J a 5 S d V 6 G C A 0 c a 9 N Q k p n T v H j H n v q Z / Q p i 2 Y 4 D x i u 2 y 1 y U t d q 9 C g d Q p z T T 6 t w / 8 W k b B 9 j Z G C R m J O x V R Q D m w 0 I T P 4 B c S w 9 5 n + m L D s K t e 1 W m o M 9 w t g o w T 2 / i A f U E s D B B Q A A g A I A B S p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q S t a K I p H u A 4 A A A A R A A A A E w A c A E Z v c m 1 1 b G F z L 1 N l Y 3 R p b 2 4 x L m 0 g o h g A K K A U A A A A A A A A A A A A A A A A A A A A A A A A A A A A K 0 5 N L s n M z 1 M I h t C G 1 g B Q S w E C L Q A U A A I A C A A U q S t a c / e U i a U A A A D 2 A A A A E g A A A A A A A A A A A A A A A A A A A A A A Q 2 9 u Z m l n L 1 B h Y 2 t h Z 2 U u e G 1 s U E s B A i 0 A F A A C A A g A F K k r W g / K 6 a u k A A A A 6 Q A A A B M A A A A A A A A A A A A A A A A A 8 Q A A A F t D b 2 5 0 Z W 5 0 X 1 R 5 c G V z X S 5 4 b W x Q S w E C L Q A U A A I A C A A U q S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h a u Y h k x x G r E p c u o C q F o A A A A A A A g A A A A A A A 2 Y A A M A A A A A Q A A A A j W Q h C U L 9 f 1 c j F n n Z q h + 6 + g A A A A A E g A A A o A A A A B A A A A B A i 2 y n H V K J y m S 9 z a 8 C 7 r i U U A A A A P n y E x T 1 f 9 D + V d G P L 1 1 g 2 u H 4 e 7 k C X e 3 9 F 0 i i d O s L R w K L 8 6 h k Q d Z R H c G l j i i a 8 D g h A 9 o v y h l W c V N + 5 g / v Y 1 C U / 0 B G G 7 7 w D P C Q b a g L 5 9 m T 3 0 4 R F A A A A D B q Y q Y C p O 1 s 7 R o T k + 2 H 4 Q X k p e 6 H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 9 5 < / i n t > < / v a l u e > < / i t e m > < i t e m > < k e y > < s t r i n g > C o l u m n 2 < / s t r i n g > < / k e y > < v a l u e > < i n t > 9 5 < / i n t > < / v a l u e > < / i t e m > < i t e m > < k e y > < s t r i n g > X < / s t r i n g > < / k e y > < v a l u e > < i n t > 4 5 < / i n t > < / v a l u e > < / i t e m > < i t e m > < k e y > < s t r i n g > C o l u m n 3 < / s t r i n g > < / k e y > < v a l u e > < i n t > 9 5 < / i n t > < / v a l u e > < / i t e m > < i t e m > < k e y > < s t r i n g > Y < / s t r i n g > < / k e y > < v a l u e > < i n t > 4 4 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 X < / s t r i n g > < / k e y > < v a l u e > < i n t > 2 < / i n t > < / v a l u e > < / i t e m > < i t e m > < k e y > < s t r i n g > C o l u m n 3 < / s t r i n g > < / k e y > < v a l u e > < i n t > 3 < / i n t > < / v a l u e > < / i t e m > < i t e m > < k e y > < s t r i n g >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5845051-895E-49F2-9E7A-34CE7DD11370}">
  <ds:schemaRefs/>
</ds:datastoreItem>
</file>

<file path=customXml/itemProps10.xml><?xml version="1.0" encoding="utf-8"?>
<ds:datastoreItem xmlns:ds="http://schemas.openxmlformats.org/officeDocument/2006/customXml" ds:itemID="{C333AED3-A19A-4624-BD3F-614A7F200FA5}">
  <ds:schemaRefs/>
</ds:datastoreItem>
</file>

<file path=customXml/itemProps11.xml><?xml version="1.0" encoding="utf-8"?>
<ds:datastoreItem xmlns:ds="http://schemas.openxmlformats.org/officeDocument/2006/customXml" ds:itemID="{72F31A45-5095-4F62-8727-6DC60272FD32}">
  <ds:schemaRefs/>
</ds:datastoreItem>
</file>

<file path=customXml/itemProps12.xml><?xml version="1.0" encoding="utf-8"?>
<ds:datastoreItem xmlns:ds="http://schemas.openxmlformats.org/officeDocument/2006/customXml" ds:itemID="{5FA2B5FC-EC65-4961-972A-D42F86CA7375}">
  <ds:schemaRefs/>
</ds:datastoreItem>
</file>

<file path=customXml/itemProps13.xml><?xml version="1.0" encoding="utf-8"?>
<ds:datastoreItem xmlns:ds="http://schemas.openxmlformats.org/officeDocument/2006/customXml" ds:itemID="{39FFCC72-19FC-409D-BB2A-44E6EDE0ECF4}">
  <ds:schemaRefs/>
</ds:datastoreItem>
</file>

<file path=customXml/itemProps14.xml><?xml version="1.0" encoding="utf-8"?>
<ds:datastoreItem xmlns:ds="http://schemas.openxmlformats.org/officeDocument/2006/customXml" ds:itemID="{8FD14098-A249-410E-AE24-0DF880F23792}">
  <ds:schemaRefs/>
</ds:datastoreItem>
</file>

<file path=customXml/itemProps15.xml><?xml version="1.0" encoding="utf-8"?>
<ds:datastoreItem xmlns:ds="http://schemas.openxmlformats.org/officeDocument/2006/customXml" ds:itemID="{F8AEFC35-1A72-4BD7-8D64-9B539034B1DA}">
  <ds:schemaRefs/>
</ds:datastoreItem>
</file>

<file path=customXml/itemProps16.xml><?xml version="1.0" encoding="utf-8"?>
<ds:datastoreItem xmlns:ds="http://schemas.openxmlformats.org/officeDocument/2006/customXml" ds:itemID="{8EE43D0F-D796-440E-8232-A10E7BC8149F}">
  <ds:schemaRefs/>
</ds:datastoreItem>
</file>

<file path=customXml/itemProps17.xml><?xml version="1.0" encoding="utf-8"?>
<ds:datastoreItem xmlns:ds="http://schemas.openxmlformats.org/officeDocument/2006/customXml" ds:itemID="{D3A633C3-58BE-4C23-9D28-3C162030A5F6}">
  <ds:schemaRefs/>
</ds:datastoreItem>
</file>

<file path=customXml/itemProps2.xml><?xml version="1.0" encoding="utf-8"?>
<ds:datastoreItem xmlns:ds="http://schemas.openxmlformats.org/officeDocument/2006/customXml" ds:itemID="{F3DF10A3-AA12-4FE5-BD32-296F942C4D81}">
  <ds:schemaRefs/>
</ds:datastoreItem>
</file>

<file path=customXml/itemProps3.xml><?xml version="1.0" encoding="utf-8"?>
<ds:datastoreItem xmlns:ds="http://schemas.openxmlformats.org/officeDocument/2006/customXml" ds:itemID="{CDEDC651-E362-4966-9387-1356AD892C4E}">
  <ds:schemaRefs/>
</ds:datastoreItem>
</file>

<file path=customXml/itemProps4.xml><?xml version="1.0" encoding="utf-8"?>
<ds:datastoreItem xmlns:ds="http://schemas.openxmlformats.org/officeDocument/2006/customXml" ds:itemID="{16276639-382A-469A-AB3F-460F14147561}">
  <ds:schemaRefs/>
</ds:datastoreItem>
</file>

<file path=customXml/itemProps5.xml><?xml version="1.0" encoding="utf-8"?>
<ds:datastoreItem xmlns:ds="http://schemas.openxmlformats.org/officeDocument/2006/customXml" ds:itemID="{4CE2A418-4553-4F1A-9B59-2209C90654AE}">
  <ds:schemaRefs/>
</ds:datastoreItem>
</file>

<file path=customXml/itemProps6.xml><?xml version="1.0" encoding="utf-8"?>
<ds:datastoreItem xmlns:ds="http://schemas.openxmlformats.org/officeDocument/2006/customXml" ds:itemID="{C310C1BA-3FE7-4C6B-9354-01AEFB5C338C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37063F02-F95A-40F5-B8DD-3E20A048FE05}">
  <ds:schemaRefs/>
</ds:datastoreItem>
</file>

<file path=customXml/itemProps8.xml><?xml version="1.0" encoding="utf-8"?>
<ds:datastoreItem xmlns:ds="http://schemas.openxmlformats.org/officeDocument/2006/customXml" ds:itemID="{B7763559-A2A3-40DF-B638-CF06043CAE51}">
  <ds:schemaRefs/>
</ds:datastoreItem>
</file>

<file path=customXml/itemProps9.xml><?xml version="1.0" encoding="utf-8"?>
<ds:datastoreItem xmlns:ds="http://schemas.openxmlformats.org/officeDocument/2006/customXml" ds:itemID="{8212BA42-C6EF-465F-B2E8-654BE95517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Conc. in Calib Units</vt:lpstr>
      <vt:lpstr>ubk 530 adsorption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Punabantu, N, Mr [28820169@sun.ac.za]</cp:lastModifiedBy>
  <dcterms:created xsi:type="dcterms:W3CDTF">2024-12-11T07:05:16Z</dcterms:created>
  <dcterms:modified xsi:type="dcterms:W3CDTF">2025-07-24T20:23:24Z</dcterms:modified>
</cp:coreProperties>
</file>