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27B12FAC-FB76-4C74-A142-A9B4A3AA3C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c. in Calib Units" sheetId="3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6" l="1"/>
  <c r="B9" i="6"/>
  <c r="B10" i="6"/>
  <c r="B11" i="6"/>
  <c r="B12" i="6"/>
  <c r="B13" i="6"/>
  <c r="B14" i="6"/>
  <c r="B15" i="6"/>
  <c r="B8" i="6"/>
  <c r="E8" i="6" l="1"/>
  <c r="M36" i="6"/>
  <c r="L36" i="6"/>
  <c r="M24" i="6"/>
  <c r="I11" i="6"/>
  <c r="K11" i="6" s="1"/>
  <c r="I18" i="6"/>
  <c r="K18" i="6" s="1"/>
  <c r="M18" i="6" l="1"/>
  <c r="N18" i="6" s="1"/>
  <c r="O18" i="6" s="1"/>
  <c r="P18" i="6" s="1"/>
  <c r="J18" i="6"/>
  <c r="L18" i="6" s="1"/>
  <c r="M8" i="6" l="1"/>
  <c r="I17" i="6"/>
  <c r="I16" i="6"/>
  <c r="K16" i="6" s="1"/>
  <c r="M16" i="6" s="1"/>
  <c r="N16" i="6" s="1"/>
  <c r="O16" i="6" s="1"/>
  <c r="P16" i="6" s="1"/>
  <c r="I15" i="6"/>
  <c r="I14" i="6"/>
  <c r="K14" i="6" s="1"/>
  <c r="M14" i="6" s="1"/>
  <c r="N14" i="6" s="1"/>
  <c r="O14" i="6" s="1"/>
  <c r="P14" i="6" s="1"/>
  <c r="I13" i="6"/>
  <c r="K13" i="6" s="1"/>
  <c r="M13" i="6" s="1"/>
  <c r="N13" i="6" s="1"/>
  <c r="O13" i="6" s="1"/>
  <c r="P13" i="6" s="1"/>
  <c r="I12" i="6"/>
  <c r="K12" i="6" s="1"/>
  <c r="E9" i="6"/>
  <c r="J17" i="6" s="1"/>
  <c r="L17" i="6" s="1"/>
  <c r="E10" i="6"/>
  <c r="J16" i="6" s="1"/>
  <c r="L16" i="6" s="1"/>
  <c r="L42" i="6" s="1"/>
  <c r="E11" i="6"/>
  <c r="J15" i="6" s="1"/>
  <c r="L15" i="6" s="1"/>
  <c r="L41" i="6" s="1"/>
  <c r="E12" i="6"/>
  <c r="J14" i="6" s="1"/>
  <c r="L14" i="6" s="1"/>
  <c r="L40" i="6" s="1"/>
  <c r="E13" i="6"/>
  <c r="J13" i="6" s="1"/>
  <c r="L13" i="6" s="1"/>
  <c r="E14" i="6"/>
  <c r="J12" i="6" s="1"/>
  <c r="L12" i="6" s="1"/>
  <c r="L38" i="6" s="1"/>
  <c r="E15" i="6"/>
  <c r="J11" i="6" s="1"/>
  <c r="L11" i="6" s="1"/>
  <c r="G9" i="6"/>
  <c r="J31" i="6" s="1"/>
  <c r="L31" i="6" s="1"/>
  <c r="G10" i="6"/>
  <c r="J30" i="6" s="1"/>
  <c r="L30" i="6" s="1"/>
  <c r="G11" i="6"/>
  <c r="J29" i="6" s="1"/>
  <c r="L29" i="6" s="1"/>
  <c r="G12" i="6"/>
  <c r="J28" i="6" s="1"/>
  <c r="L28" i="6" s="1"/>
  <c r="G13" i="6"/>
  <c r="J27" i="6" s="1"/>
  <c r="L27" i="6" s="1"/>
  <c r="G14" i="6"/>
  <c r="J26" i="6" s="1"/>
  <c r="L26" i="6" s="1"/>
  <c r="G15" i="6"/>
  <c r="J25" i="6" s="1"/>
  <c r="L25" i="6" s="1"/>
  <c r="G8" i="6"/>
  <c r="J32" i="6" s="1"/>
  <c r="L32" i="6" s="1"/>
  <c r="L44" i="6" s="1"/>
  <c r="L37" i="6" l="1"/>
  <c r="M11" i="6"/>
  <c r="N11" i="6" s="1"/>
  <c r="O11" i="6" s="1"/>
  <c r="P11" i="6" s="1"/>
  <c r="L39" i="6"/>
  <c r="I27" i="6"/>
  <c r="K27" i="6" s="1"/>
  <c r="M27" i="6" s="1"/>
  <c r="N27" i="6" s="1"/>
  <c r="O27" i="6" s="1"/>
  <c r="P27" i="6" s="1"/>
  <c r="M39" i="6" s="1"/>
  <c r="L43" i="6"/>
  <c r="M12" i="6"/>
  <c r="N12" i="6" s="1"/>
  <c r="O12" i="6" s="1"/>
  <c r="P12" i="6" s="1"/>
  <c r="I29" i="6"/>
  <c r="K29" i="6" s="1"/>
  <c r="M29" i="6" s="1"/>
  <c r="N29" i="6" s="1"/>
  <c r="O29" i="6" s="1"/>
  <c r="P29" i="6" s="1"/>
  <c r="K15" i="6"/>
  <c r="M15" i="6" s="1"/>
  <c r="N15" i="6" s="1"/>
  <c r="O15" i="6" s="1"/>
  <c r="P15" i="6" s="1"/>
  <c r="I31" i="6"/>
  <c r="K31" i="6" s="1"/>
  <c r="M31" i="6" s="1"/>
  <c r="N31" i="6" s="1"/>
  <c r="O31" i="6" s="1"/>
  <c r="P31" i="6" s="1"/>
  <c r="K17" i="6"/>
  <c r="M17" i="6" s="1"/>
  <c r="N17" i="6" s="1"/>
  <c r="O17" i="6" s="1"/>
  <c r="P17" i="6" s="1"/>
  <c r="I28" i="6"/>
  <c r="K28" i="6" s="1"/>
  <c r="M28" i="6" s="1"/>
  <c r="N28" i="6" s="1"/>
  <c r="O28" i="6" s="1"/>
  <c r="P28" i="6" s="1"/>
  <c r="M40" i="6" s="1"/>
  <c r="I26" i="6"/>
  <c r="K26" i="6" s="1"/>
  <c r="M26" i="6" s="1"/>
  <c r="N26" i="6" s="1"/>
  <c r="O26" i="6" s="1"/>
  <c r="P26" i="6" s="1"/>
  <c r="I25" i="6"/>
  <c r="K25" i="6" s="1"/>
  <c r="M25" i="6" s="1"/>
  <c r="N25" i="6" s="1"/>
  <c r="O25" i="6" s="1"/>
  <c r="P25" i="6" s="1"/>
  <c r="M37" i="6" s="1"/>
  <c r="I32" i="6"/>
  <c r="K32" i="6" s="1"/>
  <c r="M32" i="6" s="1"/>
  <c r="N32" i="6" s="1"/>
  <c r="O32" i="6" s="1"/>
  <c r="P32" i="6" s="1"/>
  <c r="M44" i="6" s="1"/>
  <c r="I30" i="6"/>
  <c r="K30" i="6" s="1"/>
  <c r="M30" i="6" s="1"/>
  <c r="N30" i="6" s="1"/>
  <c r="O30" i="6" s="1"/>
  <c r="P30" i="6" s="1"/>
  <c r="M42" i="6" s="1"/>
  <c r="M43" i="6" l="1"/>
  <c r="M41" i="6"/>
  <c r="M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tc={1C52A41A-D2FF-4224-B38D-45321438864B}</author>
  </authors>
  <commentList>
    <comment ref="M7" authorId="0" shapeId="0" xr:uid="{1C52A41A-D2FF-4224-B38D-45321438864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an estimate from:
https://www.purolite.com/product/pcr642ca</t>
      </text>
    </comment>
  </commentList>
</comments>
</file>

<file path=xl/sharedStrings.xml><?xml version="1.0" encoding="utf-8"?>
<sst xmlns="http://schemas.openxmlformats.org/spreadsheetml/2006/main" count="198" uniqueCount="187">
  <si>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</si>
  <si>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</si>
  <si>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</si>
  <si>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</si>
  <si>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</si>
  <si>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</si>
  <si>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</si>
  <si>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</si>
  <si>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</si>
  <si>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</si>
  <si>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</si>
  <si>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</si>
  <si>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</si>
  <si>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</si>
  <si>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</si>
  <si>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</si>
  <si>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</si>
  <si>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</si>
  <si>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</si>
  <si>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</si>
  <si>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</si>
  <si>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</si>
  <si>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</si>
  <si>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</si>
  <si>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</si>
  <si>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</si>
  <si>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</si>
  <si>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</si>
  <si>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</si>
  <si>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</si>
  <si>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</si>
  <si>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</si>
  <si>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</si>
  <si>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</si>
  <si>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</si>
  <si>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</si>
  <si>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</si>
  <si>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</si>
  <si>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</si>
  <si>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</si>
  <si>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</si>
  <si>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</si>
  <si>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</si>
  <si>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</si>
  <si>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</si>
  <si>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</si>
  <si>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</si>
  <si>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</si>
  <si>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</si>
  <si>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</si>
  <si>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</si>
  <si>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</si>
  <si>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</si>
  <si>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</si>
  <si>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</si>
  <si>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</si>
  <si>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</si>
  <si>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</si>
  <si>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</si>
  <si>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</si>
  <si>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</si>
  <si>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</si>
  <si>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</si>
  <si>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</si>
  <si>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</si>
  <si>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</si>
  <si>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</si>
  <si>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</si>
  <si>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</si>
  <si>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</si>
  <si>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</si>
  <si>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</si>
  <si>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</si>
  <si>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</si>
  <si>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</si>
  <si>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</si>
  <si>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</si>
  <si>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</si>
  <si>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</si>
  <si>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</si>
  <si>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</si>
  <si>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</si>
  <si>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</si>
  <si>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</si>
  <si>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</si>
  <si>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</si>
  <si>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</si>
  <si>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</si>
  <si>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</si>
  <si>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</si>
  <si>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</si>
  <si>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</si>
  <si>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</si>
  <si>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</si>
  <si>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</si>
  <si>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</si>
  <si>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</si>
  <si>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</si>
  <si>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</si>
  <si>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</si>
  <si>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</si>
  <si>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</si>
  <si>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</si>
  <si>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</si>
  <si>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</si>
  <si>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</si>
  <si>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</si>
  <si>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</si>
  <si>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</si>
  <si>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</si>
  <si>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</si>
  <si>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</si>
  <si>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</si>
  <si>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</si>
  <si>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</si>
  <si>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</si>
  <si>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</si>
  <si>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</si>
  <si>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</si>
  <si>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</si>
  <si>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</si>
  <si>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</si>
  <si>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</si>
  <si>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</si>
  <si>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</si>
  <si>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</si>
  <si>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</si>
  <si>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</si>
  <si>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</si>
  <si>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</si>
  <si>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</si>
  <si>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</si>
  <si>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</si>
  <si>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</si>
  <si>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</si>
  <si>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</si>
  <si>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</si>
  <si>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</si>
  <si>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</si>
  <si>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</si>
  <si>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</si>
  <si>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</si>
  <si>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</si>
  <si>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</si>
  <si>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</si>
  <si>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</si>
  <si>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</si>
  <si>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</si>
  <si>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</si>
  <si>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</si>
  <si>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</si>
  <si>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</si>
  <si>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</si>
  <si>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Ce1</t>
  </si>
  <si>
    <t>Ce2</t>
  </si>
  <si>
    <t>resin used</t>
  </si>
  <si>
    <t>solution</t>
  </si>
  <si>
    <t>2 runs</t>
  </si>
  <si>
    <t>resin</t>
  </si>
  <si>
    <t>purolite pcr642Ca</t>
  </si>
  <si>
    <t>Co (ppm)</t>
  </si>
  <si>
    <t>ppm</t>
  </si>
  <si>
    <t>first run final concentration</t>
  </si>
  <si>
    <t>2nd run final concentration</t>
  </si>
  <si>
    <t>initial</t>
  </si>
  <si>
    <t xml:space="preserve">final </t>
  </si>
  <si>
    <t>initial concentration</t>
  </si>
  <si>
    <t>final concentration</t>
  </si>
  <si>
    <t>Resin Data</t>
  </si>
  <si>
    <t>DF1=50 &amp; DF2=41</t>
  </si>
  <si>
    <t>ppm is</t>
  </si>
  <si>
    <t>g/L</t>
  </si>
  <si>
    <t>resin density</t>
  </si>
  <si>
    <t>g_resin/mL_resin</t>
  </si>
  <si>
    <t>resin volume</t>
  </si>
  <si>
    <t>mL_resin</t>
  </si>
  <si>
    <t>ml</t>
  </si>
  <si>
    <t>g</t>
  </si>
  <si>
    <t>Co (mg_solute/L_liquid)</t>
  </si>
  <si>
    <t>Ce (mg_solute/L_liquid)</t>
  </si>
  <si>
    <t>Ce (g_solute/mL_liquid)</t>
  </si>
  <si>
    <t>Co (g_solute/mL_liquid)</t>
  </si>
  <si>
    <t>Ce (ppm) (mg_solute/L_liquid)</t>
  </si>
  <si>
    <t>dC (g_solute/mL_liquid)</t>
  </si>
  <si>
    <t>dm (g_solute)</t>
  </si>
  <si>
    <t>Qe (g_solute/g_resin)</t>
  </si>
  <si>
    <t>Qe (g_solute/mL_resin)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</si>
</sst>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00"/>
    <numFmt numFmtId="166" formatCode="0.0000"/>
    <numFmt numFmtId="167" formatCode="0.000E+00"/>
    <numFmt numFmtId="168" formatCode="0.00000"/>
    <numFmt numFmtId="170" formatCode="0.0000000"/>
    <numFmt numFmtId="171" formatCode="0.0000E+00"/>
    <numFmt numFmtId="174" formatCode="0.00000000000"/>
  </numFmts>
  <fonts count="9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9"/>
      <color indexed="64"/>
      <name val="Tahoma"/>
      <family val="2"/>
    </font>
    <font>
      <sz val="10"/>
      <color rgb="FF000000"/>
      <name val="Arial"/>
      <family val="2"/>
    </font>
    <font>
      <sz val="12"/>
      <color rgb="FF000000"/>
      <name val="Cambria"/>
      <family val="1"/>
      <scheme val="major"/>
    </font>
    <font>
      <i/>
      <sz val="12"/>
      <color rgb="FF00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4" xfId="0" applyBorder="1"/>
    <xf numFmtId="0" fontId="0" fillId="0" borderId="10" xfId="0" applyBorder="1" applyAlignment="1">
      <alignment horizontal="right"/>
    </xf>
    <xf numFmtId="0" fontId="0" fillId="4" borderId="10" xfId="0" applyFill="1" applyBorder="1" applyAlignment="1">
      <alignment horizontal="right"/>
    </xf>
    <xf numFmtId="165" fontId="5" fillId="5" borderId="19" xfId="0" applyNumberFormat="1" applyFont="1" applyFill="1" applyBorder="1" applyAlignment="1">
      <alignment horizontal="right" vertical="center"/>
    </xf>
    <xf numFmtId="165" fontId="5" fillId="6" borderId="17" xfId="0" applyNumberFormat="1" applyFont="1" applyFill="1" applyBorder="1" applyAlignment="1">
      <alignment horizontal="right" vertical="center"/>
    </xf>
    <xf numFmtId="165" fontId="5" fillId="5" borderId="17" xfId="0" applyNumberFormat="1" applyFont="1" applyFill="1" applyBorder="1" applyAlignment="1">
      <alignment horizontal="right" vertical="center"/>
    </xf>
    <xf numFmtId="165" fontId="5" fillId="5" borderId="18" xfId="0" applyNumberFormat="1" applyFont="1" applyFill="1" applyBorder="1" applyAlignment="1">
      <alignment horizontal="right" vertical="center"/>
    </xf>
    <xf numFmtId="165" fontId="5" fillId="6" borderId="20" xfId="0" applyNumberFormat="1" applyFont="1" applyFill="1" applyBorder="1" applyAlignment="1">
      <alignment horizontal="right" vertical="center"/>
    </xf>
    <xf numFmtId="165" fontId="5" fillId="5" borderId="21" xfId="0" applyNumberFormat="1" applyFont="1" applyFill="1" applyBorder="1" applyAlignment="1">
      <alignment horizontal="right" vertical="center"/>
    </xf>
    <xf numFmtId="165" fontId="5" fillId="6" borderId="21" xfId="0" applyNumberFormat="1" applyFont="1" applyFill="1" applyBorder="1" applyAlignment="1">
      <alignment horizontal="right" vertical="center"/>
    </xf>
    <xf numFmtId="165" fontId="5" fillId="5" borderId="22" xfId="0" applyNumberFormat="1" applyFont="1" applyFill="1" applyBorder="1" applyAlignment="1">
      <alignment horizontal="right" vertical="center"/>
    </xf>
    <xf numFmtId="0" fontId="0" fillId="0" borderId="16" xfId="0" applyBorder="1"/>
    <xf numFmtId="0" fontId="0" fillId="7" borderId="9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2" fontId="0" fillId="7" borderId="15" xfId="1" applyNumberFormat="1" applyFont="1" applyFill="1" applyBorder="1"/>
    <xf numFmtId="2" fontId="0" fillId="7" borderId="16" xfId="1" applyNumberFormat="1" applyFont="1" applyFill="1" applyBorder="1"/>
    <xf numFmtId="0" fontId="0" fillId="8" borderId="4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10" borderId="12" xfId="0" applyFill="1" applyBorder="1"/>
    <xf numFmtId="0" fontId="0" fillId="10" borderId="6" xfId="0" applyFill="1" applyBorder="1"/>
    <xf numFmtId="0" fontId="0" fillId="9" borderId="4" xfId="0" applyFill="1" applyBorder="1"/>
    <xf numFmtId="0" fontId="0" fillId="8" borderId="5" xfId="0" applyFill="1" applyBorder="1"/>
    <xf numFmtId="0" fontId="0" fillId="10" borderId="7" xfId="0" applyFill="1" applyBorder="1"/>
    <xf numFmtId="0" fontId="7" fillId="0" borderId="0" xfId="0" applyFont="1"/>
    <xf numFmtId="0" fontId="7" fillId="5" borderId="23" xfId="0" applyFont="1" applyFill="1" applyBorder="1"/>
    <xf numFmtId="0" fontId="8" fillId="5" borderId="23" xfId="0" applyFont="1" applyFill="1" applyBorder="1"/>
    <xf numFmtId="0" fontId="7" fillId="11" borderId="0" xfId="0" applyFont="1" applyFill="1"/>
    <xf numFmtId="0" fontId="0" fillId="11" borderId="0" xfId="0" applyFill="1"/>
    <xf numFmtId="0" fontId="0" fillId="12" borderId="0" xfId="0" applyFill="1"/>
    <xf numFmtId="167" fontId="7" fillId="0" borderId="0" xfId="0" applyNumberFormat="1" applyFont="1"/>
    <xf numFmtId="2" fontId="0" fillId="0" borderId="0" xfId="0" applyNumberFormat="1"/>
    <xf numFmtId="168" fontId="0" fillId="0" borderId="0" xfId="0" applyNumberFormat="1"/>
    <xf numFmtId="170" fontId="7" fillId="0" borderId="0" xfId="0" applyNumberFormat="1" applyFont="1"/>
    <xf numFmtId="171" fontId="0" fillId="0" borderId="0" xfId="0" applyNumberFormat="1"/>
    <xf numFmtId="166" fontId="7" fillId="0" borderId="0" xfId="0" applyNumberFormat="1" applyFont="1"/>
    <xf numFmtId="165" fontId="7" fillId="0" borderId="0" xfId="0" applyNumberFormat="1" applyFont="1"/>
    <xf numFmtId="168" fontId="7" fillId="11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0" fillId="0" borderId="24" xfId="0" applyBorder="1"/>
    <xf numFmtId="168" fontId="0" fillId="0" borderId="24" xfId="0" applyNumberFormat="1" applyBorder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74" fontId="0" fillId="12" borderId="0" xfId="0" applyNumberFormat="1" applyFill="1"/>
  </cellXfs>
  <cellStyles count="2">
    <cellStyle name="Comma" xfId="1" builtinId="3"/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Average</a:t>
            </a:r>
            <a:r>
              <a:rPr lang="en-GB" sz="1600" baseline="0"/>
              <a:t> Borate Adsorption on PCR and UBK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Ce (g_solute/mL_liquid)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Sheet1!$L$37:$L$44</c:f>
              <c:numCache>
                <c:formatCode>0.00000000000</c:formatCode>
                <c:ptCount val="8"/>
                <c:pt idx="0">
                  <c:v>0</c:v>
                </c:pt>
                <c:pt idx="1">
                  <c:v>1.7430675601504233E-5</c:v>
                </c:pt>
                <c:pt idx="2">
                  <c:v>2.9422279018570391E-5</c:v>
                </c:pt>
                <c:pt idx="3">
                  <c:v>4.1180078240095143E-5</c:v>
                </c:pt>
                <c:pt idx="4">
                  <c:v>5.3731904124597636E-5</c:v>
                </c:pt>
                <c:pt idx="5">
                  <c:v>6.8912499417929179E-5</c:v>
                </c:pt>
                <c:pt idx="6">
                  <c:v>9.562706817702621E-5</c:v>
                </c:pt>
                <c:pt idx="7">
                  <c:v>1.3429413607128098E-4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A-42C8-BF31-8063822F3877}"/>
            </c:ext>
          </c:extLst>
        </c:ser>
        <c:ser>
          <c:idx val="1"/>
          <c:order val="1"/>
          <c:tx>
            <c:strRef>
              <c:f>Sheet1!$M$36</c:f>
              <c:strCache>
                <c:ptCount val="1"/>
                <c:pt idx="0">
                  <c:v>Qe (g_solute/mL_resin)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Sheet1!$M$37:$M$44</c:f>
              <c:numCache>
                <c:formatCode>0.00000000000</c:formatCode>
                <c:ptCount val="8"/>
                <c:pt idx="0">
                  <c:v>0</c:v>
                </c:pt>
                <c:pt idx="1">
                  <c:v>1.1947358453005335E-5</c:v>
                </c:pt>
                <c:pt idx="2">
                  <c:v>4.9186402563647686E-5</c:v>
                </c:pt>
                <c:pt idx="3">
                  <c:v>4.1012636183557596E-5</c:v>
                </c:pt>
                <c:pt idx="4">
                  <c:v>1.22146645820621E-4</c:v>
                </c:pt>
                <c:pt idx="5">
                  <c:v>1.4455687770662933E-4</c:v>
                </c:pt>
                <c:pt idx="6">
                  <c:v>2.9933413297682817E-4</c:v>
                </c:pt>
                <c:pt idx="7">
                  <c:v>3.0553226726854352E-4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A-42C8-BF31-8063822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6208"/>
        <c:axId val="445840528"/>
      </c:scatterChart>
      <c:valAx>
        <c:axId val="445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0528"/>
        <c:crosses val="autoZero"/>
        <c:crossBetween val="midCat"/>
      </c:valAx>
      <c:valAx>
        <c:axId val="445840528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6208"/>
        <c:crosses val="autoZero"/>
        <c:crossBetween val="midCat"/>
        <c:majorUnit val="2.0000000000000006E-4"/>
        <c:min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6</xdr:row>
      <xdr:rowOff>30480</xdr:rowOff>
    </xdr:from>
    <xdr:to>
      <xdr:col>9</xdr:col>
      <xdr:colOff>502920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CB174-8503-B882-C001-DACA09D83189}"/>
            </a:ext>
          </a:extLst>
        </xdr:cNvPr>
        <xdr:cNvSpPr txBox="1"/>
      </xdr:nvSpPr>
      <xdr:spPr>
        <a:xfrm>
          <a:off x="6050280" y="109728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1</a:t>
          </a:r>
        </a:p>
      </xdr:txBody>
    </xdr:sp>
    <xdr:clientData/>
  </xdr:twoCellAnchor>
  <xdr:twoCellAnchor>
    <xdr:from>
      <xdr:col>8</xdr:col>
      <xdr:colOff>381000</xdr:colOff>
      <xdr:row>19</xdr:row>
      <xdr:rowOff>121920</xdr:rowOff>
    </xdr:from>
    <xdr:to>
      <xdr:col>9</xdr:col>
      <xdr:colOff>419100</xdr:colOff>
      <xdr:row>21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3C0C42-9DE0-77E7-D60A-0292E4D3C33A}"/>
            </a:ext>
          </a:extLst>
        </xdr:cNvPr>
        <xdr:cNvSpPr txBox="1"/>
      </xdr:nvSpPr>
      <xdr:spPr>
        <a:xfrm>
          <a:off x="5966460" y="365760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2</a:t>
          </a:r>
        </a:p>
      </xdr:txBody>
    </xdr:sp>
    <xdr:clientData/>
  </xdr:twoCellAnchor>
  <xdr:twoCellAnchor>
    <xdr:from>
      <xdr:col>2</xdr:col>
      <xdr:colOff>581891</xdr:colOff>
      <xdr:row>37</xdr:row>
      <xdr:rowOff>152398</xdr:rowOff>
    </xdr:from>
    <xdr:to>
      <xdr:col>10</xdr:col>
      <xdr:colOff>540328</xdr:colOff>
      <xdr:row>60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DB218D-EFB4-26C8-4340-BA3E4FC5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85263E06-CE09-4BDB-9059-79A83EAD2F2C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5-07-10T08:35:15.77" personId="{85263E06-CE09-4BDB-9059-79A83EAD2F2C}" id="{1C52A41A-D2FF-4224-B38D-45321438864B}">
    <text>Just an estimate from:
https://www.purolite.com/product/pcr642ca</text>
    <extLst>
      <x:ext xmlns:xltc2="http://schemas.microsoft.com/office/spreadsheetml/2020/threadedcomments2" uri="{F7C98A9C-CBB3-438F-8F68-D28B6AF4A901}">
        <xltc2:checksum>2215933336</xltc2:checksum>
        <xltc2:hyperlink startIndex="23" length="41" url="https://www.purolite.com/product/pcr642ca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B84" sqref="B84:B90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49" t="s">
        <v>151</v>
      </c>
      <c r="C1" s="49"/>
      <c r="D1" s="49"/>
    </row>
    <row r="2" spans="1:6" x14ac:dyDescent="0.25">
      <c r="B2" s="49"/>
      <c r="C2" s="49"/>
      <c r="D2" s="49"/>
    </row>
    <row r="3" spans="1:6" ht="33" customHeight="1" x14ac:dyDescent="0.25">
      <c r="B3" s="50"/>
      <c r="C3" s="50"/>
      <c r="D3" s="50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28CF-0838-4573-8335-33E9026E31D7}">
  <dimension ref="A2:T48"/>
  <sheetViews>
    <sheetView tabSelected="1" topLeftCell="B32" zoomScale="79" zoomScaleNormal="55" workbookViewId="0">
      <selection activeCell="N44" sqref="N44"/>
    </sheetView>
  </sheetViews>
  <sheetFormatPr defaultRowHeight="13.2" x14ac:dyDescent="0.25"/>
  <cols>
    <col min="4" max="4" width="8.6640625" customWidth="1"/>
    <col min="5" max="5" width="18.109375" customWidth="1"/>
    <col min="6" max="7" width="9.5546875" bestFit="1" customWidth="1"/>
    <col min="9" max="10" width="27.21875" bestFit="1" customWidth="1"/>
    <col min="11" max="11" width="22.33203125" bestFit="1" customWidth="1"/>
    <col min="12" max="12" width="31.21875" bestFit="1" customWidth="1"/>
    <col min="13" max="13" width="32" bestFit="1" customWidth="1"/>
    <col min="14" max="14" width="33.109375" bestFit="1" customWidth="1"/>
    <col min="15" max="15" width="22" bestFit="1" customWidth="1"/>
    <col min="16" max="16" width="26.5546875" bestFit="1" customWidth="1"/>
  </cols>
  <sheetData>
    <row r="2" spans="1:17" ht="13.8" thickBot="1" x14ac:dyDescent="0.3">
      <c r="F2" s="53" t="s">
        <v>157</v>
      </c>
      <c r="G2" s="53"/>
    </row>
    <row r="3" spans="1:17" ht="13.8" thickBot="1" x14ac:dyDescent="0.3">
      <c r="B3" s="7" t="s">
        <v>158</v>
      </c>
      <c r="C3" s="51" t="s">
        <v>159</v>
      </c>
      <c r="D3" s="54"/>
      <c r="E3" s="52"/>
      <c r="F3" s="26" t="s">
        <v>155</v>
      </c>
      <c r="G3" s="27">
        <v>4</v>
      </c>
      <c r="H3" t="s">
        <v>177</v>
      </c>
    </row>
    <row r="4" spans="1:17" ht="13.8" thickBot="1" x14ac:dyDescent="0.3">
      <c r="F4" s="26" t="s">
        <v>156</v>
      </c>
      <c r="G4" s="27">
        <v>15</v>
      </c>
      <c r="H4" t="s">
        <v>176</v>
      </c>
    </row>
    <row r="5" spans="1:17" ht="13.8" thickBot="1" x14ac:dyDescent="0.3">
      <c r="B5" s="7" t="s">
        <v>164</v>
      </c>
      <c r="C5" s="51" t="s">
        <v>165</v>
      </c>
      <c r="D5" s="54"/>
      <c r="E5" s="51" t="s">
        <v>169</v>
      </c>
      <c r="F5" s="54"/>
      <c r="G5" s="52"/>
    </row>
    <row r="6" spans="1:17" ht="15.6" thickBot="1" x14ac:dyDescent="0.3">
      <c r="B6" s="51" t="s">
        <v>161</v>
      </c>
      <c r="C6" s="54"/>
      <c r="D6" s="52"/>
      <c r="E6" s="51" t="s">
        <v>161</v>
      </c>
      <c r="F6" s="54"/>
      <c r="G6" s="52"/>
      <c r="J6" s="31"/>
      <c r="K6" s="31"/>
      <c r="L6" s="32">
        <v>1</v>
      </c>
      <c r="M6" s="33" t="s">
        <v>170</v>
      </c>
      <c r="N6" s="32">
        <v>9.9885899999999994E-4</v>
      </c>
      <c r="O6" s="33" t="s">
        <v>171</v>
      </c>
    </row>
    <row r="7" spans="1:17" ht="15.6" thickBot="1" x14ac:dyDescent="0.3">
      <c r="B7" s="23" t="s">
        <v>160</v>
      </c>
      <c r="C7" s="8" t="s">
        <v>153</v>
      </c>
      <c r="D7" s="9" t="s">
        <v>154</v>
      </c>
      <c r="E7" s="19" t="s">
        <v>153</v>
      </c>
      <c r="F7" s="55"/>
      <c r="G7" s="20" t="s">
        <v>154</v>
      </c>
      <c r="J7" s="31"/>
      <c r="K7" s="31"/>
      <c r="L7" s="32" t="s">
        <v>172</v>
      </c>
      <c r="M7" s="32">
        <v>1.24</v>
      </c>
      <c r="N7" s="32" t="s">
        <v>173</v>
      </c>
      <c r="O7" s="32"/>
    </row>
    <row r="8" spans="1:17" ht="15" x14ac:dyDescent="0.25">
      <c r="A8" s="24">
        <v>1000</v>
      </c>
      <c r="B8" s="24">
        <f>A8*0.2</f>
        <v>200</v>
      </c>
      <c r="C8" s="10">
        <v>2.8957086686679099</v>
      </c>
      <c r="D8" s="14">
        <v>3.0195814319308898</v>
      </c>
      <c r="E8" s="21">
        <f>50*C8</f>
        <v>144.7854334333955</v>
      </c>
      <c r="F8" s="56"/>
      <c r="G8" s="22">
        <f>41*D8</f>
        <v>123.80283870916648</v>
      </c>
      <c r="J8" s="31"/>
      <c r="K8" s="31"/>
      <c r="L8" s="32" t="s">
        <v>174</v>
      </c>
      <c r="M8" s="32">
        <f>G3/M7</f>
        <v>3.2258064516129035</v>
      </c>
      <c r="N8" s="32" t="s">
        <v>175</v>
      </c>
      <c r="O8" s="31"/>
    </row>
    <row r="9" spans="1:17" ht="15" x14ac:dyDescent="0.25">
      <c r="A9" s="24">
        <v>800</v>
      </c>
      <c r="B9" s="24">
        <f t="shared" ref="B9:B15" si="0">A9*0.2</f>
        <v>160</v>
      </c>
      <c r="C9" s="11">
        <v>1.7295974521748201</v>
      </c>
      <c r="D9" s="15">
        <v>2.55546984744662</v>
      </c>
      <c r="E9" s="21">
        <f t="shared" ref="E9:E15" si="1">50*C9</f>
        <v>86.479872608741005</v>
      </c>
      <c r="F9" s="56"/>
      <c r="G9" s="22">
        <f t="shared" ref="G9:G15" si="2">41*D9</f>
        <v>104.77426374531142</v>
      </c>
      <c r="J9" s="31"/>
      <c r="K9" s="31"/>
      <c r="L9" s="31"/>
      <c r="M9" s="31"/>
      <c r="N9" s="31"/>
      <c r="O9" s="31"/>
    </row>
    <row r="10" spans="1:17" ht="15" x14ac:dyDescent="0.25">
      <c r="A10" s="24">
        <v>500</v>
      </c>
      <c r="B10" s="24">
        <f t="shared" si="0"/>
        <v>100</v>
      </c>
      <c r="C10" s="12">
        <v>1.3295741046636</v>
      </c>
      <c r="D10" s="16">
        <v>1.74015350250435</v>
      </c>
      <c r="E10" s="21">
        <f t="shared" si="1"/>
        <v>66.478705233180008</v>
      </c>
      <c r="F10" s="56"/>
      <c r="G10" s="22">
        <f t="shared" si="2"/>
        <v>71.346293602678344</v>
      </c>
      <c r="I10" s="31" t="s">
        <v>178</v>
      </c>
      <c r="J10" t="s">
        <v>179</v>
      </c>
      <c r="K10" s="47" t="s">
        <v>181</v>
      </c>
      <c r="L10" t="s">
        <v>180</v>
      </c>
      <c r="M10" s="34" t="s">
        <v>183</v>
      </c>
      <c r="N10" s="31" t="s">
        <v>184</v>
      </c>
      <c r="O10" s="31" t="s">
        <v>185</v>
      </c>
      <c r="P10" s="31" t="s">
        <v>186</v>
      </c>
      <c r="Q10" s="31"/>
    </row>
    <row r="11" spans="1:17" ht="15" x14ac:dyDescent="0.25">
      <c r="A11" s="24">
        <v>400</v>
      </c>
      <c r="B11" s="24">
        <f t="shared" si="0"/>
        <v>80</v>
      </c>
      <c r="C11" s="11">
        <v>0.94593193751820903</v>
      </c>
      <c r="D11" s="15">
        <v>1.4674929603240201</v>
      </c>
      <c r="E11" s="21">
        <f t="shared" si="1"/>
        <v>47.296596875910453</v>
      </c>
      <c r="F11" s="56"/>
      <c r="G11" s="22">
        <f t="shared" si="2"/>
        <v>60.167211373284822</v>
      </c>
      <c r="I11" s="31">
        <f>B15</f>
        <v>0</v>
      </c>
      <c r="J11" s="38">
        <f>E15</f>
        <v>0</v>
      </c>
      <c r="K11" s="48">
        <f>I11/1000000</f>
        <v>0</v>
      </c>
      <c r="L11">
        <f>J11/1000000</f>
        <v>0</v>
      </c>
      <c r="M11" s="34">
        <f>K11-L11</f>
        <v>0</v>
      </c>
      <c r="N11" s="40">
        <f>M11*$G$4</f>
        <v>0</v>
      </c>
      <c r="O11" s="37">
        <f>N11/$G$3</f>
        <v>0</v>
      </c>
      <c r="P11" s="42">
        <f>O11*$M$7</f>
        <v>0</v>
      </c>
      <c r="Q11" s="42"/>
    </row>
    <row r="12" spans="1:17" ht="15" x14ac:dyDescent="0.25">
      <c r="A12" s="24">
        <v>250</v>
      </c>
      <c r="B12" s="24">
        <f t="shared" si="0"/>
        <v>50</v>
      </c>
      <c r="C12" s="12">
        <v>0.81758431832782097</v>
      </c>
      <c r="D12" s="16">
        <v>1.01173025765364</v>
      </c>
      <c r="E12" s="21">
        <f t="shared" si="1"/>
        <v>40.879215916391047</v>
      </c>
      <c r="F12" s="56"/>
      <c r="G12" s="22">
        <f t="shared" si="2"/>
        <v>41.480940563799237</v>
      </c>
      <c r="I12" s="31">
        <f>B14</f>
        <v>20</v>
      </c>
      <c r="J12" s="38">
        <f>E14</f>
        <v>16.569231312517449</v>
      </c>
      <c r="K12" s="48">
        <f t="shared" ref="K12:K18" si="3">I12/1000000</f>
        <v>2.0000000000000002E-5</v>
      </c>
      <c r="L12">
        <f t="shared" ref="L12:L18" si="4">J12/1000000</f>
        <v>1.656923131251745E-5</v>
      </c>
      <c r="M12" s="34">
        <f t="shared" ref="M12:M18" si="5">K12-L12</f>
        <v>3.430768687482552E-6</v>
      </c>
      <c r="N12" s="40">
        <f t="shared" ref="N12:N18" si="6">M12*$G$4</f>
        <v>5.1461530312238283E-5</v>
      </c>
      <c r="O12" s="37">
        <f t="shared" ref="O12:O18" si="7">N12/$G$3</f>
        <v>1.2865382578059571E-5</v>
      </c>
      <c r="P12" s="42">
        <f>O12*$M$7</f>
        <v>1.5953074396793869E-5</v>
      </c>
      <c r="Q12" s="42"/>
    </row>
    <row r="13" spans="1:17" ht="15" x14ac:dyDescent="0.25">
      <c r="A13" s="24">
        <v>200</v>
      </c>
      <c r="B13" s="24">
        <f t="shared" si="0"/>
        <v>40</v>
      </c>
      <c r="C13" s="11">
        <v>0.45299478139683302</v>
      </c>
      <c r="D13" s="15">
        <v>0.88280046261705203</v>
      </c>
      <c r="E13" s="21">
        <f t="shared" si="1"/>
        <v>22.649739069841651</v>
      </c>
      <c r="F13" s="56"/>
      <c r="G13" s="22">
        <f t="shared" si="2"/>
        <v>36.194818967299135</v>
      </c>
      <c r="I13" s="31">
        <f>B13</f>
        <v>40</v>
      </c>
      <c r="J13" s="38">
        <f>E13</f>
        <v>22.649739069841651</v>
      </c>
      <c r="K13" s="48">
        <f t="shared" si="3"/>
        <v>4.0000000000000003E-5</v>
      </c>
      <c r="L13">
        <f t="shared" si="4"/>
        <v>2.2649739069841652E-5</v>
      </c>
      <c r="M13" s="44">
        <f>K13-L13</f>
        <v>1.7350260930158351E-5</v>
      </c>
      <c r="N13" s="40">
        <f>M13*$G$4</f>
        <v>2.6025391395237526E-4</v>
      </c>
      <c r="O13" s="37">
        <f t="shared" si="7"/>
        <v>6.5063478488093816E-5</v>
      </c>
      <c r="P13" s="42">
        <f t="shared" ref="P13:P18" si="8">O13*$M$7</f>
        <v>8.0678713325236338E-5</v>
      </c>
      <c r="Q13" s="42"/>
    </row>
    <row r="14" spans="1:17" ht="15" x14ac:dyDescent="0.25">
      <c r="A14" s="24">
        <v>100</v>
      </c>
      <c r="B14" s="24">
        <f t="shared" si="0"/>
        <v>20</v>
      </c>
      <c r="C14" s="12">
        <v>0.33138462625034898</v>
      </c>
      <c r="D14" s="16">
        <v>0.44614926562173202</v>
      </c>
      <c r="E14" s="21">
        <f t="shared" si="1"/>
        <v>16.569231312517449</v>
      </c>
      <c r="F14" s="56"/>
      <c r="G14" s="22">
        <f t="shared" si="2"/>
        <v>18.292119890491012</v>
      </c>
      <c r="I14" s="31">
        <f>B12</f>
        <v>50</v>
      </c>
      <c r="J14" s="38">
        <f>E12</f>
        <v>40.879215916391047</v>
      </c>
      <c r="K14" s="48">
        <f t="shared" si="3"/>
        <v>5.0000000000000002E-5</v>
      </c>
      <c r="L14">
        <f t="shared" si="4"/>
        <v>4.0879215916391048E-5</v>
      </c>
      <c r="M14" s="34">
        <f t="shared" si="5"/>
        <v>9.120784083608954E-6</v>
      </c>
      <c r="N14" s="40">
        <f t="shared" si="6"/>
        <v>1.368117612541343E-4</v>
      </c>
      <c r="O14" s="37">
        <f t="shared" si="7"/>
        <v>3.4202940313533576E-5</v>
      </c>
      <c r="P14" s="42">
        <f t="shared" si="8"/>
        <v>4.2411645988781636E-5</v>
      </c>
      <c r="Q14" s="42"/>
    </row>
    <row r="15" spans="1:17" ht="15.6" thickBot="1" x14ac:dyDescent="0.3">
      <c r="A15" s="25">
        <v>0</v>
      </c>
      <c r="B15" s="24">
        <f t="shared" si="0"/>
        <v>0</v>
      </c>
      <c r="C15" s="13">
        <v>0</v>
      </c>
      <c r="D15" s="17">
        <v>0</v>
      </c>
      <c r="E15" s="21">
        <f t="shared" si="1"/>
        <v>0</v>
      </c>
      <c r="F15" s="57"/>
      <c r="G15" s="22">
        <f t="shared" si="2"/>
        <v>0</v>
      </c>
      <c r="I15" s="31">
        <f>B11</f>
        <v>80</v>
      </c>
      <c r="J15" s="38">
        <f>E11</f>
        <v>47.296596875910453</v>
      </c>
      <c r="K15" s="48">
        <f t="shared" si="3"/>
        <v>8.0000000000000007E-5</v>
      </c>
      <c r="L15">
        <f t="shared" si="4"/>
        <v>4.7296596875910455E-5</v>
      </c>
      <c r="M15" s="34">
        <f t="shared" si="5"/>
        <v>3.2703403124089552E-5</v>
      </c>
      <c r="N15" s="40">
        <f t="shared" si="6"/>
        <v>4.9055104686134324E-4</v>
      </c>
      <c r="O15" s="37">
        <f t="shared" si="7"/>
        <v>1.2263776171533581E-4</v>
      </c>
      <c r="P15" s="42">
        <f t="shared" si="8"/>
        <v>1.5207082452701641E-4</v>
      </c>
      <c r="Q15" s="42"/>
    </row>
    <row r="16" spans="1:17" ht="15" x14ac:dyDescent="0.25">
      <c r="I16" s="31">
        <f>B10</f>
        <v>100</v>
      </c>
      <c r="J16" s="38">
        <f>E10</f>
        <v>66.478705233180008</v>
      </c>
      <c r="K16" s="48">
        <f t="shared" si="3"/>
        <v>1E-4</v>
      </c>
      <c r="L16">
        <f t="shared" si="4"/>
        <v>6.647870523318001E-5</v>
      </c>
      <c r="M16" s="34">
        <f t="shared" si="5"/>
        <v>3.3521294766819995E-5</v>
      </c>
      <c r="N16" s="40">
        <f t="shared" si="6"/>
        <v>5.0281942150229991E-4</v>
      </c>
      <c r="O16" s="37">
        <f t="shared" si="7"/>
        <v>1.2570485537557498E-4</v>
      </c>
      <c r="P16" s="42">
        <f t="shared" si="8"/>
        <v>1.5587402066571298E-4</v>
      </c>
      <c r="Q16" s="42"/>
    </row>
    <row r="17" spans="3:20" ht="15.6" thickBot="1" x14ac:dyDescent="0.3">
      <c r="I17" s="31">
        <f>B9</f>
        <v>160</v>
      </c>
      <c r="J17" s="38">
        <f>E9</f>
        <v>86.479872608741005</v>
      </c>
      <c r="K17" s="48">
        <f t="shared" si="3"/>
        <v>1.6000000000000001E-4</v>
      </c>
      <c r="L17">
        <f t="shared" si="4"/>
        <v>8.6479872608740999E-5</v>
      </c>
      <c r="M17" s="34">
        <f t="shared" si="5"/>
        <v>7.3520127391259014E-5</v>
      </c>
      <c r="N17" s="40">
        <f t="shared" si="6"/>
        <v>1.1028019108688851E-3</v>
      </c>
      <c r="O17" s="37">
        <f t="shared" si="7"/>
        <v>2.7570047771722128E-4</v>
      </c>
      <c r="P17" s="42">
        <f t="shared" si="8"/>
        <v>3.4186859236935442E-4</v>
      </c>
      <c r="Q17" s="42"/>
    </row>
    <row r="18" spans="3:20" ht="15.6" thickBot="1" x14ac:dyDescent="0.3">
      <c r="C18" s="7" t="s">
        <v>153</v>
      </c>
      <c r="D18" s="51" t="s">
        <v>162</v>
      </c>
      <c r="E18" s="52"/>
      <c r="I18">
        <f>B8</f>
        <v>200</v>
      </c>
      <c r="J18" s="38">
        <f>E8</f>
        <v>144.7854334333955</v>
      </c>
      <c r="K18" s="48">
        <f t="shared" si="3"/>
        <v>2.0000000000000001E-4</v>
      </c>
      <c r="L18">
        <f t="shared" si="4"/>
        <v>1.4478543343339549E-4</v>
      </c>
      <c r="M18" s="34">
        <f t="shared" si="5"/>
        <v>5.5214566566604521E-5</v>
      </c>
      <c r="N18" s="40">
        <f t="shared" si="6"/>
        <v>8.2821849849906779E-4</v>
      </c>
      <c r="O18" s="37">
        <f t="shared" si="7"/>
        <v>2.0705462462476695E-4</v>
      </c>
      <c r="P18" s="42">
        <f t="shared" si="8"/>
        <v>2.5674773453471104E-4</v>
      </c>
      <c r="Q18" s="42"/>
    </row>
    <row r="19" spans="3:20" ht="13.8" thickBot="1" x14ac:dyDescent="0.3">
      <c r="C19" s="7" t="s">
        <v>154</v>
      </c>
      <c r="D19" s="51" t="s">
        <v>163</v>
      </c>
      <c r="E19" s="52"/>
    </row>
    <row r="20" spans="3:20" ht="13.8" thickBot="1" x14ac:dyDescent="0.3"/>
    <row r="21" spans="3:20" ht="13.8" thickBot="1" x14ac:dyDescent="0.3">
      <c r="D21" s="29"/>
      <c r="E21" s="7" t="s">
        <v>166</v>
      </c>
    </row>
    <row r="22" spans="3:20" ht="13.8" thickBot="1" x14ac:dyDescent="0.3">
      <c r="D22" s="28"/>
      <c r="E22" s="18" t="s">
        <v>167</v>
      </c>
    </row>
    <row r="23" spans="3:20" ht="13.8" thickBot="1" x14ac:dyDescent="0.3">
      <c r="D23" s="30"/>
      <c r="E23" s="7" t="s">
        <v>168</v>
      </c>
    </row>
    <row r="24" spans="3:20" ht="15" x14ac:dyDescent="0.25">
      <c r="I24" s="31" t="s">
        <v>160</v>
      </c>
      <c r="J24" t="s">
        <v>182</v>
      </c>
      <c r="K24" s="47" t="s">
        <v>181</v>
      </c>
      <c r="L24" t="s">
        <v>180</v>
      </c>
      <c r="M24" s="34" t="str">
        <f>M10</f>
        <v>dC (g_solute/mL_liquid)</v>
      </c>
      <c r="N24" s="31" t="s">
        <v>184</v>
      </c>
      <c r="O24" s="31" t="s">
        <v>185</v>
      </c>
      <c r="P24" s="31" t="s">
        <v>186</v>
      </c>
      <c r="Q24" s="31"/>
      <c r="S24" s="43"/>
      <c r="T24" s="45"/>
    </row>
    <row r="25" spans="3:20" ht="15" x14ac:dyDescent="0.25">
      <c r="I25">
        <f>I11</f>
        <v>0</v>
      </c>
      <c r="J25" s="38">
        <f>G15</f>
        <v>0</v>
      </c>
      <c r="K25" s="47">
        <f>I25/1000000</f>
        <v>0</v>
      </c>
      <c r="L25">
        <f>J25/1000000</f>
        <v>0</v>
      </c>
      <c r="M25" s="35">
        <f>K25-L25</f>
        <v>0</v>
      </c>
      <c r="N25" s="41">
        <f>M25*$G$4</f>
        <v>0</v>
      </c>
      <c r="O25" s="41">
        <f>N25/$G$3</f>
        <v>0</v>
      </c>
      <c r="P25" s="39">
        <f>O25*$M$7</f>
        <v>0</v>
      </c>
      <c r="Q25" s="46"/>
      <c r="S25" s="43"/>
      <c r="T25" s="45"/>
    </row>
    <row r="26" spans="3:20" ht="15" x14ac:dyDescent="0.25">
      <c r="I26">
        <f t="shared" ref="I26:I32" si="9">I12</f>
        <v>20</v>
      </c>
      <c r="J26" s="38">
        <f>G14</f>
        <v>18.292119890491012</v>
      </c>
      <c r="K26" s="47">
        <f t="shared" ref="K26:K32" si="10">I26/1000000</f>
        <v>2.0000000000000002E-5</v>
      </c>
      <c r="L26">
        <f t="shared" ref="L26:L32" si="11">J26/1000000</f>
        <v>1.8292119890491012E-5</v>
      </c>
      <c r="M26" s="35">
        <f>K26-L26</f>
        <v>1.7078801095089897E-6</v>
      </c>
      <c r="N26" s="41">
        <f t="shared" ref="N26:N32" si="12">M26*$G$4</f>
        <v>2.5618201642634845E-5</v>
      </c>
      <c r="O26" s="41">
        <f t="shared" ref="O26:O32" si="13">N26/$G$3</f>
        <v>6.4045504106587112E-6</v>
      </c>
      <c r="P26" s="39">
        <f t="shared" ref="P26:P32" si="14">O26*$M$7</f>
        <v>7.9416425092168026E-6</v>
      </c>
      <c r="Q26" s="46"/>
      <c r="S26" s="43"/>
      <c r="T26" s="45"/>
    </row>
    <row r="27" spans="3:20" ht="15" x14ac:dyDescent="0.25">
      <c r="I27">
        <f t="shared" si="9"/>
        <v>40</v>
      </c>
      <c r="J27" s="38">
        <f>G13</f>
        <v>36.194818967299135</v>
      </c>
      <c r="K27" s="47">
        <f t="shared" si="10"/>
        <v>4.0000000000000003E-5</v>
      </c>
      <c r="L27">
        <f t="shared" si="11"/>
        <v>3.6194818967299134E-5</v>
      </c>
      <c r="M27" s="35">
        <f t="shared" ref="M27:M32" si="15">K27-L27</f>
        <v>3.8051810327008692E-6</v>
      </c>
      <c r="N27" s="41">
        <f t="shared" si="12"/>
        <v>5.7077715490513038E-5</v>
      </c>
      <c r="O27" s="41">
        <f t="shared" si="13"/>
        <v>1.4269428872628259E-5</v>
      </c>
      <c r="P27" s="39">
        <f t="shared" si="14"/>
        <v>1.7694091802059041E-5</v>
      </c>
      <c r="Q27" s="46"/>
      <c r="S27" s="43"/>
      <c r="T27" s="45"/>
    </row>
    <row r="28" spans="3:20" ht="15" x14ac:dyDescent="0.25">
      <c r="I28">
        <f t="shared" si="9"/>
        <v>50</v>
      </c>
      <c r="J28" s="38">
        <f>G12</f>
        <v>41.480940563799237</v>
      </c>
      <c r="K28" s="47">
        <f t="shared" si="10"/>
        <v>5.0000000000000002E-5</v>
      </c>
      <c r="L28">
        <f t="shared" si="11"/>
        <v>4.1480940563799239E-5</v>
      </c>
      <c r="M28" s="35">
        <f t="shared" si="15"/>
        <v>8.5190594362007639E-6</v>
      </c>
      <c r="N28" s="41">
        <f t="shared" si="12"/>
        <v>1.2778589154301145E-4</v>
      </c>
      <c r="O28" s="41">
        <f t="shared" si="13"/>
        <v>3.1946472885752863E-5</v>
      </c>
      <c r="P28" s="39">
        <f t="shared" si="14"/>
        <v>3.9613626378333548E-5</v>
      </c>
      <c r="Q28" s="46"/>
      <c r="S28" s="43"/>
      <c r="T28" s="45"/>
    </row>
    <row r="29" spans="3:20" ht="15" x14ac:dyDescent="0.25">
      <c r="I29">
        <f t="shared" si="9"/>
        <v>80</v>
      </c>
      <c r="J29" s="38">
        <f>G11</f>
        <v>60.167211373284822</v>
      </c>
      <c r="K29" s="47">
        <f t="shared" si="10"/>
        <v>8.0000000000000007E-5</v>
      </c>
      <c r="L29">
        <f t="shared" si="11"/>
        <v>6.0167211373284823E-5</v>
      </c>
      <c r="M29" s="35">
        <f t="shared" si="15"/>
        <v>1.9832788626715183E-5</v>
      </c>
      <c r="N29" s="41">
        <f t="shared" si="12"/>
        <v>2.9749182940072777E-4</v>
      </c>
      <c r="O29" s="41">
        <f t="shared" si="13"/>
        <v>7.4372957350181943E-5</v>
      </c>
      <c r="P29" s="39">
        <f t="shared" si="14"/>
        <v>9.2222467114225608E-5</v>
      </c>
      <c r="Q29" s="46"/>
      <c r="S29" s="43"/>
      <c r="T29" s="45"/>
    </row>
    <row r="30" spans="3:20" ht="15" x14ac:dyDescent="0.25">
      <c r="I30">
        <f t="shared" si="9"/>
        <v>100</v>
      </c>
      <c r="J30" s="38">
        <f>G10</f>
        <v>71.346293602678344</v>
      </c>
      <c r="K30" s="47">
        <f t="shared" si="10"/>
        <v>1E-4</v>
      </c>
      <c r="L30">
        <f t="shared" si="11"/>
        <v>7.1346293602678347E-5</v>
      </c>
      <c r="M30" s="35">
        <f t="shared" si="15"/>
        <v>2.8653706397321657E-5</v>
      </c>
      <c r="N30" s="41">
        <f t="shared" si="12"/>
        <v>4.2980559595982485E-4</v>
      </c>
      <c r="O30" s="41">
        <f t="shared" si="13"/>
        <v>1.0745139898995621E-4</v>
      </c>
      <c r="P30" s="39">
        <f t="shared" si="14"/>
        <v>1.3323973474754571E-4</v>
      </c>
      <c r="Q30" s="46"/>
      <c r="S30" s="43"/>
      <c r="T30" s="45"/>
    </row>
    <row r="31" spans="3:20" x14ac:dyDescent="0.25">
      <c r="I31">
        <f t="shared" si="9"/>
        <v>160</v>
      </c>
      <c r="J31" s="38">
        <f>G9</f>
        <v>104.77426374531142</v>
      </c>
      <c r="K31" s="47">
        <f t="shared" si="10"/>
        <v>1.6000000000000001E-4</v>
      </c>
      <c r="L31">
        <f t="shared" si="11"/>
        <v>1.0477426374531142E-4</v>
      </c>
      <c r="M31" s="35">
        <f t="shared" si="15"/>
        <v>5.5225736254688591E-5</v>
      </c>
      <c r="N31" s="41">
        <f t="shared" si="12"/>
        <v>8.2838604382032884E-4</v>
      </c>
      <c r="O31" s="41">
        <f t="shared" si="13"/>
        <v>2.0709651095508221E-4</v>
      </c>
      <c r="P31" s="39">
        <f t="shared" si="14"/>
        <v>2.5679967358430193E-4</v>
      </c>
      <c r="Q31" s="46"/>
    </row>
    <row r="32" spans="3:20" x14ac:dyDescent="0.25">
      <c r="I32">
        <f t="shared" si="9"/>
        <v>200</v>
      </c>
      <c r="J32" s="38">
        <f>G8</f>
        <v>123.80283870916648</v>
      </c>
      <c r="K32" s="47">
        <f t="shared" si="10"/>
        <v>2.0000000000000001E-4</v>
      </c>
      <c r="L32">
        <f t="shared" si="11"/>
        <v>1.2380283870916647E-4</v>
      </c>
      <c r="M32" s="35">
        <f t="shared" si="15"/>
        <v>7.6197161290833543E-5</v>
      </c>
      <c r="N32" s="41">
        <f t="shared" si="12"/>
        <v>1.1429574193625031E-3</v>
      </c>
      <c r="O32" s="41">
        <f t="shared" si="13"/>
        <v>2.8573935484062576E-4</v>
      </c>
      <c r="P32" s="39">
        <f t="shared" si="14"/>
        <v>3.5431680000237595E-4</v>
      </c>
      <c r="Q32" s="46"/>
    </row>
    <row r="36" spans="12:16" x14ac:dyDescent="0.25">
      <c r="L36" s="36" t="str">
        <f>L10</f>
        <v>Ce (g_solute/mL_liquid)</v>
      </c>
      <c r="M36" s="36" t="str">
        <f>P10</f>
        <v>Qe (g_solute/mL_resin)</v>
      </c>
    </row>
    <row r="37" spans="12:16" x14ac:dyDescent="0.25">
      <c r="L37" s="58">
        <f>AVERAGE(L11, L25)</f>
        <v>0</v>
      </c>
      <c r="M37" s="58">
        <f>AVERAGE(P11,P25)</f>
        <v>0</v>
      </c>
    </row>
    <row r="38" spans="12:16" ht="15" x14ac:dyDescent="0.25">
      <c r="L38" s="58">
        <f t="shared" ref="L38:L43" si="16">AVERAGE(L12, L26)</f>
        <v>1.7430675601504233E-5</v>
      </c>
      <c r="M38" s="58">
        <f t="shared" ref="M38:M44" si="17">AVERAGE(P12,P26)</f>
        <v>1.1947358453005335E-5</v>
      </c>
      <c r="O38" s="43"/>
      <c r="P38" s="42"/>
    </row>
    <row r="39" spans="12:16" ht="15" x14ac:dyDescent="0.25">
      <c r="L39" s="58">
        <f t="shared" si="16"/>
        <v>2.9422279018570391E-5</v>
      </c>
      <c r="M39" s="58">
        <f t="shared" si="17"/>
        <v>4.9186402563647686E-5</v>
      </c>
      <c r="O39" s="43"/>
      <c r="P39" s="42"/>
    </row>
    <row r="40" spans="12:16" ht="15" x14ac:dyDescent="0.25">
      <c r="L40" s="58">
        <f t="shared" si="16"/>
        <v>4.1180078240095143E-5</v>
      </c>
      <c r="M40" s="58">
        <f t="shared" si="17"/>
        <v>4.1012636183557596E-5</v>
      </c>
      <c r="O40" s="43"/>
      <c r="P40" s="42"/>
    </row>
    <row r="41" spans="12:16" ht="15" x14ac:dyDescent="0.25">
      <c r="L41" s="58">
        <f t="shared" si="16"/>
        <v>5.3731904124597636E-5</v>
      </c>
      <c r="M41" s="58">
        <f t="shared" si="17"/>
        <v>1.22146645820621E-4</v>
      </c>
      <c r="O41" s="43"/>
      <c r="P41" s="42"/>
    </row>
    <row r="42" spans="12:16" ht="15" x14ac:dyDescent="0.25">
      <c r="L42" s="58">
        <f t="shared" si="16"/>
        <v>6.8912499417929179E-5</v>
      </c>
      <c r="M42" s="58">
        <f t="shared" si="17"/>
        <v>1.4455687770662933E-4</v>
      </c>
      <c r="O42" s="43"/>
      <c r="P42" s="42"/>
    </row>
    <row r="43" spans="12:16" ht="15" x14ac:dyDescent="0.25">
      <c r="L43" s="58">
        <f t="shared" si="16"/>
        <v>9.562706817702621E-5</v>
      </c>
      <c r="M43" s="58">
        <f t="shared" si="17"/>
        <v>2.9933413297682817E-4</v>
      </c>
      <c r="O43" s="43"/>
      <c r="P43" s="42"/>
    </row>
    <row r="44" spans="12:16" ht="15" x14ac:dyDescent="0.25">
      <c r="L44" s="58">
        <f>AVERAGE(L18, L32)</f>
        <v>1.3429413607128098E-4</v>
      </c>
      <c r="M44" s="58">
        <f t="shared" si="17"/>
        <v>3.0553226726854352E-4</v>
      </c>
      <c r="O44" s="43"/>
      <c r="P44" s="42"/>
    </row>
    <row r="48" spans="12:16" x14ac:dyDescent="0.25">
      <c r="L48">
        <f>M43/L43</f>
        <v>3.130223886219083</v>
      </c>
    </row>
  </sheetData>
  <mergeCells count="9">
    <mergeCell ref="D19:E19"/>
    <mergeCell ref="F2:G2"/>
    <mergeCell ref="C3:E3"/>
    <mergeCell ref="C5:D5"/>
    <mergeCell ref="B6:D6"/>
    <mergeCell ref="E5:G5"/>
    <mergeCell ref="E6:G6"/>
    <mergeCell ref="F7:F15"/>
    <mergeCell ref="D18:E18"/>
  </mergeCells>
  <conditionalFormatting sqref="C8:D1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Conc. in Calib Units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Punabantu, N, Mr [28820169@sun.ac.za]</cp:lastModifiedBy>
  <dcterms:created xsi:type="dcterms:W3CDTF">2024-12-11T07:05:16Z</dcterms:created>
  <dcterms:modified xsi:type="dcterms:W3CDTF">2025-07-24T20:23:40Z</dcterms:modified>
</cp:coreProperties>
</file>