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d773a3f4a0dc0/Documentos/Facpya/Contabilidad_financiera/Tareas/"/>
    </mc:Choice>
  </mc:AlternateContent>
  <xr:revisionPtr revIDLastSave="1576" documentId="8_{224A78CE-9A49-4473-B513-604960834CF8}" xr6:coauthVersionLast="45" xr6:coauthVersionMax="45" xr10:uidLastSave="{FE1205A3-170B-4279-B4DE-B5B4110FF90D}"/>
  <bookViews>
    <workbookView xWindow="5445" yWindow="3390" windowWidth="15300" windowHeight="7875" activeTab="2" xr2:uid="{C6F36D65-A82D-4D5F-9673-DF91EE86A301}"/>
  </bookViews>
  <sheets>
    <sheet name="EJ1" sheetId="3" r:id="rId1"/>
    <sheet name="EJ2" sheetId="1" r:id="rId2"/>
    <sheet name="EJ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2" l="1"/>
  <c r="AD40" i="2"/>
  <c r="AF15" i="2"/>
  <c r="AD39" i="2"/>
  <c r="AD36" i="2"/>
  <c r="AD30" i="2"/>
  <c r="AD26" i="2"/>
  <c r="S52" i="2" l="1"/>
  <c r="S58" i="2" s="1"/>
  <c r="S59" i="2" s="1"/>
  <c r="Y21" i="2" s="1"/>
  <c r="AF8" i="2" s="1"/>
  <c r="G23" i="2"/>
  <c r="G12" i="2"/>
  <c r="H12" i="2"/>
  <c r="G48" i="1" l="1"/>
  <c r="G53" i="1" s="1"/>
  <c r="H53" i="1"/>
  <c r="O44" i="1"/>
  <c r="L39" i="1"/>
  <c r="L44" i="1" s="1"/>
  <c r="K44" i="1"/>
  <c r="H44" i="1"/>
  <c r="O30" i="1"/>
  <c r="O35" i="1" s="1"/>
  <c r="P35" i="1"/>
  <c r="K35" i="1"/>
  <c r="H30" i="1"/>
  <c r="H35" i="1" s="1"/>
  <c r="G30" i="1"/>
  <c r="G35" i="1" s="1"/>
  <c r="L17" i="1"/>
  <c r="O26" i="1"/>
  <c r="K21" i="1"/>
  <c r="P5" i="1"/>
  <c r="L26" i="1"/>
  <c r="G22" i="1"/>
  <c r="G21" i="1"/>
  <c r="H26" i="1"/>
  <c r="H17" i="1"/>
  <c r="O12" i="1"/>
  <c r="O17" i="1" s="1"/>
  <c r="P15" i="1"/>
  <c r="P14" i="1"/>
  <c r="P12" i="1"/>
  <c r="P17" i="1" s="1"/>
  <c r="K12" i="1"/>
  <c r="K17" i="1" s="1"/>
  <c r="O5" i="1"/>
  <c r="O4" i="1"/>
  <c r="O3" i="1"/>
  <c r="P6" i="1"/>
  <c r="P4" i="1"/>
  <c r="P3" i="1"/>
  <c r="L3" i="1"/>
  <c r="L8" i="1" s="1"/>
  <c r="K3" i="1"/>
  <c r="K8" i="1" s="1"/>
  <c r="H5" i="1"/>
  <c r="G3" i="1"/>
  <c r="G8" i="1" s="1"/>
  <c r="N34" i="3"/>
  <c r="N39" i="3" s="1"/>
  <c r="O39" i="3"/>
  <c r="J34" i="3"/>
  <c r="J39" i="3" s="1"/>
  <c r="K39" i="3"/>
  <c r="G34" i="3"/>
  <c r="G39" i="3" s="1"/>
  <c r="F39" i="3"/>
  <c r="G40" i="3" s="1"/>
  <c r="U12" i="3" s="1"/>
  <c r="AL6" i="3" s="1"/>
  <c r="O24" i="3"/>
  <c r="O29" i="3" s="1"/>
  <c r="N24" i="3"/>
  <c r="N29" i="3" s="1"/>
  <c r="K24" i="3"/>
  <c r="K29" i="3" s="1"/>
  <c r="J24" i="3"/>
  <c r="J29" i="3" s="1"/>
  <c r="F29" i="3"/>
  <c r="O19" i="3"/>
  <c r="N14" i="3"/>
  <c r="N19" i="3" s="1"/>
  <c r="G54" i="1" l="1"/>
  <c r="T19" i="1" s="1"/>
  <c r="Z4" i="1" s="1"/>
  <c r="O36" i="1"/>
  <c r="T18" i="1" s="1"/>
  <c r="Z12" i="1" s="1"/>
  <c r="N40" i="3"/>
  <c r="T9" i="3" s="1"/>
  <c r="AH8" i="3" s="1"/>
  <c r="O30" i="3"/>
  <c r="U14" i="3" s="1"/>
  <c r="AA3" i="3" s="1"/>
  <c r="N20" i="3"/>
  <c r="T8" i="3" s="1"/>
  <c r="AH12" i="3" s="1"/>
  <c r="AH13" i="3" s="1"/>
  <c r="L9" i="1"/>
  <c r="U14" i="1" s="1"/>
  <c r="AK11" i="1" s="1"/>
  <c r="L45" i="1"/>
  <c r="U15" i="1" s="1"/>
  <c r="Z3" i="1" s="1"/>
  <c r="G26" i="1"/>
  <c r="G27" i="1" s="1"/>
  <c r="T17" i="1" s="1"/>
  <c r="Z8" i="1" s="1"/>
  <c r="P8" i="1"/>
  <c r="G36" i="1"/>
  <c r="T6" i="1" s="1"/>
  <c r="AG6" i="1" s="1"/>
  <c r="O18" i="1"/>
  <c r="T8" i="1" s="1"/>
  <c r="AG13" i="1" s="1"/>
  <c r="K18" i="1"/>
  <c r="T10" i="1" s="1"/>
  <c r="AG12" i="1" s="1"/>
  <c r="O8" i="1"/>
  <c r="J40" i="3"/>
  <c r="T15" i="3" s="1"/>
  <c r="AA4" i="3" s="1"/>
  <c r="AA5" i="3" s="1"/>
  <c r="AA9" i="3" s="1"/>
  <c r="AA12" i="3" s="1"/>
  <c r="J30" i="3"/>
  <c r="T4" i="3" s="1"/>
  <c r="D11" i="3"/>
  <c r="G24" i="3" s="1"/>
  <c r="G29" i="3" s="1"/>
  <c r="G30" i="3" s="1"/>
  <c r="U11" i="3" s="1"/>
  <c r="AL5" i="3" s="1"/>
  <c r="J14" i="3"/>
  <c r="J19" i="3" s="1"/>
  <c r="K14" i="3"/>
  <c r="K19" i="3" s="1"/>
  <c r="G14" i="3"/>
  <c r="G19" i="3" s="1"/>
  <c r="F15" i="3"/>
  <c r="F14" i="3"/>
  <c r="F19" i="3" s="1"/>
  <c r="O3" i="3"/>
  <c r="O8" i="3" s="1"/>
  <c r="N3" i="3"/>
  <c r="N8" i="3" s="1"/>
  <c r="K3" i="3"/>
  <c r="K8" i="3" s="1"/>
  <c r="J3" i="3"/>
  <c r="J8" i="3" s="1"/>
  <c r="G8" i="3"/>
  <c r="F3" i="3"/>
  <c r="F8" i="3" s="1"/>
  <c r="D48" i="2"/>
  <c r="C42" i="2"/>
  <c r="C33" i="2"/>
  <c r="C32" i="2"/>
  <c r="Z5" i="1" l="1"/>
  <c r="AG14" i="1"/>
  <c r="K20" i="3"/>
  <c r="U10" i="3" s="1"/>
  <c r="F9" i="3"/>
  <c r="T5" i="3" s="1"/>
  <c r="AH5" i="3" s="1"/>
  <c r="K9" i="3"/>
  <c r="U13" i="3" s="1"/>
  <c r="AL11" i="3" s="1"/>
  <c r="AA14" i="3"/>
  <c r="AL7" i="3" s="1"/>
  <c r="AM8" i="3" s="1"/>
  <c r="N9" i="3"/>
  <c r="T6" i="3" s="1"/>
  <c r="AH6" i="3" s="1"/>
  <c r="AL4" i="3"/>
  <c r="U16" i="3"/>
  <c r="AH4" i="3"/>
  <c r="C46" i="2"/>
  <c r="P39" i="2"/>
  <c r="P48" i="2" s="1"/>
  <c r="P49" i="2" s="1"/>
  <c r="Z17" i="2" s="1"/>
  <c r="AQ6" i="2" s="1"/>
  <c r="D43" i="2"/>
  <c r="T17" i="2" s="1"/>
  <c r="T23" i="2" s="1"/>
  <c r="K22" i="2"/>
  <c r="K23" i="2" s="1"/>
  <c r="O9" i="1"/>
  <c r="T16" i="1" s="1"/>
  <c r="Z7" i="1" s="1"/>
  <c r="Z10" i="1" s="1"/>
  <c r="Z13" i="1" s="1"/>
  <c r="AK12" i="1" s="1"/>
  <c r="AK13" i="1" s="1"/>
  <c r="F20" i="3"/>
  <c r="T7" i="3" s="1"/>
  <c r="AH7" i="3" s="1"/>
  <c r="O52" i="2"/>
  <c r="O58" i="2" s="1"/>
  <c r="O59" i="2" s="1"/>
  <c r="Y23" i="2" s="1"/>
  <c r="AF4" i="2" s="1"/>
  <c r="T39" i="2"/>
  <c r="T48" i="2" s="1"/>
  <c r="T49" i="2" s="1"/>
  <c r="Z19" i="2" s="1"/>
  <c r="AF3" i="2" s="1"/>
  <c r="O39" i="2"/>
  <c r="G39" i="2"/>
  <c r="G48" i="2" s="1"/>
  <c r="S28" i="2"/>
  <c r="S34" i="2" s="1"/>
  <c r="Y22" i="2" s="1"/>
  <c r="AF12" i="2" s="1"/>
  <c r="G28" i="2"/>
  <c r="G34" i="2" s="1"/>
  <c r="G35" i="2" s="1"/>
  <c r="Y11" i="2" s="1"/>
  <c r="AM13" i="2" s="1"/>
  <c r="S20" i="2"/>
  <c r="O23" i="2"/>
  <c r="O24" i="2" s="1"/>
  <c r="Y9" i="2" s="1"/>
  <c r="AM14" i="2" s="1"/>
  <c r="D50" i="2"/>
  <c r="G24" i="2"/>
  <c r="Y20" i="2" s="1"/>
  <c r="AF7" i="2" s="1"/>
  <c r="P9" i="2"/>
  <c r="O9" i="2"/>
  <c r="D35" i="2"/>
  <c r="H39" i="2" s="1"/>
  <c r="H48" i="2" s="1"/>
  <c r="D34" i="2"/>
  <c r="AF5" i="2" l="1"/>
  <c r="AF9" i="2"/>
  <c r="AF13" i="2" s="1"/>
  <c r="T16" i="3"/>
  <c r="W16" i="3" s="1"/>
  <c r="AH9" i="3"/>
  <c r="AH15" i="3" s="1"/>
  <c r="AA15" i="3"/>
  <c r="AL12" i="3" s="1"/>
  <c r="AM13" i="3" s="1"/>
  <c r="AM15" i="3" s="1"/>
  <c r="O10" i="2"/>
  <c r="Y6" i="2" s="1"/>
  <c r="AM6" i="2" s="1"/>
  <c r="H52" i="2"/>
  <c r="H58" i="2" s="1"/>
  <c r="H59" i="2" s="1"/>
  <c r="Z15" i="2" s="1"/>
  <c r="AQ7" i="2" s="1"/>
  <c r="C47" i="2"/>
  <c r="K52" i="2" s="1"/>
  <c r="K58" i="2" s="1"/>
  <c r="K59" i="2" s="1"/>
  <c r="Y8" i="2" s="1"/>
  <c r="AM8" i="2" s="1"/>
  <c r="H49" i="2"/>
  <c r="Z14" i="2" s="1"/>
  <c r="AQ4" i="2" s="1"/>
  <c r="G13" i="2"/>
  <c r="Y5" i="2" s="1"/>
  <c r="AM5" i="2" s="1"/>
  <c r="C24" i="2"/>
  <c r="S19" i="2" s="1"/>
  <c r="C23" i="2"/>
  <c r="C18" i="2"/>
  <c r="C17" i="2"/>
  <c r="D19" i="2" s="1"/>
  <c r="C12" i="2"/>
  <c r="D14" i="2" s="1"/>
  <c r="P28" i="2" s="1"/>
  <c r="C11" i="2"/>
  <c r="S3" i="2"/>
  <c r="S9" i="2" s="1"/>
  <c r="S10" i="2" s="1"/>
  <c r="Y12" i="2" s="1"/>
  <c r="AM15" i="2" s="1"/>
  <c r="AM16" i="2" s="1"/>
  <c r="D20" i="2" l="1"/>
  <c r="L28" i="2" s="1"/>
  <c r="L34" i="2" s="1"/>
  <c r="L35" i="2" s="1"/>
  <c r="Z16" i="2" s="1"/>
  <c r="AQ8" i="2" s="1"/>
  <c r="S18" i="2"/>
  <c r="D13" i="2"/>
  <c r="S17" i="2"/>
  <c r="D26" i="2"/>
  <c r="P29" i="2" s="1"/>
  <c r="D25" i="2"/>
  <c r="K39" i="2"/>
  <c r="K48" i="2" s="1"/>
  <c r="K49" i="2" s="1"/>
  <c r="Y4" i="2" s="1"/>
  <c r="AM4" i="2" s="1"/>
  <c r="D39" i="2"/>
  <c r="AF16" i="2" l="1"/>
  <c r="AQ14" i="2" s="1"/>
  <c r="AQ9" i="2"/>
  <c r="P34" i="2"/>
  <c r="P35" i="2" s="1"/>
  <c r="Z13" i="2" s="1"/>
  <c r="AQ5" i="2" s="1"/>
  <c r="AQ10" i="2" s="1"/>
  <c r="S23" i="2"/>
  <c r="S24" i="2" s="1"/>
  <c r="C7" i="2"/>
  <c r="D8" i="2" s="1"/>
  <c r="D4" i="2"/>
  <c r="L3" i="2" s="1"/>
  <c r="L9" i="2" s="1"/>
  <c r="L10" i="2" s="1"/>
  <c r="Z18" i="2" s="1"/>
  <c r="AQ13" i="2" s="1"/>
  <c r="D32" i="1"/>
  <c r="P39" i="1" s="1"/>
  <c r="P44" i="1" s="1"/>
  <c r="P45" i="1" s="1"/>
  <c r="U13" i="1" s="1"/>
  <c r="AK6" i="1" s="1"/>
  <c r="C11" i="1"/>
  <c r="D28" i="1"/>
  <c r="H6" i="1" s="1"/>
  <c r="D17" i="1"/>
  <c r="P21" i="1" s="1"/>
  <c r="P26" i="1" s="1"/>
  <c r="P27" i="1" s="1"/>
  <c r="U11" i="1" s="1"/>
  <c r="C20" i="1"/>
  <c r="C6" i="1"/>
  <c r="AQ15" i="2" l="1"/>
  <c r="AQ20" i="2" s="1"/>
  <c r="AK5" i="1"/>
  <c r="Z24" i="2"/>
  <c r="Y7" i="2"/>
  <c r="AM7" i="2" s="1"/>
  <c r="D7" i="1"/>
  <c r="H3" i="1" s="1"/>
  <c r="G12" i="1"/>
  <c r="D12" i="1"/>
  <c r="H4" i="1" s="1"/>
  <c r="G13" i="1"/>
  <c r="D21" i="1"/>
  <c r="L30" i="1" s="1"/>
  <c r="L35" i="1" s="1"/>
  <c r="L36" i="1" s="1"/>
  <c r="U12" i="1" s="1"/>
  <c r="AK4" i="1" s="1"/>
  <c r="AK8" i="1" s="1"/>
  <c r="K22" i="1"/>
  <c r="K26" i="1" s="1"/>
  <c r="K27" i="1" s="1"/>
  <c r="T7" i="1" s="1"/>
  <c r="AG7" i="1" s="1"/>
  <c r="C30" i="1"/>
  <c r="G39" i="1" s="1"/>
  <c r="G44" i="1" s="1"/>
  <c r="G45" i="1" s="1"/>
  <c r="T4" i="1" s="1"/>
  <c r="U20" i="1" l="1"/>
  <c r="AG4" i="1"/>
  <c r="AK17" i="1"/>
  <c r="G17" i="1"/>
  <c r="G18" i="1" s="1"/>
  <c r="T9" i="1" s="1"/>
  <c r="AG8" i="1" s="1"/>
  <c r="H8" i="1"/>
  <c r="G9" i="1" s="1"/>
  <c r="T5" i="1" s="1"/>
  <c r="AG5" i="1" s="1"/>
  <c r="K24" i="2"/>
  <c r="Y10" i="2" s="1"/>
  <c r="Y24" i="2" l="1"/>
  <c r="AA24" i="2" s="1"/>
  <c r="AM9" i="2"/>
  <c r="AM10" i="2" s="1"/>
  <c r="AM20" i="2" s="1"/>
  <c r="AO26" i="2" s="1"/>
  <c r="AG9" i="1"/>
  <c r="AG17" i="1" s="1"/>
  <c r="T20" i="1"/>
</calcChain>
</file>

<file path=xl/sharedStrings.xml><?xml version="1.0" encoding="utf-8"?>
<sst xmlns="http://schemas.openxmlformats.org/spreadsheetml/2006/main" count="327" uniqueCount="81">
  <si>
    <t>Capital social</t>
  </si>
  <si>
    <t>Edificio</t>
  </si>
  <si>
    <t>Mobiliario y equipo de oficina</t>
  </si>
  <si>
    <t>Caja</t>
  </si>
  <si>
    <t>Proveedores</t>
  </si>
  <si>
    <t xml:space="preserve">Almacén </t>
  </si>
  <si>
    <t>Almacén</t>
  </si>
  <si>
    <t>8A</t>
  </si>
  <si>
    <t>Ventas</t>
  </si>
  <si>
    <t>Costo de ventas</t>
  </si>
  <si>
    <t>Bancos</t>
  </si>
  <si>
    <t>Gastos de administración</t>
  </si>
  <si>
    <t>IVA x PAGAR</t>
  </si>
  <si>
    <t>Gastos de ventas</t>
  </si>
  <si>
    <t>Acreedores diversos</t>
  </si>
  <si>
    <t>Otros gastos</t>
  </si>
  <si>
    <t>IVA COBRADO</t>
  </si>
  <si>
    <t>IVA PAGADO</t>
  </si>
  <si>
    <t>Edificios</t>
  </si>
  <si>
    <t>Documentos X Pagar</t>
  </si>
  <si>
    <t>IVA X PAGAR</t>
  </si>
  <si>
    <t>Equipo de transporte</t>
  </si>
  <si>
    <t>10A</t>
  </si>
  <si>
    <t>BANCOS</t>
  </si>
  <si>
    <t>CAPITAL SOCIAL</t>
  </si>
  <si>
    <t>ALMACÉN</t>
  </si>
  <si>
    <t>EDIFICIOS</t>
  </si>
  <si>
    <t>Acreedores Diversos</t>
  </si>
  <si>
    <t>Banco</t>
  </si>
  <si>
    <t>Documentos X pagar</t>
  </si>
  <si>
    <t>IVA cobrado</t>
  </si>
  <si>
    <t>4A</t>
  </si>
  <si>
    <t>IVA Pagado</t>
  </si>
  <si>
    <t>Clientes</t>
  </si>
  <si>
    <t>IVA X COBRAR</t>
  </si>
  <si>
    <t>Capital Social</t>
  </si>
  <si>
    <t>Balanza de comprobación</t>
  </si>
  <si>
    <t>Debe</t>
  </si>
  <si>
    <t>Haber</t>
  </si>
  <si>
    <t>Estado de Resultados</t>
  </si>
  <si>
    <t>B</t>
  </si>
  <si>
    <t>R</t>
  </si>
  <si>
    <t>Costos de ventas</t>
  </si>
  <si>
    <t>-</t>
  </si>
  <si>
    <t>Utilidad bruta</t>
  </si>
  <si>
    <t>Gastos de venta</t>
  </si>
  <si>
    <t>Gastos de administracion</t>
  </si>
  <si>
    <t>=</t>
  </si>
  <si>
    <t>Financieros</t>
  </si>
  <si>
    <t>Ut ant de impts</t>
  </si>
  <si>
    <t>ISR 30%</t>
  </si>
  <si>
    <t>Utilidad neta</t>
  </si>
  <si>
    <t>Utilidad de operación</t>
  </si>
  <si>
    <t>BALANCE GENERAL</t>
  </si>
  <si>
    <t>ACT CIRC</t>
  </si>
  <si>
    <t>TOTAL AC</t>
  </si>
  <si>
    <t>ACT NC</t>
  </si>
  <si>
    <t>TOTAL ANC</t>
  </si>
  <si>
    <t>TOTAL DE AC</t>
  </si>
  <si>
    <t>PASIVO A CP</t>
  </si>
  <si>
    <t>ISR X PAGAR</t>
  </si>
  <si>
    <t>TOTAL PASIVO</t>
  </si>
  <si>
    <t>CAPITAL CONTABLE</t>
  </si>
  <si>
    <t>Utilidad del ej</t>
  </si>
  <si>
    <t>TOTAL CP</t>
  </si>
  <si>
    <t>TOTAL P + C</t>
  </si>
  <si>
    <t>Perdida de operación</t>
  </si>
  <si>
    <t>Perdida neta</t>
  </si>
  <si>
    <t>Mobiliario</t>
  </si>
  <si>
    <t>TOTAL PCP</t>
  </si>
  <si>
    <t>Perdida del Ej.</t>
  </si>
  <si>
    <t>TOTAL CAPITAL</t>
  </si>
  <si>
    <t>UTILIDAD DE OPERACIÓN</t>
  </si>
  <si>
    <t>UTILIDAD ANT DE IMPTS</t>
  </si>
  <si>
    <t>ISR</t>
  </si>
  <si>
    <t>UT NETA</t>
  </si>
  <si>
    <t xml:space="preserve">IVA X COBRAR </t>
  </si>
  <si>
    <t>Ut Bruta</t>
  </si>
  <si>
    <t>Ut de operación</t>
  </si>
  <si>
    <t>UT antes de imp</t>
  </si>
  <si>
    <t>UT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</si>
</sst>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0" fillId="4" borderId="1" xfId="0" applyFill="1" applyBorder="1"/>
    <xf numFmtId="0" fontId="0" fillId="4" borderId="2" xfId="0" applyFill="1" applyBorder="1"/>
    <xf numFmtId="43" fontId="0" fillId="4" borderId="2" xfId="1" applyFont="1" applyFill="1" applyBorder="1"/>
    <xf numFmtId="43" fontId="0" fillId="4" borderId="1" xfId="1" applyFont="1" applyFill="1" applyBorder="1"/>
    <xf numFmtId="43" fontId="0" fillId="4" borderId="4" xfId="1" applyFont="1" applyFill="1" applyBorder="1"/>
    <xf numFmtId="43" fontId="0" fillId="4" borderId="1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43" fontId="3" fillId="4" borderId="1" xfId="1" applyFont="1" applyFill="1" applyBorder="1"/>
    <xf numFmtId="43" fontId="3" fillId="4" borderId="4" xfId="1" applyFont="1" applyFill="1" applyBorder="1"/>
    <xf numFmtId="0" fontId="3" fillId="4" borderId="1" xfId="0" applyFont="1" applyFill="1" applyBorder="1"/>
    <xf numFmtId="43" fontId="3" fillId="4" borderId="1" xfId="0" applyNumberFormat="1" applyFont="1" applyFill="1" applyBorder="1"/>
    <xf numFmtId="0" fontId="3" fillId="4" borderId="4" xfId="0" applyFont="1" applyFill="1" applyBorder="1"/>
    <xf numFmtId="0" fontId="3" fillId="4" borderId="2" xfId="0" applyFont="1" applyFill="1" applyBorder="1"/>
    <xf numFmtId="43" fontId="3" fillId="4" borderId="2" xfId="1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/>
    <xf numFmtId="43" fontId="0" fillId="0" borderId="0" xfId="0" applyNumberFormat="1"/>
    <xf numFmtId="0" fontId="0" fillId="0" borderId="0" xfId="0"/>
    <xf numFmtId="43" fontId="0" fillId="4" borderId="1" xfId="2" applyFont="1" applyFill="1" applyBorder="1"/>
    <xf numFmtId="0" fontId="0" fillId="4" borderId="1" xfId="0" applyFill="1" applyBorder="1"/>
    <xf numFmtId="43" fontId="0" fillId="4" borderId="1" xfId="2" applyFont="1" applyFill="1" applyBorder="1" applyAlignment="1"/>
    <xf numFmtId="0" fontId="0" fillId="2" borderId="0" xfId="0" applyFill="1" applyBorder="1"/>
    <xf numFmtId="0" fontId="0" fillId="2" borderId="0" xfId="0" applyFill="1" applyBorder="1" applyAlignment="1"/>
    <xf numFmtId="43" fontId="0" fillId="4" borderId="4" xfId="2" applyFont="1" applyFill="1" applyBorder="1"/>
    <xf numFmtId="0" fontId="0" fillId="4" borderId="4" xfId="0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12" xfId="0" applyFill="1" applyBorder="1"/>
    <xf numFmtId="0" fontId="0" fillId="3" borderId="1" xfId="0" applyFill="1" applyBorder="1"/>
    <xf numFmtId="43" fontId="0" fillId="3" borderId="1" xfId="0" applyNumberFormat="1" applyFill="1" applyBorder="1"/>
    <xf numFmtId="44" fontId="0" fillId="0" borderId="0" xfId="0" applyNumberFormat="1"/>
    <xf numFmtId="0" fontId="0" fillId="3" borderId="0" xfId="0" applyFill="1"/>
    <xf numFmtId="43" fontId="0" fillId="3" borderId="3" xfId="0" applyNumberFormat="1" applyFill="1" applyBorder="1"/>
    <xf numFmtId="43" fontId="5" fillId="3" borderId="8" xfId="0" applyNumberFormat="1" applyFont="1" applyFill="1" applyBorder="1"/>
    <xf numFmtId="43" fontId="0" fillId="2" borderId="8" xfId="0" applyNumberFormat="1" applyFill="1" applyBorder="1"/>
    <xf numFmtId="43" fontId="0" fillId="2" borderId="0" xfId="0" applyNumberFormat="1" applyFill="1"/>
    <xf numFmtId="0" fontId="0" fillId="2" borderId="9" xfId="0" applyFill="1" applyBorder="1"/>
    <xf numFmtId="0" fontId="0" fillId="2" borderId="0" xfId="0" applyFill="1"/>
    <xf numFmtId="43" fontId="0" fillId="2" borderId="9" xfId="0" applyNumberFormat="1" applyFill="1" applyBorder="1"/>
    <xf numFmtId="43" fontId="0" fillId="5" borderId="3" xfId="0" applyNumberFormat="1" applyFill="1" applyBorder="1"/>
    <xf numFmtId="0" fontId="0" fillId="5" borderId="8" xfId="0" applyFill="1" applyBorder="1"/>
    <xf numFmtId="43" fontId="5" fillId="5" borderId="0" xfId="0" applyNumberFormat="1" applyFont="1" applyFill="1"/>
    <xf numFmtId="43" fontId="5" fillId="5" borderId="8" xfId="0" applyNumberFormat="1" applyFont="1" applyFill="1" applyBorder="1"/>
    <xf numFmtId="0" fontId="0" fillId="5" borderId="0" xfId="0" applyFill="1"/>
    <xf numFmtId="0" fontId="0" fillId="2" borderId="8" xfId="0" applyNumberFormat="1" applyFill="1" applyBorder="1"/>
    <xf numFmtId="0" fontId="0" fillId="5" borderId="3" xfId="0" applyNumberFormat="1" applyFill="1" applyBorder="1"/>
    <xf numFmtId="0" fontId="5" fillId="5" borderId="0" xfId="0" applyNumberFormat="1" applyFont="1" applyFill="1"/>
    <xf numFmtId="43" fontId="0" fillId="2" borderId="8" xfId="1" applyFont="1" applyFill="1" applyBorder="1"/>
    <xf numFmtId="43" fontId="0" fillId="2" borderId="0" xfId="1" applyFont="1" applyFill="1"/>
    <xf numFmtId="43" fontId="0" fillId="2" borderId="9" xfId="1" applyFont="1" applyFill="1" applyBorder="1"/>
    <xf numFmtId="43" fontId="0" fillId="2" borderId="11" xfId="1" applyFont="1" applyFill="1" applyBorder="1"/>
    <xf numFmtId="0" fontId="0" fillId="2" borderId="8" xfId="0" applyFill="1" applyBorder="1"/>
    <xf numFmtId="43" fontId="0" fillId="5" borderId="3" xfId="1" applyFont="1" applyFill="1" applyBorder="1"/>
    <xf numFmtId="43" fontId="0" fillId="5" borderId="6" xfId="1" applyFont="1" applyFill="1" applyBorder="1"/>
    <xf numFmtId="43" fontId="5" fillId="5" borderId="9" xfId="1" applyFont="1" applyFill="1" applyBorder="1"/>
    <xf numFmtId="0" fontId="0" fillId="5" borderId="10" xfId="0" applyFill="1" applyBorder="1"/>
    <xf numFmtId="43" fontId="0" fillId="5" borderId="6" xfId="0" applyNumberFormat="1" applyFill="1" applyBorder="1"/>
    <xf numFmtId="43" fontId="5" fillId="5" borderId="0" xfId="1" applyFont="1" applyFill="1"/>
    <xf numFmtId="43" fontId="0" fillId="5" borderId="0" xfId="1" applyFont="1" applyFill="1"/>
    <xf numFmtId="44" fontId="0" fillId="3" borderId="1" xfId="0" applyNumberFormat="1" applyFill="1" applyBorder="1"/>
    <xf numFmtId="0" fontId="0" fillId="0" borderId="0" xfId="0" applyAlignment="1">
      <alignment horizontal="center"/>
    </xf>
    <xf numFmtId="44" fontId="0" fillId="3" borderId="0" xfId="0" applyNumberFormat="1" applyFill="1" applyBorder="1"/>
    <xf numFmtId="44" fontId="0" fillId="3" borderId="13" xfId="0" applyNumberFormat="1" applyFill="1" applyBorder="1"/>
    <xf numFmtId="44" fontId="0" fillId="3" borderId="14" xfId="0" applyNumberFormat="1" applyFill="1" applyBorder="1"/>
    <xf numFmtId="0" fontId="5" fillId="2" borderId="12" xfId="0" applyFont="1" applyFill="1" applyBorder="1"/>
    <xf numFmtId="0" fontId="0" fillId="2" borderId="12" xfId="0" applyFont="1" applyFill="1" applyBorder="1"/>
    <xf numFmtId="44" fontId="5" fillId="3" borderId="0" xfId="0" applyNumberFormat="1" applyFont="1" applyFill="1" applyBorder="1"/>
    <xf numFmtId="44" fontId="5" fillId="3" borderId="15" xfId="0" applyNumberFormat="1" applyFont="1" applyFill="1" applyBorder="1"/>
    <xf numFmtId="44" fontId="0" fillId="3" borderId="9" xfId="0" applyNumberFormat="1" applyFill="1" applyBorder="1"/>
    <xf numFmtId="0" fontId="0" fillId="2" borderId="16" xfId="0" applyFill="1" applyBorder="1"/>
    <xf numFmtId="0" fontId="0" fillId="4" borderId="12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3">
    <cellStyle name="Millares" xfId="1" builtinId="3"/>
    <cellStyle name="Millares 2" xfId="2" xr:uid="{03004172-C434-41D1-A7B0-8FD6162E750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D518-8668-4BDE-A610-5673A5115B05}">
  <dimension ref="A1:AM40"/>
  <sheetViews>
    <sheetView topLeftCell="W1" zoomScale="90" zoomScaleNormal="90" workbookViewId="0">
      <selection activeCell="AK26" sqref="AK26"/>
    </sheetView>
  </sheetViews>
  <sheetFormatPr baseColWidth="10" defaultRowHeight="15" x14ac:dyDescent="0.25"/>
  <cols>
    <col min="1" max="1" width="29.85546875" customWidth="1"/>
    <col min="2" max="2" width="28" customWidth="1"/>
    <col min="3" max="3" width="14.5703125" customWidth="1"/>
    <col min="4" max="4" width="13.42578125" customWidth="1"/>
    <col min="6" max="6" width="14.85546875" customWidth="1"/>
    <col min="7" max="7" width="15.85546875" customWidth="1"/>
    <col min="13" max="13" width="10" customWidth="1"/>
    <col min="14" max="14" width="15.140625" customWidth="1"/>
    <col min="15" max="15" width="15" customWidth="1"/>
    <col min="18" max="18" width="23" customWidth="1"/>
    <col min="19" max="19" width="22" customWidth="1"/>
    <col min="20" max="20" width="17.85546875" customWidth="1"/>
    <col min="21" max="21" width="13.42578125" customWidth="1"/>
    <col min="24" max="24" width="3.7109375" customWidth="1"/>
    <col min="25" max="25" width="25.5703125" customWidth="1"/>
    <col min="26" max="26" width="22.28515625" customWidth="1"/>
    <col min="27" max="27" width="14.140625" customWidth="1"/>
    <col min="32" max="32" width="22" customWidth="1"/>
    <col min="33" max="33" width="1" customWidth="1"/>
    <col min="34" max="34" width="16.85546875" customWidth="1"/>
    <col min="37" max="37" width="10" customWidth="1"/>
    <col min="38" max="38" width="14.42578125" customWidth="1"/>
    <col min="39" max="39" width="13.5703125" customWidth="1"/>
  </cols>
  <sheetData>
    <row r="1" spans="1:39" x14ac:dyDescent="0.25">
      <c r="A1" s="83">
        <v>1</v>
      </c>
      <c r="B1" s="83"/>
      <c r="C1" s="83"/>
      <c r="D1" s="83"/>
      <c r="N1" s="24"/>
      <c r="O1" s="24"/>
    </row>
    <row r="2" spans="1:39" x14ac:dyDescent="0.25">
      <c r="A2" s="28" t="s">
        <v>28</v>
      </c>
      <c r="B2" s="28"/>
      <c r="C2" s="30">
        <v>50000</v>
      </c>
      <c r="D2" s="30"/>
      <c r="F2" s="81" t="s">
        <v>28</v>
      </c>
      <c r="G2" s="81"/>
      <c r="J2" s="81" t="s">
        <v>35</v>
      </c>
      <c r="K2" s="81"/>
      <c r="N2" s="81" t="s">
        <v>6</v>
      </c>
      <c r="O2" s="81"/>
      <c r="R2" s="79" t="s">
        <v>36</v>
      </c>
      <c r="S2" s="79"/>
      <c r="T2" s="79"/>
      <c r="U2" s="79"/>
      <c r="Y2" s="79" t="s">
        <v>39</v>
      </c>
      <c r="Z2" s="79"/>
      <c r="AA2" s="80"/>
      <c r="AB2" s="80"/>
      <c r="AF2" s="77" t="s">
        <v>53</v>
      </c>
      <c r="AG2" s="78"/>
      <c r="AH2" s="78"/>
      <c r="AI2" s="78"/>
      <c r="AJ2" s="78"/>
      <c r="AK2" s="78"/>
      <c r="AL2" s="78"/>
      <c r="AM2" s="78"/>
    </row>
    <row r="3" spans="1:39" x14ac:dyDescent="0.25">
      <c r="A3" s="28"/>
      <c r="B3" s="28" t="s">
        <v>0</v>
      </c>
      <c r="C3" s="25"/>
      <c r="D3" s="25">
        <v>50000</v>
      </c>
      <c r="E3">
        <v>1</v>
      </c>
      <c r="F3" s="41">
        <f>+C2</f>
        <v>50000</v>
      </c>
      <c r="G3" s="44"/>
      <c r="J3" s="41">
        <f>+G2</f>
        <v>0</v>
      </c>
      <c r="K3" s="42">
        <f>+D3</f>
        <v>50000</v>
      </c>
      <c r="L3" s="33">
        <v>1</v>
      </c>
      <c r="M3">
        <v>2</v>
      </c>
      <c r="N3" s="41">
        <f>+C5</f>
        <v>12000</v>
      </c>
      <c r="O3" s="42">
        <f>+D18</f>
        <v>4750</v>
      </c>
      <c r="P3" t="s">
        <v>31</v>
      </c>
      <c r="R3" s="34"/>
      <c r="S3" s="28"/>
      <c r="T3" s="35" t="s">
        <v>37</v>
      </c>
      <c r="U3" s="35" t="s">
        <v>38</v>
      </c>
      <c r="Y3" s="34" t="s">
        <v>8</v>
      </c>
      <c r="Z3" s="28"/>
      <c r="AA3" s="68">
        <f>+U14</f>
        <v>15000</v>
      </c>
      <c r="AB3" s="68"/>
      <c r="AF3" s="71" t="s">
        <v>54</v>
      </c>
      <c r="AG3" s="28"/>
      <c r="AH3" s="68"/>
      <c r="AI3" s="68"/>
      <c r="AJ3" s="71" t="s">
        <v>59</v>
      </c>
      <c r="AK3" s="28"/>
      <c r="AL3" s="68"/>
      <c r="AM3" s="68"/>
    </row>
    <row r="4" spans="1:39" ht="15.75" thickBot="1" x14ac:dyDescent="0.3">
      <c r="A4" s="82">
        <v>2</v>
      </c>
      <c r="B4" s="82"/>
      <c r="C4" s="82"/>
      <c r="D4" s="82"/>
      <c r="F4" s="43"/>
      <c r="G4" s="44"/>
      <c r="J4" s="43"/>
      <c r="K4" s="44"/>
      <c r="N4" s="43"/>
      <c r="O4" s="44"/>
      <c r="Q4" t="s">
        <v>40</v>
      </c>
      <c r="R4" s="34" t="s">
        <v>3</v>
      </c>
      <c r="S4" s="28"/>
      <c r="T4" s="66">
        <f>+J30</f>
        <v>3480</v>
      </c>
      <c r="U4" s="66"/>
      <c r="X4" s="67" t="s">
        <v>43</v>
      </c>
      <c r="Y4" s="34" t="s">
        <v>42</v>
      </c>
      <c r="Z4" s="28"/>
      <c r="AA4" s="68">
        <f>+T15</f>
        <v>4750</v>
      </c>
      <c r="AB4" s="68"/>
      <c r="AF4" s="34" t="s">
        <v>3</v>
      </c>
      <c r="AG4" s="28"/>
      <c r="AH4" s="68">
        <f>+T4</f>
        <v>3480</v>
      </c>
      <c r="AI4" s="75"/>
      <c r="AJ4" s="28" t="s">
        <v>4</v>
      </c>
      <c r="AK4" s="28"/>
      <c r="AL4" s="68">
        <f>+U10</f>
        <v>0</v>
      </c>
      <c r="AM4" s="68"/>
    </row>
    <row r="5" spans="1:39" x14ac:dyDescent="0.25">
      <c r="A5" s="28" t="s">
        <v>6</v>
      </c>
      <c r="B5" s="28"/>
      <c r="C5" s="30">
        <v>12000</v>
      </c>
      <c r="D5" s="30"/>
      <c r="F5" s="43"/>
      <c r="G5" s="44"/>
      <c r="J5" s="43"/>
      <c r="K5" s="44"/>
      <c r="N5" s="43"/>
      <c r="O5" s="44"/>
      <c r="Q5" t="s">
        <v>40</v>
      </c>
      <c r="R5" s="34" t="s">
        <v>10</v>
      </c>
      <c r="S5" s="28"/>
      <c r="T5" s="66">
        <f>+F9</f>
        <v>50000</v>
      </c>
      <c r="U5" s="66"/>
      <c r="X5" s="67" t="s">
        <v>47</v>
      </c>
      <c r="Y5" s="34" t="s">
        <v>44</v>
      </c>
      <c r="Z5" s="28"/>
      <c r="AA5" s="69">
        <f>AA3-AA4</f>
        <v>10250</v>
      </c>
      <c r="AB5" s="68"/>
      <c r="AF5" s="34" t="s">
        <v>10</v>
      </c>
      <c r="AG5" s="28"/>
      <c r="AH5" s="68">
        <f>+T5</f>
        <v>50000</v>
      </c>
      <c r="AI5" s="75"/>
      <c r="AJ5" s="28" t="s">
        <v>29</v>
      </c>
      <c r="AK5" s="28"/>
      <c r="AL5" s="68">
        <f t="shared" ref="AL5:AL6" si="0">+U11</f>
        <v>116000</v>
      </c>
      <c r="AM5" s="68"/>
    </row>
    <row r="6" spans="1:39" x14ac:dyDescent="0.25">
      <c r="A6" s="28" t="s">
        <v>20</v>
      </c>
      <c r="B6" s="28"/>
      <c r="C6" s="25">
        <v>1920</v>
      </c>
      <c r="D6" s="25"/>
      <c r="F6" s="43"/>
      <c r="G6" s="44"/>
      <c r="J6" s="43"/>
      <c r="K6" s="44"/>
      <c r="N6" s="43"/>
      <c r="O6" s="44"/>
      <c r="Q6" t="s">
        <v>40</v>
      </c>
      <c r="R6" s="34" t="s">
        <v>6</v>
      </c>
      <c r="S6" s="28"/>
      <c r="T6" s="66">
        <f>+N9</f>
        <v>7250</v>
      </c>
      <c r="U6" s="66"/>
      <c r="Y6" s="34"/>
      <c r="Z6" s="28"/>
      <c r="AA6" s="68"/>
      <c r="AB6" s="68"/>
      <c r="AF6" s="34" t="s">
        <v>6</v>
      </c>
      <c r="AG6" s="28"/>
      <c r="AH6" s="68">
        <f>+T6</f>
        <v>7250</v>
      </c>
      <c r="AI6" s="75"/>
      <c r="AJ6" s="28" t="s">
        <v>30</v>
      </c>
      <c r="AK6" s="28"/>
      <c r="AL6" s="68">
        <f t="shared" si="0"/>
        <v>2400</v>
      </c>
      <c r="AM6" s="68"/>
    </row>
    <row r="7" spans="1:39" x14ac:dyDescent="0.25">
      <c r="A7" s="28"/>
      <c r="B7" s="28" t="s">
        <v>4</v>
      </c>
      <c r="C7" s="25"/>
      <c r="D7" s="25">
        <v>13920</v>
      </c>
      <c r="F7" s="43"/>
      <c r="G7" s="44"/>
      <c r="J7" s="43"/>
      <c r="K7" s="44"/>
      <c r="N7" s="43"/>
      <c r="O7" s="44"/>
      <c r="Q7" t="s">
        <v>40</v>
      </c>
      <c r="R7" s="34" t="s">
        <v>20</v>
      </c>
      <c r="S7" s="28"/>
      <c r="T7" s="66">
        <f>+F20</f>
        <v>16000</v>
      </c>
      <c r="U7" s="66"/>
      <c r="X7" s="67" t="s">
        <v>43</v>
      </c>
      <c r="Y7" s="34" t="s">
        <v>45</v>
      </c>
      <c r="Z7" s="28"/>
      <c r="AA7" s="68">
        <v>0</v>
      </c>
      <c r="AB7" s="68"/>
      <c r="AF7" s="34" t="s">
        <v>20</v>
      </c>
      <c r="AG7" s="28"/>
      <c r="AH7" s="68">
        <f>+T7</f>
        <v>16000</v>
      </c>
      <c r="AI7" s="68"/>
      <c r="AJ7" s="34" t="s">
        <v>60</v>
      </c>
      <c r="AK7" s="28"/>
      <c r="AL7" s="68">
        <f>+AA14</f>
        <v>3075</v>
      </c>
      <c r="AM7" s="68"/>
    </row>
    <row r="8" spans="1:39" ht="15.75" thickBot="1" x14ac:dyDescent="0.3">
      <c r="A8" s="82">
        <v>3</v>
      </c>
      <c r="B8" s="82"/>
      <c r="C8" s="82"/>
      <c r="D8" s="82"/>
      <c r="F8" s="46">
        <f>SUM(F3:F7)</f>
        <v>50000</v>
      </c>
      <c r="G8" s="46">
        <f>SUM(G3,G7)</f>
        <v>0</v>
      </c>
      <c r="J8" s="46">
        <f>SUM(J3,J7)</f>
        <v>0</v>
      </c>
      <c r="K8" s="46">
        <f>SUM(K3,K7)</f>
        <v>50000</v>
      </c>
      <c r="N8" s="46">
        <f>SUM(N3,N7)</f>
        <v>12000</v>
      </c>
      <c r="O8" s="46">
        <f>SUM(O3,O7)</f>
        <v>4750</v>
      </c>
      <c r="Q8" t="s">
        <v>40</v>
      </c>
      <c r="R8" s="34" t="s">
        <v>21</v>
      </c>
      <c r="S8" s="28"/>
      <c r="T8" s="66">
        <f>+N20</f>
        <v>100000</v>
      </c>
      <c r="U8" s="66"/>
      <c r="X8" s="67" t="s">
        <v>43</v>
      </c>
      <c r="Y8" s="34" t="s">
        <v>46</v>
      </c>
      <c r="Z8" s="28"/>
      <c r="AA8" s="70">
        <v>0</v>
      </c>
      <c r="AB8" s="68"/>
      <c r="AF8" s="34" t="s">
        <v>32</v>
      </c>
      <c r="AG8" s="28"/>
      <c r="AH8" s="68">
        <f>+T9</f>
        <v>1920</v>
      </c>
      <c r="AI8" s="68"/>
      <c r="AJ8" s="71" t="s">
        <v>61</v>
      </c>
      <c r="AK8" s="28"/>
      <c r="AL8" s="68"/>
      <c r="AM8" s="73">
        <f>+AL5+AL7+AL6</f>
        <v>121475</v>
      </c>
    </row>
    <row r="9" spans="1:39" ht="15.75" thickBot="1" x14ac:dyDescent="0.3">
      <c r="A9" s="28" t="s">
        <v>21</v>
      </c>
      <c r="B9" s="28"/>
      <c r="C9" s="30">
        <v>100000</v>
      </c>
      <c r="D9" s="30"/>
      <c r="F9" s="49">
        <f>F8-G8</f>
        <v>50000</v>
      </c>
      <c r="G9" s="50"/>
      <c r="J9" s="47"/>
      <c r="K9" s="48">
        <f>K8-J8</f>
        <v>50000</v>
      </c>
      <c r="N9" s="49">
        <f>N8-O8</f>
        <v>7250</v>
      </c>
      <c r="O9" s="50"/>
      <c r="Q9" t="s">
        <v>40</v>
      </c>
      <c r="R9" s="34" t="s">
        <v>32</v>
      </c>
      <c r="S9" s="28"/>
      <c r="T9" s="66">
        <f>+N40</f>
        <v>1920</v>
      </c>
      <c r="U9" s="66"/>
      <c r="X9" s="67" t="s">
        <v>47</v>
      </c>
      <c r="Y9" s="34" t="s">
        <v>52</v>
      </c>
      <c r="Z9" s="28"/>
      <c r="AA9" s="68">
        <f>AA5-AA7-AA8</f>
        <v>10250</v>
      </c>
      <c r="AB9" s="68"/>
      <c r="AF9" s="71" t="s">
        <v>55</v>
      </c>
      <c r="AG9" s="28"/>
      <c r="AH9" s="74">
        <f>SUM(AH4:AH8)</f>
        <v>78650</v>
      </c>
      <c r="AI9" s="68"/>
      <c r="AJ9" s="34"/>
      <c r="AK9" s="28"/>
      <c r="AL9" s="68"/>
      <c r="AM9" s="68"/>
    </row>
    <row r="10" spans="1:39" x14ac:dyDescent="0.25">
      <c r="A10" s="28" t="s">
        <v>20</v>
      </c>
      <c r="B10" s="28"/>
      <c r="C10" s="25">
        <v>16000</v>
      </c>
      <c r="D10" s="25"/>
      <c r="Q10" t="s">
        <v>40</v>
      </c>
      <c r="R10" s="34"/>
      <c r="S10" s="28" t="s">
        <v>4</v>
      </c>
      <c r="T10" s="66"/>
      <c r="U10" s="66">
        <f>+K20</f>
        <v>0</v>
      </c>
      <c r="Y10" s="34"/>
      <c r="Z10" s="28"/>
      <c r="AA10" s="68"/>
      <c r="AB10" s="68"/>
      <c r="AF10" s="34"/>
      <c r="AG10" s="28"/>
      <c r="AH10" s="68"/>
      <c r="AI10" s="68"/>
      <c r="AJ10" s="71" t="s">
        <v>62</v>
      </c>
      <c r="AK10" s="28"/>
      <c r="AL10" s="68"/>
      <c r="AM10" s="68"/>
    </row>
    <row r="11" spans="1:39" ht="15.75" thickBot="1" x14ac:dyDescent="0.3">
      <c r="A11" s="28"/>
      <c r="B11" s="28" t="s">
        <v>29</v>
      </c>
      <c r="C11" s="25"/>
      <c r="D11" s="25">
        <f>C9+C10</f>
        <v>116000</v>
      </c>
      <c r="Q11" t="s">
        <v>40</v>
      </c>
      <c r="R11" s="34"/>
      <c r="S11" s="28" t="s">
        <v>29</v>
      </c>
      <c r="T11" s="66"/>
      <c r="U11" s="66">
        <f>+G30</f>
        <v>116000</v>
      </c>
      <c r="X11" s="67" t="s">
        <v>43</v>
      </c>
      <c r="Y11" s="34" t="s">
        <v>48</v>
      </c>
      <c r="Z11" s="28"/>
      <c r="AA11" s="70">
        <v>0</v>
      </c>
      <c r="AB11" s="68"/>
      <c r="AF11" s="71" t="s">
        <v>56</v>
      </c>
      <c r="AG11" s="28"/>
      <c r="AH11" s="68"/>
      <c r="AI11" s="68"/>
      <c r="AJ11" s="72" t="s">
        <v>35</v>
      </c>
      <c r="AK11" s="28"/>
      <c r="AL11" s="68">
        <f>+U13</f>
        <v>50000</v>
      </c>
      <c r="AM11" s="68"/>
    </row>
    <row r="12" spans="1:39" ht="15.75" thickBot="1" x14ac:dyDescent="0.3">
      <c r="A12" s="82">
        <v>4</v>
      </c>
      <c r="B12" s="82"/>
      <c r="C12" s="82"/>
      <c r="D12" s="82"/>
      <c r="Q12" t="s">
        <v>40</v>
      </c>
      <c r="R12" s="34"/>
      <c r="S12" s="28" t="s">
        <v>30</v>
      </c>
      <c r="T12" s="66"/>
      <c r="U12" s="66">
        <f>+G40</f>
        <v>2400</v>
      </c>
      <c r="X12" s="67" t="s">
        <v>47</v>
      </c>
      <c r="Y12" s="34" t="s">
        <v>49</v>
      </c>
      <c r="Z12" s="28"/>
      <c r="AA12" s="68">
        <f>AA9-AA11</f>
        <v>10250</v>
      </c>
      <c r="AB12" s="68"/>
      <c r="AF12" s="34" t="s">
        <v>21</v>
      </c>
      <c r="AG12" s="28"/>
      <c r="AH12" s="68">
        <f>+T8</f>
        <v>100000</v>
      </c>
      <c r="AI12" s="68"/>
      <c r="AJ12" s="34" t="s">
        <v>63</v>
      </c>
      <c r="AK12" s="28"/>
      <c r="AL12" s="68">
        <f>+AA15</f>
        <v>7175</v>
      </c>
      <c r="AM12" s="68"/>
    </row>
    <row r="13" spans="1:39" ht="15.75" thickBot="1" x14ac:dyDescent="0.3">
      <c r="A13" s="28" t="s">
        <v>3</v>
      </c>
      <c r="B13" s="28"/>
      <c r="C13" s="30">
        <v>17400</v>
      </c>
      <c r="D13" s="30"/>
      <c r="F13" s="81" t="s">
        <v>20</v>
      </c>
      <c r="G13" s="81"/>
      <c r="J13" s="81" t="s">
        <v>4</v>
      </c>
      <c r="K13" s="81"/>
      <c r="N13" s="81" t="s">
        <v>21</v>
      </c>
      <c r="O13" s="81"/>
      <c r="Q13" t="s">
        <v>40</v>
      </c>
      <c r="R13" s="34"/>
      <c r="S13" s="28" t="s">
        <v>35</v>
      </c>
      <c r="T13" s="66"/>
      <c r="U13" s="66">
        <f>+K9</f>
        <v>50000</v>
      </c>
      <c r="Y13" s="34"/>
      <c r="Z13" s="28"/>
      <c r="AA13" s="68"/>
      <c r="AB13" s="68"/>
      <c r="AF13" s="71" t="s">
        <v>57</v>
      </c>
      <c r="AG13" s="28"/>
      <c r="AH13" s="74">
        <f>AH12</f>
        <v>100000</v>
      </c>
      <c r="AI13" s="68"/>
      <c r="AJ13" s="71" t="s">
        <v>64</v>
      </c>
      <c r="AK13" s="28"/>
      <c r="AL13" s="68"/>
      <c r="AM13" s="73">
        <f>+AL12+AL11</f>
        <v>57175</v>
      </c>
    </row>
    <row r="14" spans="1:39" ht="15.75" thickBot="1" x14ac:dyDescent="0.3">
      <c r="A14" s="28"/>
      <c r="B14" s="28" t="s">
        <v>8</v>
      </c>
      <c r="C14" s="25"/>
      <c r="D14" s="25">
        <v>15000</v>
      </c>
      <c r="E14">
        <v>2</v>
      </c>
      <c r="F14" s="41">
        <f>+C6</f>
        <v>1920</v>
      </c>
      <c r="G14" s="42">
        <f>+D23</f>
        <v>1920</v>
      </c>
      <c r="H14" s="33">
        <v>5</v>
      </c>
      <c r="I14">
        <v>2</v>
      </c>
      <c r="J14" s="41">
        <f>+C20</f>
        <v>13920</v>
      </c>
      <c r="K14" s="42">
        <f>+D7</f>
        <v>13920</v>
      </c>
      <c r="L14" s="33">
        <v>5</v>
      </c>
      <c r="M14">
        <v>3</v>
      </c>
      <c r="N14" s="41">
        <f>+C9</f>
        <v>100000</v>
      </c>
      <c r="O14" s="44"/>
      <c r="Q14" t="s">
        <v>41</v>
      </c>
      <c r="R14" s="34"/>
      <c r="S14" s="28" t="s">
        <v>8</v>
      </c>
      <c r="T14" s="66"/>
      <c r="U14" s="66">
        <f>+O30</f>
        <v>15000</v>
      </c>
      <c r="X14" s="67" t="s">
        <v>43</v>
      </c>
      <c r="Y14" s="34" t="s">
        <v>50</v>
      </c>
      <c r="Z14" s="28"/>
      <c r="AA14" s="70">
        <f>AA12*0.3</f>
        <v>3075</v>
      </c>
      <c r="AB14" s="68"/>
      <c r="AF14" s="34"/>
      <c r="AG14" s="28"/>
      <c r="AH14" s="68"/>
      <c r="AI14" s="68"/>
      <c r="AJ14" s="34"/>
      <c r="AK14" s="28"/>
      <c r="AL14" s="68"/>
      <c r="AM14" s="68"/>
    </row>
    <row r="15" spans="1:39" ht="15.75" thickBot="1" x14ac:dyDescent="0.3">
      <c r="A15" s="28"/>
      <c r="B15" s="28" t="s">
        <v>30</v>
      </c>
      <c r="C15" s="26"/>
      <c r="D15" s="25">
        <v>2400</v>
      </c>
      <c r="E15">
        <v>3</v>
      </c>
      <c r="F15" s="45">
        <f>+C10</f>
        <v>16000</v>
      </c>
      <c r="G15" s="44"/>
      <c r="J15" s="43"/>
      <c r="K15" s="44"/>
      <c r="N15" s="43"/>
      <c r="O15" s="44"/>
      <c r="Q15" t="s">
        <v>41</v>
      </c>
      <c r="R15" s="34" t="s">
        <v>9</v>
      </c>
      <c r="S15" s="28"/>
      <c r="T15" s="66">
        <f>+J40</f>
        <v>4750</v>
      </c>
      <c r="U15" s="66"/>
      <c r="X15" s="67" t="s">
        <v>47</v>
      </c>
      <c r="Y15" s="34" t="s">
        <v>51</v>
      </c>
      <c r="Z15" s="28"/>
      <c r="AA15" s="68">
        <f>AA12-AA14</f>
        <v>7175</v>
      </c>
      <c r="AB15" s="68"/>
      <c r="AF15" s="71" t="s">
        <v>58</v>
      </c>
      <c r="AG15" s="28"/>
      <c r="AH15" s="74">
        <f>+AH9+AH13</f>
        <v>178650</v>
      </c>
      <c r="AI15" s="68"/>
      <c r="AJ15" s="71" t="s">
        <v>65</v>
      </c>
      <c r="AK15" s="28"/>
      <c r="AL15" s="68"/>
      <c r="AM15" s="73">
        <f>+AM13+AM8</f>
        <v>178650</v>
      </c>
    </row>
    <row r="16" spans="1:39" x14ac:dyDescent="0.25">
      <c r="A16" s="82" t="s">
        <v>31</v>
      </c>
      <c r="B16" s="82"/>
      <c r="C16" s="82"/>
      <c r="D16" s="82"/>
      <c r="F16" s="43"/>
      <c r="G16" s="44"/>
      <c r="J16" s="43"/>
      <c r="K16" s="44"/>
      <c r="N16" s="43"/>
      <c r="O16" s="44"/>
      <c r="R16" s="24"/>
      <c r="S16" s="24"/>
      <c r="T16" s="37">
        <f>SUM(T4:T15)</f>
        <v>183400</v>
      </c>
      <c r="U16" s="37">
        <f>SUM(U4:U15)</f>
        <v>183400</v>
      </c>
      <c r="W16" s="32">
        <f>T16-U16</f>
        <v>0</v>
      </c>
      <c r="Y16" s="34"/>
      <c r="Z16" s="28"/>
      <c r="AA16" s="68"/>
      <c r="AB16" s="68"/>
      <c r="AF16" s="34"/>
      <c r="AG16" s="28"/>
      <c r="AH16" s="68"/>
      <c r="AI16" s="68"/>
      <c r="AJ16" s="34"/>
      <c r="AK16" s="28"/>
      <c r="AL16" s="68"/>
      <c r="AM16" s="68"/>
    </row>
    <row r="17" spans="1:28" x14ac:dyDescent="0.25">
      <c r="A17" s="28" t="s">
        <v>9</v>
      </c>
      <c r="B17" s="28"/>
      <c r="C17" s="30">
        <v>4750</v>
      </c>
      <c r="D17" s="31"/>
      <c r="F17" s="43"/>
      <c r="G17" s="44"/>
      <c r="J17" s="43"/>
      <c r="K17" s="44"/>
      <c r="N17" s="43"/>
      <c r="O17" s="44"/>
      <c r="R17" s="24"/>
      <c r="S17" s="24"/>
      <c r="T17" s="24"/>
      <c r="U17" s="24"/>
      <c r="Y17" s="34"/>
      <c r="Z17" s="28"/>
      <c r="AA17" s="68"/>
      <c r="AB17" s="68"/>
    </row>
    <row r="18" spans="1:28" x14ac:dyDescent="0.25">
      <c r="A18" s="28"/>
      <c r="B18" s="28" t="s">
        <v>6</v>
      </c>
      <c r="C18" s="26"/>
      <c r="D18" s="25">
        <v>4750</v>
      </c>
      <c r="F18" s="43"/>
      <c r="G18" s="44"/>
      <c r="J18" s="43"/>
      <c r="K18" s="44"/>
      <c r="N18" s="43"/>
      <c r="O18" s="44"/>
      <c r="R18" s="24"/>
      <c r="S18" s="24"/>
      <c r="T18" s="24"/>
      <c r="U18" s="24"/>
      <c r="Y18" s="34"/>
      <c r="Z18" s="28"/>
      <c r="AA18" s="68"/>
      <c r="AB18" s="68"/>
    </row>
    <row r="19" spans="1:28" x14ac:dyDescent="0.25">
      <c r="A19" s="82">
        <v>5</v>
      </c>
      <c r="B19" s="82"/>
      <c r="C19" s="82"/>
      <c r="D19" s="82"/>
      <c r="F19" s="46">
        <f>SUM(F14:F18)</f>
        <v>17920</v>
      </c>
      <c r="G19" s="46">
        <f>SUM(G14,G18)</f>
        <v>1920</v>
      </c>
      <c r="J19" s="46">
        <f>SUM(J14,J18)</f>
        <v>13920</v>
      </c>
      <c r="K19" s="46">
        <f>SUM(K14:K18)</f>
        <v>13920</v>
      </c>
      <c r="N19" s="46">
        <f>SUM(N14:N18)</f>
        <v>100000</v>
      </c>
      <c r="O19" s="46">
        <f>SUM(O14:O18)</f>
        <v>0</v>
      </c>
      <c r="R19" s="24"/>
      <c r="S19" s="24"/>
      <c r="T19" s="24"/>
      <c r="U19" s="24"/>
      <c r="Y19" s="34"/>
      <c r="Z19" s="28"/>
      <c r="AA19" s="68"/>
      <c r="AB19" s="68"/>
    </row>
    <row r="20" spans="1:28" x14ac:dyDescent="0.25">
      <c r="A20" s="28" t="s">
        <v>4</v>
      </c>
      <c r="B20" s="28"/>
      <c r="C20" s="30">
        <v>13920</v>
      </c>
      <c r="D20" s="31"/>
      <c r="F20" s="49">
        <f>F19-G19</f>
        <v>16000</v>
      </c>
      <c r="G20" s="50"/>
      <c r="J20" s="47"/>
      <c r="K20" s="53">
        <f>K19-J19</f>
        <v>0</v>
      </c>
      <c r="N20" s="49">
        <f>N19-O19</f>
        <v>100000</v>
      </c>
      <c r="O20" s="50"/>
      <c r="R20" s="24"/>
      <c r="S20" s="24"/>
      <c r="T20" s="24"/>
      <c r="U20" s="24"/>
    </row>
    <row r="21" spans="1:28" x14ac:dyDescent="0.25">
      <c r="A21" s="28"/>
      <c r="B21" s="28" t="s">
        <v>3</v>
      </c>
      <c r="C21" s="26"/>
      <c r="D21" s="25">
        <v>13920</v>
      </c>
      <c r="T21" s="24"/>
      <c r="U21" s="24"/>
    </row>
    <row r="22" spans="1:28" x14ac:dyDescent="0.25">
      <c r="A22" s="29" t="s">
        <v>32</v>
      </c>
      <c r="B22" s="29"/>
      <c r="C22" s="27">
        <v>1920</v>
      </c>
      <c r="D22" s="27"/>
    </row>
    <row r="23" spans="1:28" x14ac:dyDescent="0.25">
      <c r="A23" s="28"/>
      <c r="B23" s="28" t="s">
        <v>20</v>
      </c>
      <c r="C23" s="25"/>
      <c r="D23" s="25">
        <v>1920</v>
      </c>
      <c r="F23" s="81" t="s">
        <v>29</v>
      </c>
      <c r="G23" s="81"/>
      <c r="J23" s="81" t="s">
        <v>3</v>
      </c>
      <c r="K23" s="81"/>
      <c r="N23" s="81" t="s">
        <v>8</v>
      </c>
      <c r="O23" s="81"/>
    </row>
    <row r="24" spans="1:28" x14ac:dyDescent="0.25">
      <c r="F24" s="51">
        <v>0</v>
      </c>
      <c r="G24" s="42">
        <f>+D11</f>
        <v>116000</v>
      </c>
      <c r="H24" s="33">
        <v>3</v>
      </c>
      <c r="I24">
        <v>4</v>
      </c>
      <c r="J24" s="41">
        <f>+C13</f>
        <v>17400</v>
      </c>
      <c r="K24" s="42">
        <f>+D21</f>
        <v>13920</v>
      </c>
      <c r="L24" s="33">
        <v>5</v>
      </c>
      <c r="N24" s="41">
        <f>+G31</f>
        <v>0</v>
      </c>
      <c r="O24" s="42">
        <f>+D14</f>
        <v>15000</v>
      </c>
      <c r="P24" s="33">
        <v>4</v>
      </c>
    </row>
    <row r="25" spans="1:28" x14ac:dyDescent="0.25">
      <c r="F25" s="43"/>
      <c r="G25" s="44"/>
      <c r="J25" s="43"/>
      <c r="K25" s="44"/>
      <c r="N25" s="43"/>
      <c r="O25" s="44"/>
    </row>
    <row r="26" spans="1:28" x14ac:dyDescent="0.25">
      <c r="F26" s="43"/>
      <c r="G26" s="44"/>
      <c r="J26" s="43"/>
      <c r="K26" s="44"/>
      <c r="N26" s="43"/>
      <c r="O26" s="44"/>
    </row>
    <row r="27" spans="1:28" x14ac:dyDescent="0.25">
      <c r="F27" s="43"/>
      <c r="G27" s="44"/>
      <c r="J27" s="43"/>
      <c r="K27" s="44"/>
      <c r="N27" s="43"/>
      <c r="O27" s="44"/>
    </row>
    <row r="28" spans="1:28" x14ac:dyDescent="0.25">
      <c r="F28" s="43"/>
      <c r="G28" s="44"/>
      <c r="J28" s="43"/>
      <c r="K28" s="44"/>
      <c r="N28" s="43"/>
      <c r="O28" s="44"/>
    </row>
    <row r="29" spans="1:28" x14ac:dyDescent="0.25">
      <c r="F29" s="52">
        <f>SUM(F24,F28)</f>
        <v>0</v>
      </c>
      <c r="G29" s="46">
        <f>SUM(G24:G28)</f>
        <v>116000</v>
      </c>
      <c r="J29" s="46">
        <f>SUM(J24:J28)</f>
        <v>17400</v>
      </c>
      <c r="K29" s="46">
        <f>SUM(K24:K28)</f>
        <v>13920</v>
      </c>
      <c r="N29" s="46">
        <f>SUM(N24,N28)</f>
        <v>0</v>
      </c>
      <c r="O29" s="46">
        <f>SUM(O24:O28)</f>
        <v>15000</v>
      </c>
    </row>
    <row r="30" spans="1:28" x14ac:dyDescent="0.25">
      <c r="F30" s="47"/>
      <c r="G30" s="48">
        <f>G29-F29</f>
        <v>116000</v>
      </c>
      <c r="J30" s="49">
        <f>J29-K29</f>
        <v>3480</v>
      </c>
      <c r="K30" s="50"/>
      <c r="N30" s="47"/>
      <c r="O30" s="48">
        <f>O29-N29</f>
        <v>15000</v>
      </c>
    </row>
    <row r="33" spans="6:15" x14ac:dyDescent="0.25">
      <c r="F33" s="81" t="s">
        <v>30</v>
      </c>
      <c r="G33" s="81"/>
      <c r="J33" s="81" t="s">
        <v>9</v>
      </c>
      <c r="K33" s="81"/>
      <c r="N33" s="81" t="s">
        <v>32</v>
      </c>
      <c r="O33" s="81"/>
    </row>
    <row r="34" spans="6:15" x14ac:dyDescent="0.25">
      <c r="F34" s="41"/>
      <c r="G34" s="42">
        <f>+D15</f>
        <v>2400</v>
      </c>
      <c r="J34" s="41">
        <f>+C17</f>
        <v>4750</v>
      </c>
      <c r="K34" s="42"/>
      <c r="N34" s="41">
        <f>+C22</f>
        <v>1920</v>
      </c>
      <c r="O34" s="42"/>
    </row>
    <row r="35" spans="6:15" x14ac:dyDescent="0.25">
      <c r="F35" s="43"/>
      <c r="G35" s="44"/>
      <c r="J35" s="43"/>
      <c r="K35" s="44"/>
      <c r="N35" s="43"/>
      <c r="O35" s="44"/>
    </row>
    <row r="36" spans="6:15" x14ac:dyDescent="0.25">
      <c r="F36" s="43"/>
      <c r="G36" s="44"/>
      <c r="J36" s="43"/>
      <c r="K36" s="44"/>
      <c r="N36" s="43"/>
      <c r="O36" s="44"/>
    </row>
    <row r="37" spans="6:15" x14ac:dyDescent="0.25">
      <c r="F37" s="43"/>
      <c r="G37" s="44"/>
      <c r="J37" s="43"/>
      <c r="K37" s="44"/>
      <c r="N37" s="43"/>
      <c r="O37" s="44"/>
    </row>
    <row r="38" spans="6:15" x14ac:dyDescent="0.25">
      <c r="F38" s="43"/>
      <c r="G38" s="44"/>
      <c r="J38" s="43"/>
      <c r="K38" s="44"/>
      <c r="N38" s="43"/>
      <c r="O38" s="44"/>
    </row>
    <row r="39" spans="6:15" x14ac:dyDescent="0.25">
      <c r="F39" s="46">
        <f>SUM(F34,F38)</f>
        <v>0</v>
      </c>
      <c r="G39" s="46">
        <f>SUM(G34:G38)</f>
        <v>2400</v>
      </c>
      <c r="J39" s="46">
        <f>SUM(J34:J38)</f>
        <v>4750</v>
      </c>
      <c r="K39" s="46">
        <f>SUM(K34:K38)</f>
        <v>0</v>
      </c>
      <c r="N39" s="46">
        <f>SUM(N34:N38)</f>
        <v>1920</v>
      </c>
      <c r="O39" s="46">
        <f>SUM(O34:O38)</f>
        <v>0</v>
      </c>
    </row>
    <row r="40" spans="6:15" x14ac:dyDescent="0.25">
      <c r="F40" s="47"/>
      <c r="G40" s="48">
        <f>+G39-F39</f>
        <v>2400</v>
      </c>
      <c r="J40" s="49">
        <f>J39-K39</f>
        <v>4750</v>
      </c>
      <c r="K40" s="50"/>
      <c r="N40" s="49">
        <f>N39-O39</f>
        <v>1920</v>
      </c>
      <c r="O40" s="50"/>
    </row>
  </sheetData>
  <mergeCells count="21">
    <mergeCell ref="A12:D12"/>
    <mergeCell ref="A16:D16"/>
    <mergeCell ref="A19:D19"/>
    <mergeCell ref="A1:D1"/>
    <mergeCell ref="A4:D4"/>
    <mergeCell ref="A8:D8"/>
    <mergeCell ref="F33:G33"/>
    <mergeCell ref="J33:K33"/>
    <mergeCell ref="N33:O33"/>
    <mergeCell ref="F2:G2"/>
    <mergeCell ref="J2:K2"/>
    <mergeCell ref="N2:O2"/>
    <mergeCell ref="F13:G13"/>
    <mergeCell ref="J13:K13"/>
    <mergeCell ref="N13:O13"/>
    <mergeCell ref="AF2:AM2"/>
    <mergeCell ref="Y2:AB2"/>
    <mergeCell ref="R2:U2"/>
    <mergeCell ref="F23:G23"/>
    <mergeCell ref="J23:K23"/>
    <mergeCell ref="N23:O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E914-15B2-4DDB-83F0-647DEEC9313F}">
  <dimension ref="A1:AL54"/>
  <sheetViews>
    <sheetView topLeftCell="A13" zoomScaleNormal="100" workbookViewId="0">
      <selection activeCell="AK21" sqref="AK21"/>
    </sheetView>
  </sheetViews>
  <sheetFormatPr baseColWidth="10" defaultRowHeight="15" x14ac:dyDescent="0.25"/>
  <cols>
    <col min="1" max="1" width="39.5703125" customWidth="1"/>
    <col min="2" max="2" width="34.140625" customWidth="1"/>
    <col min="3" max="4" width="13.28515625" bestFit="1" customWidth="1"/>
    <col min="5" max="5" width="16" customWidth="1"/>
    <col min="6" max="6" width="3.28515625" customWidth="1"/>
    <col min="7" max="8" width="11.42578125" customWidth="1"/>
    <col min="9" max="9" width="3.28515625" customWidth="1"/>
    <col min="10" max="10" width="3" customWidth="1"/>
    <col min="13" max="13" width="3.28515625" customWidth="1"/>
    <col min="14" max="14" width="3.5703125" customWidth="1"/>
    <col min="16" max="16" width="14.5703125" customWidth="1"/>
    <col min="18" max="18" width="25.140625" customWidth="1"/>
    <col min="19" max="19" width="23" customWidth="1"/>
    <col min="21" max="21" width="12.85546875" bestFit="1" customWidth="1"/>
    <col min="25" max="25" width="14" customWidth="1"/>
    <col min="33" max="33" width="12.5703125" bestFit="1" customWidth="1"/>
    <col min="37" max="37" width="12.5703125" bestFit="1" customWidth="1"/>
  </cols>
  <sheetData>
    <row r="1" spans="1:38" x14ac:dyDescent="0.25">
      <c r="A1" s="84">
        <v>1</v>
      </c>
      <c r="B1" s="84"/>
      <c r="C1" s="84"/>
      <c r="D1" s="84"/>
    </row>
    <row r="2" spans="1:38" x14ac:dyDescent="0.25">
      <c r="A2" s="19" t="s">
        <v>10</v>
      </c>
      <c r="B2" s="19"/>
      <c r="C2" s="13">
        <v>600000</v>
      </c>
      <c r="D2" s="16"/>
      <c r="G2" s="81" t="s">
        <v>10</v>
      </c>
      <c r="H2" s="81"/>
      <c r="K2" s="81" t="s">
        <v>35</v>
      </c>
      <c r="L2" s="81"/>
      <c r="O2" s="81" t="s">
        <v>11</v>
      </c>
      <c r="P2" s="81"/>
      <c r="R2" s="79" t="s">
        <v>36</v>
      </c>
      <c r="S2" s="79"/>
      <c r="T2" s="79"/>
      <c r="U2" s="79"/>
      <c r="X2" s="79" t="s">
        <v>39</v>
      </c>
      <c r="Y2" s="79"/>
      <c r="Z2" s="80"/>
      <c r="AA2" s="80"/>
      <c r="AE2" s="77" t="s">
        <v>53</v>
      </c>
      <c r="AF2" s="78"/>
      <c r="AG2" s="78"/>
      <c r="AH2" s="78"/>
      <c r="AI2" s="78"/>
      <c r="AJ2" s="78"/>
      <c r="AK2" s="78"/>
      <c r="AL2" s="78"/>
    </row>
    <row r="3" spans="1:38" x14ac:dyDescent="0.25">
      <c r="A3" s="19"/>
      <c r="B3" s="19" t="s">
        <v>0</v>
      </c>
      <c r="C3" s="17"/>
      <c r="D3" s="18">
        <v>600000</v>
      </c>
      <c r="F3">
        <v>1</v>
      </c>
      <c r="G3" s="41">
        <f>+C2</f>
        <v>600000</v>
      </c>
      <c r="H3" s="42">
        <f>+D7</f>
        <v>3480</v>
      </c>
      <c r="I3">
        <v>2</v>
      </c>
      <c r="K3" s="41">
        <f>+H2</f>
        <v>0</v>
      </c>
      <c r="L3" s="42">
        <f>+D3</f>
        <v>600000</v>
      </c>
      <c r="M3">
        <v>1</v>
      </c>
      <c r="N3">
        <v>7</v>
      </c>
      <c r="O3" s="41">
        <f>+C5</f>
        <v>3000</v>
      </c>
      <c r="P3" s="42">
        <f>+L7</f>
        <v>0</v>
      </c>
      <c r="R3" s="34"/>
      <c r="S3" s="28"/>
      <c r="T3" s="35" t="s">
        <v>37</v>
      </c>
      <c r="U3" s="35" t="s">
        <v>38</v>
      </c>
      <c r="X3" s="76" t="s">
        <v>8</v>
      </c>
      <c r="Y3" s="28"/>
      <c r="Z3" s="68">
        <f>+U15</f>
        <v>6000</v>
      </c>
      <c r="AA3" s="68"/>
      <c r="AE3" s="71" t="s">
        <v>54</v>
      </c>
      <c r="AF3" s="28"/>
      <c r="AG3" s="68"/>
      <c r="AH3" s="68"/>
      <c r="AI3" s="71" t="s">
        <v>59</v>
      </c>
      <c r="AJ3" s="28"/>
      <c r="AK3" s="68"/>
      <c r="AL3" s="68"/>
    </row>
    <row r="4" spans="1:38" x14ac:dyDescent="0.25">
      <c r="A4" s="84">
        <v>2</v>
      </c>
      <c r="B4" s="84"/>
      <c r="C4" s="84"/>
      <c r="D4" s="84"/>
      <c r="G4" s="43"/>
      <c r="H4" s="42">
        <f>+D12</f>
        <v>123200</v>
      </c>
      <c r="I4">
        <v>3</v>
      </c>
      <c r="K4" s="43"/>
      <c r="L4" s="44"/>
      <c r="N4">
        <v>4</v>
      </c>
      <c r="O4" s="45">
        <f>+C14</f>
        <v>5000</v>
      </c>
      <c r="P4" s="42">
        <f>+L12</f>
        <v>0</v>
      </c>
      <c r="R4" s="34" t="s">
        <v>3</v>
      </c>
      <c r="S4" s="28"/>
      <c r="T4" s="36">
        <f>+G45</f>
        <v>6960</v>
      </c>
      <c r="U4" s="35"/>
      <c r="X4" s="34" t="s">
        <v>9</v>
      </c>
      <c r="Y4" s="28"/>
      <c r="Z4" s="68">
        <f>+T19</f>
        <v>2500</v>
      </c>
      <c r="AA4" s="68"/>
      <c r="AE4" s="34" t="s">
        <v>3</v>
      </c>
      <c r="AF4" s="28"/>
      <c r="AG4" s="75">
        <f>+T4</f>
        <v>6960</v>
      </c>
      <c r="AH4" s="75"/>
      <c r="AI4" s="28" t="s">
        <v>4</v>
      </c>
      <c r="AJ4" s="28"/>
      <c r="AK4" s="75">
        <f>+U12</f>
        <v>11600</v>
      </c>
      <c r="AL4" s="75"/>
    </row>
    <row r="5" spans="1:38" x14ac:dyDescent="0.25">
      <c r="A5" s="19" t="s">
        <v>11</v>
      </c>
      <c r="B5" s="19"/>
      <c r="C5" s="13">
        <v>3000</v>
      </c>
      <c r="D5" s="16"/>
      <c r="G5" s="43"/>
      <c r="H5" s="42">
        <f>+D24</f>
        <v>500</v>
      </c>
      <c r="I5">
        <v>6</v>
      </c>
      <c r="K5" s="43"/>
      <c r="L5" s="44"/>
      <c r="N5">
        <v>2</v>
      </c>
      <c r="O5" s="45">
        <f>+C27</f>
        <v>1500</v>
      </c>
      <c r="P5" s="42">
        <f>+L24</f>
        <v>0</v>
      </c>
      <c r="R5" s="34" t="s">
        <v>10</v>
      </c>
      <c r="S5" s="28"/>
      <c r="T5" s="36">
        <f>+G9</f>
        <v>469320</v>
      </c>
      <c r="U5" s="35"/>
      <c r="X5" s="71" t="s">
        <v>44</v>
      </c>
      <c r="Y5" s="28"/>
      <c r="Z5" s="73">
        <f>+Z3-Z4</f>
        <v>3500</v>
      </c>
      <c r="AA5" s="68"/>
      <c r="AE5" s="34" t="s">
        <v>10</v>
      </c>
      <c r="AF5" s="28"/>
      <c r="AG5" s="75">
        <f>+T5</f>
        <v>469320</v>
      </c>
      <c r="AH5" s="75"/>
      <c r="AI5" s="28" t="s">
        <v>27</v>
      </c>
      <c r="AJ5" s="28"/>
      <c r="AK5" s="75">
        <f>+U11</f>
        <v>11600</v>
      </c>
      <c r="AL5" s="75"/>
    </row>
    <row r="6" spans="1:38" s="1" customFormat="1" x14ac:dyDescent="0.25">
      <c r="A6" s="19" t="s">
        <v>17</v>
      </c>
      <c r="B6" s="19"/>
      <c r="C6" s="12">
        <f>C5*0.16</f>
        <v>480</v>
      </c>
      <c r="D6" s="14"/>
      <c r="G6" s="43"/>
      <c r="H6" s="42">
        <f>+D28</f>
        <v>3500</v>
      </c>
      <c r="I6" s="1">
        <v>7</v>
      </c>
      <c r="K6" s="43"/>
      <c r="L6" s="44"/>
      <c r="O6" s="43"/>
      <c r="P6" s="42">
        <f>+L28</f>
        <v>0</v>
      </c>
      <c r="R6" s="34" t="s">
        <v>6</v>
      </c>
      <c r="S6" s="28"/>
      <c r="T6" s="36">
        <f>+G36</f>
        <v>7500</v>
      </c>
      <c r="U6" s="35"/>
      <c r="X6" s="34"/>
      <c r="Y6" s="28"/>
      <c r="Z6" s="68"/>
      <c r="AA6" s="68"/>
      <c r="AE6" s="34" t="s">
        <v>6</v>
      </c>
      <c r="AF6" s="28"/>
      <c r="AG6" s="75">
        <f>+T6</f>
        <v>7500</v>
      </c>
      <c r="AH6" s="75"/>
      <c r="AI6" s="34" t="s">
        <v>16</v>
      </c>
      <c r="AJ6" s="28"/>
      <c r="AK6" s="75">
        <f>+U13</f>
        <v>960</v>
      </c>
      <c r="AL6" s="75"/>
    </row>
    <row r="7" spans="1:38" x14ac:dyDescent="0.25">
      <c r="A7" s="19"/>
      <c r="B7" s="19" t="s">
        <v>10</v>
      </c>
      <c r="C7" s="14"/>
      <c r="D7" s="15">
        <f>C5+C6</f>
        <v>3480</v>
      </c>
      <c r="G7" s="43"/>
      <c r="H7" s="44"/>
      <c r="K7" s="43"/>
      <c r="L7" s="44"/>
      <c r="O7" s="43"/>
      <c r="P7" s="44"/>
      <c r="R7" s="34" t="s">
        <v>20</v>
      </c>
      <c r="S7" s="28"/>
      <c r="T7" s="36">
        <f>+K27</f>
        <v>3200</v>
      </c>
      <c r="U7" s="35"/>
      <c r="X7" s="34" t="s">
        <v>11</v>
      </c>
      <c r="Y7" s="28"/>
      <c r="Z7" s="68">
        <f>+T16</f>
        <v>9500</v>
      </c>
      <c r="AA7" s="68"/>
      <c r="AE7" s="34" t="s">
        <v>20</v>
      </c>
      <c r="AF7" s="28"/>
      <c r="AG7" s="68">
        <f>+T7</f>
        <v>3200</v>
      </c>
      <c r="AH7" s="68"/>
      <c r="AI7" s="34"/>
      <c r="AJ7" s="28"/>
      <c r="AK7" s="68"/>
      <c r="AL7" s="68"/>
    </row>
    <row r="8" spans="1:38" x14ac:dyDescent="0.25">
      <c r="A8" s="84">
        <v>3</v>
      </c>
      <c r="B8" s="84"/>
      <c r="C8" s="84"/>
      <c r="D8" s="84"/>
      <c r="G8" s="39">
        <f>SUM(G3:G7)</f>
        <v>600000</v>
      </c>
      <c r="H8" s="39">
        <f>SUM(H3:H7)</f>
        <v>130680</v>
      </c>
      <c r="K8" s="46">
        <f>SUM(K3,K7)</f>
        <v>0</v>
      </c>
      <c r="L8" s="46">
        <f>SUM(L3:L7)</f>
        <v>600000</v>
      </c>
      <c r="O8" s="46">
        <f>SUM(O3:O7)</f>
        <v>9500</v>
      </c>
      <c r="P8" s="46">
        <f>SUM(P3:P7)</f>
        <v>0</v>
      </c>
      <c r="R8" s="34" t="s">
        <v>2</v>
      </c>
      <c r="S8" s="28"/>
      <c r="T8" s="36">
        <f>+O18</f>
        <v>20000</v>
      </c>
      <c r="U8" s="35"/>
      <c r="X8" s="34" t="s">
        <v>13</v>
      </c>
      <c r="Y8" s="28"/>
      <c r="Z8" s="68">
        <f>+T17</f>
        <v>7000</v>
      </c>
      <c r="AA8" s="68"/>
      <c r="AE8" s="34" t="s">
        <v>17</v>
      </c>
      <c r="AF8" s="28"/>
      <c r="AG8" s="68">
        <f>+T9</f>
        <v>3680</v>
      </c>
      <c r="AH8" s="68"/>
      <c r="AI8" s="71" t="s">
        <v>69</v>
      </c>
      <c r="AJ8" s="28"/>
      <c r="AK8" s="68">
        <f>SUM(AK4:AK6)</f>
        <v>24160</v>
      </c>
      <c r="AL8" s="68"/>
    </row>
    <row r="9" spans="1:38" x14ac:dyDescent="0.25">
      <c r="A9" s="19" t="s">
        <v>1</v>
      </c>
      <c r="B9" s="19"/>
      <c r="C9" s="13">
        <v>100000</v>
      </c>
      <c r="D9" s="13"/>
      <c r="G9" s="40">
        <f>G8-H8</f>
        <v>469320</v>
      </c>
      <c r="H9" s="38"/>
      <c r="K9" s="47"/>
      <c r="L9" s="48">
        <f>L8-K8</f>
        <v>600000</v>
      </c>
      <c r="O9" s="49">
        <f>O8-P8</f>
        <v>9500</v>
      </c>
      <c r="P9" s="50"/>
      <c r="R9" s="34" t="s">
        <v>32</v>
      </c>
      <c r="S9" s="28"/>
      <c r="T9" s="36">
        <f>+G18</f>
        <v>3680</v>
      </c>
      <c r="U9" s="35"/>
      <c r="X9" s="28"/>
      <c r="Y9" s="28"/>
      <c r="Z9" s="68"/>
      <c r="AA9" s="68"/>
      <c r="AE9" s="71" t="s">
        <v>55</v>
      </c>
      <c r="AF9" s="28"/>
      <c r="AG9" s="73">
        <f>SUM(AG4:AG8)</f>
        <v>490660</v>
      </c>
      <c r="AH9" s="68"/>
      <c r="AI9" s="34"/>
      <c r="AJ9" s="28"/>
      <c r="AK9" s="68"/>
      <c r="AL9" s="68"/>
    </row>
    <row r="10" spans="1:38" ht="15.75" x14ac:dyDescent="0.25">
      <c r="A10" s="22" t="s">
        <v>2</v>
      </c>
      <c r="B10" s="19"/>
      <c r="C10" s="12">
        <v>20000</v>
      </c>
      <c r="D10" s="12"/>
      <c r="R10" s="34" t="s">
        <v>1</v>
      </c>
      <c r="S10" s="28"/>
      <c r="T10" s="36">
        <f>+K18</f>
        <v>100000</v>
      </c>
      <c r="U10" s="35"/>
      <c r="X10" s="71" t="s">
        <v>66</v>
      </c>
      <c r="Y10" s="28"/>
      <c r="Z10" s="73">
        <f>Z5-Z7-Z8</f>
        <v>-13000</v>
      </c>
      <c r="AA10" s="68"/>
      <c r="AE10" s="34"/>
      <c r="AF10" s="28"/>
      <c r="AG10" s="68"/>
      <c r="AH10" s="68"/>
      <c r="AI10" s="71" t="s">
        <v>62</v>
      </c>
      <c r="AJ10" s="28"/>
      <c r="AK10" s="68"/>
      <c r="AL10" s="68"/>
    </row>
    <row r="11" spans="1:38" s="1" customFormat="1" ht="15.75" x14ac:dyDescent="0.25">
      <c r="A11" s="22" t="s">
        <v>17</v>
      </c>
      <c r="B11" s="19"/>
      <c r="C11" s="12">
        <f>C10*0.16</f>
        <v>3200</v>
      </c>
      <c r="D11" s="12"/>
      <c r="G11" s="81" t="s">
        <v>17</v>
      </c>
      <c r="H11" s="81"/>
      <c r="K11" s="81" t="s">
        <v>1</v>
      </c>
      <c r="L11" s="81"/>
      <c r="O11" s="81" t="s">
        <v>2</v>
      </c>
      <c r="P11" s="81"/>
      <c r="R11" s="34"/>
      <c r="S11" s="28" t="s">
        <v>14</v>
      </c>
      <c r="T11" s="35"/>
      <c r="U11" s="36">
        <f>+P27</f>
        <v>11600</v>
      </c>
      <c r="X11" s="34"/>
      <c r="Y11" s="28"/>
      <c r="Z11" s="68"/>
      <c r="AA11" s="68"/>
      <c r="AE11" s="71" t="s">
        <v>56</v>
      </c>
      <c r="AF11" s="28"/>
      <c r="AG11" s="68"/>
      <c r="AH11" s="68"/>
      <c r="AI11" s="34" t="s">
        <v>35</v>
      </c>
      <c r="AJ11" s="28"/>
      <c r="AK11" s="68">
        <f>+U14</f>
        <v>600000</v>
      </c>
      <c r="AL11" s="68"/>
    </row>
    <row r="12" spans="1:38" x14ac:dyDescent="0.25">
      <c r="A12" s="19"/>
      <c r="B12" s="19" t="s">
        <v>10</v>
      </c>
      <c r="C12" s="14"/>
      <c r="D12" s="12">
        <f>C9+C10+C11</f>
        <v>123200</v>
      </c>
      <c r="F12">
        <v>2</v>
      </c>
      <c r="G12" s="41">
        <f>+C6</f>
        <v>480</v>
      </c>
      <c r="H12" s="42"/>
      <c r="J12">
        <v>3</v>
      </c>
      <c r="K12" s="41">
        <f>+C9</f>
        <v>100000</v>
      </c>
      <c r="L12" s="42"/>
      <c r="N12">
        <v>3</v>
      </c>
      <c r="O12" s="41">
        <f>+C10</f>
        <v>20000</v>
      </c>
      <c r="P12" s="42">
        <f>+L16</f>
        <v>0</v>
      </c>
      <c r="R12" s="34"/>
      <c r="S12" s="28" t="s">
        <v>4</v>
      </c>
      <c r="T12" s="35"/>
      <c r="U12" s="36">
        <f>+L36</f>
        <v>11600</v>
      </c>
      <c r="X12" s="34" t="s">
        <v>15</v>
      </c>
      <c r="Y12" s="28"/>
      <c r="Z12" s="68">
        <f>+T18</f>
        <v>500</v>
      </c>
      <c r="AA12" s="68"/>
      <c r="AE12" s="34" t="s">
        <v>21</v>
      </c>
      <c r="AF12" s="28"/>
      <c r="AG12" s="68">
        <f>+T10</f>
        <v>100000</v>
      </c>
      <c r="AH12" s="68"/>
      <c r="AI12" s="34" t="s">
        <v>70</v>
      </c>
      <c r="AJ12" s="28"/>
      <c r="AK12" s="68">
        <f>+Z13</f>
        <v>-13500</v>
      </c>
      <c r="AL12" s="68"/>
    </row>
    <row r="13" spans="1:38" x14ac:dyDescent="0.25">
      <c r="A13" s="85">
        <v>4</v>
      </c>
      <c r="B13" s="85"/>
      <c r="C13" s="85"/>
      <c r="D13" s="85"/>
      <c r="F13">
        <v>3</v>
      </c>
      <c r="G13" s="45">
        <f>+C11</f>
        <v>3200</v>
      </c>
      <c r="H13" s="42"/>
      <c r="K13" s="45"/>
      <c r="L13" s="42"/>
      <c r="O13" s="45"/>
      <c r="P13" s="42"/>
      <c r="R13" s="34"/>
      <c r="S13" s="28" t="s">
        <v>16</v>
      </c>
      <c r="T13" s="35"/>
      <c r="U13" s="36">
        <f>+P45</f>
        <v>960</v>
      </c>
      <c r="X13" s="71" t="s">
        <v>67</v>
      </c>
      <c r="Y13" s="28"/>
      <c r="Z13" s="68">
        <f>+Z10-Z12</f>
        <v>-13500</v>
      </c>
      <c r="AA13" s="68"/>
      <c r="AE13" s="34" t="s">
        <v>68</v>
      </c>
      <c r="AF13" s="28"/>
      <c r="AG13" s="68">
        <f>+T8</f>
        <v>20000</v>
      </c>
      <c r="AH13" s="68"/>
      <c r="AI13" s="71" t="s">
        <v>71</v>
      </c>
      <c r="AJ13" s="28"/>
      <c r="AK13" s="68">
        <f>+AK11+AK12</f>
        <v>586500</v>
      </c>
      <c r="AL13" s="68"/>
    </row>
    <row r="14" spans="1:38" s="1" customFormat="1" x14ac:dyDescent="0.25">
      <c r="A14" s="19" t="s">
        <v>11</v>
      </c>
      <c r="B14" s="19"/>
      <c r="C14" s="12">
        <v>5000</v>
      </c>
      <c r="D14" s="12"/>
      <c r="G14" s="43"/>
      <c r="H14" s="42"/>
      <c r="K14" s="43"/>
      <c r="L14" s="42"/>
      <c r="O14" s="43"/>
      <c r="P14" s="42">
        <f>+L33</f>
        <v>0</v>
      </c>
      <c r="R14" s="34"/>
      <c r="S14" s="28" t="s">
        <v>35</v>
      </c>
      <c r="T14" s="35"/>
      <c r="U14" s="36">
        <f>+L9</f>
        <v>600000</v>
      </c>
      <c r="X14" s="34"/>
      <c r="Y14" s="28"/>
      <c r="Z14" s="68"/>
      <c r="AA14" s="68"/>
      <c r="AE14" s="71" t="s">
        <v>57</v>
      </c>
      <c r="AF14" s="28"/>
      <c r="AG14" s="73">
        <f>+AG12+AG13</f>
        <v>120000</v>
      </c>
      <c r="AH14" s="68"/>
      <c r="AI14" s="71"/>
      <c r="AJ14" s="28"/>
      <c r="AK14" s="68"/>
      <c r="AL14" s="68"/>
    </row>
    <row r="15" spans="1:38" x14ac:dyDescent="0.25">
      <c r="A15" s="19" t="s">
        <v>13</v>
      </c>
      <c r="B15" s="19"/>
      <c r="C15" s="12">
        <v>5000</v>
      </c>
      <c r="D15" s="12"/>
      <c r="G15" s="43"/>
      <c r="H15" s="42"/>
      <c r="K15" s="43"/>
      <c r="L15" s="42"/>
      <c r="O15" s="43"/>
      <c r="P15" s="42">
        <f>+L37</f>
        <v>0</v>
      </c>
      <c r="R15" s="34"/>
      <c r="S15" s="28" t="s">
        <v>8</v>
      </c>
      <c r="T15" s="35"/>
      <c r="U15" s="36">
        <f>+L45</f>
        <v>6000</v>
      </c>
      <c r="X15" s="34"/>
      <c r="Y15" s="28"/>
      <c r="Z15" s="68"/>
      <c r="AA15" s="68"/>
      <c r="AE15" s="34"/>
      <c r="AF15" s="28"/>
      <c r="AG15" s="68"/>
      <c r="AH15" s="68"/>
      <c r="AI15" s="71"/>
      <c r="AJ15" s="28"/>
      <c r="AK15" s="68"/>
      <c r="AL15" s="68"/>
    </row>
    <row r="16" spans="1:38" s="1" customFormat="1" x14ac:dyDescent="0.25">
      <c r="A16" s="19" t="s">
        <v>12</v>
      </c>
      <c r="B16" s="19"/>
      <c r="C16" s="12">
        <v>1600</v>
      </c>
      <c r="D16" s="12"/>
      <c r="G16" s="43"/>
      <c r="H16" s="44"/>
      <c r="K16" s="43"/>
      <c r="L16" s="44"/>
      <c r="O16" s="43"/>
      <c r="P16" s="44"/>
      <c r="R16" s="34" t="s">
        <v>11</v>
      </c>
      <c r="S16" s="28"/>
      <c r="T16" s="36">
        <f>+O9</f>
        <v>9500</v>
      </c>
      <c r="U16" s="36"/>
      <c r="X16" s="34"/>
      <c r="Y16" s="28"/>
      <c r="Z16" s="68"/>
      <c r="AA16" s="68"/>
      <c r="AE16" s="34"/>
      <c r="AF16" s="28"/>
      <c r="AG16" s="68"/>
      <c r="AH16" s="68"/>
      <c r="AI16" s="34"/>
      <c r="AJ16" s="28"/>
      <c r="AK16" s="68"/>
      <c r="AL16" s="68"/>
    </row>
    <row r="17" spans="1:38" x14ac:dyDescent="0.25">
      <c r="A17" s="19"/>
      <c r="B17" s="19" t="s">
        <v>14</v>
      </c>
      <c r="C17" s="12"/>
      <c r="D17" s="12">
        <f>C14+C16+C15</f>
        <v>11600</v>
      </c>
      <c r="G17" s="46">
        <f>SUM(G12:G16)</f>
        <v>3680</v>
      </c>
      <c r="H17" s="46">
        <f>SUM(H12:H16)</f>
        <v>0</v>
      </c>
      <c r="K17" s="46">
        <f>SUM(K12:K16)</f>
        <v>100000</v>
      </c>
      <c r="L17" s="46">
        <f>SUM(L12:L16)</f>
        <v>0</v>
      </c>
      <c r="O17" s="46">
        <f>SUM(O12:O16)</f>
        <v>20000</v>
      </c>
      <c r="P17" s="46">
        <f>SUM(P12,P16)</f>
        <v>0</v>
      </c>
      <c r="R17" s="34" t="s">
        <v>13</v>
      </c>
      <c r="S17" s="28"/>
      <c r="T17" s="36">
        <f>+G27</f>
        <v>7000</v>
      </c>
      <c r="U17" s="36"/>
      <c r="X17" s="34"/>
      <c r="Y17" s="28"/>
      <c r="Z17" s="68"/>
      <c r="AA17" s="68"/>
      <c r="AE17" s="71" t="s">
        <v>58</v>
      </c>
      <c r="AF17" s="28"/>
      <c r="AG17" s="68">
        <f>+AG9+AG14</f>
        <v>610660</v>
      </c>
      <c r="AH17" s="68"/>
      <c r="AI17" s="71" t="s">
        <v>65</v>
      </c>
      <c r="AJ17" s="28"/>
      <c r="AK17" s="68">
        <f>+AK13+AK8</f>
        <v>610660</v>
      </c>
      <c r="AL17" s="68"/>
    </row>
    <row r="18" spans="1:38" x14ac:dyDescent="0.25">
      <c r="A18" s="84">
        <v>5</v>
      </c>
      <c r="B18" s="84"/>
      <c r="C18" s="84"/>
      <c r="D18" s="84"/>
      <c r="G18" s="49">
        <f>G17-H17</f>
        <v>3680</v>
      </c>
      <c r="H18" s="50"/>
      <c r="K18" s="49">
        <f>K17-L17</f>
        <v>100000</v>
      </c>
      <c r="L18" s="50"/>
      <c r="O18" s="49">
        <f>O17-P17</f>
        <v>20000</v>
      </c>
      <c r="P18" s="50"/>
      <c r="R18" s="34" t="s">
        <v>15</v>
      </c>
      <c r="S18" s="28"/>
      <c r="T18" s="36">
        <f>+O36</f>
        <v>500</v>
      </c>
      <c r="U18" s="36"/>
      <c r="X18" s="34"/>
      <c r="Y18" s="28"/>
      <c r="Z18" s="68"/>
      <c r="AA18" s="68"/>
      <c r="AE18" s="34"/>
      <c r="AF18" s="28"/>
      <c r="AG18" s="68"/>
      <c r="AH18" s="68"/>
      <c r="AI18" s="34"/>
      <c r="AJ18" s="28"/>
      <c r="AK18" s="68"/>
      <c r="AL18" s="68"/>
    </row>
    <row r="19" spans="1:38" s="1" customFormat="1" x14ac:dyDescent="0.25">
      <c r="A19" s="19" t="s">
        <v>5</v>
      </c>
      <c r="B19" s="19"/>
      <c r="C19" s="12">
        <v>10000</v>
      </c>
      <c r="D19" s="12"/>
      <c r="R19" s="34" t="s">
        <v>9</v>
      </c>
      <c r="S19" s="28"/>
      <c r="T19" s="36">
        <f>+G54</f>
        <v>2500</v>
      </c>
      <c r="U19" s="36"/>
      <c r="X19" s="34"/>
      <c r="Y19" s="28"/>
      <c r="Z19" s="68"/>
      <c r="AA19" s="68"/>
      <c r="AE19"/>
      <c r="AF19"/>
      <c r="AG19"/>
      <c r="AH19"/>
      <c r="AI19"/>
      <c r="AJ19"/>
      <c r="AK19"/>
      <c r="AL19"/>
    </row>
    <row r="20" spans="1:38" x14ac:dyDescent="0.25">
      <c r="A20" s="19" t="s">
        <v>12</v>
      </c>
      <c r="B20" s="19"/>
      <c r="C20" s="12">
        <f>C19*0.16</f>
        <v>1600</v>
      </c>
      <c r="D20" s="12"/>
      <c r="G20" s="81" t="s">
        <v>13</v>
      </c>
      <c r="H20" s="81"/>
      <c r="K20" s="81" t="s">
        <v>12</v>
      </c>
      <c r="L20" s="81"/>
      <c r="O20" s="81" t="s">
        <v>14</v>
      </c>
      <c r="P20" s="81"/>
      <c r="R20" s="24"/>
      <c r="S20" s="24"/>
      <c r="T20" s="23">
        <f>SUM(T4:T19)</f>
        <v>630160</v>
      </c>
      <c r="U20" s="37">
        <f>SUM(U4:U19)</f>
        <v>630160</v>
      </c>
      <c r="W20" s="32"/>
      <c r="X20" s="34"/>
      <c r="Y20" s="28"/>
      <c r="Z20" s="68"/>
      <c r="AA20" s="68"/>
    </row>
    <row r="21" spans="1:38" x14ac:dyDescent="0.25">
      <c r="A21" s="19"/>
      <c r="B21" s="19" t="s">
        <v>4</v>
      </c>
      <c r="C21" s="12"/>
      <c r="D21" s="12">
        <f>C19+C20</f>
        <v>11600</v>
      </c>
      <c r="F21">
        <v>4</v>
      </c>
      <c r="G21" s="41">
        <f>+C15</f>
        <v>5000</v>
      </c>
      <c r="H21" s="42"/>
      <c r="J21">
        <v>4</v>
      </c>
      <c r="K21" s="41">
        <f>+C16</f>
        <v>1600</v>
      </c>
      <c r="L21" s="42"/>
      <c r="N21">
        <v>4</v>
      </c>
      <c r="O21" s="41"/>
      <c r="P21" s="42">
        <f>+D17</f>
        <v>11600</v>
      </c>
      <c r="R21" s="24"/>
      <c r="S21" s="24"/>
      <c r="T21" s="24"/>
      <c r="U21" s="24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s="84">
        <v>6</v>
      </c>
      <c r="B22" s="84"/>
      <c r="C22" s="84"/>
      <c r="D22" s="84"/>
      <c r="F22">
        <v>7</v>
      </c>
      <c r="G22" s="45">
        <f>+C26</f>
        <v>2000</v>
      </c>
      <c r="H22" s="42"/>
      <c r="J22">
        <v>5</v>
      </c>
      <c r="K22" s="45">
        <f>+C20</f>
        <v>1600</v>
      </c>
      <c r="L22" s="42"/>
      <c r="O22" s="43"/>
      <c r="P22" s="44"/>
      <c r="R22" s="24"/>
      <c r="S22" s="24"/>
      <c r="T22" s="24"/>
      <c r="U22" s="24"/>
    </row>
    <row r="23" spans="1:38" x14ac:dyDescent="0.25">
      <c r="A23" s="19" t="s">
        <v>15</v>
      </c>
      <c r="B23" s="19"/>
      <c r="C23" s="12">
        <v>500</v>
      </c>
      <c r="D23" s="12"/>
      <c r="G23" s="43"/>
      <c r="H23" s="42"/>
      <c r="K23" s="43"/>
      <c r="L23" s="42"/>
      <c r="O23" s="43"/>
      <c r="P23" s="44"/>
      <c r="R23" s="1"/>
      <c r="S23" s="1"/>
      <c r="T23" s="1"/>
      <c r="U23" s="1"/>
    </row>
    <row r="24" spans="1:38" x14ac:dyDescent="0.25">
      <c r="A24" s="19"/>
      <c r="B24" s="19" t="s">
        <v>10</v>
      </c>
      <c r="C24" s="12"/>
      <c r="D24" s="12">
        <v>500</v>
      </c>
      <c r="G24" s="43"/>
      <c r="H24" s="42"/>
      <c r="K24" s="43"/>
      <c r="L24" s="42"/>
      <c r="O24" s="43"/>
      <c r="P24" s="44"/>
    </row>
    <row r="25" spans="1:38" x14ac:dyDescent="0.25">
      <c r="A25" s="84">
        <v>7</v>
      </c>
      <c r="B25" s="84"/>
      <c r="C25" s="84"/>
      <c r="D25" s="84"/>
      <c r="G25" s="43"/>
      <c r="H25" s="44"/>
      <c r="K25" s="43"/>
      <c r="L25" s="44"/>
      <c r="O25" s="43"/>
      <c r="P25" s="44"/>
    </row>
    <row r="26" spans="1:38" s="1" customFormat="1" x14ac:dyDescent="0.25">
      <c r="A26" s="20" t="s">
        <v>13</v>
      </c>
      <c r="B26" s="21"/>
      <c r="C26" s="12">
        <v>2000</v>
      </c>
      <c r="D26" s="14"/>
      <c r="G26" s="39">
        <f>SUM(G21:G25)</f>
        <v>7000</v>
      </c>
      <c r="H26" s="39">
        <f>SUM(H21:H25)</f>
        <v>0</v>
      </c>
      <c r="K26" s="39">
        <f>SUM(K21:K25)</f>
        <v>3200</v>
      </c>
      <c r="L26" s="39">
        <f>SUM(L21:L25)</f>
        <v>0</v>
      </c>
      <c r="O26" s="46">
        <f>SUM(O21,O25)</f>
        <v>0</v>
      </c>
      <c r="P26" s="46">
        <f>SUM(P21:P25)</f>
        <v>11600</v>
      </c>
      <c r="AE26"/>
      <c r="AF26"/>
      <c r="AG26"/>
      <c r="AH26"/>
      <c r="AI26"/>
      <c r="AJ26"/>
      <c r="AK26"/>
      <c r="AL26"/>
    </row>
    <row r="27" spans="1:38" x14ac:dyDescent="0.25">
      <c r="A27" s="19" t="s">
        <v>11</v>
      </c>
      <c r="B27" s="19"/>
      <c r="C27" s="12">
        <v>1500</v>
      </c>
      <c r="D27" s="14"/>
      <c r="G27" s="40">
        <f>G26-H26</f>
        <v>7000</v>
      </c>
      <c r="H27" s="38"/>
      <c r="K27" s="40">
        <f>K26-L26</f>
        <v>3200</v>
      </c>
      <c r="L27" s="38"/>
      <c r="O27" s="47"/>
      <c r="P27" s="48">
        <f>P26-O26</f>
        <v>11600</v>
      </c>
    </row>
    <row r="28" spans="1:38" s="1" customFormat="1" x14ac:dyDescent="0.25">
      <c r="A28" s="19"/>
      <c r="B28" s="19" t="s">
        <v>10</v>
      </c>
      <c r="C28" s="12"/>
      <c r="D28" s="12">
        <f>C26+C27</f>
        <v>3500</v>
      </c>
      <c r="R28"/>
      <c r="S28"/>
      <c r="T28"/>
      <c r="U28"/>
    </row>
    <row r="29" spans="1:38" x14ac:dyDescent="0.25">
      <c r="A29" s="84">
        <v>8</v>
      </c>
      <c r="B29" s="84"/>
      <c r="C29" s="84"/>
      <c r="D29" s="84"/>
      <c r="G29" s="81" t="s">
        <v>6</v>
      </c>
      <c r="H29" s="81"/>
      <c r="K29" s="81" t="s">
        <v>4</v>
      </c>
      <c r="L29" s="81"/>
      <c r="O29" s="81" t="s">
        <v>15</v>
      </c>
      <c r="P29" s="81"/>
    </row>
    <row r="30" spans="1:38" x14ac:dyDescent="0.25">
      <c r="A30" s="19" t="s">
        <v>3</v>
      </c>
      <c r="B30" s="19"/>
      <c r="C30" s="13">
        <f>D31+D32</f>
        <v>6960</v>
      </c>
      <c r="D30" s="13"/>
      <c r="F30">
        <v>5</v>
      </c>
      <c r="G30" s="41">
        <f>+C19</f>
        <v>10000</v>
      </c>
      <c r="H30" s="42">
        <f>+D35</f>
        <v>2500</v>
      </c>
      <c r="I30" t="s">
        <v>7</v>
      </c>
      <c r="K30" s="41"/>
      <c r="L30" s="42">
        <f>+D21</f>
        <v>11600</v>
      </c>
      <c r="M30">
        <v>5</v>
      </c>
      <c r="N30">
        <v>6</v>
      </c>
      <c r="O30" s="41">
        <f>+C23</f>
        <v>500</v>
      </c>
      <c r="P30" s="42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9"/>
      <c r="B31" s="19" t="s">
        <v>8</v>
      </c>
      <c r="C31" s="12"/>
      <c r="D31" s="12">
        <v>6000</v>
      </c>
      <c r="G31" s="43"/>
      <c r="H31" s="42"/>
      <c r="K31" s="43"/>
      <c r="L31" s="44"/>
      <c r="O31" s="45"/>
      <c r="P31" s="42"/>
    </row>
    <row r="32" spans="1:38" x14ac:dyDescent="0.25">
      <c r="A32" s="19"/>
      <c r="B32" s="19" t="s">
        <v>16</v>
      </c>
      <c r="C32" s="12"/>
      <c r="D32" s="12">
        <f>D31*0.16</f>
        <v>960</v>
      </c>
      <c r="G32" s="43"/>
      <c r="H32" s="42"/>
      <c r="K32" s="43"/>
      <c r="L32" s="44"/>
      <c r="O32" s="43"/>
      <c r="P32" s="42"/>
    </row>
    <row r="33" spans="1:21" x14ac:dyDescent="0.25">
      <c r="A33" s="84" t="s">
        <v>7</v>
      </c>
      <c r="B33" s="84"/>
      <c r="C33" s="84"/>
      <c r="D33" s="84"/>
      <c r="G33" s="43"/>
      <c r="H33" s="42"/>
      <c r="K33" s="43"/>
      <c r="L33" s="44"/>
      <c r="O33" s="43"/>
      <c r="P33" s="42"/>
      <c r="R33" s="1"/>
      <c r="S33" s="1"/>
      <c r="T33" s="1"/>
      <c r="U33" s="1"/>
    </row>
    <row r="34" spans="1:21" x14ac:dyDescent="0.25">
      <c r="A34" s="19" t="s">
        <v>9</v>
      </c>
      <c r="B34" s="19"/>
      <c r="C34" s="12">
        <v>2500</v>
      </c>
      <c r="D34" s="12"/>
      <c r="G34" s="43"/>
      <c r="H34" s="44"/>
      <c r="K34" s="43"/>
      <c r="L34" s="44"/>
      <c r="O34" s="43"/>
      <c r="P34" s="44"/>
    </row>
    <row r="35" spans="1:21" x14ac:dyDescent="0.25">
      <c r="A35" s="19"/>
      <c r="B35" s="19" t="s">
        <v>6</v>
      </c>
      <c r="C35" s="12"/>
      <c r="D35" s="12">
        <v>2500</v>
      </c>
      <c r="G35" s="39">
        <f>SUM(G30:G34)</f>
        <v>10000</v>
      </c>
      <c r="H35" s="39">
        <f>SUM(H30:H34)</f>
        <v>2500</v>
      </c>
      <c r="K35" s="46">
        <f>SUM(K30,K34)</f>
        <v>0</v>
      </c>
      <c r="L35" s="46">
        <f>SUM(L30:L34)</f>
        <v>11600</v>
      </c>
      <c r="O35" s="46">
        <f>SUM(O30:O34)</f>
        <v>500</v>
      </c>
      <c r="P35" s="46">
        <f>SUM(P30:P34)</f>
        <v>0</v>
      </c>
      <c r="R35" s="1"/>
      <c r="S35" s="1"/>
      <c r="T35" s="1"/>
      <c r="U35" s="1"/>
    </row>
    <row r="36" spans="1:21" x14ac:dyDescent="0.25">
      <c r="G36" s="40">
        <f>G35-H35</f>
        <v>7500</v>
      </c>
      <c r="H36" s="38"/>
      <c r="K36" s="47"/>
      <c r="L36" s="48">
        <f>L35-K35</f>
        <v>11600</v>
      </c>
      <c r="O36" s="49">
        <f>O35-P35</f>
        <v>500</v>
      </c>
      <c r="P36" s="50"/>
    </row>
    <row r="38" spans="1:21" x14ac:dyDescent="0.25">
      <c r="G38" s="81" t="s">
        <v>3</v>
      </c>
      <c r="H38" s="81"/>
      <c r="K38" s="81" t="s">
        <v>8</v>
      </c>
      <c r="L38" s="81"/>
      <c r="O38" s="81" t="s">
        <v>16</v>
      </c>
      <c r="P38" s="81"/>
    </row>
    <row r="39" spans="1:21" x14ac:dyDescent="0.25">
      <c r="G39" s="41">
        <f>+C30</f>
        <v>6960</v>
      </c>
      <c r="H39" s="42"/>
      <c r="I39">
        <v>8</v>
      </c>
      <c r="K39" s="41"/>
      <c r="L39" s="42">
        <f>+D31</f>
        <v>6000</v>
      </c>
      <c r="M39">
        <v>8</v>
      </c>
      <c r="O39" s="41"/>
      <c r="P39" s="42">
        <f>+D32</f>
        <v>960</v>
      </c>
    </row>
    <row r="40" spans="1:21" x14ac:dyDescent="0.25">
      <c r="G40" s="45"/>
      <c r="H40" s="42"/>
      <c r="K40" s="43"/>
      <c r="L40" s="44"/>
      <c r="O40" s="43"/>
      <c r="P40" s="44"/>
    </row>
    <row r="41" spans="1:21" x14ac:dyDescent="0.25">
      <c r="G41" s="43"/>
      <c r="H41" s="42"/>
      <c r="K41" s="43"/>
      <c r="L41" s="44"/>
      <c r="O41" s="43"/>
      <c r="P41" s="44"/>
    </row>
    <row r="42" spans="1:21" x14ac:dyDescent="0.25">
      <c r="G42" s="43"/>
      <c r="H42" s="42"/>
      <c r="K42" s="43"/>
      <c r="L42" s="44"/>
      <c r="O42" s="43"/>
      <c r="P42" s="44"/>
    </row>
    <row r="43" spans="1:21" x14ac:dyDescent="0.25">
      <c r="G43" s="43"/>
      <c r="H43" s="44"/>
      <c r="K43" s="43"/>
      <c r="L43" s="44"/>
      <c r="O43" s="43"/>
      <c r="P43" s="44"/>
    </row>
    <row r="44" spans="1:21" x14ac:dyDescent="0.25">
      <c r="G44" s="46">
        <f>SUM(G39:G43)</f>
        <v>6960</v>
      </c>
      <c r="H44" s="46">
        <f>SUM(H39:H43)</f>
        <v>0</v>
      </c>
      <c r="K44" s="46">
        <f>SUM(K39,K43)</f>
        <v>0</v>
      </c>
      <c r="L44" s="46">
        <f>SUM(L39:L43)</f>
        <v>6000</v>
      </c>
      <c r="O44" s="46">
        <f>SUM(O39,O43)</f>
        <v>0</v>
      </c>
      <c r="P44" s="46">
        <f>SUM(P39:P43)</f>
        <v>960</v>
      </c>
    </row>
    <row r="45" spans="1:21" x14ac:dyDescent="0.25">
      <c r="G45" s="49">
        <f>G44-H44</f>
        <v>6960</v>
      </c>
      <c r="H45" s="50"/>
      <c r="K45" s="47"/>
      <c r="L45" s="48">
        <f>L44-K44</f>
        <v>6000</v>
      </c>
      <c r="O45" s="47"/>
      <c r="P45" s="48">
        <f>P44-O44</f>
        <v>960</v>
      </c>
    </row>
    <row r="47" spans="1:21" x14ac:dyDescent="0.25">
      <c r="G47" s="81" t="s">
        <v>9</v>
      </c>
      <c r="H47" s="81"/>
    </row>
    <row r="48" spans="1:21" x14ac:dyDescent="0.25">
      <c r="G48" s="41">
        <f>+C34</f>
        <v>2500</v>
      </c>
      <c r="H48" s="42"/>
    </row>
    <row r="49" spans="7:8" x14ac:dyDescent="0.25">
      <c r="G49" s="45"/>
      <c r="H49" s="42"/>
    </row>
    <row r="50" spans="7:8" x14ac:dyDescent="0.25">
      <c r="G50" s="43"/>
      <c r="H50" s="42"/>
    </row>
    <row r="51" spans="7:8" x14ac:dyDescent="0.25">
      <c r="G51" s="43"/>
      <c r="H51" s="42"/>
    </row>
    <row r="52" spans="7:8" x14ac:dyDescent="0.25">
      <c r="G52" s="43"/>
      <c r="H52" s="44"/>
    </row>
    <row r="53" spans="7:8" x14ac:dyDescent="0.25">
      <c r="G53" s="46">
        <f>SUM(G48:G52)</f>
        <v>2500</v>
      </c>
      <c r="H53" s="46">
        <f>SUM(H48:H52)</f>
        <v>0</v>
      </c>
    </row>
    <row r="54" spans="7:8" x14ac:dyDescent="0.25">
      <c r="G54" s="49">
        <f>G53-H53</f>
        <v>2500</v>
      </c>
      <c r="H54" s="50"/>
    </row>
  </sheetData>
  <mergeCells count="28">
    <mergeCell ref="X2:AA2"/>
    <mergeCell ref="O11:P11"/>
    <mergeCell ref="A1:D1"/>
    <mergeCell ref="A4:D4"/>
    <mergeCell ref="A8:D8"/>
    <mergeCell ref="K11:L11"/>
    <mergeCell ref="A33:D33"/>
    <mergeCell ref="A29:D29"/>
    <mergeCell ref="A22:D22"/>
    <mergeCell ref="A25:D25"/>
    <mergeCell ref="A13:D13"/>
    <mergeCell ref="A18:D18"/>
    <mergeCell ref="AE2:AL2"/>
    <mergeCell ref="G38:H38"/>
    <mergeCell ref="K38:L38"/>
    <mergeCell ref="O38:P38"/>
    <mergeCell ref="G47:H47"/>
    <mergeCell ref="R2:U2"/>
    <mergeCell ref="G20:H20"/>
    <mergeCell ref="K20:L20"/>
    <mergeCell ref="O20:P20"/>
    <mergeCell ref="G29:H29"/>
    <mergeCell ref="K29:L29"/>
    <mergeCell ref="O29:P29"/>
    <mergeCell ref="G2:H2"/>
    <mergeCell ref="K2:L2"/>
    <mergeCell ref="O2:P2"/>
    <mergeCell ref="G11:H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BF64-A5F3-4415-B72C-BC90625757BF}">
  <dimension ref="A1:AS59"/>
  <sheetViews>
    <sheetView tabSelected="1" topLeftCell="AA19" zoomScale="80" zoomScaleNormal="80" workbookViewId="0">
      <selection activeCell="AF32" sqref="AF32"/>
    </sheetView>
  </sheetViews>
  <sheetFormatPr baseColWidth="10" defaultRowHeight="15" x14ac:dyDescent="0.25"/>
  <cols>
    <col min="1" max="1" width="28.7109375" customWidth="1"/>
    <col min="2" max="2" width="24" customWidth="1"/>
    <col min="3" max="3" width="15.140625" customWidth="1"/>
    <col min="4" max="4" width="16.140625" customWidth="1"/>
    <col min="6" max="6" width="11.42578125" style="24"/>
    <col min="7" max="8" width="19.42578125" customWidth="1"/>
    <col min="9" max="10" width="3.42578125" style="33" customWidth="1"/>
    <col min="11" max="11" width="16.7109375" customWidth="1"/>
    <col min="12" max="12" width="20.7109375" customWidth="1"/>
    <col min="13" max="13" width="4" customWidth="1"/>
    <col min="14" max="14" width="3.85546875" style="24" customWidth="1"/>
    <col min="15" max="15" width="14.42578125" customWidth="1"/>
    <col min="16" max="16" width="16" customWidth="1"/>
    <col min="17" max="17" width="4.28515625" customWidth="1"/>
    <col min="18" max="18" width="4.140625" style="24" customWidth="1"/>
    <col min="19" max="19" width="15.7109375" customWidth="1"/>
    <col min="20" max="20" width="18.5703125" customWidth="1"/>
    <col min="21" max="21" width="3.28515625" customWidth="1"/>
    <col min="23" max="23" width="32.5703125" customWidth="1"/>
    <col min="24" max="24" width="24" customWidth="1"/>
    <col min="25" max="25" width="19.42578125" customWidth="1"/>
    <col min="26" max="26" width="19.28515625" customWidth="1"/>
    <col min="27" max="27" width="12.42578125" customWidth="1"/>
    <col min="29" max="29" width="17.5703125" customWidth="1"/>
    <col min="31" max="31" width="16.7109375" customWidth="1"/>
    <col min="32" max="32" width="14.140625" customWidth="1"/>
    <col min="33" max="33" width="15.85546875" customWidth="1"/>
    <col min="39" max="39" width="14.85546875" customWidth="1"/>
    <col min="43" max="43" width="15.7109375" customWidth="1"/>
  </cols>
  <sheetData>
    <row r="1" spans="1:45" x14ac:dyDescent="0.25">
      <c r="A1" s="82">
        <v>1</v>
      </c>
      <c r="B1" s="82"/>
      <c r="C1" s="82"/>
      <c r="D1" s="82"/>
      <c r="E1" s="1"/>
    </row>
    <row r="2" spans="1:45" x14ac:dyDescent="0.25">
      <c r="A2" s="2" t="s">
        <v>10</v>
      </c>
      <c r="B2" s="2"/>
      <c r="C2" s="7">
        <v>400000</v>
      </c>
      <c r="D2" s="4"/>
      <c r="G2" s="81" t="s">
        <v>23</v>
      </c>
      <c r="H2" s="81"/>
      <c r="K2" s="81" t="s">
        <v>24</v>
      </c>
      <c r="L2" s="81"/>
      <c r="O2" s="81" t="s">
        <v>25</v>
      </c>
      <c r="P2" s="81"/>
      <c r="S2" s="81" t="s">
        <v>26</v>
      </c>
      <c r="T2" s="81"/>
      <c r="W2" s="79" t="s">
        <v>36</v>
      </c>
      <c r="X2" s="79"/>
      <c r="Y2" s="79"/>
      <c r="Z2" s="79"/>
      <c r="AD2" s="79" t="s">
        <v>39</v>
      </c>
      <c r="AE2" s="79"/>
      <c r="AF2" s="80"/>
      <c r="AG2" s="80"/>
      <c r="AK2" s="77" t="s">
        <v>53</v>
      </c>
      <c r="AL2" s="78"/>
      <c r="AM2" s="78"/>
      <c r="AN2" s="78"/>
      <c r="AO2" s="78"/>
      <c r="AP2" s="78"/>
      <c r="AQ2" s="78"/>
      <c r="AR2" s="78"/>
    </row>
    <row r="3" spans="1:45" x14ac:dyDescent="0.25">
      <c r="A3" s="2" t="s">
        <v>18</v>
      </c>
      <c r="B3" s="2"/>
      <c r="C3" s="7">
        <v>900000</v>
      </c>
      <c r="D3" s="4"/>
      <c r="F3">
        <v>1</v>
      </c>
      <c r="G3" s="54">
        <v>400000</v>
      </c>
      <c r="H3" s="55">
        <v>2320</v>
      </c>
      <c r="I3" s="33">
        <v>2</v>
      </c>
      <c r="K3" s="58"/>
      <c r="L3" s="42">
        <f>D4</f>
        <v>1300000</v>
      </c>
      <c r="M3">
        <v>1</v>
      </c>
      <c r="N3" s="24">
        <v>7</v>
      </c>
      <c r="O3" s="54">
        <v>20000</v>
      </c>
      <c r="P3" s="55">
        <v>9000</v>
      </c>
      <c r="Q3" t="s">
        <v>22</v>
      </c>
      <c r="R3" s="24">
        <v>1</v>
      </c>
      <c r="S3" s="54">
        <f>C3</f>
        <v>900000</v>
      </c>
      <c r="T3" s="55"/>
      <c r="W3" s="34"/>
      <c r="X3" s="28"/>
      <c r="Y3" s="35" t="s">
        <v>37</v>
      </c>
      <c r="Z3" s="35" t="s">
        <v>38</v>
      </c>
      <c r="AD3" s="76" t="s">
        <v>8</v>
      </c>
      <c r="AE3" s="28"/>
      <c r="AF3" s="68">
        <f>+Z19</f>
        <v>25000</v>
      </c>
      <c r="AG3" s="68"/>
      <c r="AK3" s="71" t="s">
        <v>54</v>
      </c>
      <c r="AL3" s="28"/>
      <c r="AM3" s="68"/>
      <c r="AN3" s="68"/>
      <c r="AO3" s="71" t="s">
        <v>59</v>
      </c>
      <c r="AP3" s="28"/>
      <c r="AQ3" s="68"/>
      <c r="AR3" s="68"/>
    </row>
    <row r="4" spans="1:45" x14ac:dyDescent="0.25">
      <c r="A4" s="2"/>
      <c r="B4" s="2" t="s">
        <v>0</v>
      </c>
      <c r="C4" s="5"/>
      <c r="D4" s="6">
        <f>C2+C3</f>
        <v>1300000</v>
      </c>
      <c r="G4" s="56"/>
      <c r="H4" s="55">
        <v>2900</v>
      </c>
      <c r="I4" s="33">
        <v>3</v>
      </c>
      <c r="K4" s="43"/>
      <c r="L4" s="44"/>
      <c r="O4" s="56"/>
      <c r="P4" s="55"/>
      <c r="S4" s="56"/>
      <c r="T4" s="55"/>
      <c r="W4" s="34" t="s">
        <v>3</v>
      </c>
      <c r="X4" s="28"/>
      <c r="Y4" s="36">
        <f>+K49</f>
        <v>14500</v>
      </c>
      <c r="Z4" s="35"/>
      <c r="AD4" s="34" t="s">
        <v>9</v>
      </c>
      <c r="AE4" s="28"/>
      <c r="AF4" s="68">
        <f>+Y23</f>
        <v>9000</v>
      </c>
      <c r="AG4" s="68"/>
      <c r="AK4" s="34" t="s">
        <v>3</v>
      </c>
      <c r="AL4" s="28"/>
      <c r="AM4" s="75">
        <f>+Y4</f>
        <v>14500</v>
      </c>
      <c r="AN4" s="75"/>
      <c r="AO4" s="28" t="s">
        <v>4</v>
      </c>
      <c r="AP4" s="28"/>
      <c r="AQ4" s="75">
        <f>+Z14</f>
        <v>7920</v>
      </c>
      <c r="AR4" s="75"/>
      <c r="AS4" s="24"/>
    </row>
    <row r="5" spans="1:45" x14ac:dyDescent="0.25">
      <c r="A5" s="82">
        <v>2</v>
      </c>
      <c r="B5" s="82"/>
      <c r="C5" s="82"/>
      <c r="D5" s="82"/>
      <c r="G5" s="56"/>
      <c r="H5" s="55">
        <v>6960</v>
      </c>
      <c r="I5" s="33">
        <v>4</v>
      </c>
      <c r="K5" s="43"/>
      <c r="L5" s="44"/>
      <c r="O5" s="56"/>
      <c r="P5" s="55"/>
      <c r="S5" s="56"/>
      <c r="T5" s="55"/>
      <c r="W5" s="34" t="s">
        <v>10</v>
      </c>
      <c r="X5" s="28"/>
      <c r="Y5" s="36">
        <f>+G13</f>
        <v>363084</v>
      </c>
      <c r="Z5" s="35"/>
      <c r="AD5" s="71" t="s">
        <v>44</v>
      </c>
      <c r="AE5" s="28"/>
      <c r="AF5" s="73">
        <f>+AF3-AF4</f>
        <v>16000</v>
      </c>
      <c r="AG5" s="68"/>
      <c r="AK5" s="34" t="s">
        <v>10</v>
      </c>
      <c r="AL5" s="28"/>
      <c r="AM5" s="75">
        <f>+Y5</f>
        <v>363084</v>
      </c>
      <c r="AN5" s="75"/>
      <c r="AO5" s="28" t="s">
        <v>27</v>
      </c>
      <c r="AP5" s="28"/>
      <c r="AQ5" s="75">
        <f>+Z13</f>
        <v>4756</v>
      </c>
      <c r="AR5" s="75"/>
      <c r="AS5" s="24"/>
    </row>
    <row r="6" spans="1:45" x14ac:dyDescent="0.25">
      <c r="A6" s="2" t="s">
        <v>11</v>
      </c>
      <c r="B6" s="2"/>
      <c r="C6" s="7">
        <v>2000</v>
      </c>
      <c r="D6" s="4"/>
      <c r="G6" s="56"/>
      <c r="H6" s="55">
        <v>1856</v>
      </c>
      <c r="I6" s="33">
        <v>5</v>
      </c>
      <c r="K6" s="43"/>
      <c r="L6" s="44"/>
      <c r="O6" s="56"/>
      <c r="P6" s="55"/>
      <c r="S6" s="56"/>
      <c r="T6" s="55"/>
      <c r="W6" s="34" t="s">
        <v>6</v>
      </c>
      <c r="X6" s="28"/>
      <c r="Y6" s="36">
        <f>+O10</f>
        <v>11000</v>
      </c>
      <c r="Z6" s="35"/>
      <c r="AD6" s="34"/>
      <c r="AE6" s="28"/>
      <c r="AF6" s="68"/>
      <c r="AG6" s="68"/>
      <c r="AK6" s="34" t="s">
        <v>6</v>
      </c>
      <c r="AL6" s="28"/>
      <c r="AM6" s="75">
        <f>+Y6</f>
        <v>11000</v>
      </c>
      <c r="AN6" s="75"/>
      <c r="AO6" s="34" t="s">
        <v>16</v>
      </c>
      <c r="AP6" s="28"/>
      <c r="AQ6" s="75">
        <f>+Z17</f>
        <v>2000</v>
      </c>
      <c r="AR6" s="75"/>
      <c r="AS6" s="24"/>
    </row>
    <row r="7" spans="1:45" x14ac:dyDescent="0.25">
      <c r="A7" s="2" t="s">
        <v>17</v>
      </c>
      <c r="B7" s="2"/>
      <c r="C7" s="7">
        <f>C6*0.16</f>
        <v>320</v>
      </c>
      <c r="D7" s="7"/>
      <c r="G7" s="56"/>
      <c r="H7" s="55">
        <v>300</v>
      </c>
      <c r="I7" s="33">
        <v>6</v>
      </c>
      <c r="K7" s="43"/>
      <c r="L7" s="44"/>
      <c r="O7" s="56"/>
      <c r="P7" s="55"/>
      <c r="S7" s="56"/>
      <c r="T7" s="55"/>
      <c r="W7" s="34" t="s">
        <v>20</v>
      </c>
      <c r="X7" s="28"/>
      <c r="Y7" s="36">
        <f>+S24</f>
        <v>5588.4137931034484</v>
      </c>
      <c r="Z7" s="35"/>
      <c r="AD7" s="34" t="s">
        <v>11</v>
      </c>
      <c r="AE7" s="28"/>
      <c r="AF7" s="68">
        <f>+Y20</f>
        <v>8500</v>
      </c>
      <c r="AG7" s="68"/>
      <c r="AK7" s="34" t="s">
        <v>20</v>
      </c>
      <c r="AL7" s="28"/>
      <c r="AM7" s="68">
        <f>+Y7</f>
        <v>5588.4137931034484</v>
      </c>
      <c r="AN7" s="68"/>
      <c r="AO7" s="34" t="s">
        <v>76</v>
      </c>
      <c r="AP7" s="28"/>
      <c r="AQ7" s="68">
        <f>+Z15</f>
        <v>2000</v>
      </c>
      <c r="AR7" s="68"/>
      <c r="AS7" s="24"/>
    </row>
    <row r="8" spans="1:45" x14ac:dyDescent="0.25">
      <c r="A8" s="2"/>
      <c r="B8" s="2" t="s">
        <v>10</v>
      </c>
      <c r="C8" s="4"/>
      <c r="D8" s="9">
        <f>C6+C7</f>
        <v>2320</v>
      </c>
      <c r="G8" s="56"/>
      <c r="H8" s="55">
        <v>9280</v>
      </c>
      <c r="I8" s="33">
        <v>7</v>
      </c>
      <c r="K8" s="43"/>
      <c r="L8" s="44"/>
      <c r="O8" s="56"/>
      <c r="P8" s="55"/>
      <c r="S8" s="56"/>
      <c r="T8" s="55"/>
      <c r="W8" s="34" t="s">
        <v>33</v>
      </c>
      <c r="X8" s="28"/>
      <c r="Y8" s="36">
        <f>+K59</f>
        <v>14500</v>
      </c>
      <c r="Z8" s="35"/>
      <c r="AD8" s="34" t="s">
        <v>13</v>
      </c>
      <c r="AE8" s="28"/>
      <c r="AF8" s="68">
        <f>+Y21</f>
        <v>4000</v>
      </c>
      <c r="AG8" s="68"/>
      <c r="AK8" s="34" t="s">
        <v>33</v>
      </c>
      <c r="AL8" s="28"/>
      <c r="AM8" s="68">
        <f>+Y8</f>
        <v>14500</v>
      </c>
      <c r="AN8" s="68"/>
      <c r="AO8" s="34" t="s">
        <v>19</v>
      </c>
      <c r="AP8" s="28"/>
      <c r="AQ8" s="68">
        <f>+Z16</f>
        <v>27840</v>
      </c>
      <c r="AR8" s="68"/>
      <c r="AS8" s="24"/>
    </row>
    <row r="9" spans="1:45" x14ac:dyDescent="0.25">
      <c r="A9" s="82">
        <v>3</v>
      </c>
      <c r="B9" s="82"/>
      <c r="C9" s="82"/>
      <c r="D9" s="82"/>
      <c r="G9" s="56"/>
      <c r="H9" s="55">
        <v>7300</v>
      </c>
      <c r="I9" s="33">
        <v>8</v>
      </c>
      <c r="K9" s="59">
        <v>0</v>
      </c>
      <c r="L9" s="63">
        <f>L3+L4+L5+L6+L7+L8</f>
        <v>1300000</v>
      </c>
      <c r="O9" s="59">
        <f>O3+O4+O5+O6+O7+O8</f>
        <v>20000</v>
      </c>
      <c r="P9" s="60">
        <f>P3+P4+P5+P6+P7+P8</f>
        <v>9000</v>
      </c>
      <c r="S9" s="59">
        <f>S3+S4+S5+S6+S7+S8</f>
        <v>900000</v>
      </c>
      <c r="T9" s="60">
        <v>0</v>
      </c>
      <c r="W9" s="34" t="s">
        <v>2</v>
      </c>
      <c r="X9" s="28"/>
      <c r="Y9" s="36">
        <f>+O24</f>
        <v>5000</v>
      </c>
      <c r="Z9" s="35"/>
      <c r="AD9" s="71" t="s">
        <v>72</v>
      </c>
      <c r="AE9" s="28"/>
      <c r="AF9" s="73">
        <f>AF5-AF7-AF8</f>
        <v>3500</v>
      </c>
      <c r="AG9" s="68"/>
      <c r="AK9" s="34" t="s">
        <v>17</v>
      </c>
      <c r="AL9" s="28"/>
      <c r="AM9" s="68">
        <f>+Y10</f>
        <v>4043.5862068965516</v>
      </c>
      <c r="AN9" s="68"/>
      <c r="AO9" s="34" t="s">
        <v>60</v>
      </c>
      <c r="AP9" s="28"/>
      <c r="AQ9" s="68">
        <f>+AF15</f>
        <v>960</v>
      </c>
      <c r="AR9" s="68"/>
      <c r="AS9" s="24"/>
    </row>
    <row r="10" spans="1:45" ht="15.75" x14ac:dyDescent="0.25">
      <c r="A10" s="3" t="s">
        <v>2</v>
      </c>
      <c r="B10" s="2"/>
      <c r="C10" s="7">
        <v>5000</v>
      </c>
      <c r="D10" s="7"/>
      <c r="G10" s="56"/>
      <c r="H10" s="55">
        <v>6000</v>
      </c>
      <c r="I10" s="33">
        <v>9</v>
      </c>
      <c r="K10" s="50"/>
      <c r="L10" s="48">
        <f>L9</f>
        <v>1300000</v>
      </c>
      <c r="O10" s="64">
        <f>O9-P9</f>
        <v>11000</v>
      </c>
      <c r="P10" s="65"/>
      <c r="S10" s="65">
        <f>S9-T9</f>
        <v>900000</v>
      </c>
      <c r="T10" s="65"/>
      <c r="W10" s="34" t="s">
        <v>32</v>
      </c>
      <c r="X10" s="28"/>
      <c r="Y10" s="36">
        <f>+K24</f>
        <v>4043.5862068965516</v>
      </c>
      <c r="Z10" s="35"/>
      <c r="AD10" s="34"/>
      <c r="AE10" s="28"/>
      <c r="AF10" s="68"/>
      <c r="AG10" s="68"/>
      <c r="AK10" s="71" t="s">
        <v>55</v>
      </c>
      <c r="AL10" s="28"/>
      <c r="AM10" s="73">
        <f>SUM(AM4:AM9)</f>
        <v>412716</v>
      </c>
      <c r="AN10" s="68"/>
      <c r="AO10" s="71" t="s">
        <v>69</v>
      </c>
      <c r="AP10" s="28"/>
      <c r="AQ10" s="73">
        <f>SUM(AQ4:AQ9)</f>
        <v>45476</v>
      </c>
      <c r="AR10" s="68"/>
      <c r="AS10" s="24"/>
    </row>
    <row r="11" spans="1:45" s="1" customFormat="1" ht="15.75" x14ac:dyDescent="0.25">
      <c r="A11" s="3" t="s">
        <v>17</v>
      </c>
      <c r="B11" s="2"/>
      <c r="C11" s="7">
        <f>C10*0.08</f>
        <v>400</v>
      </c>
      <c r="D11" s="7"/>
      <c r="F11" s="24"/>
      <c r="G11" s="57"/>
      <c r="H11" s="55"/>
      <c r="I11" s="33"/>
      <c r="J11" s="33"/>
      <c r="N11" s="24"/>
      <c r="R11" s="24"/>
      <c r="W11" s="34" t="s">
        <v>21</v>
      </c>
      <c r="X11" s="28"/>
      <c r="Y11" s="36">
        <f>+G35</f>
        <v>30000</v>
      </c>
      <c r="Z11" s="35"/>
      <c r="AD11" s="34"/>
      <c r="AE11" s="28"/>
      <c r="AF11" s="68"/>
      <c r="AG11" s="68"/>
      <c r="AK11" s="34"/>
      <c r="AL11" s="28"/>
      <c r="AM11" s="68"/>
      <c r="AN11" s="68"/>
      <c r="AO11" s="34"/>
      <c r="AP11" s="28"/>
      <c r="AQ11" s="68"/>
      <c r="AR11" s="68"/>
      <c r="AS11" s="24"/>
    </row>
    <row r="12" spans="1:45" s="1" customFormat="1" ht="15.75" x14ac:dyDescent="0.25">
      <c r="A12" s="3" t="s">
        <v>20</v>
      </c>
      <c r="B12" s="2"/>
      <c r="C12" s="7">
        <f>C10*0.08</f>
        <v>400</v>
      </c>
      <c r="D12" s="7"/>
      <c r="F12" s="24"/>
      <c r="G12" s="59">
        <f>SUM(G3:G11)</f>
        <v>400000</v>
      </c>
      <c r="H12" s="60">
        <f>SUM(H3:H10)</f>
        <v>36916</v>
      </c>
      <c r="I12" s="33"/>
      <c r="J12" s="33"/>
      <c r="N12" s="24"/>
      <c r="R12" s="24"/>
      <c r="W12" s="34" t="s">
        <v>1</v>
      </c>
      <c r="X12" s="28"/>
      <c r="Y12" s="36">
        <f>+S10</f>
        <v>900000</v>
      </c>
      <c r="Z12" s="35"/>
      <c r="AD12" s="34" t="s">
        <v>15</v>
      </c>
      <c r="AE12" s="28"/>
      <c r="AF12" s="68">
        <f>+Y22</f>
        <v>300</v>
      </c>
      <c r="AG12" s="68"/>
      <c r="AK12" s="71" t="s">
        <v>56</v>
      </c>
      <c r="AL12" s="28"/>
      <c r="AM12" s="68"/>
      <c r="AN12" s="68"/>
      <c r="AO12" s="71" t="s">
        <v>62</v>
      </c>
      <c r="AP12" s="28"/>
      <c r="AQ12" s="68"/>
      <c r="AR12" s="68"/>
      <c r="AS12" s="24"/>
    </row>
    <row r="13" spans="1:45" ht="15.75" x14ac:dyDescent="0.25">
      <c r="A13" s="3"/>
      <c r="B13" s="2" t="s">
        <v>10</v>
      </c>
      <c r="C13" s="7"/>
      <c r="D13" s="7">
        <f>C10/2 +C11</f>
        <v>2900</v>
      </c>
      <c r="G13" s="61">
        <f>G12-H12</f>
        <v>363084</v>
      </c>
      <c r="H13" s="62"/>
      <c r="W13" s="34"/>
      <c r="X13" s="28" t="s">
        <v>14</v>
      </c>
      <c r="Y13" s="35"/>
      <c r="Z13" s="36">
        <f>+P35</f>
        <v>4756</v>
      </c>
      <c r="AD13" s="71" t="s">
        <v>73</v>
      </c>
      <c r="AE13" s="28"/>
      <c r="AF13" s="68">
        <f>+AF9-AF12</f>
        <v>3200</v>
      </c>
      <c r="AG13" s="68"/>
      <c r="AK13" s="34" t="s">
        <v>21</v>
      </c>
      <c r="AL13" s="28"/>
      <c r="AM13" s="68">
        <f>+Y11</f>
        <v>30000</v>
      </c>
      <c r="AN13" s="68"/>
      <c r="AO13" s="34" t="s">
        <v>35</v>
      </c>
      <c r="AP13" s="28"/>
      <c r="AQ13" s="68">
        <f>+Z18</f>
        <v>1300000</v>
      </c>
      <c r="AR13" s="68"/>
    </row>
    <row r="14" spans="1:45" x14ac:dyDescent="0.25">
      <c r="A14" s="2"/>
      <c r="B14" s="2" t="s">
        <v>27</v>
      </c>
      <c r="C14" s="7"/>
      <c r="D14" s="7">
        <f>C10/2 +C12</f>
        <v>2900</v>
      </c>
      <c r="G14" s="1"/>
      <c r="H14" s="1"/>
      <c r="W14" s="34"/>
      <c r="X14" s="28" t="s">
        <v>4</v>
      </c>
      <c r="Y14" s="35"/>
      <c r="Z14" s="36">
        <f>+H49</f>
        <v>7920</v>
      </c>
      <c r="AD14" s="71"/>
      <c r="AE14" s="28"/>
      <c r="AF14" s="68"/>
      <c r="AG14" s="68"/>
      <c r="AK14" s="34" t="s">
        <v>68</v>
      </c>
      <c r="AL14" s="28"/>
      <c r="AM14" s="68">
        <f>+Y9</f>
        <v>5000</v>
      </c>
      <c r="AN14" s="68"/>
      <c r="AO14" s="34" t="s">
        <v>75</v>
      </c>
      <c r="AP14" s="28"/>
      <c r="AQ14" s="68">
        <f>+AF16</f>
        <v>2240</v>
      </c>
      <c r="AR14" s="68"/>
    </row>
    <row r="15" spans="1:45" x14ac:dyDescent="0.25">
      <c r="A15" s="82">
        <v>4</v>
      </c>
      <c r="B15" s="82"/>
      <c r="C15" s="82"/>
      <c r="D15" s="82"/>
      <c r="G15" s="1"/>
      <c r="H15" s="1"/>
      <c r="W15" s="34"/>
      <c r="X15" s="28" t="s">
        <v>34</v>
      </c>
      <c r="Y15" s="35"/>
      <c r="Z15" s="36">
        <f>+H59</f>
        <v>2000</v>
      </c>
      <c r="AD15" s="72" t="s">
        <v>74</v>
      </c>
      <c r="AE15" s="28"/>
      <c r="AF15" s="68">
        <f>AF13*0.3</f>
        <v>960</v>
      </c>
      <c r="AG15" s="68"/>
      <c r="AK15" s="34" t="s">
        <v>18</v>
      </c>
      <c r="AL15" s="28"/>
      <c r="AM15" s="68">
        <f>+Y12</f>
        <v>900000</v>
      </c>
      <c r="AN15" s="68"/>
      <c r="AO15" s="71" t="s">
        <v>71</v>
      </c>
      <c r="AP15" s="28"/>
      <c r="AQ15" s="73">
        <f>AQ13+AQ14</f>
        <v>1302240</v>
      </c>
      <c r="AR15" s="68"/>
    </row>
    <row r="16" spans="1:45" x14ac:dyDescent="0.25">
      <c r="A16" s="2" t="s">
        <v>21</v>
      </c>
      <c r="B16" s="2"/>
      <c r="C16" s="7">
        <v>30000</v>
      </c>
      <c r="D16" s="7"/>
      <c r="G16" s="81" t="s">
        <v>11</v>
      </c>
      <c r="H16" s="81"/>
      <c r="K16" s="81" t="s">
        <v>17</v>
      </c>
      <c r="L16" s="81"/>
      <c r="O16" s="81" t="s">
        <v>2</v>
      </c>
      <c r="P16" s="81"/>
      <c r="S16" s="81" t="s">
        <v>20</v>
      </c>
      <c r="T16" s="81"/>
      <c r="W16" s="34"/>
      <c r="X16" s="28" t="s">
        <v>19</v>
      </c>
      <c r="Y16" s="35"/>
      <c r="Z16" s="36">
        <f>+L35</f>
        <v>27840</v>
      </c>
      <c r="AD16" s="71" t="s">
        <v>75</v>
      </c>
      <c r="AE16" s="28"/>
      <c r="AF16" s="68">
        <f>+AF13-AF15</f>
        <v>2240</v>
      </c>
      <c r="AG16" s="68"/>
      <c r="AK16" s="71" t="s">
        <v>57</v>
      </c>
      <c r="AL16" s="28"/>
      <c r="AM16" s="73">
        <f>SUM(AM13:AM15)</f>
        <v>935000</v>
      </c>
      <c r="AN16" s="68"/>
      <c r="AO16" s="71"/>
      <c r="AP16" s="28"/>
      <c r="AQ16" s="68"/>
      <c r="AR16" s="68"/>
    </row>
    <row r="17" spans="1:44" s="1" customFormat="1" x14ac:dyDescent="0.25">
      <c r="A17" s="2" t="s">
        <v>17</v>
      </c>
      <c r="B17" s="2"/>
      <c r="C17" s="7">
        <f>C16*0.032</f>
        <v>960</v>
      </c>
      <c r="D17" s="7"/>
      <c r="F17" s="24">
        <v>2</v>
      </c>
      <c r="G17" s="54">
        <v>2000</v>
      </c>
      <c r="H17" s="55"/>
      <c r="I17" s="33"/>
      <c r="J17" s="33">
        <v>2</v>
      </c>
      <c r="K17" s="54">
        <v>320</v>
      </c>
      <c r="L17" s="55"/>
      <c r="N17" s="24">
        <v>3</v>
      </c>
      <c r="O17" s="54">
        <v>5000</v>
      </c>
      <c r="P17" s="55"/>
      <c r="R17" s="24">
        <v>3</v>
      </c>
      <c r="S17" s="54">
        <f>+C11</f>
        <v>400</v>
      </c>
      <c r="T17" s="55">
        <f>+D43</f>
        <v>827.58620689655174</v>
      </c>
      <c r="U17" s="1">
        <v>9</v>
      </c>
      <c r="W17" s="34"/>
      <c r="X17" s="28" t="s">
        <v>16</v>
      </c>
      <c r="Y17" s="35"/>
      <c r="Z17" s="36">
        <f>+P49</f>
        <v>2000</v>
      </c>
      <c r="AD17" s="34"/>
      <c r="AE17" s="28"/>
      <c r="AF17" s="68"/>
      <c r="AG17" s="68"/>
      <c r="AK17" s="34"/>
      <c r="AL17" s="28"/>
      <c r="AM17" s="68"/>
      <c r="AN17" s="68"/>
      <c r="AO17" s="71"/>
      <c r="AP17" s="28"/>
      <c r="AQ17" s="68"/>
      <c r="AR17" s="68"/>
    </row>
    <row r="18" spans="1:44" s="1" customFormat="1" x14ac:dyDescent="0.25">
      <c r="A18" s="2" t="s">
        <v>20</v>
      </c>
      <c r="B18" s="2"/>
      <c r="C18" s="7">
        <f>C16*0.128</f>
        <v>3840</v>
      </c>
      <c r="D18" s="7"/>
      <c r="F18" s="24">
        <v>5</v>
      </c>
      <c r="G18" s="56">
        <v>3200</v>
      </c>
      <c r="H18" s="55"/>
      <c r="I18" s="33"/>
      <c r="J18" s="33">
        <v>3</v>
      </c>
      <c r="K18" s="56">
        <v>400</v>
      </c>
      <c r="L18" s="55"/>
      <c r="N18" s="24"/>
      <c r="O18" s="56"/>
      <c r="P18" s="55"/>
      <c r="R18" s="24">
        <v>4</v>
      </c>
      <c r="S18" s="56">
        <f>+C18</f>
        <v>3840</v>
      </c>
      <c r="T18" s="55"/>
      <c r="W18" s="34"/>
      <c r="X18" s="28" t="s">
        <v>35</v>
      </c>
      <c r="Y18" s="35"/>
      <c r="Z18" s="36">
        <f>+L10</f>
        <v>1300000</v>
      </c>
      <c r="AD18"/>
      <c r="AE18"/>
      <c r="AF18"/>
      <c r="AG18"/>
      <c r="AK18" s="34"/>
      <c r="AL18" s="28"/>
      <c r="AM18" s="68"/>
      <c r="AN18" s="68"/>
      <c r="AO18" s="71"/>
      <c r="AP18" s="28"/>
      <c r="AQ18" s="68"/>
      <c r="AR18" s="68"/>
    </row>
    <row r="19" spans="1:44" x14ac:dyDescent="0.25">
      <c r="A19" s="2"/>
      <c r="B19" s="2" t="s">
        <v>10</v>
      </c>
      <c r="C19" s="7"/>
      <c r="D19" s="7">
        <f>C16*0.2 +C17</f>
        <v>6960</v>
      </c>
      <c r="E19" s="1"/>
      <c r="F19" s="24">
        <v>8</v>
      </c>
      <c r="G19" s="56">
        <v>3300</v>
      </c>
      <c r="H19" s="55"/>
      <c r="J19" s="33">
        <v>4</v>
      </c>
      <c r="K19" s="56">
        <v>960</v>
      </c>
      <c r="L19" s="55"/>
      <c r="O19" s="56"/>
      <c r="P19" s="55"/>
      <c r="R19" s="24">
        <v>5</v>
      </c>
      <c r="S19" s="56">
        <f>+C24</f>
        <v>256</v>
      </c>
      <c r="T19" s="55"/>
      <c r="W19" s="34"/>
      <c r="X19" s="28" t="s">
        <v>8</v>
      </c>
      <c r="Y19" s="35"/>
      <c r="Z19" s="36">
        <f>+T49</f>
        <v>25000</v>
      </c>
      <c r="AD19" s="1"/>
      <c r="AE19" s="1"/>
      <c r="AF19" s="1"/>
      <c r="AG19" s="1"/>
      <c r="AK19" s="34"/>
      <c r="AL19" s="28"/>
      <c r="AM19" s="68"/>
      <c r="AN19" s="68"/>
      <c r="AO19" s="34"/>
      <c r="AP19" s="28"/>
      <c r="AQ19" s="68"/>
      <c r="AR19" s="68"/>
    </row>
    <row r="20" spans="1:44" x14ac:dyDescent="0.25">
      <c r="A20" s="2"/>
      <c r="B20" s="2" t="s">
        <v>19</v>
      </c>
      <c r="C20" s="7"/>
      <c r="D20" s="7">
        <f>C16*0.8 + C18</f>
        <v>27840</v>
      </c>
      <c r="G20" s="56"/>
      <c r="H20" s="55"/>
      <c r="J20" s="33">
        <v>5</v>
      </c>
      <c r="K20" s="56">
        <v>256</v>
      </c>
      <c r="L20" s="55"/>
      <c r="O20" s="56"/>
      <c r="P20" s="55"/>
      <c r="R20" s="24">
        <v>7</v>
      </c>
      <c r="S20" s="56">
        <f>+C33</f>
        <v>1920</v>
      </c>
      <c r="T20" s="55"/>
      <c r="W20" s="34" t="s">
        <v>11</v>
      </c>
      <c r="X20" s="28"/>
      <c r="Y20" s="36">
        <f>+G24</f>
        <v>8500</v>
      </c>
      <c r="Z20" s="36"/>
      <c r="AD20" s="1"/>
      <c r="AE20" s="1"/>
      <c r="AF20" s="1"/>
      <c r="AG20" s="1"/>
      <c r="AK20" s="71" t="s">
        <v>58</v>
      </c>
      <c r="AL20" s="28"/>
      <c r="AM20" s="73">
        <f>+AM16+AM10</f>
        <v>1347716</v>
      </c>
      <c r="AN20" s="68"/>
      <c r="AO20" s="71" t="s">
        <v>65</v>
      </c>
      <c r="AP20" s="28"/>
      <c r="AQ20" s="73">
        <f>+AQ15+AQ10</f>
        <v>1347716</v>
      </c>
      <c r="AR20" s="68"/>
    </row>
    <row r="21" spans="1:44" x14ac:dyDescent="0.25">
      <c r="A21" s="82">
        <v>5</v>
      </c>
      <c r="B21" s="82"/>
      <c r="C21" s="86"/>
      <c r="D21" s="86"/>
      <c r="G21" s="56"/>
      <c r="H21" s="55"/>
      <c r="J21" s="33">
        <v>7</v>
      </c>
      <c r="K21" s="56">
        <v>1280</v>
      </c>
      <c r="L21" s="55"/>
      <c r="O21" s="56"/>
      <c r="P21" s="55"/>
      <c r="S21" s="56"/>
      <c r="T21" s="55"/>
      <c r="W21" s="34" t="s">
        <v>13</v>
      </c>
      <c r="X21" s="28"/>
      <c r="Y21" s="36">
        <f>+S59</f>
        <v>4000</v>
      </c>
      <c r="Z21" s="36"/>
      <c r="AK21" s="34"/>
      <c r="AL21" s="28"/>
      <c r="AM21" s="68"/>
      <c r="AN21" s="68"/>
      <c r="AO21" s="34"/>
      <c r="AP21" s="28"/>
      <c r="AQ21" s="68"/>
      <c r="AR21" s="68"/>
    </row>
    <row r="22" spans="1:44" x14ac:dyDescent="0.25">
      <c r="A22" s="2" t="s">
        <v>11</v>
      </c>
      <c r="B22" s="2"/>
      <c r="C22" s="7">
        <v>3200</v>
      </c>
      <c r="D22" s="7"/>
      <c r="G22" s="56"/>
      <c r="H22" s="55"/>
      <c r="J22" s="33">
        <v>9</v>
      </c>
      <c r="K22" s="56">
        <f>+C42</f>
        <v>827.58620689655174</v>
      </c>
      <c r="L22" s="55"/>
      <c r="O22" s="56"/>
      <c r="P22" s="55"/>
      <c r="S22" s="56"/>
      <c r="T22" s="55"/>
      <c r="W22" s="34" t="s">
        <v>15</v>
      </c>
      <c r="X22" s="28"/>
      <c r="Y22" s="36">
        <f>+S34</f>
        <v>300</v>
      </c>
      <c r="Z22" s="36"/>
    </row>
    <row r="23" spans="1:44" s="1" customFormat="1" x14ac:dyDescent="0.25">
      <c r="A23" s="2" t="s">
        <v>17</v>
      </c>
      <c r="B23" s="2"/>
      <c r="C23" s="7">
        <f>C22*0.08</f>
        <v>256</v>
      </c>
      <c r="D23" s="7"/>
      <c r="F23" s="24"/>
      <c r="G23" s="59">
        <f>SUM(G17:G19)</f>
        <v>8500</v>
      </c>
      <c r="H23" s="60"/>
      <c r="I23" s="33"/>
      <c r="J23" s="33"/>
      <c r="K23" s="59">
        <f>SUM(K17:K22)</f>
        <v>4043.5862068965516</v>
      </c>
      <c r="L23" s="60"/>
      <c r="N23" s="24"/>
      <c r="O23" s="59">
        <f>O17+O18+O19+O20+O21+O22</f>
        <v>5000</v>
      </c>
      <c r="P23" s="60"/>
      <c r="R23" s="24"/>
      <c r="S23" s="59">
        <f>+S17+S18+S19+S20</f>
        <v>6416</v>
      </c>
      <c r="T23" s="60">
        <f>SUM(T17:T22)</f>
        <v>827.58620689655174</v>
      </c>
      <c r="W23" s="34" t="s">
        <v>9</v>
      </c>
      <c r="X23" s="28"/>
      <c r="Y23" s="36">
        <f>+O59</f>
        <v>9000</v>
      </c>
      <c r="Z23" s="36"/>
      <c r="AD23"/>
      <c r="AE23"/>
      <c r="AF23"/>
      <c r="AG23"/>
      <c r="AK23"/>
      <c r="AL23"/>
      <c r="AM23"/>
      <c r="AN23"/>
      <c r="AO23"/>
      <c r="AP23"/>
      <c r="AQ23"/>
      <c r="AR23"/>
    </row>
    <row r="24" spans="1:44" s="1" customFormat="1" x14ac:dyDescent="0.25">
      <c r="A24" s="2" t="s">
        <v>20</v>
      </c>
      <c r="B24" s="2"/>
      <c r="C24" s="7">
        <f>C22*0.08</f>
        <v>256</v>
      </c>
      <c r="D24" s="7"/>
      <c r="F24" s="24"/>
      <c r="G24" s="64">
        <f>G23-H23</f>
        <v>8500</v>
      </c>
      <c r="H24" s="64"/>
      <c r="I24" s="33"/>
      <c r="J24" s="33"/>
      <c r="K24" s="64">
        <f>K23-L23</f>
        <v>4043.5862068965516</v>
      </c>
      <c r="L24" s="64"/>
      <c r="N24" s="24"/>
      <c r="O24" s="64">
        <f>O23-P23</f>
        <v>5000</v>
      </c>
      <c r="P24" s="64"/>
      <c r="R24" s="24"/>
      <c r="S24" s="48">
        <f>+S23-T23</f>
        <v>5588.4137931034484</v>
      </c>
      <c r="T24" s="50"/>
      <c r="W24" s="24"/>
      <c r="X24" s="24"/>
      <c r="Y24" s="23">
        <f>SUM(Y4:Y23)</f>
        <v>1369516</v>
      </c>
      <c r="Z24" s="37">
        <f>SUM(Z4:Z23)</f>
        <v>1369516</v>
      </c>
      <c r="AA24" s="23">
        <f>Y24-Z24</f>
        <v>0</v>
      </c>
      <c r="AD24">
        <v>700</v>
      </c>
      <c r="AE24"/>
      <c r="AF24">
        <v>210</v>
      </c>
      <c r="AG24"/>
      <c r="AK24"/>
      <c r="AL24"/>
      <c r="AM24"/>
      <c r="AN24"/>
      <c r="AO24"/>
      <c r="AP24"/>
      <c r="AQ24"/>
      <c r="AR24"/>
    </row>
    <row r="25" spans="1:44" x14ac:dyDescent="0.25">
      <c r="A25" s="2"/>
      <c r="B25" s="2" t="s">
        <v>10</v>
      </c>
      <c r="C25" s="7"/>
      <c r="D25" s="7">
        <f>(C22+C23+C24) / 2</f>
        <v>1856</v>
      </c>
      <c r="AD25" s="1">
        <v>210</v>
      </c>
      <c r="AE25" s="1"/>
      <c r="AF25" s="1">
        <v>160</v>
      </c>
      <c r="AG25" s="1"/>
    </row>
    <row r="26" spans="1:44" x14ac:dyDescent="0.25">
      <c r="A26" s="2"/>
      <c r="B26" s="2" t="s">
        <v>27</v>
      </c>
      <c r="C26" s="7"/>
      <c r="D26" s="7">
        <f>(C22+C23+C24) / 2</f>
        <v>1856</v>
      </c>
      <c r="G26" s="1"/>
      <c r="H26" s="1"/>
      <c r="AC26" t="s">
        <v>77</v>
      </c>
      <c r="AD26" s="1">
        <f>+AD24-AD25</f>
        <v>490</v>
      </c>
      <c r="AE26" s="1"/>
      <c r="AF26" s="1">
        <v>140</v>
      </c>
      <c r="AG26" s="1"/>
      <c r="AK26" s="1"/>
      <c r="AL26" s="1"/>
      <c r="AM26" s="1"/>
      <c r="AN26" s="1"/>
      <c r="AO26" s="37">
        <f>AM20-AQ20</f>
        <v>0</v>
      </c>
      <c r="AP26" s="1"/>
      <c r="AQ26" s="1"/>
      <c r="AR26" s="1"/>
    </row>
    <row r="27" spans="1:44" x14ac:dyDescent="0.25">
      <c r="A27" s="82">
        <v>6</v>
      </c>
      <c r="B27" s="82"/>
      <c r="C27" s="82"/>
      <c r="D27" s="82"/>
      <c r="G27" s="81" t="s">
        <v>21</v>
      </c>
      <c r="H27" s="81"/>
      <c r="K27" s="81" t="s">
        <v>19</v>
      </c>
      <c r="L27" s="81"/>
      <c r="O27" s="81" t="s">
        <v>27</v>
      </c>
      <c r="P27" s="81"/>
      <c r="S27" s="81" t="s">
        <v>15</v>
      </c>
      <c r="T27" s="81"/>
      <c r="W27" s="1"/>
      <c r="X27" s="1"/>
      <c r="Y27" s="1"/>
      <c r="Z27" s="1"/>
      <c r="AF27">
        <v>50</v>
      </c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s="2" t="s">
        <v>15</v>
      </c>
      <c r="B28" s="2"/>
      <c r="C28" s="8">
        <v>300</v>
      </c>
      <c r="D28" s="8"/>
      <c r="F28" s="24">
        <v>4</v>
      </c>
      <c r="G28" s="54">
        <f>+C16</f>
        <v>30000</v>
      </c>
      <c r="H28" s="55"/>
      <c r="K28" s="54"/>
      <c r="L28" s="55">
        <f>+D20</f>
        <v>27840</v>
      </c>
      <c r="M28">
        <v>4</v>
      </c>
      <c r="O28" s="54"/>
      <c r="P28" s="55">
        <f>+D14</f>
        <v>2900</v>
      </c>
      <c r="Q28">
        <v>3</v>
      </c>
      <c r="R28" s="24">
        <v>6</v>
      </c>
      <c r="S28" s="54">
        <f>+C28</f>
        <v>300</v>
      </c>
      <c r="T28" s="55"/>
      <c r="W28" s="1"/>
      <c r="X28" s="1"/>
      <c r="Y28" s="1"/>
      <c r="Z28" s="1"/>
      <c r="AD28">
        <v>140</v>
      </c>
      <c r="AF28">
        <v>50</v>
      </c>
    </row>
    <row r="29" spans="1:44" x14ac:dyDescent="0.25">
      <c r="A29" s="2"/>
      <c r="B29" s="2" t="s">
        <v>10</v>
      </c>
      <c r="C29" s="6"/>
      <c r="D29" s="6">
        <v>300</v>
      </c>
      <c r="G29" s="56"/>
      <c r="H29" s="55"/>
      <c r="K29" s="56"/>
      <c r="L29" s="55"/>
      <c r="O29" s="56"/>
      <c r="P29" s="55">
        <f>+D26</f>
        <v>1856</v>
      </c>
      <c r="Q29">
        <v>5</v>
      </c>
      <c r="S29" s="56"/>
      <c r="T29" s="55"/>
      <c r="AD29">
        <v>160</v>
      </c>
      <c r="AF29">
        <v>20</v>
      </c>
    </row>
    <row r="30" spans="1:44" x14ac:dyDescent="0.25">
      <c r="A30" s="82">
        <v>7</v>
      </c>
      <c r="B30" s="82"/>
      <c r="C30" s="82"/>
      <c r="D30" s="82"/>
      <c r="E30" s="1"/>
      <c r="G30" s="56"/>
      <c r="H30" s="55"/>
      <c r="K30" s="56"/>
      <c r="L30" s="55"/>
      <c r="O30" s="56"/>
      <c r="P30" s="55"/>
      <c r="S30" s="56"/>
      <c r="T30" s="55"/>
      <c r="AC30" t="s">
        <v>78</v>
      </c>
      <c r="AD30">
        <f>AD26-AD28-AD29</f>
        <v>190</v>
      </c>
      <c r="AF30">
        <v>20</v>
      </c>
    </row>
    <row r="31" spans="1:44" x14ac:dyDescent="0.25">
      <c r="A31" s="10" t="s">
        <v>6</v>
      </c>
      <c r="B31" s="11"/>
      <c r="C31" s="7">
        <v>20000</v>
      </c>
      <c r="D31" s="4"/>
      <c r="E31" s="1"/>
      <c r="G31" s="56"/>
      <c r="H31" s="55"/>
      <c r="K31" s="56"/>
      <c r="L31" s="55"/>
      <c r="O31" s="56"/>
      <c r="P31" s="55"/>
      <c r="S31" s="56"/>
      <c r="T31" s="55"/>
      <c r="AF31">
        <f>SUM(AF24:AF30)</f>
        <v>650</v>
      </c>
    </row>
    <row r="32" spans="1:44" s="24" customFormat="1" x14ac:dyDescent="0.25">
      <c r="A32" s="10" t="s">
        <v>17</v>
      </c>
      <c r="B32" s="11"/>
      <c r="C32" s="7">
        <f>C31*0.16*0.4</f>
        <v>1280</v>
      </c>
      <c r="D32" s="26"/>
      <c r="G32" s="56"/>
      <c r="H32" s="55"/>
      <c r="I32" s="33"/>
      <c r="J32" s="33"/>
      <c r="K32" s="56"/>
      <c r="L32" s="55"/>
      <c r="O32" s="56"/>
      <c r="P32" s="55"/>
      <c r="S32" s="56"/>
      <c r="T32" s="55"/>
      <c r="W32"/>
      <c r="X32"/>
      <c r="Y32"/>
      <c r="Z32"/>
      <c r="AD32">
        <v>50</v>
      </c>
      <c r="AE32"/>
      <c r="AF32"/>
      <c r="AG32"/>
      <c r="AK32"/>
      <c r="AL32"/>
      <c r="AM32"/>
      <c r="AN32"/>
      <c r="AO32"/>
      <c r="AP32"/>
      <c r="AQ32"/>
      <c r="AR32"/>
    </row>
    <row r="33" spans="1:44" x14ac:dyDescent="0.25">
      <c r="A33" s="2" t="s">
        <v>20</v>
      </c>
      <c r="B33" s="2"/>
      <c r="C33" s="7">
        <f>C31*0.16*0.6</f>
        <v>1920</v>
      </c>
      <c r="D33" s="9"/>
      <c r="G33" s="56"/>
      <c r="H33" s="55"/>
      <c r="K33" s="56"/>
      <c r="L33" s="55"/>
      <c r="O33" s="56"/>
      <c r="P33" s="55"/>
      <c r="S33" s="56"/>
      <c r="T33" s="55"/>
      <c r="AD33">
        <v>50</v>
      </c>
    </row>
    <row r="34" spans="1:44" s="1" customFormat="1" x14ac:dyDescent="0.25">
      <c r="A34" s="2"/>
      <c r="B34" s="2" t="s">
        <v>10</v>
      </c>
      <c r="C34" s="7"/>
      <c r="D34" s="9">
        <f>C31*0.4 +C32</f>
        <v>9280</v>
      </c>
      <c r="F34" s="24"/>
      <c r="G34" s="59">
        <f>+G28+G29+G30+G31+G32+G33</f>
        <v>30000</v>
      </c>
      <c r="H34" s="60"/>
      <c r="I34" s="33"/>
      <c r="J34" s="33"/>
      <c r="K34" s="59"/>
      <c r="L34" s="60">
        <f>+L28+L29+L30+L32+L31+L33</f>
        <v>27840</v>
      </c>
      <c r="N34" s="24"/>
      <c r="O34" s="59"/>
      <c r="P34" s="60">
        <f>SUM(P28:P33)</f>
        <v>4756</v>
      </c>
      <c r="R34" s="24"/>
      <c r="S34" s="59">
        <f>+S28+S29+S30+S32+S31+S33</f>
        <v>300</v>
      </c>
      <c r="T34" s="60"/>
      <c r="W34"/>
      <c r="X34"/>
      <c r="Y34"/>
      <c r="Z34"/>
      <c r="AD34" s="24">
        <v>20</v>
      </c>
      <c r="AE34" s="24"/>
      <c r="AF34" s="24"/>
      <c r="AG34" s="24"/>
      <c r="AK34"/>
      <c r="AL34"/>
      <c r="AM34"/>
      <c r="AN34"/>
      <c r="AO34"/>
      <c r="AP34"/>
      <c r="AQ34"/>
      <c r="AR34"/>
    </row>
    <row r="35" spans="1:44" x14ac:dyDescent="0.25">
      <c r="A35" s="2"/>
      <c r="B35" s="2" t="s">
        <v>4</v>
      </c>
      <c r="C35" s="7"/>
      <c r="D35" s="7">
        <f>C31*0.6 +C33</f>
        <v>13920</v>
      </c>
      <c r="G35" s="64">
        <f>+G34-H34</f>
        <v>30000</v>
      </c>
      <c r="H35" s="64"/>
      <c r="K35" s="64"/>
      <c r="L35" s="64">
        <f>+L34</f>
        <v>27840</v>
      </c>
      <c r="O35" s="64"/>
      <c r="P35" s="64">
        <f>+P34</f>
        <v>4756</v>
      </c>
      <c r="S35" s="64"/>
      <c r="T35" s="64"/>
      <c r="AD35">
        <v>20</v>
      </c>
      <c r="AK35" s="24"/>
      <c r="AL35" s="24"/>
      <c r="AM35" s="24"/>
      <c r="AN35" s="24"/>
      <c r="AO35" s="24"/>
      <c r="AP35" s="24"/>
      <c r="AQ35" s="24"/>
      <c r="AR35" s="24"/>
    </row>
    <row r="36" spans="1:44" x14ac:dyDescent="0.25">
      <c r="A36" s="87">
        <v>8</v>
      </c>
      <c r="B36" s="88"/>
      <c r="C36" s="88"/>
      <c r="D36" s="89"/>
      <c r="W36" s="24"/>
      <c r="X36" s="24"/>
      <c r="Y36" s="24"/>
      <c r="Z36" s="24"/>
      <c r="AC36" t="s">
        <v>79</v>
      </c>
      <c r="AD36" s="1">
        <f>AD30-AD32-AD33-AD34-AD35</f>
        <v>50</v>
      </c>
      <c r="AE36" s="1"/>
      <c r="AF36" s="1"/>
      <c r="AG36" s="1"/>
    </row>
    <row r="37" spans="1:44" x14ac:dyDescent="0.25">
      <c r="A37" s="2" t="s">
        <v>13</v>
      </c>
      <c r="B37" s="2"/>
      <c r="C37" s="8">
        <v>4000</v>
      </c>
      <c r="D37" s="8"/>
      <c r="G37" s="1"/>
      <c r="H37" s="1"/>
      <c r="AK37" s="1"/>
      <c r="AL37" s="1"/>
      <c r="AM37" s="1"/>
      <c r="AN37" s="1"/>
      <c r="AO37" s="1"/>
      <c r="AP37" s="1"/>
      <c r="AQ37" s="1"/>
      <c r="AR37" s="1"/>
    </row>
    <row r="38" spans="1:44" x14ac:dyDescent="0.25">
      <c r="A38" s="2" t="s">
        <v>11</v>
      </c>
      <c r="B38" s="2"/>
      <c r="C38" s="7">
        <v>3300</v>
      </c>
      <c r="D38" s="7"/>
      <c r="G38" s="81" t="s">
        <v>4</v>
      </c>
      <c r="H38" s="81"/>
      <c r="K38" s="81" t="s">
        <v>3</v>
      </c>
      <c r="L38" s="81"/>
      <c r="O38" s="81" t="s">
        <v>16</v>
      </c>
      <c r="P38" s="81"/>
      <c r="S38" s="81" t="s">
        <v>8</v>
      </c>
      <c r="T38" s="81"/>
      <c r="W38" s="1"/>
      <c r="X38" s="1"/>
      <c r="Y38" s="1"/>
      <c r="Z38" s="1"/>
    </row>
    <row r="39" spans="1:44" x14ac:dyDescent="0.25">
      <c r="A39" s="2"/>
      <c r="B39" s="2" t="s">
        <v>10</v>
      </c>
      <c r="C39" s="7"/>
      <c r="D39" s="7">
        <f>C37+C38</f>
        <v>7300</v>
      </c>
      <c r="F39" s="24">
        <v>9</v>
      </c>
      <c r="G39" s="54">
        <f>+C41</f>
        <v>6000</v>
      </c>
      <c r="H39" s="55">
        <f>+D35</f>
        <v>13920</v>
      </c>
      <c r="I39" s="33">
        <v>7</v>
      </c>
      <c r="J39" s="33">
        <v>10</v>
      </c>
      <c r="K39" s="54">
        <f>+C46</f>
        <v>14500</v>
      </c>
      <c r="L39" s="55"/>
      <c r="O39" s="54">
        <f>+C48</f>
        <v>0</v>
      </c>
      <c r="P39" s="55">
        <f>+D48</f>
        <v>2000</v>
      </c>
      <c r="Q39">
        <v>10</v>
      </c>
      <c r="S39" s="54"/>
      <c r="T39" s="55">
        <f>+D49</f>
        <v>25000</v>
      </c>
      <c r="U39">
        <v>10</v>
      </c>
      <c r="AD39">
        <f>AD36*0.3</f>
        <v>15</v>
      </c>
    </row>
    <row r="40" spans="1:44" x14ac:dyDescent="0.25">
      <c r="A40" s="87">
        <v>9</v>
      </c>
      <c r="B40" s="88"/>
      <c r="C40" s="88"/>
      <c r="D40" s="89"/>
      <c r="G40" s="56"/>
      <c r="H40" s="55"/>
      <c r="K40" s="56"/>
      <c r="L40" s="55"/>
      <c r="O40" s="56"/>
      <c r="P40" s="55"/>
      <c r="S40" s="56"/>
      <c r="T40" s="55"/>
      <c r="AC40" t="s">
        <v>80</v>
      </c>
      <c r="AD40">
        <f>AD36-AD39</f>
        <v>35</v>
      </c>
    </row>
    <row r="41" spans="1:44" x14ac:dyDescent="0.25">
      <c r="A41" s="28" t="s">
        <v>4</v>
      </c>
      <c r="B41" s="2"/>
      <c r="C41" s="8">
        <v>6000</v>
      </c>
      <c r="D41" s="8"/>
      <c r="G41" s="56"/>
      <c r="H41" s="55"/>
      <c r="K41" s="56"/>
      <c r="L41" s="55"/>
      <c r="O41" s="56"/>
      <c r="P41" s="55"/>
      <c r="S41" s="56"/>
      <c r="T41" s="55"/>
    </row>
    <row r="42" spans="1:44" s="24" customFormat="1" x14ac:dyDescent="0.25">
      <c r="A42" s="28" t="s">
        <v>17</v>
      </c>
      <c r="B42" s="28"/>
      <c r="C42" s="8">
        <f>(C41/1.16) * 0.16</f>
        <v>827.58620689655174</v>
      </c>
      <c r="D42" s="8"/>
      <c r="G42" s="56"/>
      <c r="H42" s="55"/>
      <c r="I42" s="33"/>
      <c r="J42" s="33"/>
      <c r="K42" s="56"/>
      <c r="L42" s="55"/>
      <c r="O42" s="56"/>
      <c r="P42" s="55"/>
      <c r="S42" s="56"/>
      <c r="T42" s="55"/>
      <c r="W42"/>
      <c r="X42"/>
      <c r="Y42"/>
      <c r="Z42"/>
      <c r="AD42"/>
      <c r="AE42"/>
      <c r="AF42"/>
      <c r="AG42"/>
      <c r="AK42"/>
      <c r="AL42"/>
      <c r="AM42"/>
      <c r="AN42"/>
      <c r="AO42"/>
      <c r="AP42"/>
      <c r="AQ42"/>
      <c r="AR42"/>
    </row>
    <row r="43" spans="1:44" s="24" customFormat="1" x14ac:dyDescent="0.25">
      <c r="A43" s="28"/>
      <c r="B43" s="28" t="s">
        <v>20</v>
      </c>
      <c r="C43" s="8"/>
      <c r="D43" s="8">
        <f>+C42</f>
        <v>827.58620689655174</v>
      </c>
      <c r="G43" s="56"/>
      <c r="H43" s="55"/>
      <c r="I43" s="33"/>
      <c r="J43" s="33"/>
      <c r="K43" s="56"/>
      <c r="L43" s="55"/>
      <c r="O43" s="56"/>
      <c r="P43" s="55"/>
      <c r="S43" s="56"/>
      <c r="T43" s="55"/>
      <c r="W43"/>
      <c r="X43"/>
      <c r="Y43"/>
      <c r="Z43"/>
      <c r="AD43"/>
      <c r="AE43"/>
      <c r="AF43"/>
      <c r="AG43"/>
      <c r="AK43"/>
      <c r="AL43"/>
      <c r="AM43"/>
      <c r="AN43"/>
      <c r="AO43"/>
      <c r="AP43"/>
      <c r="AQ43"/>
      <c r="AR43"/>
    </row>
    <row r="44" spans="1:44" x14ac:dyDescent="0.25">
      <c r="A44" s="2"/>
      <c r="B44" s="2" t="s">
        <v>10</v>
      </c>
      <c r="C44" s="7"/>
      <c r="D44" s="7">
        <v>6000</v>
      </c>
      <c r="G44" s="56"/>
      <c r="H44" s="55"/>
      <c r="K44" s="56"/>
      <c r="L44" s="55"/>
      <c r="O44" s="56"/>
      <c r="P44" s="55"/>
      <c r="S44" s="56"/>
      <c r="T44" s="55"/>
      <c r="AD44" s="24"/>
      <c r="AE44" s="24"/>
      <c r="AF44" s="24"/>
      <c r="AG44" s="24"/>
    </row>
    <row r="45" spans="1:44" x14ac:dyDescent="0.25">
      <c r="A45" s="87">
        <v>10</v>
      </c>
      <c r="B45" s="88"/>
      <c r="C45" s="88"/>
      <c r="D45" s="89"/>
      <c r="G45" s="56"/>
      <c r="H45" s="55"/>
      <c r="K45" s="56"/>
      <c r="L45" s="55"/>
      <c r="O45" s="56"/>
      <c r="P45" s="55"/>
      <c r="S45" s="56"/>
      <c r="T45" s="55"/>
      <c r="AD45" s="24"/>
      <c r="AE45" s="24"/>
      <c r="AF45" s="24"/>
      <c r="AG45" s="24"/>
      <c r="AK45" s="24"/>
      <c r="AL45" s="24"/>
      <c r="AM45" s="24"/>
      <c r="AN45" s="24"/>
      <c r="AO45" s="24"/>
      <c r="AP45" s="24"/>
      <c r="AQ45" s="24"/>
      <c r="AR45" s="24"/>
    </row>
    <row r="46" spans="1:44" x14ac:dyDescent="0.25">
      <c r="A46" s="2" t="s">
        <v>3</v>
      </c>
      <c r="B46" s="2"/>
      <c r="C46" s="8">
        <f>D49*0.5 +D48</f>
        <v>14500</v>
      </c>
      <c r="D46" s="8"/>
      <c r="G46" s="56"/>
      <c r="H46" s="55"/>
      <c r="K46" s="56"/>
      <c r="L46" s="55"/>
      <c r="O46" s="56"/>
      <c r="P46" s="55"/>
      <c r="S46" s="56"/>
      <c r="T46" s="55"/>
      <c r="W46" s="24"/>
      <c r="X46" s="24"/>
      <c r="Y46" s="24"/>
      <c r="Z46" s="24"/>
      <c r="AK46" s="24"/>
      <c r="AL46" s="24"/>
      <c r="AM46" s="24"/>
      <c r="AN46" s="24"/>
      <c r="AO46" s="24"/>
      <c r="AP46" s="24"/>
      <c r="AQ46" s="24"/>
      <c r="AR46" s="24"/>
    </row>
    <row r="47" spans="1:44" s="24" customFormat="1" x14ac:dyDescent="0.25">
      <c r="A47" s="28" t="s">
        <v>33</v>
      </c>
      <c r="B47" s="28"/>
      <c r="C47" s="7">
        <f>D49*0.5+D50</f>
        <v>14500</v>
      </c>
      <c r="D47" s="8"/>
      <c r="G47" s="56"/>
      <c r="H47" s="55"/>
      <c r="I47" s="33"/>
      <c r="J47" s="33"/>
      <c r="K47" s="56"/>
      <c r="L47" s="55"/>
      <c r="O47" s="56"/>
      <c r="P47" s="55"/>
      <c r="S47" s="56"/>
      <c r="T47" s="55"/>
      <c r="AD47"/>
      <c r="AE47"/>
      <c r="AF47"/>
      <c r="AG47"/>
      <c r="AK47"/>
      <c r="AL47"/>
      <c r="AM47"/>
      <c r="AN47"/>
      <c r="AO47"/>
      <c r="AP47"/>
      <c r="AQ47"/>
      <c r="AR47"/>
    </row>
    <row r="48" spans="1:44" s="24" customFormat="1" x14ac:dyDescent="0.25">
      <c r="A48" s="28"/>
      <c r="B48" s="28" t="s">
        <v>16</v>
      </c>
      <c r="C48" s="8"/>
      <c r="D48" s="8">
        <f>D49*0.08</f>
        <v>2000</v>
      </c>
      <c r="E48" s="23"/>
      <c r="G48" s="59">
        <f>+G39+G40+G41+G44+G45+G46</f>
        <v>6000</v>
      </c>
      <c r="H48" s="60">
        <f>+H39+H40+H41+H44+H45+H46</f>
        <v>13920</v>
      </c>
      <c r="I48" s="33"/>
      <c r="J48" s="33"/>
      <c r="K48" s="59">
        <f>+K39+K40+K41+K44+K45+K46</f>
        <v>14500</v>
      </c>
      <c r="L48" s="60"/>
      <c r="O48" s="59"/>
      <c r="P48" s="60">
        <f>SUM(P39:P47)</f>
        <v>2000</v>
      </c>
      <c r="S48" s="59"/>
      <c r="T48" s="60">
        <f>+T39+T40+T41+T44+T45+T46</f>
        <v>25000</v>
      </c>
      <c r="W48"/>
      <c r="X48"/>
      <c r="Y48"/>
      <c r="Z48"/>
      <c r="AD48"/>
      <c r="AE48"/>
      <c r="AF48"/>
      <c r="AG48"/>
      <c r="AK48"/>
      <c r="AL48"/>
      <c r="AM48"/>
      <c r="AN48"/>
      <c r="AO48"/>
      <c r="AP48"/>
      <c r="AQ48"/>
      <c r="AR48"/>
    </row>
    <row r="49" spans="1:44" s="1" customFormat="1" x14ac:dyDescent="0.25">
      <c r="A49" s="2"/>
      <c r="B49" s="2" t="s">
        <v>8</v>
      </c>
      <c r="C49" s="8"/>
      <c r="D49" s="7">
        <v>25000</v>
      </c>
      <c r="F49" s="24"/>
      <c r="G49" s="64"/>
      <c r="H49" s="64">
        <f>+H48-G48</f>
        <v>7920</v>
      </c>
      <c r="I49" s="33"/>
      <c r="J49" s="33"/>
      <c r="K49" s="64">
        <f>+K48-L48</f>
        <v>14500</v>
      </c>
      <c r="L49" s="64"/>
      <c r="N49" s="24"/>
      <c r="O49" s="64"/>
      <c r="P49" s="64">
        <f>P48-O48</f>
        <v>2000</v>
      </c>
      <c r="R49" s="24"/>
      <c r="S49" s="64"/>
      <c r="T49" s="64">
        <f>+T48</f>
        <v>25000</v>
      </c>
      <c r="W49"/>
      <c r="X49"/>
      <c r="Y49"/>
      <c r="Z49"/>
      <c r="AD49" s="24"/>
      <c r="AE49" s="24"/>
      <c r="AF49" s="24"/>
      <c r="AG49" s="24"/>
      <c r="AK49"/>
      <c r="AL49"/>
      <c r="AM49"/>
      <c r="AN49"/>
      <c r="AO49"/>
      <c r="AP49"/>
      <c r="AQ49"/>
      <c r="AR49"/>
    </row>
    <row r="50" spans="1:44" x14ac:dyDescent="0.25">
      <c r="A50" s="2"/>
      <c r="B50" s="2" t="s">
        <v>34</v>
      </c>
      <c r="C50" s="7"/>
      <c r="D50" s="7">
        <f>D49*0.08</f>
        <v>2000</v>
      </c>
      <c r="AD50" s="24"/>
      <c r="AE50" s="24"/>
      <c r="AF50" s="24"/>
      <c r="AG50" s="24"/>
      <c r="AK50" s="24"/>
      <c r="AL50" s="24"/>
      <c r="AM50" s="24"/>
      <c r="AN50" s="24"/>
      <c r="AO50" s="24"/>
      <c r="AP50" s="24"/>
      <c r="AQ50" s="24"/>
      <c r="AR50" s="24"/>
    </row>
    <row r="51" spans="1:44" x14ac:dyDescent="0.25">
      <c r="A51" s="87" t="s">
        <v>22</v>
      </c>
      <c r="B51" s="88"/>
      <c r="C51" s="88"/>
      <c r="D51" s="89"/>
      <c r="G51" s="81" t="s">
        <v>34</v>
      </c>
      <c r="H51" s="81"/>
      <c r="K51" s="81" t="s">
        <v>33</v>
      </c>
      <c r="L51" s="81"/>
      <c r="O51" s="81" t="s">
        <v>9</v>
      </c>
      <c r="P51" s="81"/>
      <c r="S51" s="81" t="s">
        <v>13</v>
      </c>
      <c r="T51" s="81"/>
      <c r="W51" s="24"/>
      <c r="X51" s="24"/>
      <c r="Y51" s="24"/>
      <c r="Z51" s="24"/>
      <c r="AD51" s="1"/>
      <c r="AE51" s="1"/>
      <c r="AF51" s="1"/>
      <c r="AG51" s="1"/>
      <c r="AK51" s="24"/>
      <c r="AL51" s="24"/>
      <c r="AM51" s="24"/>
      <c r="AN51" s="24"/>
      <c r="AO51" s="24"/>
      <c r="AP51" s="24"/>
      <c r="AQ51" s="24"/>
      <c r="AR51" s="24"/>
    </row>
    <row r="52" spans="1:44" x14ac:dyDescent="0.25">
      <c r="A52" s="2" t="s">
        <v>9</v>
      </c>
      <c r="B52" s="2"/>
      <c r="C52" s="7">
        <v>9000</v>
      </c>
      <c r="D52" s="7"/>
      <c r="G52" s="54"/>
      <c r="H52" s="55">
        <f>+D50</f>
        <v>2000</v>
      </c>
      <c r="I52" s="33">
        <v>10</v>
      </c>
      <c r="K52" s="54">
        <f>C47</f>
        <v>14500</v>
      </c>
      <c r="L52" s="55"/>
      <c r="N52" s="24" t="s">
        <v>22</v>
      </c>
      <c r="O52" s="54">
        <f>+C52</f>
        <v>9000</v>
      </c>
      <c r="P52" s="55"/>
      <c r="R52" s="24">
        <v>8</v>
      </c>
      <c r="S52" s="54">
        <f>+C37</f>
        <v>4000</v>
      </c>
      <c r="T52" s="55"/>
      <c r="W52" s="24"/>
      <c r="X52" s="24"/>
      <c r="Y52" s="24"/>
      <c r="Z52" s="24"/>
      <c r="AK52" s="1"/>
      <c r="AL52" s="1"/>
      <c r="AM52" s="1"/>
      <c r="AN52" s="1"/>
      <c r="AO52" s="1"/>
      <c r="AP52" s="1"/>
      <c r="AQ52" s="1"/>
      <c r="AR52" s="1"/>
    </row>
    <row r="53" spans="1:44" x14ac:dyDescent="0.25">
      <c r="A53" s="2"/>
      <c r="B53" s="2" t="s">
        <v>6</v>
      </c>
      <c r="C53" s="7"/>
      <c r="D53" s="7">
        <v>9000</v>
      </c>
      <c r="G53" s="56"/>
      <c r="H53" s="55"/>
      <c r="K53" s="56"/>
      <c r="L53" s="55"/>
      <c r="O53" s="56"/>
      <c r="P53" s="55"/>
      <c r="S53" s="56"/>
      <c r="T53" s="55"/>
      <c r="W53" s="1"/>
      <c r="X53" s="1"/>
      <c r="Y53" s="1"/>
      <c r="Z53" s="1"/>
    </row>
    <row r="54" spans="1:44" x14ac:dyDescent="0.25">
      <c r="G54" s="56"/>
      <c r="H54" s="55"/>
      <c r="K54" s="56"/>
      <c r="L54" s="55"/>
      <c r="O54" s="56"/>
      <c r="P54" s="55"/>
      <c r="S54" s="56"/>
      <c r="T54" s="55"/>
    </row>
    <row r="55" spans="1:44" x14ac:dyDescent="0.25">
      <c r="G55" s="56"/>
      <c r="H55" s="55"/>
      <c r="K55" s="56"/>
      <c r="L55" s="55"/>
      <c r="O55" s="56"/>
      <c r="P55" s="55"/>
      <c r="S55" s="56"/>
      <c r="T55" s="55"/>
    </row>
    <row r="56" spans="1:44" x14ac:dyDescent="0.25">
      <c r="G56" s="56"/>
      <c r="H56" s="55"/>
      <c r="K56" s="56"/>
      <c r="L56" s="55"/>
      <c r="O56" s="56"/>
      <c r="P56" s="55"/>
      <c r="S56" s="56"/>
      <c r="T56" s="55"/>
    </row>
    <row r="57" spans="1:44" x14ac:dyDescent="0.25">
      <c r="G57" s="56"/>
      <c r="H57" s="55"/>
      <c r="K57" s="56"/>
      <c r="L57" s="55"/>
      <c r="O57" s="56"/>
      <c r="P57" s="55"/>
      <c r="S57" s="56"/>
      <c r="T57" s="55"/>
    </row>
    <row r="58" spans="1:44" x14ac:dyDescent="0.25">
      <c r="G58" s="59"/>
      <c r="H58" s="60">
        <f>+H52+H53+H54+H55+H56+H57</f>
        <v>2000</v>
      </c>
      <c r="K58" s="59">
        <f>+K53+K52+K54+K55+K57+K56</f>
        <v>14500</v>
      </c>
      <c r="L58" s="60"/>
      <c r="O58" s="59">
        <f>+O52+O53+O54+O55+O56+O57</f>
        <v>9000</v>
      </c>
      <c r="P58" s="60"/>
      <c r="S58" s="59">
        <f>SUM(S52:S57)</f>
        <v>4000</v>
      </c>
      <c r="T58" s="60"/>
    </row>
    <row r="59" spans="1:44" x14ac:dyDescent="0.25">
      <c r="G59" s="64"/>
      <c r="H59" s="64">
        <f>+H58</f>
        <v>2000</v>
      </c>
      <c r="K59" s="64">
        <f>+K58</f>
        <v>14500</v>
      </c>
      <c r="L59" s="64"/>
      <c r="O59" s="64">
        <f>+O58</f>
        <v>9000</v>
      </c>
      <c r="P59" s="64"/>
      <c r="S59" s="64">
        <f>S58-T58</f>
        <v>4000</v>
      </c>
      <c r="T59" s="64"/>
    </row>
  </sheetData>
  <mergeCells count="34">
    <mergeCell ref="A30:D30"/>
    <mergeCell ref="G16:H16"/>
    <mergeCell ref="K16:L16"/>
    <mergeCell ref="G27:H27"/>
    <mergeCell ref="O16:P16"/>
    <mergeCell ref="K27:L27"/>
    <mergeCell ref="O27:P27"/>
    <mergeCell ref="G51:H51"/>
    <mergeCell ref="K51:L51"/>
    <mergeCell ref="O51:P51"/>
    <mergeCell ref="S51:T51"/>
    <mergeCell ref="A1:D1"/>
    <mergeCell ref="A5:D5"/>
    <mergeCell ref="A9:D9"/>
    <mergeCell ref="A15:D15"/>
    <mergeCell ref="A21:D21"/>
    <mergeCell ref="A36:D36"/>
    <mergeCell ref="A40:D40"/>
    <mergeCell ref="A45:D45"/>
    <mergeCell ref="A51:D51"/>
    <mergeCell ref="A27:D27"/>
    <mergeCell ref="G2:H2"/>
    <mergeCell ref="K2:L2"/>
    <mergeCell ref="AD2:AG2"/>
    <mergeCell ref="AK2:AR2"/>
    <mergeCell ref="W2:Z2"/>
    <mergeCell ref="G38:H38"/>
    <mergeCell ref="K38:L38"/>
    <mergeCell ref="O38:P38"/>
    <mergeCell ref="S38:T38"/>
    <mergeCell ref="O2:P2"/>
    <mergeCell ref="S2:T2"/>
    <mergeCell ref="S16:T16"/>
    <mergeCell ref="S27:T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Reyna Uresti</dc:creator>
  <cp:lastModifiedBy>Jesus Reyna Uresti</cp:lastModifiedBy>
  <dcterms:created xsi:type="dcterms:W3CDTF">2020-09-28T19:14:47Z</dcterms:created>
  <dcterms:modified xsi:type="dcterms:W3CDTF">2020-11-27T21:33:38Z</dcterms:modified>
</cp:coreProperties>
</file>