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bd773a3f4a0dc0/Documentos/Facpya/Contabilidad_financiera/Tareas/"/>
    </mc:Choice>
  </mc:AlternateContent>
  <xr:revisionPtr revIDLastSave="1427" documentId="8_{08FA5F12-B446-4197-8103-14D9175618CD}" xr6:coauthVersionLast="45" xr6:coauthVersionMax="45" xr10:uidLastSave="{8483F678-78A5-44D4-97C7-91D5B94E1892}"/>
  <bookViews>
    <workbookView xWindow="-120" yWindow="-120" windowWidth="20640" windowHeight="11160" xr2:uid="{359A9F0A-9516-4083-AA77-0EC3F6566B07}"/>
  </bookViews>
  <sheets>
    <sheet name="EJ1" sheetId="1" r:id="rId1"/>
    <sheet name="EJ2" sheetId="2" r:id="rId2"/>
    <sheet name="EJ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23" i="1" l="1"/>
  <c r="AP13" i="1"/>
  <c r="Z17" i="2" l="1"/>
  <c r="Z16" i="2"/>
  <c r="Y10" i="2"/>
  <c r="H40" i="2"/>
  <c r="H45" i="2"/>
  <c r="G45" i="2"/>
  <c r="G22" i="2"/>
  <c r="T31" i="2"/>
  <c r="S36" i="2"/>
  <c r="T36" i="2"/>
  <c r="T37" i="2" s="1"/>
  <c r="P12" i="2"/>
  <c r="D42" i="2"/>
  <c r="C41" i="2"/>
  <c r="D40" i="2"/>
  <c r="D39" i="2"/>
  <c r="C35" i="1"/>
  <c r="C36" i="1" s="1"/>
  <c r="K21" i="1" s="1"/>
  <c r="D37" i="1" l="1"/>
  <c r="H46" i="2"/>
  <c r="Z21" i="3"/>
  <c r="Y5" i="3"/>
  <c r="Z11" i="3"/>
  <c r="G39" i="3"/>
  <c r="O5" i="3"/>
  <c r="C25" i="3"/>
  <c r="O4" i="3" s="1"/>
  <c r="C21" i="3"/>
  <c r="O12" i="3" s="1"/>
  <c r="L36" i="2"/>
  <c r="D42" i="1"/>
  <c r="T4" i="1" s="1"/>
  <c r="C41" i="1" l="1"/>
  <c r="K22" i="1" l="1"/>
  <c r="C24" i="1"/>
  <c r="O5" i="1" s="1"/>
  <c r="D25" i="1" l="1"/>
  <c r="H19" i="1" s="1"/>
  <c r="T30" i="3"/>
  <c r="H4" i="3"/>
  <c r="C35" i="3"/>
  <c r="S21" i="3" s="1"/>
  <c r="S30" i="3" s="1"/>
  <c r="O30" i="3"/>
  <c r="G4" i="3"/>
  <c r="D33" i="3"/>
  <c r="P21" i="3" s="1"/>
  <c r="P30" i="3" s="1"/>
  <c r="L30" i="3"/>
  <c r="P5" i="3"/>
  <c r="C29" i="3"/>
  <c r="D30" i="3" s="1"/>
  <c r="H3" i="3" s="1"/>
  <c r="P4" i="3"/>
  <c r="P12" i="3"/>
  <c r="P17" i="3"/>
  <c r="C17" i="3"/>
  <c r="D15" i="3"/>
  <c r="G21" i="3" l="1"/>
  <c r="G30" i="3" s="1"/>
  <c r="D24" i="3"/>
  <c r="H21" i="3" s="1"/>
  <c r="H30" i="3" s="1"/>
  <c r="C13" i="3"/>
  <c r="C22" i="3"/>
  <c r="S12" i="3" s="1"/>
  <c r="C45" i="3"/>
  <c r="S31" i="3"/>
  <c r="Y15" i="3" s="1"/>
  <c r="G31" i="3"/>
  <c r="Y16" i="3" s="1"/>
  <c r="K21" i="3"/>
  <c r="P31" i="3"/>
  <c r="Z12" i="3" s="1"/>
  <c r="S17" i="3"/>
  <c r="O17" i="3"/>
  <c r="P18" i="3" s="1"/>
  <c r="Z14" i="3" s="1"/>
  <c r="T12" i="3"/>
  <c r="T17" i="3" s="1"/>
  <c r="K12" i="3" l="1"/>
  <c r="K17" i="3" s="1"/>
  <c r="D20" i="3"/>
  <c r="L13" i="3" s="1"/>
  <c r="D44" i="3"/>
  <c r="C43" i="3" s="1"/>
  <c r="G5" i="3" s="1"/>
  <c r="D46" i="3"/>
  <c r="H34" i="3" s="1"/>
  <c r="H39" i="3" s="1"/>
  <c r="H40" i="3" s="1"/>
  <c r="S13" i="3"/>
  <c r="T18" i="3"/>
  <c r="L12" i="3" l="1"/>
  <c r="L17" i="3" s="1"/>
  <c r="K18" i="3" s="1"/>
  <c r="Y7" i="3" s="1"/>
  <c r="Z10" i="3"/>
  <c r="D10" i="3"/>
  <c r="P3" i="3" s="1"/>
  <c r="D11" i="3" l="1"/>
  <c r="T3" i="3" s="1"/>
  <c r="O3" i="3"/>
  <c r="O8" i="3" s="1"/>
  <c r="P8" i="3"/>
  <c r="C6" i="3"/>
  <c r="L3" i="3"/>
  <c r="L8" i="3" s="1"/>
  <c r="K8" i="3"/>
  <c r="G3" i="3"/>
  <c r="G8" i="3" s="1"/>
  <c r="O25" i="2"/>
  <c r="S24" i="2"/>
  <c r="D46" i="2"/>
  <c r="H7" i="2" s="1"/>
  <c r="S23" i="2"/>
  <c r="O24" i="2"/>
  <c r="G5" i="2"/>
  <c r="C35" i="2"/>
  <c r="K33" i="2" s="1"/>
  <c r="O23" i="2"/>
  <c r="C30" i="2"/>
  <c r="O31" i="2"/>
  <c r="P36" i="2"/>
  <c r="C26" i="2"/>
  <c r="G36" i="2"/>
  <c r="G4" i="2"/>
  <c r="S22" i="2"/>
  <c r="T27" i="2"/>
  <c r="O22" i="2"/>
  <c r="P27" i="2"/>
  <c r="D23" i="2"/>
  <c r="H31" i="2" s="1"/>
  <c r="H36" i="2" s="1"/>
  <c r="D20" i="2"/>
  <c r="H3" i="2" s="1"/>
  <c r="K22" i="2"/>
  <c r="L27" i="2"/>
  <c r="G27" i="2"/>
  <c r="T12" i="2"/>
  <c r="S18" i="2"/>
  <c r="D15" i="2"/>
  <c r="T3" i="2" s="1"/>
  <c r="T8" i="2" s="1"/>
  <c r="D12" i="2"/>
  <c r="H22" i="2" s="1"/>
  <c r="H27" i="2" s="1"/>
  <c r="K18" i="2"/>
  <c r="H18" i="2"/>
  <c r="S3" i="2"/>
  <c r="S8" i="2" s="1"/>
  <c r="C7" i="2"/>
  <c r="D8" i="2" s="1"/>
  <c r="L12" i="2" s="1"/>
  <c r="L18" i="2" s="1"/>
  <c r="O8" i="2"/>
  <c r="K3" i="2"/>
  <c r="K8" i="2" s="1"/>
  <c r="G3" i="2"/>
  <c r="D4" i="2"/>
  <c r="P3" i="2" s="1"/>
  <c r="P8" i="2" s="1"/>
  <c r="K27" i="1"/>
  <c r="K32" i="1" s="1"/>
  <c r="L32" i="1"/>
  <c r="S19" i="1"/>
  <c r="T23" i="1"/>
  <c r="O23" i="1"/>
  <c r="L23" i="1"/>
  <c r="H23" i="1"/>
  <c r="P12" i="1"/>
  <c r="P15" i="1" s="1"/>
  <c r="S4" i="1"/>
  <c r="O4" i="1"/>
  <c r="P4" i="1"/>
  <c r="O3" i="1"/>
  <c r="K8" i="1"/>
  <c r="G4" i="1"/>
  <c r="G3" i="1"/>
  <c r="C45" i="1"/>
  <c r="D46" i="1" s="1"/>
  <c r="H5" i="1" s="1"/>
  <c r="K33" i="1" l="1"/>
  <c r="Y15" i="1" s="1"/>
  <c r="AF8" i="1" s="1"/>
  <c r="D7" i="3"/>
  <c r="C40" i="3"/>
  <c r="C9" i="3"/>
  <c r="G12" i="3" s="1"/>
  <c r="G17" i="3" s="1"/>
  <c r="D31" i="2"/>
  <c r="H5" i="2" s="1"/>
  <c r="K32" i="2"/>
  <c r="T18" i="2"/>
  <c r="D27" i="2"/>
  <c r="H4" i="2" s="1"/>
  <c r="K31" i="2"/>
  <c r="K36" i="2" s="1"/>
  <c r="K37" i="2" s="1"/>
  <c r="Y6" i="2" s="1"/>
  <c r="G8" i="1"/>
  <c r="O8" i="1"/>
  <c r="L9" i="3"/>
  <c r="Z13" i="3" s="1"/>
  <c r="O9" i="3"/>
  <c r="S3" i="3"/>
  <c r="S8" i="3" s="1"/>
  <c r="L19" i="2"/>
  <c r="Z11" i="2" s="1"/>
  <c r="H37" i="2"/>
  <c r="Z13" i="2" s="1"/>
  <c r="S27" i="2"/>
  <c r="S28" i="2" s="1"/>
  <c r="Y19" i="2" s="1"/>
  <c r="D36" i="2"/>
  <c r="H6" i="2" s="1"/>
  <c r="C10" i="2"/>
  <c r="O12" i="2" s="1"/>
  <c r="O18" i="2" s="1"/>
  <c r="O27" i="2"/>
  <c r="O28" i="2" s="1"/>
  <c r="Y18" i="2" s="1"/>
  <c r="P9" i="2"/>
  <c r="Z14" i="2" s="1"/>
  <c r="G12" i="2"/>
  <c r="T19" i="2"/>
  <c r="Z15" i="2" s="1"/>
  <c r="O36" i="2"/>
  <c r="O37" i="2" s="1"/>
  <c r="Y9" i="2" s="1"/>
  <c r="P18" i="2"/>
  <c r="G8" i="2"/>
  <c r="H28" i="2"/>
  <c r="Z12" i="2" s="1"/>
  <c r="L8" i="2"/>
  <c r="K9" i="2" s="1"/>
  <c r="Y8" i="2" s="1"/>
  <c r="S9" i="2"/>
  <c r="Y5" i="2" s="1"/>
  <c r="K20" i="1"/>
  <c r="S23" i="1"/>
  <c r="S24" i="1" s="1"/>
  <c r="Y14" i="1" s="1"/>
  <c r="AL17" i="1" s="1"/>
  <c r="AL19" i="1" s="1"/>
  <c r="H12" i="3" l="1"/>
  <c r="H17" i="3" s="1"/>
  <c r="H18" i="3" s="1"/>
  <c r="Z9" i="3" s="1"/>
  <c r="Z17" i="3" s="1"/>
  <c r="C38" i="3"/>
  <c r="D41" i="3"/>
  <c r="T4" i="3" s="1"/>
  <c r="T8" i="3" s="1"/>
  <c r="S9" i="3" s="1"/>
  <c r="Y6" i="3" s="1"/>
  <c r="K22" i="3"/>
  <c r="K30" i="3" s="1"/>
  <c r="K31" i="3" s="1"/>
  <c r="Y8" i="3" s="1"/>
  <c r="H8" i="2"/>
  <c r="G9" i="2"/>
  <c r="Y4" i="2" s="1"/>
  <c r="G18" i="2"/>
  <c r="G19" i="2" s="1"/>
  <c r="Y7" i="2" s="1"/>
  <c r="Z22" i="2"/>
  <c r="O19" i="2"/>
  <c r="G13" i="3" l="1"/>
  <c r="D39" i="3"/>
  <c r="H5" i="3" s="1"/>
  <c r="H8" i="3" s="1"/>
  <c r="G9" i="3" s="1"/>
  <c r="Y4" i="3" s="1"/>
  <c r="Y17" i="3" s="1"/>
  <c r="D32" i="1"/>
  <c r="P19" i="1" s="1"/>
  <c r="P23" i="1" s="1"/>
  <c r="P24" i="1" s="1"/>
  <c r="Z10" i="1" s="1"/>
  <c r="AP10" i="1" s="1"/>
  <c r="AP11" i="1" s="1"/>
  <c r="C28" i="1"/>
  <c r="C21" i="1"/>
  <c r="O12" i="1" s="1"/>
  <c r="O15" i="1" s="1"/>
  <c r="P16" i="1" s="1"/>
  <c r="Z13" i="1" s="1"/>
  <c r="AF3" i="1" s="1"/>
  <c r="C17" i="1"/>
  <c r="G19" i="1" s="1"/>
  <c r="G23" i="1" s="1"/>
  <c r="G24" i="1" s="1"/>
  <c r="Y16" i="1" s="1"/>
  <c r="AF4" i="1" s="1"/>
  <c r="D15" i="1"/>
  <c r="D9" i="1"/>
  <c r="P3" i="1" s="1"/>
  <c r="P8" i="1" s="1"/>
  <c r="O9" i="1" s="1"/>
  <c r="Y5" i="1" s="1"/>
  <c r="AL6" i="1" s="1"/>
  <c r="C6" i="1"/>
  <c r="D3" i="1"/>
  <c r="L3" i="1" s="1"/>
  <c r="L8" i="1" s="1"/>
  <c r="L9" i="1" s="1"/>
  <c r="Z12" i="1" s="1"/>
  <c r="AP16" i="1" s="1"/>
  <c r="AF5" i="1" l="1"/>
  <c r="AF9" i="1" s="1"/>
  <c r="AF13" i="1" s="1"/>
  <c r="S3" i="1"/>
  <c r="S8" i="1" s="1"/>
  <c r="H6" i="1"/>
  <c r="D29" i="1"/>
  <c r="H3" i="1" s="1"/>
  <c r="K19" i="1"/>
  <c r="K23" i="1" s="1"/>
  <c r="K24" i="1" s="1"/>
  <c r="Y8" i="1" s="1"/>
  <c r="AL9" i="1" s="1"/>
  <c r="C13" i="1"/>
  <c r="T12" i="1"/>
  <c r="T15" i="1" s="1"/>
  <c r="D7" i="1"/>
  <c r="C22" i="1"/>
  <c r="S12" i="1" s="1"/>
  <c r="S15" i="1" s="1"/>
  <c r="D10" i="1"/>
  <c r="E12" i="1" s="1"/>
  <c r="AF15" i="1" l="1"/>
  <c r="AP6" i="1" s="1"/>
  <c r="H12" i="1"/>
  <c r="H15" i="1" s="1"/>
  <c r="C11" i="1"/>
  <c r="G12" i="1" s="1"/>
  <c r="T3" i="1"/>
  <c r="T8" i="1" s="1"/>
  <c r="S9" i="1" s="1"/>
  <c r="Y6" i="1" s="1"/>
  <c r="AL7" i="1" s="1"/>
  <c r="D20" i="1"/>
  <c r="L12" i="1" s="1"/>
  <c r="L15" i="1" s="1"/>
  <c r="K12" i="1"/>
  <c r="K15" i="1" s="1"/>
  <c r="T16" i="1"/>
  <c r="Z11" i="1" s="1"/>
  <c r="AP5" i="1" s="1"/>
  <c r="AF16" i="1" l="1"/>
  <c r="AP17" i="1" s="1"/>
  <c r="AP18" i="1" s="1"/>
  <c r="K16" i="1"/>
  <c r="Y7" i="1" s="1"/>
  <c r="AL8" i="1" s="1"/>
  <c r="C39" i="1"/>
  <c r="E11" i="1"/>
  <c r="E15" i="1" s="1"/>
  <c r="E39" i="1" s="1"/>
  <c r="K27" i="2"/>
  <c r="K28" i="2" s="1"/>
  <c r="Y20" i="2" s="1"/>
  <c r="Y22" i="2" s="1"/>
  <c r="Z25" i="2" s="1"/>
  <c r="D40" i="1" l="1"/>
  <c r="H4" i="1" s="1"/>
  <c r="H8" i="1" s="1"/>
  <c r="G9" i="1" s="1"/>
  <c r="Y4" i="1" s="1"/>
  <c r="AL5" i="1" s="1"/>
  <c r="AL10" i="1" s="1"/>
  <c r="AL23" i="1" s="1"/>
  <c r="E41" i="1"/>
  <c r="G39" i="1"/>
  <c r="G13" i="1"/>
  <c r="G15" i="1" s="1"/>
  <c r="H16" i="1" s="1"/>
  <c r="Z9" i="1" s="1"/>
  <c r="Y17" i="1" l="1"/>
  <c r="Z17" i="1"/>
  <c r="AP4" i="1"/>
  <c r="AP7" i="1" s="1"/>
  <c r="AA18" i="1"/>
</calcChain>
</file>

<file path=xl/sharedStrings.xml><?xml version="1.0" encoding="utf-8"?>
<sst xmlns="http://schemas.openxmlformats.org/spreadsheetml/2006/main" count="249" uniqueCount="58">
  <si>
    <t>Bancos</t>
  </si>
  <si>
    <t>Capital social</t>
  </si>
  <si>
    <t>Almacén</t>
  </si>
  <si>
    <t>Proveedores</t>
  </si>
  <si>
    <t>IVA X PAGAR</t>
  </si>
  <si>
    <t>Clientes</t>
  </si>
  <si>
    <t>Ventas</t>
  </si>
  <si>
    <t>IVA X COBRAR</t>
  </si>
  <si>
    <t>4A</t>
  </si>
  <si>
    <t>Costo de ventas</t>
  </si>
  <si>
    <t>IVA PAGADO</t>
  </si>
  <si>
    <t>Prestamos Bancarios</t>
  </si>
  <si>
    <t>Gastos de administración</t>
  </si>
  <si>
    <t xml:space="preserve">Gastos de ventas </t>
  </si>
  <si>
    <t>Capital Social</t>
  </si>
  <si>
    <t>Balanza de comprobación</t>
  </si>
  <si>
    <t>Debe</t>
  </si>
  <si>
    <t>Haber</t>
  </si>
  <si>
    <t>Gastos de ventas</t>
  </si>
  <si>
    <t>Equipo de transporte</t>
  </si>
  <si>
    <t>3A</t>
  </si>
  <si>
    <t xml:space="preserve">Equipo de computo </t>
  </si>
  <si>
    <t>Banco</t>
  </si>
  <si>
    <t xml:space="preserve">Almacén </t>
  </si>
  <si>
    <t>Prestamos bancarios</t>
  </si>
  <si>
    <t>5A</t>
  </si>
  <si>
    <t>IVA Pagado</t>
  </si>
  <si>
    <t>IVA COBRADO</t>
  </si>
  <si>
    <t>Mob y EQ de OF</t>
  </si>
  <si>
    <t>MOB Y EQ DE OF</t>
  </si>
  <si>
    <t>Prestamos Bancarios a Largo Plazo</t>
  </si>
  <si>
    <t>Anticipo de clientes</t>
  </si>
  <si>
    <t>Estado de Resultados</t>
  </si>
  <si>
    <t>Utilidad bruta</t>
  </si>
  <si>
    <t>UTILIDAD DE OPERACIÓN</t>
  </si>
  <si>
    <t>Otros gastos</t>
  </si>
  <si>
    <t>UTILIDAD ANT DE IMPTS</t>
  </si>
  <si>
    <t>ISR</t>
  </si>
  <si>
    <t>UT NETA</t>
  </si>
  <si>
    <t>BALANCE GENERAL</t>
  </si>
  <si>
    <t>ACT CIRC</t>
  </si>
  <si>
    <t>PASIVO A CP</t>
  </si>
  <si>
    <t>Caja</t>
  </si>
  <si>
    <t xml:space="preserve">IVA X COBRAR </t>
  </si>
  <si>
    <t>ISR X PAGAR</t>
  </si>
  <si>
    <t>TOTAL AC</t>
  </si>
  <si>
    <t>TOTAL PCP</t>
  </si>
  <si>
    <t>ACT NC</t>
  </si>
  <si>
    <t>CAPITAL CONTABLE</t>
  </si>
  <si>
    <t>Mobiliario</t>
  </si>
  <si>
    <t>Edificios</t>
  </si>
  <si>
    <t>TOTAL CAPITAL</t>
  </si>
  <si>
    <t>TOTAL ANC</t>
  </si>
  <si>
    <t>TOTAL DE AC</t>
  </si>
  <si>
    <t>TOTAL P + C</t>
  </si>
  <si>
    <t>PASIVO LP</t>
  </si>
  <si>
    <t>TOTAL PASIVO LP</t>
  </si>
  <si>
    <t>TOTAL PASIVO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</si>
</sst>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3" borderId="0" xfId="0" applyFill="1"/>
    <xf numFmtId="43" fontId="0" fillId="4" borderId="1" xfId="1" applyFont="1" applyFill="1" applyBorder="1"/>
    <xf numFmtId="0" fontId="0" fillId="4" borderId="1" xfId="0" applyFill="1" applyBorder="1"/>
    <xf numFmtId="0" fontId="0" fillId="4" borderId="2" xfId="0" applyFill="1" applyBorder="1"/>
    <xf numFmtId="43" fontId="0" fillId="4" borderId="2" xfId="1" applyFont="1" applyFill="1" applyBorder="1"/>
    <xf numFmtId="43" fontId="0" fillId="4" borderId="1" xfId="0" applyNumberFormat="1" applyFill="1" applyBorder="1"/>
    <xf numFmtId="43" fontId="0" fillId="4" borderId="2" xfId="0" applyNumberFormat="1" applyFill="1" applyBorder="1"/>
    <xf numFmtId="43" fontId="0" fillId="0" borderId="0" xfId="0" applyNumberFormat="1"/>
    <xf numFmtId="43" fontId="0" fillId="3" borderId="4" xfId="0" applyNumberFormat="1" applyFill="1" applyBorder="1"/>
    <xf numFmtId="43" fontId="0" fillId="3" borderId="0" xfId="0" applyNumberFormat="1" applyFill="1"/>
    <xf numFmtId="0" fontId="0" fillId="3" borderId="5" xfId="0" applyFill="1" applyBorder="1"/>
    <xf numFmtId="43" fontId="0" fillId="2" borderId="6" xfId="0" applyNumberFormat="1" applyFill="1" applyBorder="1"/>
    <xf numFmtId="43" fontId="2" fillId="2" borderId="4" xfId="0" applyNumberFormat="1" applyFont="1" applyFill="1" applyBorder="1"/>
    <xf numFmtId="0" fontId="0" fillId="2" borderId="0" xfId="0" applyFill="1"/>
    <xf numFmtId="43" fontId="0" fillId="3" borderId="5" xfId="0" applyNumberFormat="1" applyFill="1" applyBorder="1"/>
    <xf numFmtId="43" fontId="0" fillId="5" borderId="6" xfId="0" applyNumberFormat="1" applyFill="1" applyBorder="1"/>
    <xf numFmtId="0" fontId="0" fillId="5" borderId="4" xfId="0" applyFill="1" applyBorder="1"/>
    <xf numFmtId="43" fontId="2" fillId="5" borderId="0" xfId="0" applyNumberFormat="1" applyFont="1" applyFill="1"/>
    <xf numFmtId="0" fontId="0" fillId="0" borderId="0" xfId="0" applyAlignment="1">
      <alignment horizontal="left"/>
    </xf>
    <xf numFmtId="43" fontId="2" fillId="2" borderId="0" xfId="0" applyNumberFormat="1" applyFont="1" applyFill="1"/>
    <xf numFmtId="0" fontId="0" fillId="3" borderId="7" xfId="0" applyFill="1" applyBorder="1"/>
    <xf numFmtId="0" fontId="0" fillId="2" borderId="1" xfId="0" applyFill="1" applyBorder="1"/>
    <xf numFmtId="43" fontId="0" fillId="2" borderId="1" xfId="0" applyNumberFormat="1" applyFill="1" applyBorder="1"/>
    <xf numFmtId="44" fontId="0" fillId="0" borderId="0" xfId="0" applyNumberFormat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43" fontId="3" fillId="4" borderId="1" xfId="1" applyFont="1" applyFill="1" applyBorder="1"/>
    <xf numFmtId="0" fontId="3" fillId="4" borderId="1" xfId="0" applyFont="1" applyFill="1" applyBorder="1"/>
    <xf numFmtId="0" fontId="3" fillId="3" borderId="0" xfId="0" applyFont="1" applyFill="1"/>
    <xf numFmtId="0" fontId="3" fillId="6" borderId="0" xfId="0" applyFont="1" applyFill="1"/>
    <xf numFmtId="43" fontId="0" fillId="4" borderId="10" xfId="1" applyFont="1" applyFill="1" applyBorder="1"/>
    <xf numFmtId="43" fontId="0" fillId="4" borderId="10" xfId="2" applyFont="1" applyFill="1" applyBorder="1"/>
    <xf numFmtId="43" fontId="0" fillId="4" borderId="1" xfId="2" applyFont="1" applyFill="1" applyBorder="1"/>
    <xf numFmtId="44" fontId="0" fillId="4" borderId="2" xfId="0" applyNumberFormat="1" applyFill="1" applyBorder="1"/>
    <xf numFmtId="0" fontId="3" fillId="2" borderId="1" xfId="0" applyFont="1" applyFill="1" applyBorder="1" applyAlignment="1">
      <alignment horizontal="center"/>
    </xf>
    <xf numFmtId="43" fontId="0" fillId="2" borderId="2" xfId="0" applyNumberFormat="1" applyFill="1" applyBorder="1"/>
    <xf numFmtId="43" fontId="2" fillId="4" borderId="1" xfId="0" applyNumberFormat="1" applyFont="1" applyFill="1" applyBorder="1"/>
    <xf numFmtId="0" fontId="0" fillId="4" borderId="6" xfId="0" applyFill="1" applyBorder="1"/>
    <xf numFmtId="0" fontId="0" fillId="4" borderId="8" xfId="0" applyFill="1" applyBorder="1"/>
    <xf numFmtId="43" fontId="0" fillId="2" borderId="0" xfId="0" applyNumberFormat="1" applyFill="1"/>
    <xf numFmtId="0" fontId="3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11" xfId="0" applyFill="1" applyBorder="1"/>
    <xf numFmtId="44" fontId="0" fillId="2" borderId="0" xfId="0" applyNumberFormat="1" applyFill="1"/>
    <xf numFmtId="0" fontId="2" fillId="3" borderId="7" xfId="0" applyFont="1" applyFill="1" applyBorder="1"/>
    <xf numFmtId="44" fontId="2" fillId="2" borderId="0" xfId="0" applyNumberFormat="1" applyFont="1" applyFill="1"/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44" fontId="0" fillId="2" borderId="5" xfId="0" applyNumberFormat="1" applyFill="1" applyBorder="1"/>
  </cellXfs>
  <cellStyles count="3">
    <cellStyle name="Millares" xfId="1" builtinId="3"/>
    <cellStyle name="Millares 2" xfId="2" xr:uid="{2042120F-E91C-4AF6-A44B-DEB92AE61EA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6518-D50F-48BD-93B1-4B125D47F028}">
  <dimension ref="A1:AQ46"/>
  <sheetViews>
    <sheetView tabSelected="1" topLeftCell="AD17" zoomScaleNormal="100" workbookViewId="0">
      <selection activeCell="AP24" sqref="AP24"/>
    </sheetView>
  </sheetViews>
  <sheetFormatPr baseColWidth="10" defaultRowHeight="15" x14ac:dyDescent="0.25"/>
  <cols>
    <col min="1" max="1" width="25" customWidth="1"/>
    <col min="2" max="2" width="25.28515625" customWidth="1"/>
    <col min="3" max="3" width="21.140625" customWidth="1"/>
    <col min="4" max="4" width="20.140625" customWidth="1"/>
    <col min="5" max="5" width="11.42578125" customWidth="1"/>
    <col min="6" max="6" width="3.140625" customWidth="1"/>
    <col min="9" max="9" width="3.42578125" customWidth="1"/>
    <col min="10" max="10" width="4.140625" customWidth="1"/>
    <col min="13" max="13" width="3.5703125" customWidth="1"/>
    <col min="14" max="14" width="3.140625" customWidth="1"/>
    <col min="17" max="17" width="3.85546875" customWidth="1"/>
    <col min="18" max="18" width="3.42578125" customWidth="1"/>
    <col min="21" max="21" width="3.5703125" customWidth="1"/>
    <col min="23" max="23" width="30" customWidth="1"/>
    <col min="24" max="24" width="31.5703125" customWidth="1"/>
    <col min="25" max="25" width="16.28515625" customWidth="1"/>
    <col min="26" max="26" width="18.28515625" customWidth="1"/>
    <col min="38" max="38" width="12.5703125" bestFit="1" customWidth="1"/>
    <col min="41" max="41" width="19.42578125" customWidth="1"/>
    <col min="42" max="42" width="12.5703125" bestFit="1" customWidth="1"/>
  </cols>
  <sheetData>
    <row r="1" spans="1:43" x14ac:dyDescent="0.25">
      <c r="A1" s="42">
        <v>1</v>
      </c>
      <c r="B1" s="42"/>
      <c r="C1" s="42"/>
      <c r="D1" s="42"/>
    </row>
    <row r="2" spans="1:43" x14ac:dyDescent="0.25">
      <c r="A2" s="1" t="s">
        <v>0</v>
      </c>
      <c r="B2" s="1"/>
      <c r="C2" s="2">
        <v>200000</v>
      </c>
      <c r="D2" s="3"/>
      <c r="G2" s="43" t="s">
        <v>0</v>
      </c>
      <c r="H2" s="43"/>
      <c r="K2" s="43" t="s">
        <v>14</v>
      </c>
      <c r="L2" s="43"/>
      <c r="O2" s="43" t="s">
        <v>2</v>
      </c>
      <c r="P2" s="43"/>
      <c r="S2" s="43" t="s">
        <v>4</v>
      </c>
      <c r="T2" s="43"/>
      <c r="W2" s="44" t="s">
        <v>15</v>
      </c>
      <c r="X2" s="44"/>
      <c r="Y2" s="44"/>
      <c r="Z2" s="44"/>
      <c r="AD2" s="44" t="s">
        <v>32</v>
      </c>
      <c r="AE2" s="44"/>
      <c r="AF2" s="50"/>
      <c r="AG2" s="50"/>
      <c r="AJ2" s="55" t="s">
        <v>39</v>
      </c>
      <c r="AK2" s="56"/>
      <c r="AL2" s="56"/>
      <c r="AM2" s="56"/>
      <c r="AN2" s="56"/>
      <c r="AO2" s="56"/>
      <c r="AP2" s="56"/>
      <c r="AQ2" s="56"/>
    </row>
    <row r="3" spans="1:43" x14ac:dyDescent="0.25">
      <c r="A3" s="1"/>
      <c r="B3" s="1" t="s">
        <v>1</v>
      </c>
      <c r="C3" s="4"/>
      <c r="D3" s="5">
        <f>+C2</f>
        <v>200000</v>
      </c>
      <c r="F3">
        <v>1</v>
      </c>
      <c r="G3" s="9">
        <f>C2</f>
        <v>200000</v>
      </c>
      <c r="H3" s="10">
        <f>+D29</f>
        <v>87000</v>
      </c>
      <c r="I3">
        <v>6</v>
      </c>
      <c r="K3" s="9"/>
      <c r="L3" s="10">
        <f>+D3</f>
        <v>200000</v>
      </c>
      <c r="M3">
        <v>1</v>
      </c>
      <c r="N3">
        <v>2</v>
      </c>
      <c r="O3" s="9">
        <f>+C5</f>
        <v>70000</v>
      </c>
      <c r="P3" s="10">
        <f>+D9</f>
        <v>14000</v>
      </c>
      <c r="Q3" s="19">
        <v>3</v>
      </c>
      <c r="R3">
        <v>2</v>
      </c>
      <c r="S3" s="9">
        <f>+C6</f>
        <v>11200</v>
      </c>
      <c r="T3" s="10">
        <f>+D10</f>
        <v>2240</v>
      </c>
      <c r="U3">
        <v>3</v>
      </c>
      <c r="W3" s="21"/>
      <c r="X3" s="1"/>
      <c r="Y3" s="22" t="s">
        <v>16</v>
      </c>
      <c r="Z3" s="22" t="s">
        <v>17</v>
      </c>
      <c r="AD3" s="51" t="s">
        <v>6</v>
      </c>
      <c r="AE3" s="1"/>
      <c r="AF3" s="52">
        <f>+Z13</f>
        <v>84000</v>
      </c>
      <c r="AG3" s="52"/>
      <c r="AJ3" s="53" t="s">
        <v>40</v>
      </c>
      <c r="AK3" s="1"/>
      <c r="AL3" s="52"/>
      <c r="AM3" s="52"/>
      <c r="AN3" s="53" t="s">
        <v>41</v>
      </c>
      <c r="AO3" s="1"/>
      <c r="AP3" s="52"/>
      <c r="AQ3" s="52"/>
    </row>
    <row r="4" spans="1:43" x14ac:dyDescent="0.25">
      <c r="A4" s="42">
        <v>2</v>
      </c>
      <c r="B4" s="42"/>
      <c r="C4" s="42"/>
      <c r="D4" s="42"/>
      <c r="F4">
        <v>7</v>
      </c>
      <c r="G4" s="15">
        <f>+C31</f>
        <v>500000</v>
      </c>
      <c r="H4" s="10">
        <f>+D40</f>
        <v>32480</v>
      </c>
      <c r="I4">
        <v>9</v>
      </c>
      <c r="K4" s="11"/>
      <c r="L4" s="1"/>
      <c r="N4">
        <v>6</v>
      </c>
      <c r="O4" s="15">
        <f>+C27</f>
        <v>75000</v>
      </c>
      <c r="P4" s="10">
        <f>+D18</f>
        <v>45000</v>
      </c>
      <c r="Q4" t="s">
        <v>8</v>
      </c>
      <c r="S4" s="15">
        <f>+O25</f>
        <v>0</v>
      </c>
      <c r="T4" s="10">
        <f>+D42</f>
        <v>4480</v>
      </c>
      <c r="W4" s="21" t="s">
        <v>0</v>
      </c>
      <c r="X4" s="1"/>
      <c r="Y4" s="23">
        <f>+G9</f>
        <v>559070</v>
      </c>
      <c r="Z4" s="22"/>
      <c r="AD4" s="21" t="s">
        <v>9</v>
      </c>
      <c r="AE4" s="1"/>
      <c r="AF4" s="52">
        <f>+Y16</f>
        <v>36000</v>
      </c>
      <c r="AG4" s="52"/>
      <c r="AJ4" s="21" t="s">
        <v>42</v>
      </c>
      <c r="AK4" s="1"/>
      <c r="AL4" s="57"/>
      <c r="AM4" s="57"/>
      <c r="AN4" s="1" t="s">
        <v>3</v>
      </c>
      <c r="AO4" s="1"/>
      <c r="AP4" s="57">
        <f>+Z9</f>
        <v>32480</v>
      </c>
      <c r="AQ4" s="57"/>
    </row>
    <row r="5" spans="1:43" x14ac:dyDescent="0.25">
      <c r="A5" s="1" t="s">
        <v>2</v>
      </c>
      <c r="B5" s="1"/>
      <c r="C5" s="2">
        <v>70000</v>
      </c>
      <c r="D5" s="3"/>
      <c r="G5" s="11"/>
      <c r="H5" s="10">
        <f>+D46</f>
        <v>1450</v>
      </c>
      <c r="I5">
        <v>10</v>
      </c>
      <c r="K5" s="11"/>
      <c r="L5" s="1"/>
      <c r="N5" t="s">
        <v>25</v>
      </c>
      <c r="O5" s="15">
        <f>+C24</f>
        <v>9000</v>
      </c>
      <c r="P5" s="10"/>
      <c r="S5" s="11"/>
      <c r="T5" s="10"/>
      <c r="W5" s="21" t="s">
        <v>2</v>
      </c>
      <c r="X5" s="1"/>
      <c r="Y5" s="23">
        <f>+O9</f>
        <v>95000</v>
      </c>
      <c r="Z5" s="22"/>
      <c r="AD5" s="53" t="s">
        <v>33</v>
      </c>
      <c r="AE5" s="1"/>
      <c r="AF5" s="54">
        <f>AF3-AF4</f>
        <v>48000</v>
      </c>
      <c r="AG5" s="52"/>
      <c r="AJ5" s="21" t="s">
        <v>0</v>
      </c>
      <c r="AK5" s="1"/>
      <c r="AL5" s="57">
        <f>+Y4</f>
        <v>559070</v>
      </c>
      <c r="AM5" s="57"/>
      <c r="AN5" s="21" t="s">
        <v>43</v>
      </c>
      <c r="AO5" s="1"/>
      <c r="AP5" s="57">
        <f>+Z11</f>
        <v>13440</v>
      </c>
      <c r="AQ5" s="57"/>
    </row>
    <row r="6" spans="1:43" x14ac:dyDescent="0.25">
      <c r="A6" s="1" t="s">
        <v>4</v>
      </c>
      <c r="B6" s="1"/>
      <c r="C6" s="5">
        <f>C5*0.16</f>
        <v>11200</v>
      </c>
      <c r="D6" s="4"/>
      <c r="G6" s="11"/>
      <c r="H6" s="10">
        <f>+D37</f>
        <v>20000.000000000004</v>
      </c>
      <c r="I6">
        <v>8</v>
      </c>
      <c r="K6" s="11"/>
      <c r="L6" s="1"/>
      <c r="O6" s="11"/>
      <c r="P6" s="10"/>
      <c r="S6" s="11"/>
      <c r="T6" s="10"/>
      <c r="W6" s="21" t="s">
        <v>4</v>
      </c>
      <c r="X6" s="1"/>
      <c r="Y6" s="23">
        <f>+S9</f>
        <v>4480</v>
      </c>
      <c r="Z6" s="22"/>
      <c r="AD6" s="21"/>
      <c r="AE6" s="1"/>
      <c r="AF6" s="52"/>
      <c r="AG6" s="52"/>
      <c r="AJ6" s="21" t="s">
        <v>2</v>
      </c>
      <c r="AK6" s="1"/>
      <c r="AL6" s="57">
        <f>+Y5</f>
        <v>95000</v>
      </c>
      <c r="AM6" s="57"/>
      <c r="AN6" s="21" t="s">
        <v>44</v>
      </c>
      <c r="AO6" s="1"/>
      <c r="AP6" s="57">
        <f>+AF15</f>
        <v>14025</v>
      </c>
      <c r="AQ6" s="57"/>
    </row>
    <row r="7" spans="1:43" x14ac:dyDescent="0.25">
      <c r="A7" s="1"/>
      <c r="B7" s="1" t="s">
        <v>3</v>
      </c>
      <c r="C7" s="4"/>
      <c r="D7" s="5">
        <f>C5+C6</f>
        <v>81200</v>
      </c>
      <c r="F7" s="8"/>
      <c r="G7" s="11"/>
      <c r="H7" s="1"/>
      <c r="K7" s="11"/>
      <c r="L7" s="1"/>
      <c r="O7" s="11"/>
      <c r="P7" s="1"/>
      <c r="S7" s="11"/>
      <c r="T7" s="1"/>
      <c r="W7" s="21" t="s">
        <v>5</v>
      </c>
      <c r="X7" s="1"/>
      <c r="Y7" s="23">
        <f>+K16</f>
        <v>97440</v>
      </c>
      <c r="Z7" s="22"/>
      <c r="AD7" s="21" t="s">
        <v>12</v>
      </c>
      <c r="AE7" s="1"/>
      <c r="AF7" s="52"/>
      <c r="AG7" s="52"/>
      <c r="AJ7" s="21" t="s">
        <v>4</v>
      </c>
      <c r="AK7" s="1"/>
      <c r="AL7" s="52">
        <f>+Y6</f>
        <v>4480</v>
      </c>
      <c r="AM7" s="52"/>
      <c r="AN7" s="53" t="s">
        <v>46</v>
      </c>
      <c r="AO7" s="1"/>
      <c r="AP7" s="52">
        <f>SUM(AP4:AP6)</f>
        <v>59945</v>
      </c>
      <c r="AQ7" s="52"/>
    </row>
    <row r="8" spans="1:43" x14ac:dyDescent="0.25">
      <c r="A8" s="42">
        <v>3</v>
      </c>
      <c r="B8" s="42"/>
      <c r="C8" s="42"/>
      <c r="D8" s="42"/>
      <c r="G8" s="12">
        <f>SUM(G3:G7)</f>
        <v>700000</v>
      </c>
      <c r="H8" s="12">
        <f>SUM(H3:H7)</f>
        <v>140930</v>
      </c>
      <c r="K8" s="16">
        <f>SUM(K3,K7)</f>
        <v>0</v>
      </c>
      <c r="L8" s="16">
        <f>SUM(L3:L7)</f>
        <v>200000</v>
      </c>
      <c r="O8" s="12">
        <f>SUM(O3:O7)</f>
        <v>154000</v>
      </c>
      <c r="P8" s="12">
        <f>SUM(P3:P7)</f>
        <v>59000</v>
      </c>
      <c r="S8" s="12">
        <f>SUM(S3:S7)</f>
        <v>11200</v>
      </c>
      <c r="T8" s="12">
        <f>SUM(T3:T7)</f>
        <v>6720</v>
      </c>
      <c r="W8" s="21" t="s">
        <v>10</v>
      </c>
      <c r="X8" s="1"/>
      <c r="Y8" s="23">
        <f>+K24</f>
        <v>19438.620689655174</v>
      </c>
      <c r="Z8" s="22"/>
      <c r="AD8" s="21" t="s">
        <v>18</v>
      </c>
      <c r="AE8" s="1"/>
      <c r="AF8" s="52">
        <f>+Y15</f>
        <v>1250</v>
      </c>
      <c r="AG8" s="52"/>
      <c r="AJ8" s="21" t="s">
        <v>5</v>
      </c>
      <c r="AK8" s="1"/>
      <c r="AL8" s="52">
        <f>+Y7</f>
        <v>97440</v>
      </c>
      <c r="AM8" s="52"/>
      <c r="AN8" s="21"/>
      <c r="AO8" s="1"/>
      <c r="AP8" s="52"/>
      <c r="AQ8" s="52"/>
    </row>
    <row r="9" spans="1:43" x14ac:dyDescent="0.25">
      <c r="A9" s="1"/>
      <c r="B9" s="1" t="s">
        <v>2</v>
      </c>
      <c r="C9" s="2"/>
      <c r="D9" s="6">
        <f>C5*0.2</f>
        <v>14000</v>
      </c>
      <c r="G9" s="13">
        <f>G8-H8</f>
        <v>559070</v>
      </c>
      <c r="H9" s="14"/>
      <c r="K9" s="17"/>
      <c r="L9" s="18">
        <f>L8-K8</f>
        <v>200000</v>
      </c>
      <c r="O9" s="13">
        <f>O8-P8</f>
        <v>95000</v>
      </c>
      <c r="P9" s="14"/>
      <c r="S9" s="13">
        <f>S8-T8</f>
        <v>4480</v>
      </c>
      <c r="T9" s="14"/>
      <c r="W9" s="21"/>
      <c r="X9" s="1" t="s">
        <v>3</v>
      </c>
      <c r="Y9" s="23"/>
      <c r="Z9" s="23">
        <f>+H16</f>
        <v>32480</v>
      </c>
      <c r="AD9" s="53" t="s">
        <v>34</v>
      </c>
      <c r="AE9" s="1"/>
      <c r="AF9" s="54">
        <f>AF5-AF8</f>
        <v>46750</v>
      </c>
      <c r="AG9" s="52"/>
      <c r="AJ9" s="21" t="s">
        <v>10</v>
      </c>
      <c r="AK9" s="1"/>
      <c r="AL9" s="52">
        <f>+Y8</f>
        <v>19438.620689655174</v>
      </c>
      <c r="AM9" s="52"/>
      <c r="AN9" s="53" t="s">
        <v>55</v>
      </c>
      <c r="AO9" s="1"/>
      <c r="AP9" s="52"/>
      <c r="AQ9" s="52"/>
    </row>
    <row r="10" spans="1:43" x14ac:dyDescent="0.25">
      <c r="A10" s="1"/>
      <c r="B10" s="1" t="s">
        <v>4</v>
      </c>
      <c r="C10" s="5"/>
      <c r="D10" s="7">
        <f>C6*0.2</f>
        <v>2240</v>
      </c>
      <c r="W10" s="21"/>
      <c r="X10" s="1" t="s">
        <v>30</v>
      </c>
      <c r="Y10" s="23"/>
      <c r="Z10" s="23">
        <f>+P24</f>
        <v>500000</v>
      </c>
      <c r="AD10" s="21"/>
      <c r="AE10" s="1"/>
      <c r="AF10" s="52"/>
      <c r="AG10" s="52"/>
      <c r="AJ10" s="53" t="s">
        <v>45</v>
      </c>
      <c r="AK10" s="1"/>
      <c r="AL10" s="54">
        <f>SUM(AL5:AL9)</f>
        <v>775428.62068965519</v>
      </c>
      <c r="AM10" s="52"/>
      <c r="AN10" s="1" t="s">
        <v>30</v>
      </c>
      <c r="AO10" s="1"/>
      <c r="AP10" s="52">
        <f>+Z10</f>
        <v>500000</v>
      </c>
      <c r="AQ10" s="52"/>
    </row>
    <row r="11" spans="1:43" x14ac:dyDescent="0.25">
      <c r="A11" s="1" t="s">
        <v>3</v>
      </c>
      <c r="B11" s="1"/>
      <c r="C11" s="7">
        <f>D9+D10</f>
        <v>16240</v>
      </c>
      <c r="D11" s="5"/>
      <c r="E11" s="8">
        <f>D7-C11</f>
        <v>64960</v>
      </c>
      <c r="G11" s="43" t="s">
        <v>3</v>
      </c>
      <c r="H11" s="43"/>
      <c r="K11" s="43" t="s">
        <v>5</v>
      </c>
      <c r="L11" s="43"/>
      <c r="O11" s="43" t="s">
        <v>6</v>
      </c>
      <c r="P11" s="43"/>
      <c r="S11" s="43" t="s">
        <v>7</v>
      </c>
      <c r="T11" s="43"/>
      <c r="W11" s="21"/>
      <c r="X11" s="1" t="s">
        <v>7</v>
      </c>
      <c r="Y11" s="22"/>
      <c r="Z11" s="23">
        <f>+T16</f>
        <v>13440</v>
      </c>
      <c r="AD11" s="21"/>
      <c r="AE11" s="1"/>
      <c r="AF11" s="52"/>
      <c r="AG11" s="52"/>
      <c r="AJ11" s="53"/>
      <c r="AK11" s="1"/>
      <c r="AL11" s="54"/>
      <c r="AM11" s="52"/>
      <c r="AN11" s="53" t="s">
        <v>56</v>
      </c>
      <c r="AO11" s="1"/>
      <c r="AP11" s="54">
        <f>AP10</f>
        <v>500000</v>
      </c>
      <c r="AQ11" s="52"/>
    </row>
    <row r="12" spans="1:43" x14ac:dyDescent="0.25">
      <c r="A12" s="42">
        <v>4</v>
      </c>
      <c r="B12" s="42"/>
      <c r="C12" s="42"/>
      <c r="D12" s="42"/>
      <c r="E12" s="8">
        <f>C6-D10</f>
        <v>8960</v>
      </c>
      <c r="F12">
        <v>3</v>
      </c>
      <c r="G12" s="9">
        <f>+C11</f>
        <v>16240</v>
      </c>
      <c r="H12" s="10">
        <f>+D7</f>
        <v>81200</v>
      </c>
      <c r="I12">
        <v>2</v>
      </c>
      <c r="J12">
        <v>4</v>
      </c>
      <c r="K12" s="9">
        <f>+C13</f>
        <v>121800</v>
      </c>
      <c r="L12" s="10">
        <f>+D20</f>
        <v>24360</v>
      </c>
      <c r="M12">
        <v>5</v>
      </c>
      <c r="N12">
        <v>5</v>
      </c>
      <c r="O12" s="9">
        <f>+C21</f>
        <v>21000</v>
      </c>
      <c r="P12" s="10">
        <f>+D14</f>
        <v>105000</v>
      </c>
      <c r="Q12">
        <v>4</v>
      </c>
      <c r="R12">
        <v>5</v>
      </c>
      <c r="S12" s="9">
        <f>+C22</f>
        <v>3360</v>
      </c>
      <c r="T12" s="10">
        <f>+D15</f>
        <v>16800</v>
      </c>
      <c r="U12">
        <v>4</v>
      </c>
      <c r="W12" s="21"/>
      <c r="X12" s="1" t="s">
        <v>14</v>
      </c>
      <c r="Y12" s="22"/>
      <c r="Z12" s="23">
        <f>+L9</f>
        <v>200000</v>
      </c>
      <c r="AD12" s="21" t="s">
        <v>35</v>
      </c>
      <c r="AE12" s="1"/>
      <c r="AF12" s="52"/>
      <c r="AG12" s="52"/>
      <c r="AJ12" s="53"/>
      <c r="AK12" s="1"/>
      <c r="AL12" s="54"/>
      <c r="AM12" s="52"/>
      <c r="AN12" s="53"/>
      <c r="AO12" s="1"/>
      <c r="AP12" s="54"/>
      <c r="AQ12" s="52"/>
    </row>
    <row r="13" spans="1:43" x14ac:dyDescent="0.25">
      <c r="A13" s="1" t="s">
        <v>5</v>
      </c>
      <c r="B13" s="1"/>
      <c r="C13" s="2">
        <f>D14+D15</f>
        <v>121800</v>
      </c>
      <c r="D13" s="6"/>
      <c r="F13">
        <v>9</v>
      </c>
      <c r="G13" s="15">
        <f>+C39</f>
        <v>32480</v>
      </c>
      <c r="H13" s="10"/>
      <c r="K13" s="15"/>
      <c r="L13" s="10"/>
      <c r="O13" s="15"/>
      <c r="P13" s="10"/>
      <c r="S13" s="15"/>
      <c r="T13" s="10"/>
      <c r="W13" s="21"/>
      <c r="X13" s="1" t="s">
        <v>6</v>
      </c>
      <c r="Y13" s="22"/>
      <c r="Z13" s="23">
        <f>+P16</f>
        <v>84000</v>
      </c>
      <c r="AD13" s="53" t="s">
        <v>36</v>
      </c>
      <c r="AE13" s="1"/>
      <c r="AF13" s="54">
        <f>AF9</f>
        <v>46750</v>
      </c>
      <c r="AG13" s="52"/>
      <c r="AJ13" s="53"/>
      <c r="AK13" s="1"/>
      <c r="AL13" s="54"/>
      <c r="AM13" s="52"/>
      <c r="AN13" s="53" t="s">
        <v>57</v>
      </c>
      <c r="AO13" s="1"/>
      <c r="AP13" s="54">
        <f>+AP11+AP7</f>
        <v>559945</v>
      </c>
      <c r="AQ13" s="52"/>
    </row>
    <row r="14" spans="1:43" x14ac:dyDescent="0.25">
      <c r="A14" s="1"/>
      <c r="B14" s="1" t="s">
        <v>6</v>
      </c>
      <c r="C14" s="5"/>
      <c r="D14" s="7">
        <v>105000</v>
      </c>
      <c r="G14" s="11"/>
      <c r="H14" s="10"/>
      <c r="K14" s="11"/>
      <c r="L14" s="10"/>
      <c r="O14" s="11"/>
      <c r="P14" s="10"/>
      <c r="S14" s="11"/>
      <c r="T14" s="10"/>
      <c r="W14" s="21" t="s">
        <v>29</v>
      </c>
      <c r="X14" s="1"/>
      <c r="Y14" s="23">
        <f>+S24</f>
        <v>17241.37931034483</v>
      </c>
      <c r="Z14" s="23"/>
      <c r="AD14" s="53"/>
      <c r="AE14" s="1"/>
      <c r="AF14" s="52"/>
      <c r="AG14" s="52"/>
      <c r="AJ14" s="21"/>
      <c r="AK14" s="1"/>
      <c r="AL14" s="52"/>
      <c r="AM14" s="52"/>
      <c r="AN14" s="21"/>
      <c r="AO14" s="1"/>
      <c r="AP14" s="52"/>
      <c r="AQ14" s="52"/>
    </row>
    <row r="15" spans="1:43" x14ac:dyDescent="0.25">
      <c r="A15" s="1"/>
      <c r="B15" s="1" t="s">
        <v>7</v>
      </c>
      <c r="C15" s="7"/>
      <c r="D15" s="5">
        <f>D14*0.16</f>
        <v>16800</v>
      </c>
      <c r="E15" s="8">
        <f>+E11+E12</f>
        <v>73920</v>
      </c>
      <c r="G15" s="12">
        <f>SUM(G12:G14)</f>
        <v>48720</v>
      </c>
      <c r="H15" s="12">
        <f>SUM(H12:H14)</f>
        <v>81200</v>
      </c>
      <c r="K15" s="12">
        <f>SUM(K12:K14)</f>
        <v>121800</v>
      </c>
      <c r="L15" s="12">
        <f>SUM(L12:L14)</f>
        <v>24360</v>
      </c>
      <c r="O15" s="12">
        <f>SUM(O12:O14)</f>
        <v>21000</v>
      </c>
      <c r="P15" s="12">
        <f>SUM(P12:P14)</f>
        <v>105000</v>
      </c>
      <c r="S15" s="12">
        <f>SUM(S12:S14)</f>
        <v>3360</v>
      </c>
      <c r="T15" s="12">
        <f>SUM(T12:T14)</f>
        <v>16800</v>
      </c>
      <c r="W15" s="21" t="s">
        <v>13</v>
      </c>
      <c r="X15" s="1"/>
      <c r="Y15" s="23">
        <f>+K33</f>
        <v>1250</v>
      </c>
      <c r="Z15" s="23"/>
      <c r="AD15" s="21" t="s">
        <v>37</v>
      </c>
      <c r="AE15" s="1"/>
      <c r="AF15" s="52">
        <f>AF13*0.3</f>
        <v>14025</v>
      </c>
      <c r="AG15" s="52"/>
      <c r="AJ15" s="53" t="s">
        <v>47</v>
      </c>
      <c r="AK15" s="1"/>
      <c r="AL15" s="52"/>
      <c r="AM15" s="52"/>
      <c r="AN15" s="53" t="s">
        <v>48</v>
      </c>
      <c r="AO15" s="1"/>
      <c r="AP15" s="52"/>
      <c r="AQ15" s="52"/>
    </row>
    <row r="16" spans="1:43" x14ac:dyDescent="0.25">
      <c r="A16" s="42" t="s">
        <v>8</v>
      </c>
      <c r="B16" s="42"/>
      <c r="C16" s="42"/>
      <c r="D16" s="42"/>
      <c r="G16" s="13"/>
      <c r="H16" s="20">
        <f>H15-G15</f>
        <v>32480</v>
      </c>
      <c r="K16" s="13">
        <f>K15-L15</f>
        <v>97440</v>
      </c>
      <c r="L16" s="14"/>
      <c r="O16" s="13"/>
      <c r="P16" s="20">
        <f>P15-O15</f>
        <v>84000</v>
      </c>
      <c r="S16" s="13"/>
      <c r="T16" s="20">
        <f>T15-S15</f>
        <v>13440</v>
      </c>
      <c r="W16" s="21" t="s">
        <v>9</v>
      </c>
      <c r="X16" s="1"/>
      <c r="Y16" s="36">
        <f>+G24</f>
        <v>36000</v>
      </c>
      <c r="Z16" s="36"/>
      <c r="AD16" s="53" t="s">
        <v>38</v>
      </c>
      <c r="AE16" s="1"/>
      <c r="AF16" s="54">
        <f>AF13-AF15</f>
        <v>32725</v>
      </c>
      <c r="AG16" s="52"/>
      <c r="AJ16" s="21" t="s">
        <v>19</v>
      </c>
      <c r="AK16" s="1"/>
      <c r="AL16" s="52">
        <v>0</v>
      </c>
      <c r="AM16" s="52"/>
      <c r="AN16" s="21" t="s">
        <v>14</v>
      </c>
      <c r="AO16" s="1"/>
      <c r="AP16" s="52">
        <f>+Z12</f>
        <v>200000</v>
      </c>
      <c r="AQ16" s="52"/>
    </row>
    <row r="17" spans="1:43" x14ac:dyDescent="0.25">
      <c r="A17" s="1" t="s">
        <v>9</v>
      </c>
      <c r="B17" s="1"/>
      <c r="C17" s="2">
        <f>D18</f>
        <v>45000</v>
      </c>
      <c r="D17" s="6"/>
      <c r="W17" s="39"/>
      <c r="X17" s="38"/>
      <c r="Y17" s="37">
        <f>SUM(Y4:Y16)</f>
        <v>829920</v>
      </c>
      <c r="Z17" s="37">
        <f>SUM(Z4:Z16)</f>
        <v>829920</v>
      </c>
      <c r="AD17" s="21"/>
      <c r="AE17" s="1"/>
      <c r="AF17" s="52"/>
      <c r="AG17" s="52"/>
      <c r="AJ17" s="21" t="s">
        <v>49</v>
      </c>
      <c r="AK17" s="1"/>
      <c r="AL17" s="52">
        <f>+Y14</f>
        <v>17241.37931034483</v>
      </c>
      <c r="AM17" s="52"/>
      <c r="AN17" s="21" t="s">
        <v>38</v>
      </c>
      <c r="AO17" s="1"/>
      <c r="AP17" s="52">
        <f>+AF16</f>
        <v>32725</v>
      </c>
      <c r="AQ17" s="52"/>
    </row>
    <row r="18" spans="1:43" x14ac:dyDescent="0.25">
      <c r="A18" s="1"/>
      <c r="B18" s="1" t="s">
        <v>2</v>
      </c>
      <c r="C18" s="5"/>
      <c r="D18" s="7">
        <v>45000</v>
      </c>
      <c r="G18" s="43" t="s">
        <v>9</v>
      </c>
      <c r="H18" s="43"/>
      <c r="K18" s="43" t="s">
        <v>10</v>
      </c>
      <c r="L18" s="43"/>
      <c r="O18" s="43" t="s">
        <v>11</v>
      </c>
      <c r="P18" s="43"/>
      <c r="S18" s="43" t="s">
        <v>29</v>
      </c>
      <c r="T18" s="43"/>
      <c r="AA18" s="8">
        <f>Y17-Z17</f>
        <v>0</v>
      </c>
      <c r="AJ18" s="21" t="s">
        <v>50</v>
      </c>
      <c r="AK18" s="1"/>
      <c r="AL18" s="52">
        <v>0</v>
      </c>
      <c r="AM18" s="52"/>
      <c r="AN18" s="53" t="s">
        <v>51</v>
      </c>
      <c r="AO18" s="1"/>
      <c r="AP18" s="54">
        <f>AP16+AP17</f>
        <v>232725</v>
      </c>
      <c r="AQ18" s="52"/>
    </row>
    <row r="19" spans="1:43" x14ac:dyDescent="0.25">
      <c r="A19" s="42">
        <v>5</v>
      </c>
      <c r="B19" s="42"/>
      <c r="C19" s="42"/>
      <c r="D19" s="42"/>
      <c r="F19" t="s">
        <v>8</v>
      </c>
      <c r="G19" s="9">
        <f>+C17</f>
        <v>45000</v>
      </c>
      <c r="H19" s="10">
        <f>+D25</f>
        <v>9000</v>
      </c>
      <c r="I19" t="s">
        <v>25</v>
      </c>
      <c r="J19">
        <v>6</v>
      </c>
      <c r="K19" s="9">
        <f>+C28</f>
        <v>12000</v>
      </c>
      <c r="L19" s="10"/>
      <c r="O19" s="9"/>
      <c r="P19" s="10">
        <f>+D32</f>
        <v>500000</v>
      </c>
      <c r="Q19">
        <v>7</v>
      </c>
      <c r="R19">
        <v>8</v>
      </c>
      <c r="S19" s="9">
        <f>+C35</f>
        <v>17241.37931034483</v>
      </c>
      <c r="T19" s="10"/>
      <c r="Y19" s="8"/>
      <c r="Z19" s="24"/>
      <c r="AJ19" s="53" t="s">
        <v>52</v>
      </c>
      <c r="AK19" s="1"/>
      <c r="AL19" s="52">
        <f>SUM(AL16:AL18)</f>
        <v>17241.37931034483</v>
      </c>
      <c r="AM19" s="52"/>
      <c r="AN19" s="53"/>
      <c r="AO19" s="1"/>
      <c r="AP19" s="52"/>
      <c r="AQ19" s="52"/>
    </row>
    <row r="20" spans="1:43" x14ac:dyDescent="0.25">
      <c r="A20" s="1"/>
      <c r="B20" s="1" t="s">
        <v>5</v>
      </c>
      <c r="C20" s="2"/>
      <c r="D20" s="6">
        <f>C13*0.2</f>
        <v>24360</v>
      </c>
      <c r="G20" s="15"/>
      <c r="H20" s="10"/>
      <c r="J20">
        <v>10</v>
      </c>
      <c r="K20" s="15">
        <f>+C45</f>
        <v>200</v>
      </c>
      <c r="L20" s="10"/>
      <c r="O20" s="15"/>
      <c r="P20" s="10"/>
      <c r="S20" s="15"/>
      <c r="T20" s="10"/>
      <c r="AJ20" s="21"/>
      <c r="AK20" s="1"/>
      <c r="AL20" s="52"/>
      <c r="AM20" s="52"/>
      <c r="AN20" s="53"/>
      <c r="AO20" s="1"/>
      <c r="AP20" s="52"/>
      <c r="AQ20" s="52"/>
    </row>
    <row r="21" spans="1:43" x14ac:dyDescent="0.25">
      <c r="A21" s="1" t="s">
        <v>6</v>
      </c>
      <c r="B21" s="1"/>
      <c r="C21" s="5">
        <f>D14*0.2</f>
        <v>21000</v>
      </c>
      <c r="D21" s="7"/>
      <c r="E21" s="8"/>
      <c r="G21" s="15"/>
      <c r="H21" s="10"/>
      <c r="J21">
        <v>8</v>
      </c>
      <c r="K21" s="15">
        <f>+C36</f>
        <v>2758.620689655173</v>
      </c>
      <c r="L21" s="10"/>
      <c r="O21" s="15"/>
      <c r="P21" s="10"/>
      <c r="S21" s="15"/>
      <c r="T21" s="10"/>
      <c r="AJ21" s="21"/>
      <c r="AK21" s="1"/>
      <c r="AL21" s="52"/>
      <c r="AM21" s="52"/>
      <c r="AN21" s="53"/>
      <c r="AO21" s="1"/>
      <c r="AP21" s="52"/>
      <c r="AQ21" s="52"/>
    </row>
    <row r="22" spans="1:43" x14ac:dyDescent="0.25">
      <c r="A22" s="1" t="s">
        <v>7</v>
      </c>
      <c r="B22" s="1"/>
      <c r="C22" s="7">
        <f>D15*0.2</f>
        <v>3360</v>
      </c>
      <c r="D22" s="5"/>
      <c r="G22" s="15"/>
      <c r="H22" s="10"/>
      <c r="J22">
        <v>9</v>
      </c>
      <c r="K22" s="15">
        <f>+C41</f>
        <v>4480</v>
      </c>
      <c r="L22" s="10"/>
      <c r="O22" s="15"/>
      <c r="P22" s="10"/>
      <c r="S22" s="15"/>
      <c r="T22" s="10"/>
      <c r="AJ22" s="21"/>
      <c r="AK22" s="1"/>
      <c r="AL22" s="52"/>
      <c r="AM22" s="52"/>
      <c r="AN22" s="21"/>
      <c r="AO22" s="1"/>
      <c r="AP22" s="52"/>
      <c r="AQ22" s="52"/>
    </row>
    <row r="23" spans="1:43" x14ac:dyDescent="0.25">
      <c r="A23" s="42" t="s">
        <v>25</v>
      </c>
      <c r="B23" s="42"/>
      <c r="C23" s="42"/>
      <c r="D23" s="42"/>
      <c r="G23" s="12">
        <f>SUM(G19:G22)</f>
        <v>45000</v>
      </c>
      <c r="H23" s="12">
        <f>SUM(H19:H22)</f>
        <v>9000</v>
      </c>
      <c r="K23" s="12">
        <f>SUM(K19:K22)</f>
        <v>19438.620689655174</v>
      </c>
      <c r="L23" s="12">
        <f>SUM(L19:L22)</f>
        <v>0</v>
      </c>
      <c r="O23" s="12">
        <f>SUM(O19:O22)</f>
        <v>0</v>
      </c>
      <c r="P23" s="12">
        <f>SUM(P19:P22)</f>
        <v>500000</v>
      </c>
      <c r="S23" s="12">
        <f>SUM(S19:S22)</f>
        <v>17241.37931034483</v>
      </c>
      <c r="T23" s="12">
        <f>SUM(T19:T22)</f>
        <v>0</v>
      </c>
      <c r="AJ23" s="53" t="s">
        <v>53</v>
      </c>
      <c r="AK23" s="1"/>
      <c r="AL23" s="52">
        <f>+AL10+AL19</f>
        <v>792670</v>
      </c>
      <c r="AM23" s="52"/>
      <c r="AN23" s="53" t="s">
        <v>54</v>
      </c>
      <c r="AO23" s="1"/>
      <c r="AP23" s="52">
        <f>+AP13+AP18</f>
        <v>792670</v>
      </c>
      <c r="AQ23" s="52"/>
    </row>
    <row r="24" spans="1:43" x14ac:dyDescent="0.25">
      <c r="A24" s="1" t="s">
        <v>2</v>
      </c>
      <c r="B24" s="1"/>
      <c r="C24" s="7">
        <f>D18*0.2</f>
        <v>9000</v>
      </c>
      <c r="D24" s="5"/>
      <c r="G24" s="13">
        <f>G23-H23</f>
        <v>36000</v>
      </c>
      <c r="H24" s="14"/>
      <c r="K24" s="13">
        <f>K23-L23</f>
        <v>19438.620689655174</v>
      </c>
      <c r="L24" s="14"/>
      <c r="O24" s="13"/>
      <c r="P24" s="20">
        <f>P23-O23</f>
        <v>500000</v>
      </c>
      <c r="S24" s="13">
        <f>S23-T23</f>
        <v>17241.37931034483</v>
      </c>
      <c r="T24" s="14"/>
      <c r="AJ24" s="21"/>
      <c r="AK24" s="1"/>
      <c r="AL24" s="52"/>
      <c r="AM24" s="52"/>
      <c r="AN24" s="21"/>
      <c r="AO24" s="1"/>
      <c r="AP24" s="52"/>
      <c r="AQ24" s="52"/>
    </row>
    <row r="25" spans="1:43" x14ac:dyDescent="0.25">
      <c r="A25" s="1"/>
      <c r="B25" s="1" t="s">
        <v>9</v>
      </c>
      <c r="C25" s="7"/>
      <c r="D25" s="5">
        <f>C24</f>
        <v>9000</v>
      </c>
    </row>
    <row r="26" spans="1:43" x14ac:dyDescent="0.25">
      <c r="A26" s="42">
        <v>6</v>
      </c>
      <c r="B26" s="42"/>
      <c r="C26" s="42"/>
      <c r="D26" s="42"/>
      <c r="K26" s="43" t="s">
        <v>13</v>
      </c>
      <c r="L26" s="43"/>
    </row>
    <row r="27" spans="1:43" x14ac:dyDescent="0.25">
      <c r="A27" s="1" t="s">
        <v>2</v>
      </c>
      <c r="B27" s="1"/>
      <c r="C27" s="2">
        <v>75000</v>
      </c>
      <c r="D27" s="6"/>
      <c r="J27">
        <v>10</v>
      </c>
      <c r="K27" s="9">
        <f>+C44</f>
        <v>1250</v>
      </c>
      <c r="L27" s="10"/>
    </row>
    <row r="28" spans="1:43" x14ac:dyDescent="0.25">
      <c r="A28" s="1" t="s">
        <v>10</v>
      </c>
      <c r="B28" s="1"/>
      <c r="C28" s="5">
        <f>C27*0.16</f>
        <v>12000</v>
      </c>
      <c r="D28" s="7"/>
      <c r="K28" s="15"/>
      <c r="L28" s="10"/>
    </row>
    <row r="29" spans="1:43" x14ac:dyDescent="0.25">
      <c r="A29" s="1"/>
      <c r="B29" s="1" t="s">
        <v>0</v>
      </c>
      <c r="C29" s="7"/>
      <c r="D29" s="5">
        <f>+C27+C28</f>
        <v>87000</v>
      </c>
      <c r="K29" s="11"/>
      <c r="L29" s="10"/>
    </row>
    <row r="30" spans="1:43" x14ac:dyDescent="0.25">
      <c r="A30" s="42">
        <v>7</v>
      </c>
      <c r="B30" s="42"/>
      <c r="C30" s="42"/>
      <c r="D30" s="42"/>
      <c r="K30" s="11"/>
      <c r="L30" s="10"/>
    </row>
    <row r="31" spans="1:43" x14ac:dyDescent="0.25">
      <c r="A31" s="1" t="s">
        <v>0</v>
      </c>
      <c r="B31" s="1"/>
      <c r="C31" s="2">
        <v>500000</v>
      </c>
      <c r="D31" s="6"/>
      <c r="K31" s="11"/>
      <c r="L31" s="1"/>
    </row>
    <row r="32" spans="1:43" x14ac:dyDescent="0.25">
      <c r="A32" s="1"/>
      <c r="B32" s="1" t="s">
        <v>11</v>
      </c>
      <c r="C32" s="5"/>
      <c r="D32" s="7">
        <f>C31</f>
        <v>500000</v>
      </c>
      <c r="K32" s="12">
        <f>SUM(K27:K31)</f>
        <v>1250</v>
      </c>
      <c r="L32" s="12">
        <f>SUM(L27:L31)</f>
        <v>0</v>
      </c>
    </row>
    <row r="33" spans="1:12" x14ac:dyDescent="0.25">
      <c r="A33" s="1"/>
      <c r="B33" s="1"/>
      <c r="C33" s="7"/>
      <c r="D33" s="5"/>
      <c r="K33" s="13">
        <f>K32-L32</f>
        <v>1250</v>
      </c>
      <c r="L33" s="14"/>
    </row>
    <row r="34" spans="1:12" x14ac:dyDescent="0.25">
      <c r="A34" s="42">
        <v>8</v>
      </c>
      <c r="B34" s="42"/>
      <c r="C34" s="42"/>
      <c r="D34" s="42"/>
    </row>
    <row r="35" spans="1:12" x14ac:dyDescent="0.25">
      <c r="A35" s="1" t="s">
        <v>28</v>
      </c>
      <c r="B35" s="1"/>
      <c r="C35" s="2">
        <f>(20000/1.16)</f>
        <v>17241.37931034483</v>
      </c>
      <c r="D35" s="6"/>
    </row>
    <row r="36" spans="1:12" x14ac:dyDescent="0.25">
      <c r="A36" s="1" t="s">
        <v>26</v>
      </c>
      <c r="B36" s="1"/>
      <c r="C36" s="5">
        <f>C35*0.16</f>
        <v>2758.620689655173</v>
      </c>
      <c r="D36" s="7"/>
    </row>
    <row r="37" spans="1:12" x14ac:dyDescent="0.25">
      <c r="A37" s="1"/>
      <c r="B37" s="1" t="s">
        <v>0</v>
      </c>
      <c r="C37" s="5"/>
      <c r="D37" s="7">
        <f>C35+C36</f>
        <v>20000.000000000004</v>
      </c>
    </row>
    <row r="38" spans="1:12" x14ac:dyDescent="0.25">
      <c r="A38" s="42">
        <v>9</v>
      </c>
      <c r="B38" s="42"/>
      <c r="C38" s="42"/>
      <c r="D38" s="42"/>
    </row>
    <row r="39" spans="1:12" x14ac:dyDescent="0.25">
      <c r="A39" s="1" t="s">
        <v>3</v>
      </c>
      <c r="B39" s="1"/>
      <c r="C39" s="2">
        <f>(D7-C11)/2</f>
        <v>32480</v>
      </c>
      <c r="D39" s="6"/>
      <c r="E39" s="8">
        <f>E15/2</f>
        <v>36960</v>
      </c>
      <c r="G39" s="8">
        <f>+C41+C39</f>
        <v>36960</v>
      </c>
    </row>
    <row r="40" spans="1:12" x14ac:dyDescent="0.25">
      <c r="A40" s="1"/>
      <c r="B40" s="1" t="s">
        <v>0</v>
      </c>
      <c r="C40" s="5"/>
      <c r="D40" s="7">
        <f>C39</f>
        <v>32480</v>
      </c>
    </row>
    <row r="41" spans="1:12" x14ac:dyDescent="0.25">
      <c r="A41" s="1" t="s">
        <v>26</v>
      </c>
      <c r="B41" s="1"/>
      <c r="C41" s="5">
        <f>D42</f>
        <v>4480</v>
      </c>
      <c r="D41" s="7"/>
      <c r="E41" s="8">
        <f>(C39/1.16)*0.16</f>
        <v>4480.0000000000009</v>
      </c>
      <c r="G41" s="8"/>
    </row>
    <row r="42" spans="1:12" x14ac:dyDescent="0.25">
      <c r="A42" s="1"/>
      <c r="B42" s="1" t="s">
        <v>4</v>
      </c>
      <c r="C42" s="5"/>
      <c r="D42" s="7">
        <f>8960/2</f>
        <v>4480</v>
      </c>
    </row>
    <row r="43" spans="1:12" x14ac:dyDescent="0.25">
      <c r="A43" s="42">
        <v>10</v>
      </c>
      <c r="B43" s="42"/>
      <c r="C43" s="42"/>
      <c r="D43" s="42"/>
    </row>
    <row r="44" spans="1:12" x14ac:dyDescent="0.25">
      <c r="A44" s="1" t="s">
        <v>13</v>
      </c>
      <c r="B44" s="1"/>
      <c r="C44" s="2">
        <v>1250</v>
      </c>
      <c r="D44" s="6"/>
    </row>
    <row r="45" spans="1:12" x14ac:dyDescent="0.25">
      <c r="A45" s="1" t="s">
        <v>10</v>
      </c>
      <c r="B45" s="1"/>
      <c r="C45" s="5">
        <f>C44*0.16</f>
        <v>200</v>
      </c>
      <c r="D45" s="7"/>
    </row>
    <row r="46" spans="1:12" x14ac:dyDescent="0.25">
      <c r="A46" s="1"/>
      <c r="B46" s="1" t="s">
        <v>0</v>
      </c>
      <c r="C46" s="7"/>
      <c r="D46" s="5">
        <f>C45+C44</f>
        <v>1450</v>
      </c>
    </row>
  </sheetData>
  <mergeCells count="28">
    <mergeCell ref="AD2:AG2"/>
    <mergeCell ref="AJ2:AQ2"/>
    <mergeCell ref="K26:L26"/>
    <mergeCell ref="W2:Z2"/>
    <mergeCell ref="G18:H18"/>
    <mergeCell ref="K18:L18"/>
    <mergeCell ref="O18:P18"/>
    <mergeCell ref="S18:T18"/>
    <mergeCell ref="K2:L2"/>
    <mergeCell ref="O2:P2"/>
    <mergeCell ref="S2:T2"/>
    <mergeCell ref="G11:H11"/>
    <mergeCell ref="K11:L11"/>
    <mergeCell ref="O11:P11"/>
    <mergeCell ref="S11:T11"/>
    <mergeCell ref="A38:D38"/>
    <mergeCell ref="A43:D43"/>
    <mergeCell ref="G2:H2"/>
    <mergeCell ref="A19:D19"/>
    <mergeCell ref="A26:D26"/>
    <mergeCell ref="A30:D30"/>
    <mergeCell ref="A34:D34"/>
    <mergeCell ref="A23:D23"/>
    <mergeCell ref="A1:D1"/>
    <mergeCell ref="A4:D4"/>
    <mergeCell ref="A8:D8"/>
    <mergeCell ref="A12:D12"/>
    <mergeCell ref="A16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94AB1-F1AE-4BD3-82C6-CCE650BA7606}">
  <dimension ref="A1:Z46"/>
  <sheetViews>
    <sheetView topLeftCell="F6" zoomScale="80" zoomScaleNormal="80" workbookViewId="0">
      <selection activeCell="Y31" sqref="Y31"/>
    </sheetView>
  </sheetViews>
  <sheetFormatPr baseColWidth="10" defaultRowHeight="15" x14ac:dyDescent="0.25"/>
  <cols>
    <col min="1" max="1" width="25.5703125" customWidth="1"/>
    <col min="2" max="2" width="26.140625" customWidth="1"/>
    <col min="3" max="3" width="13" customWidth="1"/>
    <col min="4" max="4" width="14.28515625" customWidth="1"/>
    <col min="6" max="6" width="3.7109375" customWidth="1"/>
    <col min="7" max="7" width="14" customWidth="1"/>
    <col min="8" max="8" width="13.42578125" customWidth="1"/>
    <col min="9" max="9" width="3.42578125" customWidth="1"/>
    <col min="10" max="10" width="3.140625" customWidth="1"/>
    <col min="11" max="11" width="14" customWidth="1"/>
    <col min="12" max="12" width="13.7109375" customWidth="1"/>
    <col min="13" max="13" width="3.42578125" customWidth="1"/>
    <col min="14" max="14" width="3.5703125" customWidth="1"/>
    <col min="15" max="15" width="13.28515625" customWidth="1"/>
    <col min="16" max="16" width="14" customWidth="1"/>
    <col min="17" max="17" width="3.5703125" customWidth="1"/>
    <col min="18" max="18" width="4" customWidth="1"/>
    <col min="20" max="20" width="13.42578125" customWidth="1"/>
    <col min="21" max="21" width="3.28515625" customWidth="1"/>
    <col min="23" max="23" width="28.85546875" customWidth="1"/>
    <col min="24" max="24" width="21.85546875" customWidth="1"/>
    <col min="25" max="25" width="13.85546875" customWidth="1"/>
    <col min="26" max="26" width="16.42578125" customWidth="1"/>
  </cols>
  <sheetData>
    <row r="1" spans="1:26" x14ac:dyDescent="0.25">
      <c r="A1" s="42">
        <v>1</v>
      </c>
      <c r="B1" s="42"/>
      <c r="C1" s="42"/>
      <c r="D1" s="42"/>
    </row>
    <row r="2" spans="1:26" x14ac:dyDescent="0.25">
      <c r="A2" s="1" t="s">
        <v>0</v>
      </c>
      <c r="B2" s="1"/>
      <c r="C2" s="2">
        <v>250000</v>
      </c>
      <c r="D2" s="3"/>
      <c r="G2" s="43" t="s">
        <v>0</v>
      </c>
      <c r="H2" s="43"/>
      <c r="K2" s="43" t="s">
        <v>19</v>
      </c>
      <c r="L2" s="43"/>
      <c r="O2" s="43" t="s">
        <v>14</v>
      </c>
      <c r="P2" s="43"/>
      <c r="S2" s="43" t="s">
        <v>2</v>
      </c>
      <c r="T2" s="43"/>
      <c r="W2" s="44" t="s">
        <v>15</v>
      </c>
      <c r="X2" s="44"/>
      <c r="Y2" s="44"/>
      <c r="Z2" s="44"/>
    </row>
    <row r="3" spans="1:26" x14ac:dyDescent="0.25">
      <c r="A3" s="1" t="s">
        <v>19</v>
      </c>
      <c r="B3" s="1"/>
      <c r="C3" s="2">
        <v>200000</v>
      </c>
      <c r="D3" s="4"/>
      <c r="F3">
        <v>1</v>
      </c>
      <c r="G3" s="9">
        <f>+C2</f>
        <v>250000</v>
      </c>
      <c r="H3" s="10">
        <f>+D20</f>
        <v>20500</v>
      </c>
      <c r="I3">
        <v>4</v>
      </c>
      <c r="J3">
        <v>1</v>
      </c>
      <c r="K3" s="9">
        <f>+C3</f>
        <v>200000</v>
      </c>
      <c r="L3" s="10"/>
      <c r="O3" s="9"/>
      <c r="P3" s="10">
        <f>+D4</f>
        <v>450000</v>
      </c>
      <c r="Q3">
        <v>1</v>
      </c>
      <c r="R3">
        <v>2</v>
      </c>
      <c r="S3" s="9">
        <f>+C6</f>
        <v>75000</v>
      </c>
      <c r="T3" s="10">
        <f>+D15</f>
        <v>47000</v>
      </c>
      <c r="U3" t="s">
        <v>20</v>
      </c>
      <c r="W3" s="21"/>
      <c r="X3" s="1"/>
      <c r="Y3" s="22" t="s">
        <v>16</v>
      </c>
      <c r="Z3" s="22" t="s">
        <v>17</v>
      </c>
    </row>
    <row r="4" spans="1:26" x14ac:dyDescent="0.25">
      <c r="A4" s="1"/>
      <c r="B4" s="1" t="s">
        <v>1</v>
      </c>
      <c r="C4" s="4"/>
      <c r="D4" s="5">
        <f>C2+C3</f>
        <v>450000</v>
      </c>
      <c r="F4">
        <v>5</v>
      </c>
      <c r="G4" s="15">
        <f>+C22</f>
        <v>500000</v>
      </c>
      <c r="H4" s="10">
        <f>+D27</f>
        <v>52200</v>
      </c>
      <c r="I4">
        <v>6</v>
      </c>
      <c r="K4" s="15"/>
      <c r="L4" s="10"/>
      <c r="O4" s="11"/>
      <c r="P4" s="1"/>
      <c r="S4" s="15"/>
      <c r="T4" s="10"/>
      <c r="W4" s="21" t="s">
        <v>0</v>
      </c>
      <c r="X4" s="1"/>
      <c r="Y4" s="23">
        <f>+G9</f>
        <v>776870</v>
      </c>
      <c r="Z4" s="22"/>
    </row>
    <row r="5" spans="1:26" x14ac:dyDescent="0.25">
      <c r="A5" s="42">
        <v>2</v>
      </c>
      <c r="B5" s="42"/>
      <c r="C5" s="42"/>
      <c r="D5" s="42"/>
      <c r="F5">
        <v>9</v>
      </c>
      <c r="G5" s="15">
        <f>+C38</f>
        <v>125000</v>
      </c>
      <c r="H5" s="10">
        <f>+D31</f>
        <v>2610</v>
      </c>
      <c r="I5">
        <v>7</v>
      </c>
      <c r="K5" s="11"/>
      <c r="L5" s="10"/>
      <c r="O5" s="11"/>
      <c r="P5" s="1"/>
      <c r="S5" s="11"/>
      <c r="T5" s="10"/>
      <c r="W5" s="21" t="s">
        <v>2</v>
      </c>
      <c r="X5" s="1"/>
      <c r="Y5" s="23">
        <f>+S9</f>
        <v>28000</v>
      </c>
      <c r="Z5" s="22"/>
    </row>
    <row r="6" spans="1:26" x14ac:dyDescent="0.25">
      <c r="A6" s="1" t="s">
        <v>2</v>
      </c>
      <c r="B6" s="1"/>
      <c r="C6" s="2">
        <v>75000</v>
      </c>
      <c r="D6" s="3"/>
      <c r="G6" s="11"/>
      <c r="H6" s="10">
        <f>+D36</f>
        <v>2320</v>
      </c>
      <c r="I6">
        <v>8</v>
      </c>
      <c r="K6" s="11"/>
      <c r="L6" s="10"/>
      <c r="O6" s="11"/>
      <c r="P6" s="1"/>
      <c r="S6" s="11"/>
      <c r="T6" s="10"/>
      <c r="W6" s="21" t="s">
        <v>10</v>
      </c>
      <c r="X6" s="1"/>
      <c r="Y6" s="23">
        <f>+K37</f>
        <v>7880</v>
      </c>
      <c r="Z6" s="23"/>
    </row>
    <row r="7" spans="1:26" x14ac:dyDescent="0.25">
      <c r="A7" s="1" t="s">
        <v>4</v>
      </c>
      <c r="B7" s="1"/>
      <c r="C7" s="5">
        <f>C6*0.16</f>
        <v>12000</v>
      </c>
      <c r="D7" s="4"/>
      <c r="G7" s="11"/>
      <c r="H7" s="10">
        <f>+D46</f>
        <v>20500</v>
      </c>
      <c r="I7">
        <v>10</v>
      </c>
      <c r="K7" s="11"/>
      <c r="L7" s="1"/>
      <c r="O7" s="11"/>
      <c r="P7" s="1"/>
      <c r="S7" s="11"/>
      <c r="T7" s="1"/>
      <c r="W7" s="21" t="s">
        <v>4</v>
      </c>
      <c r="X7" s="1"/>
      <c r="Y7" s="23">
        <f>+G19</f>
        <v>12000</v>
      </c>
      <c r="Z7" s="22"/>
    </row>
    <row r="8" spans="1:26" x14ac:dyDescent="0.25">
      <c r="A8" s="1"/>
      <c r="B8" s="1" t="s">
        <v>3</v>
      </c>
      <c r="C8" s="4"/>
      <c r="D8" s="5">
        <f>C6+C7</f>
        <v>87000</v>
      </c>
      <c r="G8" s="12">
        <f>SUM(G3:G7)</f>
        <v>875000</v>
      </c>
      <c r="H8" s="12">
        <f>SUM(H3:H7)</f>
        <v>98130</v>
      </c>
      <c r="K8" s="12">
        <f>SUM(K3:K7)</f>
        <v>200000</v>
      </c>
      <c r="L8" s="12">
        <f>SUM(L3:L7)</f>
        <v>0</v>
      </c>
      <c r="O8" s="16">
        <f>SUM(O3,O7)</f>
        <v>0</v>
      </c>
      <c r="P8" s="16">
        <f>SUM(P3:P7)</f>
        <v>450000</v>
      </c>
      <c r="S8" s="12">
        <f>SUM(S3:S7)</f>
        <v>75000</v>
      </c>
      <c r="T8" s="12">
        <f>SUM(T3:T7)</f>
        <v>47000</v>
      </c>
      <c r="W8" s="21" t="s">
        <v>19</v>
      </c>
      <c r="X8" s="1"/>
      <c r="Y8" s="23">
        <f>+K9</f>
        <v>200000</v>
      </c>
      <c r="Z8" s="23"/>
    </row>
    <row r="9" spans="1:26" x14ac:dyDescent="0.25">
      <c r="A9" s="42">
        <v>3</v>
      </c>
      <c r="B9" s="42"/>
      <c r="C9" s="42"/>
      <c r="D9" s="42"/>
      <c r="G9" s="13">
        <f>G8-H8</f>
        <v>776870</v>
      </c>
      <c r="H9" s="14"/>
      <c r="K9" s="13">
        <f>K8-L8</f>
        <v>200000</v>
      </c>
      <c r="L9" s="14"/>
      <c r="O9" s="17"/>
      <c r="P9" s="18">
        <f>P8-O8</f>
        <v>450000</v>
      </c>
      <c r="S9" s="13">
        <f>S8-T8</f>
        <v>28000</v>
      </c>
      <c r="T9" s="14"/>
      <c r="W9" s="21" t="s">
        <v>21</v>
      </c>
      <c r="X9" s="1"/>
      <c r="Y9" s="23">
        <f>+O37</f>
        <v>45000</v>
      </c>
      <c r="Z9" s="23"/>
    </row>
    <row r="10" spans="1:26" x14ac:dyDescent="0.25">
      <c r="A10" s="1" t="s">
        <v>5</v>
      </c>
      <c r="B10" s="1"/>
      <c r="C10" s="2">
        <f>D11+D12</f>
        <v>98600</v>
      </c>
      <c r="D10" s="6"/>
      <c r="W10" s="21" t="s">
        <v>5</v>
      </c>
      <c r="X10" s="1"/>
      <c r="Y10" s="23">
        <f>+O19</f>
        <v>0</v>
      </c>
      <c r="Z10" s="23"/>
    </row>
    <row r="11" spans="1:26" x14ac:dyDescent="0.25">
      <c r="A11" s="1"/>
      <c r="B11" s="1" t="s">
        <v>6</v>
      </c>
      <c r="C11" s="5"/>
      <c r="D11" s="7">
        <v>85000</v>
      </c>
      <c r="G11" s="43" t="s">
        <v>4</v>
      </c>
      <c r="H11" s="43"/>
      <c r="K11" s="43" t="s">
        <v>3</v>
      </c>
      <c r="L11" s="43"/>
      <c r="O11" s="43" t="s">
        <v>5</v>
      </c>
      <c r="P11" s="43"/>
      <c r="S11" s="43" t="s">
        <v>6</v>
      </c>
      <c r="T11" s="43"/>
      <c r="W11" s="21"/>
      <c r="X11" s="1" t="s">
        <v>3</v>
      </c>
      <c r="Y11" s="22"/>
      <c r="Z11" s="23">
        <f>+L19</f>
        <v>87000</v>
      </c>
    </row>
    <row r="12" spans="1:26" x14ac:dyDescent="0.25">
      <c r="A12" s="1"/>
      <c r="B12" s="1" t="s">
        <v>7</v>
      </c>
      <c r="C12" s="7"/>
      <c r="D12" s="5">
        <f>D11*0.16</f>
        <v>13600</v>
      </c>
      <c r="F12">
        <v>2</v>
      </c>
      <c r="G12" s="9">
        <f>+C7</f>
        <v>12000</v>
      </c>
      <c r="H12" s="10"/>
      <c r="K12" s="9"/>
      <c r="L12" s="10">
        <f>+D8</f>
        <v>87000</v>
      </c>
      <c r="M12">
        <v>2</v>
      </c>
      <c r="N12">
        <v>3</v>
      </c>
      <c r="O12" s="9">
        <f>+C10</f>
        <v>98600</v>
      </c>
      <c r="P12" s="10">
        <f>+D39</f>
        <v>98600</v>
      </c>
      <c r="Q12">
        <v>9</v>
      </c>
      <c r="S12" s="9"/>
      <c r="T12" s="10">
        <f>+D11</f>
        <v>85000</v>
      </c>
      <c r="U12">
        <v>3</v>
      </c>
      <c r="W12" s="21"/>
      <c r="X12" s="1" t="s">
        <v>7</v>
      </c>
      <c r="Y12" s="22"/>
      <c r="Z12" s="23">
        <f>+H28</f>
        <v>0</v>
      </c>
    </row>
    <row r="13" spans="1:26" x14ac:dyDescent="0.25">
      <c r="A13" s="42" t="s">
        <v>20</v>
      </c>
      <c r="B13" s="42"/>
      <c r="C13" s="42"/>
      <c r="D13" s="42"/>
      <c r="G13" s="15"/>
      <c r="H13" s="10"/>
      <c r="K13" s="11"/>
      <c r="L13" s="1"/>
      <c r="O13" s="15"/>
      <c r="P13" s="10"/>
      <c r="S13" s="11"/>
      <c r="T13" s="10"/>
      <c r="W13" s="21"/>
      <c r="X13" s="1" t="s">
        <v>11</v>
      </c>
      <c r="Y13" s="22"/>
      <c r="Z13" s="23">
        <f>+H37</f>
        <v>500000</v>
      </c>
    </row>
    <row r="14" spans="1:26" x14ac:dyDescent="0.25">
      <c r="A14" s="1" t="s">
        <v>9</v>
      </c>
      <c r="B14" s="1"/>
      <c r="C14" s="2">
        <v>47000</v>
      </c>
      <c r="D14" s="6"/>
      <c r="G14" s="15"/>
      <c r="H14" s="10"/>
      <c r="K14" s="11"/>
      <c r="L14" s="1"/>
      <c r="O14" s="11"/>
      <c r="P14" s="10"/>
      <c r="S14" s="11"/>
      <c r="T14" s="1"/>
      <c r="W14" s="21"/>
      <c r="X14" s="1" t="s">
        <v>14</v>
      </c>
      <c r="Y14" s="23"/>
      <c r="Z14" s="23">
        <f>+P9</f>
        <v>450000</v>
      </c>
    </row>
    <row r="15" spans="1:26" x14ac:dyDescent="0.25">
      <c r="A15" s="1"/>
      <c r="B15" s="1" t="s">
        <v>2</v>
      </c>
      <c r="C15" s="5"/>
      <c r="D15" s="7">
        <f>C14</f>
        <v>47000</v>
      </c>
      <c r="G15" s="15"/>
      <c r="H15" s="10"/>
      <c r="K15" s="11"/>
      <c r="L15" s="1"/>
      <c r="O15" s="11"/>
      <c r="P15" s="10"/>
      <c r="S15" s="11"/>
      <c r="T15" s="1"/>
      <c r="W15" s="21"/>
      <c r="X15" s="1" t="s">
        <v>6</v>
      </c>
      <c r="Y15" s="23"/>
      <c r="Z15" s="23">
        <f>+T19</f>
        <v>85000</v>
      </c>
    </row>
    <row r="16" spans="1:26" x14ac:dyDescent="0.25">
      <c r="A16" s="45">
        <v>4</v>
      </c>
      <c r="B16" s="45"/>
      <c r="C16" s="45"/>
      <c r="D16" s="45"/>
      <c r="G16" s="11"/>
      <c r="H16" s="1"/>
      <c r="K16" s="11"/>
      <c r="L16" s="1"/>
      <c r="O16" s="11"/>
      <c r="P16" s="1"/>
      <c r="S16" s="11"/>
      <c r="T16" s="1"/>
      <c r="W16" s="21"/>
      <c r="X16" s="1" t="s">
        <v>27</v>
      </c>
      <c r="Y16" s="23"/>
      <c r="Z16" s="23">
        <f>+H46</f>
        <v>13600</v>
      </c>
    </row>
    <row r="17" spans="1:26" x14ac:dyDescent="0.25">
      <c r="A17" s="41"/>
      <c r="B17" s="41"/>
      <c r="C17" s="35"/>
      <c r="D17" s="35"/>
      <c r="G17" s="11"/>
      <c r="H17" s="1"/>
      <c r="K17" s="11"/>
      <c r="L17" s="1"/>
      <c r="O17" s="11"/>
      <c r="P17" s="1"/>
      <c r="S17" s="11"/>
      <c r="T17" s="1"/>
      <c r="W17" s="21"/>
      <c r="X17" s="1" t="s">
        <v>31</v>
      </c>
      <c r="Y17" s="23"/>
      <c r="Z17" s="23">
        <f>+T31</f>
        <v>26400</v>
      </c>
    </row>
    <row r="18" spans="1:26" x14ac:dyDescent="0.25">
      <c r="A18" s="25" t="s">
        <v>18</v>
      </c>
      <c r="B18" s="26"/>
      <c r="C18" s="27">
        <v>10500</v>
      </c>
      <c r="D18" s="28"/>
      <c r="G18" s="12">
        <f>SUM(G12:G16)</f>
        <v>12000</v>
      </c>
      <c r="H18" s="12">
        <f>SUM(H12:H16)</f>
        <v>0</v>
      </c>
      <c r="K18" s="16">
        <f>SUM(K12,K16)</f>
        <v>0</v>
      </c>
      <c r="L18" s="16">
        <f>SUM(L12:L16)</f>
        <v>87000</v>
      </c>
      <c r="O18" s="12">
        <f>SUM(O12:O16)</f>
        <v>98600</v>
      </c>
      <c r="P18" s="12">
        <f>SUM(P12:P16)</f>
        <v>98600</v>
      </c>
      <c r="S18" s="16">
        <f>SUM(S12,S16)</f>
        <v>0</v>
      </c>
      <c r="T18" s="16">
        <f>SUM(T12:T16)</f>
        <v>85000</v>
      </c>
      <c r="W18" s="21" t="s">
        <v>18</v>
      </c>
      <c r="X18" s="1"/>
      <c r="Y18" s="23">
        <f>+O28</f>
        <v>24250</v>
      </c>
      <c r="Z18" s="23"/>
    </row>
    <row r="19" spans="1:26" x14ac:dyDescent="0.25">
      <c r="A19" s="29" t="s">
        <v>12</v>
      </c>
      <c r="B19" s="29"/>
      <c r="C19" s="27">
        <v>10000</v>
      </c>
      <c r="D19" s="28"/>
      <c r="G19" s="13">
        <f>G18-H18</f>
        <v>12000</v>
      </c>
      <c r="H19" s="14"/>
      <c r="K19" s="17"/>
      <c r="L19" s="18">
        <f>L18-K18</f>
        <v>87000</v>
      </c>
      <c r="O19" s="13">
        <f>O18-P18</f>
        <v>0</v>
      </c>
      <c r="P19" s="14"/>
      <c r="S19" s="17"/>
      <c r="T19" s="18">
        <f>T18-S18</f>
        <v>85000</v>
      </c>
      <c r="W19" s="21" t="s">
        <v>12</v>
      </c>
      <c r="X19" s="1"/>
      <c r="Y19" s="23">
        <f>+S28</f>
        <v>21000</v>
      </c>
      <c r="Z19" s="23"/>
    </row>
    <row r="20" spans="1:26" x14ac:dyDescent="0.25">
      <c r="A20" s="29"/>
      <c r="B20" s="30" t="s">
        <v>0</v>
      </c>
      <c r="C20" s="27"/>
      <c r="D20" s="27">
        <f>C18+C19</f>
        <v>20500</v>
      </c>
      <c r="W20" s="21" t="s">
        <v>9</v>
      </c>
      <c r="X20" s="1"/>
      <c r="Y20" s="23">
        <f>+K28</f>
        <v>47000</v>
      </c>
      <c r="Z20" s="23"/>
    </row>
    <row r="21" spans="1:26" x14ac:dyDescent="0.25">
      <c r="A21" s="42">
        <v>5</v>
      </c>
      <c r="B21" s="42"/>
      <c r="C21" s="42"/>
      <c r="D21" s="42"/>
      <c r="G21" s="43" t="s">
        <v>7</v>
      </c>
      <c r="H21" s="43"/>
      <c r="K21" s="43" t="s">
        <v>9</v>
      </c>
      <c r="L21" s="43"/>
      <c r="O21" s="43" t="s">
        <v>18</v>
      </c>
      <c r="P21" s="43"/>
      <c r="S21" s="43" t="s">
        <v>12</v>
      </c>
      <c r="T21" s="43"/>
      <c r="W21" s="21"/>
      <c r="X21" s="1"/>
      <c r="Y21" s="23"/>
      <c r="Z21" s="23"/>
    </row>
    <row r="22" spans="1:26" x14ac:dyDescent="0.25">
      <c r="A22" s="1" t="s">
        <v>0</v>
      </c>
      <c r="B22" s="1"/>
      <c r="C22" s="2">
        <v>500000</v>
      </c>
      <c r="D22" s="6"/>
      <c r="F22">
        <v>9</v>
      </c>
      <c r="G22" s="9">
        <f>+C41</f>
        <v>13600</v>
      </c>
      <c r="H22" s="10">
        <f>+D12</f>
        <v>13600</v>
      </c>
      <c r="I22">
        <v>3</v>
      </c>
      <c r="J22" t="s">
        <v>20</v>
      </c>
      <c r="K22" s="9">
        <f>+C14</f>
        <v>47000</v>
      </c>
      <c r="L22" s="10"/>
      <c r="N22">
        <v>4</v>
      </c>
      <c r="O22" s="9">
        <f>+C18</f>
        <v>10500</v>
      </c>
      <c r="P22" s="10"/>
      <c r="R22">
        <v>4</v>
      </c>
      <c r="S22" s="9">
        <f>+C19</f>
        <v>10000</v>
      </c>
      <c r="T22" s="10"/>
      <c r="Y22" s="8">
        <f>SUM(Y4:Y21)</f>
        <v>1162000</v>
      </c>
      <c r="Z22" s="24">
        <f>SUM(Z4:Z21)</f>
        <v>1162000</v>
      </c>
    </row>
    <row r="23" spans="1:26" x14ac:dyDescent="0.25">
      <c r="A23" s="1"/>
      <c r="B23" s="1" t="s">
        <v>11</v>
      </c>
      <c r="C23" s="5"/>
      <c r="D23" s="7">
        <f>C22</f>
        <v>500000</v>
      </c>
      <c r="G23" s="11"/>
      <c r="H23" s="1"/>
      <c r="K23" s="15"/>
      <c r="L23" s="10"/>
      <c r="N23">
        <v>7</v>
      </c>
      <c r="O23" s="15">
        <f>+C29</f>
        <v>2250</v>
      </c>
      <c r="P23" s="10"/>
      <c r="R23">
        <v>8</v>
      </c>
      <c r="S23" s="15">
        <f>+C33</f>
        <v>1000</v>
      </c>
      <c r="T23" s="10"/>
    </row>
    <row r="24" spans="1:26" x14ac:dyDescent="0.25">
      <c r="A24" s="45">
        <v>6</v>
      </c>
      <c r="B24" s="45"/>
      <c r="C24" s="45"/>
      <c r="D24" s="45"/>
      <c r="G24" s="11"/>
      <c r="H24" s="1"/>
      <c r="K24" s="11"/>
      <c r="L24" s="10"/>
      <c r="N24">
        <v>8</v>
      </c>
      <c r="O24" s="15">
        <f>+C34</f>
        <v>1000</v>
      </c>
      <c r="P24" s="10"/>
      <c r="R24">
        <v>10</v>
      </c>
      <c r="S24" s="15">
        <f>+C45</f>
        <v>10000</v>
      </c>
      <c r="T24" s="10"/>
    </row>
    <row r="25" spans="1:26" x14ac:dyDescent="0.25">
      <c r="A25" s="25" t="s">
        <v>21</v>
      </c>
      <c r="B25" s="26"/>
      <c r="C25" s="27">
        <v>45000</v>
      </c>
      <c r="D25" s="28"/>
      <c r="G25" s="11"/>
      <c r="H25" s="1"/>
      <c r="K25" s="11"/>
      <c r="L25" s="10"/>
      <c r="N25">
        <v>10</v>
      </c>
      <c r="O25" s="15">
        <f>+C44</f>
        <v>10500</v>
      </c>
      <c r="P25" s="10"/>
      <c r="S25" s="11"/>
      <c r="T25" s="10"/>
      <c r="Z25" s="8">
        <f>Y22-Z22</f>
        <v>0</v>
      </c>
    </row>
    <row r="26" spans="1:26" x14ac:dyDescent="0.25">
      <c r="A26" s="29" t="s">
        <v>10</v>
      </c>
      <c r="B26" s="29"/>
      <c r="C26" s="27">
        <f>C25*0.16</f>
        <v>7200</v>
      </c>
      <c r="D26" s="28"/>
      <c r="G26" s="11"/>
      <c r="H26" s="1"/>
      <c r="K26" s="11"/>
      <c r="L26" s="1"/>
      <c r="O26" s="11"/>
      <c r="P26" s="1"/>
      <c r="S26" s="11"/>
      <c r="T26" s="1"/>
    </row>
    <row r="27" spans="1:26" x14ac:dyDescent="0.25">
      <c r="A27" s="29"/>
      <c r="B27" s="30" t="s">
        <v>0</v>
      </c>
      <c r="C27" s="27"/>
      <c r="D27" s="27">
        <f>C25+C26</f>
        <v>52200</v>
      </c>
      <c r="G27" s="16">
        <f>SUM(G22,G26)</f>
        <v>13600</v>
      </c>
      <c r="H27" s="16">
        <f>SUM(H22:H26)</f>
        <v>13600</v>
      </c>
      <c r="K27" s="12">
        <f>SUM(K22:K26)</f>
        <v>47000</v>
      </c>
      <c r="L27" s="12">
        <f>SUM(L22:L26)</f>
        <v>0</v>
      </c>
      <c r="O27" s="12">
        <f>SUM(O22:O26)</f>
        <v>24250</v>
      </c>
      <c r="P27" s="12">
        <f>SUM(P22:P26)</f>
        <v>0</v>
      </c>
      <c r="S27" s="12">
        <f>SUM(S22:S26)</f>
        <v>21000</v>
      </c>
      <c r="T27" s="12">
        <f>SUM(T22:T26)</f>
        <v>0</v>
      </c>
    </row>
    <row r="28" spans="1:26" x14ac:dyDescent="0.25">
      <c r="A28" s="45">
        <v>7</v>
      </c>
      <c r="B28" s="45"/>
      <c r="C28" s="45"/>
      <c r="D28" s="45"/>
      <c r="G28" s="17"/>
      <c r="H28" s="18">
        <f>H27-G27</f>
        <v>0</v>
      </c>
      <c r="K28" s="13">
        <f>K27-L27</f>
        <v>47000</v>
      </c>
      <c r="L28" s="14"/>
      <c r="O28" s="13">
        <f>O27-P27</f>
        <v>24250</v>
      </c>
      <c r="P28" s="14"/>
      <c r="S28" s="13">
        <f>S27-T27</f>
        <v>21000</v>
      </c>
      <c r="T28" s="14"/>
    </row>
    <row r="29" spans="1:26" x14ac:dyDescent="0.25">
      <c r="A29" s="25" t="s">
        <v>18</v>
      </c>
      <c r="B29" s="26"/>
      <c r="C29" s="27">
        <v>2250</v>
      </c>
      <c r="D29" s="28"/>
    </row>
    <row r="30" spans="1:26" x14ac:dyDescent="0.25">
      <c r="A30" s="29" t="s">
        <v>10</v>
      </c>
      <c r="B30" s="29"/>
      <c r="C30" s="27">
        <f>C29*0.16</f>
        <v>360</v>
      </c>
      <c r="D30" s="28"/>
      <c r="G30" s="43" t="s">
        <v>11</v>
      </c>
      <c r="H30" s="43"/>
      <c r="K30" s="43" t="s">
        <v>10</v>
      </c>
      <c r="L30" s="43"/>
      <c r="O30" s="43" t="s">
        <v>21</v>
      </c>
      <c r="P30" s="43"/>
      <c r="S30" s="43" t="s">
        <v>31</v>
      </c>
      <c r="T30" s="43"/>
    </row>
    <row r="31" spans="1:26" x14ac:dyDescent="0.25">
      <c r="A31" s="29"/>
      <c r="B31" s="30" t="s">
        <v>0</v>
      </c>
      <c r="C31" s="27"/>
      <c r="D31" s="27">
        <f>C29+C30</f>
        <v>2610</v>
      </c>
      <c r="G31" s="9"/>
      <c r="H31" s="10">
        <f>+D23</f>
        <v>500000</v>
      </c>
      <c r="I31">
        <v>5</v>
      </c>
      <c r="J31">
        <v>6</v>
      </c>
      <c r="K31" s="15">
        <f>+C26</f>
        <v>7200</v>
      </c>
      <c r="L31" s="10"/>
      <c r="N31">
        <v>6</v>
      </c>
      <c r="O31" s="9">
        <f>+C25</f>
        <v>45000</v>
      </c>
      <c r="P31" s="10"/>
      <c r="S31" s="9"/>
      <c r="T31" s="10">
        <f>+D40</f>
        <v>26400</v>
      </c>
    </row>
    <row r="32" spans="1:26" x14ac:dyDescent="0.25">
      <c r="A32" s="45">
        <v>8</v>
      </c>
      <c r="B32" s="45"/>
      <c r="C32" s="45"/>
      <c r="D32" s="45"/>
      <c r="G32" s="11"/>
      <c r="H32" s="1"/>
      <c r="J32">
        <v>7</v>
      </c>
      <c r="K32" s="15">
        <f>+C30</f>
        <v>360</v>
      </c>
      <c r="L32" s="10"/>
      <c r="O32" s="15"/>
      <c r="P32" s="10"/>
      <c r="S32" s="11"/>
      <c r="T32" s="1"/>
    </row>
    <row r="33" spans="1:20" x14ac:dyDescent="0.25">
      <c r="A33" s="25" t="s">
        <v>12</v>
      </c>
      <c r="B33" s="26"/>
      <c r="C33" s="27">
        <v>1000</v>
      </c>
      <c r="D33" s="28"/>
      <c r="G33" s="11"/>
      <c r="H33" s="1"/>
      <c r="J33">
        <v>8</v>
      </c>
      <c r="K33" s="15">
        <f>+C35</f>
        <v>320</v>
      </c>
      <c r="L33" s="10"/>
      <c r="O33" s="11"/>
      <c r="P33" s="10"/>
      <c r="S33" s="11"/>
      <c r="T33" s="1"/>
    </row>
    <row r="34" spans="1:20" x14ac:dyDescent="0.25">
      <c r="A34" s="29" t="s">
        <v>18</v>
      </c>
      <c r="B34" s="29"/>
      <c r="C34" s="27">
        <v>1000</v>
      </c>
      <c r="D34" s="28"/>
      <c r="G34" s="11"/>
      <c r="H34" s="1"/>
      <c r="K34" s="15"/>
      <c r="L34" s="10"/>
      <c r="O34" s="11"/>
      <c r="P34" s="10"/>
      <c r="S34" s="11"/>
      <c r="T34" s="1"/>
    </row>
    <row r="35" spans="1:20" x14ac:dyDescent="0.25">
      <c r="A35" s="29" t="s">
        <v>10</v>
      </c>
      <c r="B35" s="29"/>
      <c r="C35" s="27">
        <f>(C34+C33)*0.16</f>
        <v>320</v>
      </c>
      <c r="D35" s="28"/>
      <c r="G35" s="11"/>
      <c r="H35" s="1"/>
      <c r="K35" s="11"/>
      <c r="L35" s="1"/>
      <c r="O35" s="11"/>
      <c r="P35" s="1"/>
      <c r="S35" s="11"/>
      <c r="T35" s="1"/>
    </row>
    <row r="36" spans="1:20" x14ac:dyDescent="0.25">
      <c r="A36" s="29"/>
      <c r="B36" s="30" t="s">
        <v>0</v>
      </c>
      <c r="C36" s="27"/>
      <c r="D36" s="27">
        <f>C35+C34+C33</f>
        <v>2320</v>
      </c>
      <c r="G36" s="16">
        <f>SUM(G31,G35)</f>
        <v>0</v>
      </c>
      <c r="H36" s="16">
        <f>SUM(H31:H35)</f>
        <v>500000</v>
      </c>
      <c r="K36" s="12">
        <f>SUM(K31:K35)</f>
        <v>7880</v>
      </c>
      <c r="L36" s="12">
        <f>SUM(L31:L35)</f>
        <v>0</v>
      </c>
      <c r="O36" s="12">
        <f>SUM(O31:O35)</f>
        <v>45000</v>
      </c>
      <c r="P36" s="12">
        <f>SUM(P31:P35)</f>
        <v>0</v>
      </c>
      <c r="S36" s="16">
        <f>SUM(S31,S35)</f>
        <v>0</v>
      </c>
      <c r="T36" s="16">
        <f>SUM(T31:T35)</f>
        <v>26400</v>
      </c>
    </row>
    <row r="37" spans="1:20" x14ac:dyDescent="0.25">
      <c r="A37" s="42">
        <v>9</v>
      </c>
      <c r="B37" s="42"/>
      <c r="C37" s="42"/>
      <c r="D37" s="42"/>
      <c r="G37" s="17"/>
      <c r="H37" s="18">
        <f>H36-G36</f>
        <v>500000</v>
      </c>
      <c r="K37" s="13">
        <f>K36-L36</f>
        <v>7880</v>
      </c>
      <c r="L37" s="14"/>
      <c r="O37" s="13">
        <f>O36-P36</f>
        <v>45000</v>
      </c>
      <c r="P37" s="14"/>
      <c r="S37" s="17"/>
      <c r="T37" s="18">
        <f>T36-S36</f>
        <v>26400</v>
      </c>
    </row>
    <row r="38" spans="1:20" x14ac:dyDescent="0.25">
      <c r="A38" s="1" t="s">
        <v>0</v>
      </c>
      <c r="B38" s="1"/>
      <c r="C38" s="2">
        <v>125000</v>
      </c>
      <c r="D38" s="6"/>
    </row>
    <row r="39" spans="1:20" x14ac:dyDescent="0.25">
      <c r="A39" s="1"/>
      <c r="B39" s="1" t="s">
        <v>5</v>
      </c>
      <c r="C39" s="5"/>
      <c r="D39" s="7">
        <f>C10</f>
        <v>98600</v>
      </c>
      <c r="G39" s="43" t="s">
        <v>27</v>
      </c>
      <c r="H39" s="43"/>
    </row>
    <row r="40" spans="1:20" x14ac:dyDescent="0.25">
      <c r="A40" s="1"/>
      <c r="B40" s="1" t="s">
        <v>31</v>
      </c>
      <c r="C40" s="5"/>
      <c r="D40" s="7">
        <f>C38-D39</f>
        <v>26400</v>
      </c>
      <c r="G40" s="9"/>
      <c r="H40" s="10">
        <f>+D42</f>
        <v>13600</v>
      </c>
    </row>
    <row r="41" spans="1:20" x14ac:dyDescent="0.25">
      <c r="A41" s="1" t="s">
        <v>7</v>
      </c>
      <c r="B41" s="1"/>
      <c r="C41" s="5">
        <f>(D39/1.16)*0.16</f>
        <v>13600</v>
      </c>
      <c r="D41" s="7"/>
      <c r="G41" s="11"/>
      <c r="H41" s="1"/>
    </row>
    <row r="42" spans="1:20" x14ac:dyDescent="0.25">
      <c r="A42" s="1"/>
      <c r="B42" s="1" t="s">
        <v>27</v>
      </c>
      <c r="C42" s="5"/>
      <c r="D42" s="7">
        <f>C41</f>
        <v>13600</v>
      </c>
      <c r="G42" s="11"/>
      <c r="H42" s="1"/>
    </row>
    <row r="43" spans="1:20" x14ac:dyDescent="0.25">
      <c r="A43" s="46">
        <v>10</v>
      </c>
      <c r="B43" s="47"/>
      <c r="C43" s="47"/>
      <c r="D43" s="48"/>
      <c r="G43" s="11"/>
      <c r="H43" s="1"/>
    </row>
    <row r="44" spans="1:20" x14ac:dyDescent="0.25">
      <c r="A44" s="1" t="s">
        <v>18</v>
      </c>
      <c r="B44" s="1"/>
      <c r="C44" s="31">
        <v>10500</v>
      </c>
      <c r="D44" s="31"/>
      <c r="G44" s="11"/>
      <c r="H44" s="1"/>
    </row>
    <row r="45" spans="1:20" x14ac:dyDescent="0.25">
      <c r="A45" s="1" t="s">
        <v>12</v>
      </c>
      <c r="B45" s="1"/>
      <c r="C45" s="2">
        <v>10000</v>
      </c>
      <c r="D45" s="2"/>
      <c r="G45" s="16">
        <f>SUM(G40,G44)</f>
        <v>0</v>
      </c>
      <c r="H45" s="16">
        <f>SUM(H40:H44)</f>
        <v>13600</v>
      </c>
    </row>
    <row r="46" spans="1:20" x14ac:dyDescent="0.25">
      <c r="A46" s="1"/>
      <c r="B46" s="30" t="s">
        <v>0</v>
      </c>
      <c r="C46" s="2"/>
      <c r="D46" s="2">
        <f>C44+C45</f>
        <v>20500</v>
      </c>
      <c r="G46" s="17"/>
      <c r="H46" s="18">
        <f>H45-G45</f>
        <v>13600</v>
      </c>
    </row>
  </sheetData>
  <mergeCells count="29">
    <mergeCell ref="A43:D43"/>
    <mergeCell ref="O11:P11"/>
    <mergeCell ref="W2:Z2"/>
    <mergeCell ref="S21:T21"/>
    <mergeCell ref="G30:H30"/>
    <mergeCell ref="A24:D24"/>
    <mergeCell ref="O30:P30"/>
    <mergeCell ref="A28:D28"/>
    <mergeCell ref="G21:H21"/>
    <mergeCell ref="K21:L21"/>
    <mergeCell ref="A16:D16"/>
    <mergeCell ref="A21:D21"/>
    <mergeCell ref="O21:P21"/>
    <mergeCell ref="G11:H11"/>
    <mergeCell ref="A5:D5"/>
    <mergeCell ref="K11:L11"/>
    <mergeCell ref="A9:D9"/>
    <mergeCell ref="A13:D13"/>
    <mergeCell ref="S30:T30"/>
    <mergeCell ref="G39:H39"/>
    <mergeCell ref="S2:T2"/>
    <mergeCell ref="A1:D1"/>
    <mergeCell ref="G2:H2"/>
    <mergeCell ref="K2:L2"/>
    <mergeCell ref="O2:P2"/>
    <mergeCell ref="K30:L30"/>
    <mergeCell ref="S11:T11"/>
    <mergeCell ref="A32:D32"/>
    <mergeCell ref="A37:D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FF4C-A312-44DD-B2A3-ADF3A64B735B}">
  <dimension ref="A1:Z46"/>
  <sheetViews>
    <sheetView topLeftCell="A14" zoomScaleNormal="100" workbookViewId="0">
      <selection activeCell="Z22" sqref="Z22"/>
    </sheetView>
  </sheetViews>
  <sheetFormatPr baseColWidth="10" defaultRowHeight="15" x14ac:dyDescent="0.25"/>
  <cols>
    <col min="1" max="1" width="25.42578125" customWidth="1"/>
    <col min="2" max="2" width="21.7109375" customWidth="1"/>
    <col min="6" max="6" width="3.28515625" customWidth="1"/>
    <col min="9" max="10" width="3.140625" customWidth="1"/>
    <col min="13" max="13" width="3.42578125" customWidth="1"/>
    <col min="14" max="14" width="3.140625" customWidth="1"/>
    <col min="17" max="17" width="3.28515625" customWidth="1"/>
    <col min="18" max="18" width="2.85546875" customWidth="1"/>
    <col min="21" max="21" width="4" customWidth="1"/>
    <col min="23" max="23" width="26.7109375" customWidth="1"/>
    <col min="24" max="24" width="22" customWidth="1"/>
    <col min="25" max="25" width="13.140625" customWidth="1"/>
    <col min="26" max="26" width="14.7109375" customWidth="1"/>
  </cols>
  <sheetData>
    <row r="1" spans="1:26" x14ac:dyDescent="0.25">
      <c r="A1" s="49">
        <v>1</v>
      </c>
      <c r="B1" s="49"/>
      <c r="C1" s="49"/>
      <c r="D1" s="49"/>
    </row>
    <row r="2" spans="1:26" x14ac:dyDescent="0.25">
      <c r="A2" s="1" t="s">
        <v>22</v>
      </c>
      <c r="B2" s="1"/>
      <c r="C2" s="32">
        <v>300000</v>
      </c>
      <c r="D2" s="32"/>
      <c r="G2" s="43" t="s">
        <v>0</v>
      </c>
      <c r="H2" s="43"/>
      <c r="K2" s="43" t="s">
        <v>14</v>
      </c>
      <c r="L2" s="43"/>
      <c r="O2" s="43" t="s">
        <v>2</v>
      </c>
      <c r="P2" s="43"/>
      <c r="S2" s="43" t="s">
        <v>4</v>
      </c>
      <c r="T2" s="43"/>
      <c r="W2" s="44" t="s">
        <v>15</v>
      </c>
      <c r="X2" s="44"/>
      <c r="Y2" s="44"/>
      <c r="Z2" s="44"/>
    </row>
    <row r="3" spans="1:26" x14ac:dyDescent="0.25">
      <c r="A3" s="1"/>
      <c r="B3" s="1" t="s">
        <v>1</v>
      </c>
      <c r="C3" s="33"/>
      <c r="D3" s="33">
        <v>300000</v>
      </c>
      <c r="F3">
        <v>1</v>
      </c>
      <c r="G3" s="9">
        <f>+C2</f>
        <v>300000</v>
      </c>
      <c r="H3" s="10">
        <f>+D30</f>
        <v>5800</v>
      </c>
      <c r="I3">
        <v>6</v>
      </c>
      <c r="K3" s="9"/>
      <c r="L3" s="10">
        <f>+D3</f>
        <v>300000</v>
      </c>
      <c r="M3">
        <v>1</v>
      </c>
      <c r="N3">
        <v>2</v>
      </c>
      <c r="O3" s="9">
        <f>+C5</f>
        <v>10000</v>
      </c>
      <c r="P3" s="10">
        <f>+D10</f>
        <v>2000</v>
      </c>
      <c r="Q3">
        <v>3</v>
      </c>
      <c r="R3">
        <v>2</v>
      </c>
      <c r="S3" s="9">
        <f>+C6</f>
        <v>1600</v>
      </c>
      <c r="T3" s="10">
        <f>+D11</f>
        <v>320</v>
      </c>
      <c r="U3">
        <v>3</v>
      </c>
      <c r="W3" s="21"/>
      <c r="X3" s="1"/>
      <c r="Y3" s="22" t="s">
        <v>16</v>
      </c>
      <c r="Z3" s="22" t="s">
        <v>17</v>
      </c>
    </row>
    <row r="4" spans="1:26" x14ac:dyDescent="0.25">
      <c r="A4" s="42">
        <v>2</v>
      </c>
      <c r="B4" s="42"/>
      <c r="C4" s="42"/>
      <c r="D4" s="42"/>
      <c r="F4">
        <v>7</v>
      </c>
      <c r="G4" s="15">
        <f>+C32</f>
        <v>100000</v>
      </c>
      <c r="H4" s="10">
        <f>+D36</f>
        <v>20000</v>
      </c>
      <c r="I4">
        <v>8</v>
      </c>
      <c r="K4" s="11"/>
      <c r="L4" s="1"/>
      <c r="N4" t="s">
        <v>25</v>
      </c>
      <c r="O4" s="15">
        <f>+C25</f>
        <v>3000</v>
      </c>
      <c r="P4" s="10">
        <f>+D18</f>
        <v>15000</v>
      </c>
      <c r="S4" s="15"/>
      <c r="T4" s="10">
        <f>+D41</f>
        <v>640</v>
      </c>
      <c r="U4">
        <v>9</v>
      </c>
      <c r="W4" s="21" t="s">
        <v>0</v>
      </c>
      <c r="X4" s="1"/>
      <c r="Y4" s="23">
        <f>+G9</f>
        <v>378260</v>
      </c>
      <c r="Z4" s="22"/>
    </row>
    <row r="5" spans="1:26" x14ac:dyDescent="0.25">
      <c r="A5" s="1" t="s">
        <v>2</v>
      </c>
      <c r="B5" s="1"/>
      <c r="C5" s="2">
        <v>10000</v>
      </c>
      <c r="D5" s="3"/>
      <c r="F5">
        <v>10</v>
      </c>
      <c r="G5" s="15">
        <f>+C43</f>
        <v>8700</v>
      </c>
      <c r="H5" s="10">
        <f>+D39</f>
        <v>4640</v>
      </c>
      <c r="I5">
        <v>9</v>
      </c>
      <c r="K5" s="11"/>
      <c r="L5" s="1"/>
      <c r="N5">
        <v>6</v>
      </c>
      <c r="O5" s="15">
        <f>+C28</f>
        <v>5000</v>
      </c>
      <c r="P5" s="10">
        <f>+C28</f>
        <v>5000</v>
      </c>
      <c r="Q5">
        <v>6</v>
      </c>
      <c r="S5" s="15"/>
      <c r="T5" s="10"/>
      <c r="W5" s="21" t="s">
        <v>2</v>
      </c>
      <c r="X5" s="1"/>
      <c r="Y5" s="23">
        <f>O9</f>
        <v>-4000</v>
      </c>
      <c r="Z5" s="22"/>
    </row>
    <row r="6" spans="1:26" x14ac:dyDescent="0.25">
      <c r="A6" s="1" t="s">
        <v>4</v>
      </c>
      <c r="B6" s="1"/>
      <c r="C6" s="5">
        <f>C5*0.16</f>
        <v>1600</v>
      </c>
      <c r="D6" s="4"/>
      <c r="G6" s="11"/>
      <c r="H6" s="10"/>
      <c r="K6" s="11"/>
      <c r="L6" s="1"/>
      <c r="O6" s="11"/>
      <c r="P6" s="10"/>
      <c r="S6" s="11"/>
      <c r="T6" s="10"/>
      <c r="W6" s="21" t="s">
        <v>4</v>
      </c>
      <c r="X6" s="1"/>
      <c r="Y6" s="23">
        <f>+S9</f>
        <v>640</v>
      </c>
      <c r="Z6" s="22"/>
    </row>
    <row r="7" spans="1:26" x14ac:dyDescent="0.25">
      <c r="A7" s="1"/>
      <c r="B7" s="1" t="s">
        <v>3</v>
      </c>
      <c r="C7" s="4"/>
      <c r="D7" s="5">
        <f>C5+C6</f>
        <v>11600</v>
      </c>
      <c r="G7" s="11"/>
      <c r="H7" s="1"/>
      <c r="K7" s="11"/>
      <c r="L7" s="1"/>
      <c r="O7" s="11"/>
      <c r="P7" s="1"/>
      <c r="S7" s="11"/>
      <c r="T7" s="1"/>
      <c r="W7" s="21" t="s">
        <v>5</v>
      </c>
      <c r="X7" s="1"/>
      <c r="Y7" s="23">
        <f>+K18</f>
        <v>5220</v>
      </c>
      <c r="Z7" s="23"/>
    </row>
    <row r="8" spans="1:26" x14ac:dyDescent="0.25">
      <c r="A8" s="42">
        <v>3</v>
      </c>
      <c r="B8" s="42"/>
      <c r="C8" s="42"/>
      <c r="D8" s="42"/>
      <c r="G8" s="12">
        <f>SUM(G3:G7)</f>
        <v>408700</v>
      </c>
      <c r="H8" s="12">
        <f>SUM(H3:H7)</f>
        <v>30440</v>
      </c>
      <c r="K8" s="16">
        <f>SUM(K3,K7)</f>
        <v>0</v>
      </c>
      <c r="L8" s="16">
        <f>SUM(L3:L7)</f>
        <v>300000</v>
      </c>
      <c r="O8" s="12">
        <f>SUM(O3:O7)</f>
        <v>18000</v>
      </c>
      <c r="P8" s="12">
        <f>SUM(P3:P7)</f>
        <v>22000</v>
      </c>
      <c r="S8" s="12">
        <f>SUM(S3:S7)</f>
        <v>1600</v>
      </c>
      <c r="T8" s="12">
        <f>SUM(T3:T7)</f>
        <v>960</v>
      </c>
      <c r="W8" s="21" t="s">
        <v>10</v>
      </c>
      <c r="X8" s="1"/>
      <c r="Y8" s="23">
        <f>+K31</f>
        <v>1440</v>
      </c>
      <c r="Z8" s="23"/>
    </row>
    <row r="9" spans="1:26" x14ac:dyDescent="0.25">
      <c r="A9" s="1" t="s">
        <v>3</v>
      </c>
      <c r="B9" s="1"/>
      <c r="C9" s="2">
        <f>D10+D11</f>
        <v>2320</v>
      </c>
      <c r="D9" s="3"/>
      <c r="G9" s="13">
        <f>G8-H8</f>
        <v>378260</v>
      </c>
      <c r="H9" s="14"/>
      <c r="K9" s="17"/>
      <c r="L9" s="18">
        <f>L8-K8</f>
        <v>300000</v>
      </c>
      <c r="O9" s="13">
        <f>O8-P8</f>
        <v>-4000</v>
      </c>
      <c r="P9" s="14"/>
      <c r="S9" s="13">
        <f>S8-T8</f>
        <v>640</v>
      </c>
      <c r="T9" s="14"/>
      <c r="W9" s="21"/>
      <c r="X9" s="1" t="s">
        <v>3</v>
      </c>
      <c r="Y9" s="23"/>
      <c r="Z9" s="23">
        <f>+H18</f>
        <v>9280</v>
      </c>
    </row>
    <row r="10" spans="1:26" x14ac:dyDescent="0.25">
      <c r="A10" s="1"/>
      <c r="B10" s="1" t="s">
        <v>23</v>
      </c>
      <c r="C10" s="5"/>
      <c r="D10" s="34">
        <f>C5*0.2</f>
        <v>2000</v>
      </c>
      <c r="E10" s="8"/>
      <c r="W10" s="21"/>
      <c r="X10" s="1" t="s">
        <v>7</v>
      </c>
      <c r="Y10" s="22"/>
      <c r="Z10" s="23">
        <f>+T18</f>
        <v>1920</v>
      </c>
    </row>
    <row r="11" spans="1:26" x14ac:dyDescent="0.25">
      <c r="A11" s="1"/>
      <c r="B11" s="1" t="s">
        <v>4</v>
      </c>
      <c r="C11" s="7"/>
      <c r="D11" s="34">
        <f>D10*0.16</f>
        <v>320</v>
      </c>
      <c r="G11" s="43" t="s">
        <v>3</v>
      </c>
      <c r="H11" s="43"/>
      <c r="K11" s="43" t="s">
        <v>5</v>
      </c>
      <c r="L11" s="43"/>
      <c r="O11" s="43" t="s">
        <v>6</v>
      </c>
      <c r="P11" s="43"/>
      <c r="S11" s="43" t="s">
        <v>7</v>
      </c>
      <c r="T11" s="43"/>
      <c r="W11" s="21"/>
      <c r="X11" s="1" t="s">
        <v>27</v>
      </c>
      <c r="Y11" s="22"/>
      <c r="Z11" s="23">
        <f>+H40</f>
        <v>1200</v>
      </c>
    </row>
    <row r="12" spans="1:26" x14ac:dyDescent="0.25">
      <c r="A12" s="42">
        <v>4</v>
      </c>
      <c r="B12" s="42"/>
      <c r="C12" s="42"/>
      <c r="D12" s="42"/>
      <c r="F12">
        <v>3</v>
      </c>
      <c r="G12" s="9">
        <f>+C9</f>
        <v>2320</v>
      </c>
      <c r="H12" s="10">
        <f>+D7</f>
        <v>11600</v>
      </c>
      <c r="I12">
        <v>2</v>
      </c>
      <c r="J12">
        <v>4</v>
      </c>
      <c r="K12" s="9">
        <f>+C13</f>
        <v>17400</v>
      </c>
      <c r="L12" s="10">
        <f>+D44</f>
        <v>8700</v>
      </c>
      <c r="M12">
        <v>10</v>
      </c>
      <c r="N12">
        <v>5</v>
      </c>
      <c r="O12" s="9">
        <f>+C21</f>
        <v>3000</v>
      </c>
      <c r="P12" s="10">
        <f>+D14</f>
        <v>15000</v>
      </c>
      <c r="Q12">
        <v>4</v>
      </c>
      <c r="R12">
        <v>5</v>
      </c>
      <c r="S12" s="9">
        <f>+C22</f>
        <v>480</v>
      </c>
      <c r="T12" s="10">
        <f>+D15</f>
        <v>2400</v>
      </c>
      <c r="U12">
        <v>4</v>
      </c>
      <c r="W12" s="21"/>
      <c r="X12" s="1" t="s">
        <v>24</v>
      </c>
      <c r="Y12" s="22"/>
      <c r="Z12" s="23">
        <f>+P31</f>
        <v>100000</v>
      </c>
    </row>
    <row r="13" spans="1:26" x14ac:dyDescent="0.25">
      <c r="A13" s="1" t="s">
        <v>5</v>
      </c>
      <c r="B13" s="1"/>
      <c r="C13" s="2">
        <f>D14+D15</f>
        <v>17400</v>
      </c>
      <c r="D13" s="3"/>
      <c r="F13">
        <v>9</v>
      </c>
      <c r="G13" s="15">
        <f>+C38</f>
        <v>4640</v>
      </c>
      <c r="H13" s="1"/>
      <c r="K13" s="15"/>
      <c r="L13" s="10">
        <f>+D20</f>
        <v>3480</v>
      </c>
      <c r="M13">
        <v>5</v>
      </c>
      <c r="O13" s="11"/>
      <c r="P13" s="1"/>
      <c r="R13">
        <v>10</v>
      </c>
      <c r="S13" s="15">
        <f>+C45</f>
        <v>1200</v>
      </c>
      <c r="T13" s="1"/>
      <c r="W13" s="21"/>
      <c r="X13" s="1" t="s">
        <v>1</v>
      </c>
      <c r="Y13" s="22"/>
      <c r="Z13" s="23">
        <f>+L9</f>
        <v>300000</v>
      </c>
    </row>
    <row r="14" spans="1:26" x14ac:dyDescent="0.25">
      <c r="A14" s="1"/>
      <c r="B14" s="1" t="s">
        <v>6</v>
      </c>
      <c r="C14" s="5"/>
      <c r="D14" s="34">
        <v>15000</v>
      </c>
      <c r="G14" s="11"/>
      <c r="H14" s="1"/>
      <c r="K14" s="15"/>
      <c r="L14" s="10"/>
      <c r="O14" s="11"/>
      <c r="P14" s="1"/>
      <c r="S14" s="11"/>
      <c r="T14" s="1"/>
      <c r="W14" s="21"/>
      <c r="X14" s="1" t="s">
        <v>6</v>
      </c>
      <c r="Y14" s="22"/>
      <c r="Z14" s="23">
        <f>+P18</f>
        <v>12000</v>
      </c>
    </row>
    <row r="15" spans="1:26" x14ac:dyDescent="0.25">
      <c r="A15" s="1"/>
      <c r="B15" s="1" t="s">
        <v>7</v>
      </c>
      <c r="C15" s="7"/>
      <c r="D15" s="34">
        <f>D14*0.16</f>
        <v>2400</v>
      </c>
      <c r="G15" s="11"/>
      <c r="H15" s="1"/>
      <c r="K15" s="11"/>
      <c r="L15" s="10"/>
      <c r="O15" s="11"/>
      <c r="P15" s="1"/>
      <c r="S15" s="11"/>
      <c r="T15" s="1"/>
      <c r="W15" s="21" t="s">
        <v>12</v>
      </c>
      <c r="X15" s="1"/>
      <c r="Y15" s="23">
        <f>+S31</f>
        <v>20000</v>
      </c>
      <c r="Z15" s="23"/>
    </row>
    <row r="16" spans="1:26" x14ac:dyDescent="0.25">
      <c r="A16" s="42" t="s">
        <v>8</v>
      </c>
      <c r="B16" s="42"/>
      <c r="C16" s="42"/>
      <c r="D16" s="42"/>
      <c r="G16" s="11"/>
      <c r="H16" s="1"/>
      <c r="K16" s="11"/>
      <c r="L16" s="1"/>
      <c r="O16" s="11"/>
      <c r="P16" s="1"/>
      <c r="S16" s="11"/>
      <c r="T16" s="1"/>
      <c r="W16" s="21" t="s">
        <v>9</v>
      </c>
      <c r="X16" s="1"/>
      <c r="Y16" s="23">
        <f>+G31</f>
        <v>12000</v>
      </c>
      <c r="Z16" s="23"/>
    </row>
    <row r="17" spans="1:26" x14ac:dyDescent="0.25">
      <c r="A17" s="1" t="s">
        <v>9</v>
      </c>
      <c r="B17" s="1"/>
      <c r="C17" s="2">
        <f>D18</f>
        <v>15000</v>
      </c>
      <c r="D17" s="3"/>
      <c r="G17" s="16">
        <f>SUM(G12,G16)</f>
        <v>2320</v>
      </c>
      <c r="H17" s="16">
        <f>SUM(H12:H16)</f>
        <v>11600</v>
      </c>
      <c r="K17" s="12">
        <f>SUM(K12:K16)</f>
        <v>17400</v>
      </c>
      <c r="L17" s="12">
        <f>SUM(L12:L16)</f>
        <v>12180</v>
      </c>
      <c r="O17" s="16">
        <f>SUM(O12,O16)</f>
        <v>3000</v>
      </c>
      <c r="P17" s="16">
        <f>SUM(P12:P16)</f>
        <v>15000</v>
      </c>
      <c r="S17" s="16">
        <f>SUM(S12,S16)</f>
        <v>480</v>
      </c>
      <c r="T17" s="16">
        <f>SUM(T12:T16)</f>
        <v>2400</v>
      </c>
      <c r="Y17" s="8">
        <f>SUM(Y4:Y16)</f>
        <v>413560</v>
      </c>
      <c r="Z17" s="8">
        <f>SUM(Z4:Z16)</f>
        <v>424400</v>
      </c>
    </row>
    <row r="18" spans="1:26" x14ac:dyDescent="0.25">
      <c r="A18" s="1"/>
      <c r="B18" s="1" t="s">
        <v>23</v>
      </c>
      <c r="C18" s="5"/>
      <c r="D18" s="5">
        <v>15000</v>
      </c>
      <c r="G18" s="17"/>
      <c r="H18" s="18">
        <f>H17-G17</f>
        <v>9280</v>
      </c>
      <c r="K18" s="13">
        <f>K17-L17</f>
        <v>5220</v>
      </c>
      <c r="L18" s="14"/>
      <c r="O18" s="17"/>
      <c r="P18" s="18">
        <f>P17-O17</f>
        <v>12000</v>
      </c>
      <c r="S18" s="17"/>
      <c r="T18" s="18">
        <f>T17-S17</f>
        <v>1920</v>
      </c>
    </row>
    <row r="19" spans="1:26" x14ac:dyDescent="0.25">
      <c r="A19" s="42">
        <v>5</v>
      </c>
      <c r="B19" s="42"/>
      <c r="C19" s="42"/>
      <c r="D19" s="42"/>
    </row>
    <row r="20" spans="1:26" x14ac:dyDescent="0.25">
      <c r="A20" s="1"/>
      <c r="B20" s="1" t="s">
        <v>5</v>
      </c>
      <c r="C20" s="2"/>
      <c r="D20" s="3">
        <f>+C13*0.2</f>
        <v>3480</v>
      </c>
      <c r="G20" s="43" t="s">
        <v>9</v>
      </c>
      <c r="H20" s="43"/>
      <c r="K20" s="43" t="s">
        <v>10</v>
      </c>
      <c r="L20" s="43"/>
      <c r="O20" s="43" t="s">
        <v>11</v>
      </c>
      <c r="P20" s="43"/>
      <c r="S20" s="43" t="s">
        <v>12</v>
      </c>
      <c r="T20" s="43"/>
    </row>
    <row r="21" spans="1:26" x14ac:dyDescent="0.25">
      <c r="A21" s="1" t="s">
        <v>6</v>
      </c>
      <c r="B21" s="1"/>
      <c r="C21" s="5">
        <f>D14*0.2</f>
        <v>3000</v>
      </c>
      <c r="D21" s="34"/>
      <c r="F21" t="s">
        <v>8</v>
      </c>
      <c r="G21" s="9">
        <f>+C17</f>
        <v>15000</v>
      </c>
      <c r="H21" s="10">
        <f>+D24</f>
        <v>3000</v>
      </c>
      <c r="I21" t="s">
        <v>25</v>
      </c>
      <c r="J21">
        <v>6</v>
      </c>
      <c r="K21" s="9">
        <f>+C29</f>
        <v>800</v>
      </c>
      <c r="L21" s="10"/>
      <c r="O21" s="9"/>
      <c r="P21" s="10">
        <f>+D33</f>
        <v>100000</v>
      </c>
      <c r="Q21">
        <v>7</v>
      </c>
      <c r="R21">
        <v>8</v>
      </c>
      <c r="S21" s="9">
        <f>+C35</f>
        <v>20000</v>
      </c>
      <c r="T21" s="10"/>
      <c r="Z21" s="8">
        <f>Z17-Y17</f>
        <v>10840</v>
      </c>
    </row>
    <row r="22" spans="1:26" x14ac:dyDescent="0.25">
      <c r="A22" s="1" t="s">
        <v>7</v>
      </c>
      <c r="B22" s="1"/>
      <c r="C22" s="7">
        <f>D15*0.2</f>
        <v>480</v>
      </c>
      <c r="D22" s="34"/>
      <c r="E22" s="8"/>
      <c r="G22" s="15"/>
      <c r="H22" s="10"/>
      <c r="J22">
        <v>9</v>
      </c>
      <c r="K22" s="15">
        <f>+C40</f>
        <v>640</v>
      </c>
      <c r="L22" s="10"/>
      <c r="O22" s="11"/>
      <c r="P22" s="1"/>
      <c r="S22" s="15"/>
      <c r="T22" s="10"/>
    </row>
    <row r="23" spans="1:26" x14ac:dyDescent="0.25">
      <c r="A23" s="42" t="s">
        <v>25</v>
      </c>
      <c r="B23" s="42"/>
      <c r="C23" s="42"/>
      <c r="D23" s="42"/>
      <c r="E23" s="8"/>
      <c r="G23" s="15"/>
      <c r="H23" s="10"/>
      <c r="K23" s="15"/>
      <c r="L23" s="10"/>
      <c r="O23" s="11"/>
      <c r="P23" s="1"/>
      <c r="S23" s="15"/>
      <c r="T23" s="10"/>
    </row>
    <row r="24" spans="1:26" x14ac:dyDescent="0.25">
      <c r="A24" s="1"/>
      <c r="B24" s="1" t="s">
        <v>9</v>
      </c>
      <c r="C24" s="7"/>
      <c r="D24" s="34">
        <f>+C17*0.2</f>
        <v>3000</v>
      </c>
      <c r="E24" s="8"/>
      <c r="G24" s="15"/>
      <c r="H24" s="10"/>
      <c r="K24" s="15"/>
      <c r="L24" s="10"/>
      <c r="O24" s="11"/>
      <c r="P24" s="1"/>
      <c r="S24" s="15"/>
      <c r="T24" s="10"/>
    </row>
    <row r="25" spans="1:26" x14ac:dyDescent="0.25">
      <c r="A25" s="1" t="s">
        <v>23</v>
      </c>
      <c r="B25" s="1"/>
      <c r="C25" s="7">
        <f>+D18*0.2</f>
        <v>3000</v>
      </c>
      <c r="D25" s="34"/>
      <c r="E25" s="8"/>
      <c r="G25" s="15"/>
      <c r="H25" s="10"/>
      <c r="K25" s="15"/>
      <c r="L25" s="10"/>
      <c r="O25" s="11"/>
      <c r="P25" s="1"/>
      <c r="S25" s="15"/>
      <c r="T25" s="10"/>
    </row>
    <row r="26" spans="1:26" x14ac:dyDescent="0.25">
      <c r="A26" s="1"/>
      <c r="B26" s="1"/>
      <c r="C26" s="7"/>
      <c r="D26" s="34"/>
      <c r="E26" s="8"/>
      <c r="G26" s="15"/>
      <c r="H26" s="10"/>
      <c r="K26" s="15"/>
      <c r="L26" s="10"/>
      <c r="O26" s="11"/>
      <c r="P26" s="1"/>
      <c r="S26" s="15"/>
      <c r="T26" s="10"/>
    </row>
    <row r="27" spans="1:26" x14ac:dyDescent="0.25">
      <c r="A27" s="42">
        <v>6</v>
      </c>
      <c r="B27" s="42"/>
      <c r="C27" s="42"/>
      <c r="D27" s="42"/>
      <c r="G27" s="15"/>
      <c r="H27" s="10"/>
      <c r="K27" s="15"/>
      <c r="L27" s="10"/>
      <c r="O27" s="11"/>
      <c r="P27" s="1"/>
      <c r="S27" s="15"/>
      <c r="T27" s="10"/>
    </row>
    <row r="28" spans="1:26" x14ac:dyDescent="0.25">
      <c r="A28" s="1" t="s">
        <v>2</v>
      </c>
      <c r="B28" s="1"/>
      <c r="C28" s="2">
        <v>5000</v>
      </c>
      <c r="D28" s="3"/>
      <c r="G28" s="11"/>
      <c r="H28" s="10"/>
      <c r="K28" s="11"/>
      <c r="L28" s="10"/>
      <c r="O28" s="11"/>
      <c r="P28" s="1"/>
      <c r="S28" s="11"/>
      <c r="T28" s="10"/>
    </row>
    <row r="29" spans="1:26" x14ac:dyDescent="0.25">
      <c r="A29" s="1" t="s">
        <v>10</v>
      </c>
      <c r="B29" s="1"/>
      <c r="C29" s="5">
        <f>C28*0.16</f>
        <v>800</v>
      </c>
      <c r="D29" s="34"/>
      <c r="G29" s="11"/>
      <c r="H29" s="1"/>
      <c r="K29" s="11"/>
      <c r="L29" s="1"/>
      <c r="O29" s="11"/>
      <c r="P29" s="1"/>
      <c r="S29" s="11"/>
      <c r="T29" s="1"/>
    </row>
    <row r="30" spans="1:26" x14ac:dyDescent="0.25">
      <c r="A30" s="1"/>
      <c r="B30" s="1" t="s">
        <v>0</v>
      </c>
      <c r="C30" s="7"/>
      <c r="D30" s="34">
        <f>C29+C28</f>
        <v>5800</v>
      </c>
      <c r="G30" s="12">
        <f>SUM(G21:G29)</f>
        <v>15000</v>
      </c>
      <c r="H30" s="12">
        <f>SUM(H21:H29)</f>
        <v>3000</v>
      </c>
      <c r="K30" s="12">
        <f>SUM(K21:K29)</f>
        <v>1440</v>
      </c>
      <c r="L30" s="12">
        <f>SUM(L21:L29)</f>
        <v>0</v>
      </c>
      <c r="O30" s="16">
        <f>SUM(O21,O29)</f>
        <v>0</v>
      </c>
      <c r="P30" s="16">
        <f>SUM(P21:P29)</f>
        <v>100000</v>
      </c>
      <c r="S30" s="12">
        <f>SUM(S21:S29)</f>
        <v>20000</v>
      </c>
      <c r="T30" s="12">
        <f>SUM(T21:T29)</f>
        <v>0</v>
      </c>
    </row>
    <row r="31" spans="1:26" x14ac:dyDescent="0.25">
      <c r="A31" s="42">
        <v>7</v>
      </c>
      <c r="B31" s="42"/>
      <c r="C31" s="42"/>
      <c r="D31" s="42"/>
      <c r="G31" s="13">
        <f>G30-H30</f>
        <v>12000</v>
      </c>
      <c r="H31" s="14"/>
      <c r="K31" s="13">
        <f>K30-L30</f>
        <v>1440</v>
      </c>
      <c r="L31" s="14"/>
      <c r="O31" s="17"/>
      <c r="P31" s="18">
        <f>P30-O30</f>
        <v>100000</v>
      </c>
      <c r="S31" s="13">
        <f>S30-T30</f>
        <v>20000</v>
      </c>
      <c r="T31" s="14"/>
    </row>
    <row r="32" spans="1:26" x14ac:dyDescent="0.25">
      <c r="A32" s="1" t="s">
        <v>0</v>
      </c>
      <c r="B32" s="1"/>
      <c r="C32" s="2">
        <v>100000</v>
      </c>
      <c r="D32" s="6"/>
    </row>
    <row r="33" spans="1:8" x14ac:dyDescent="0.25">
      <c r="A33" s="1"/>
      <c r="B33" s="1" t="s">
        <v>11</v>
      </c>
      <c r="C33" s="5"/>
      <c r="D33" s="7">
        <f>C32</f>
        <v>100000</v>
      </c>
      <c r="G33" s="43" t="s">
        <v>27</v>
      </c>
      <c r="H33" s="43"/>
    </row>
    <row r="34" spans="1:8" x14ac:dyDescent="0.25">
      <c r="A34" s="42">
        <v>8</v>
      </c>
      <c r="B34" s="42"/>
      <c r="C34" s="42"/>
      <c r="D34" s="42"/>
      <c r="G34" s="9"/>
      <c r="H34" s="10">
        <f>+D46</f>
        <v>1200</v>
      </c>
    </row>
    <row r="35" spans="1:8" x14ac:dyDescent="0.25">
      <c r="A35" s="1" t="s">
        <v>12</v>
      </c>
      <c r="B35" s="1"/>
      <c r="C35" s="2">
        <f>D36</f>
        <v>20000</v>
      </c>
      <c r="D35" s="3"/>
      <c r="G35" s="15"/>
      <c r="H35" s="10"/>
    </row>
    <row r="36" spans="1:8" x14ac:dyDescent="0.25">
      <c r="A36" s="1"/>
      <c r="B36" s="1" t="s">
        <v>0</v>
      </c>
      <c r="C36" s="7"/>
      <c r="D36" s="34">
        <v>20000</v>
      </c>
      <c r="G36" s="15"/>
      <c r="H36" s="10"/>
    </row>
    <row r="37" spans="1:8" x14ac:dyDescent="0.25">
      <c r="A37" s="42">
        <v>9</v>
      </c>
      <c r="B37" s="42"/>
      <c r="C37" s="42"/>
      <c r="D37" s="42"/>
      <c r="G37" s="11"/>
      <c r="H37" s="10"/>
    </row>
    <row r="38" spans="1:8" x14ac:dyDescent="0.25">
      <c r="A38" s="1" t="s">
        <v>3</v>
      </c>
      <c r="B38" s="1"/>
      <c r="C38" s="2">
        <f>(D7-C9)/2</f>
        <v>4640</v>
      </c>
      <c r="D38" s="3"/>
      <c r="G38" s="11"/>
      <c r="H38" s="1"/>
    </row>
    <row r="39" spans="1:8" x14ac:dyDescent="0.25">
      <c r="A39" s="1"/>
      <c r="B39" s="1" t="s">
        <v>0</v>
      </c>
      <c r="C39" s="7"/>
      <c r="D39" s="34">
        <f>C38</f>
        <v>4640</v>
      </c>
      <c r="G39" s="12">
        <f>SUM(G34:G38)</f>
        <v>0</v>
      </c>
      <c r="H39" s="12">
        <f>SUM(H34:H38)</f>
        <v>1200</v>
      </c>
    </row>
    <row r="40" spans="1:8" x14ac:dyDescent="0.25">
      <c r="A40" s="1" t="s">
        <v>26</v>
      </c>
      <c r="B40" s="1"/>
      <c r="C40" s="7">
        <f>(C6-D11)/2</f>
        <v>640</v>
      </c>
      <c r="D40" s="34"/>
      <c r="G40" s="13"/>
      <c r="H40" s="40">
        <f>H39-G39</f>
        <v>1200</v>
      </c>
    </row>
    <row r="41" spans="1:8" x14ac:dyDescent="0.25">
      <c r="A41" s="1"/>
      <c r="B41" s="1" t="s">
        <v>4</v>
      </c>
      <c r="C41" s="7"/>
      <c r="D41" s="34">
        <f>C40</f>
        <v>640</v>
      </c>
    </row>
    <row r="42" spans="1:8" x14ac:dyDescent="0.25">
      <c r="A42" s="42">
        <v>10</v>
      </c>
      <c r="B42" s="42"/>
      <c r="C42" s="42"/>
      <c r="D42" s="42"/>
    </row>
    <row r="43" spans="1:8" x14ac:dyDescent="0.25">
      <c r="A43" s="1" t="s">
        <v>0</v>
      </c>
      <c r="B43" s="1"/>
      <c r="C43" s="2">
        <f>D44</f>
        <v>8700</v>
      </c>
      <c r="D43" s="3"/>
    </row>
    <row r="44" spans="1:8" x14ac:dyDescent="0.25">
      <c r="A44" s="1"/>
      <c r="B44" s="1" t="s">
        <v>5</v>
      </c>
      <c r="C44" s="7"/>
      <c r="D44" s="34">
        <f>C13*0.5</f>
        <v>8700</v>
      </c>
    </row>
    <row r="45" spans="1:8" x14ac:dyDescent="0.25">
      <c r="A45" s="1" t="s">
        <v>7</v>
      </c>
      <c r="B45" s="1"/>
      <c r="C45" s="7">
        <f>+D15/2</f>
        <v>1200</v>
      </c>
      <c r="D45" s="34"/>
    </row>
    <row r="46" spans="1:8" x14ac:dyDescent="0.25">
      <c r="A46" s="1"/>
      <c r="B46" s="1" t="s">
        <v>27</v>
      </c>
      <c r="C46" s="7"/>
      <c r="D46" s="34">
        <f>+C45</f>
        <v>1200</v>
      </c>
    </row>
  </sheetData>
  <mergeCells count="26">
    <mergeCell ref="A23:D23"/>
    <mergeCell ref="G33:H33"/>
    <mergeCell ref="A34:D34"/>
    <mergeCell ref="S20:T20"/>
    <mergeCell ref="A37:D37"/>
    <mergeCell ref="A42:D42"/>
    <mergeCell ref="W2:Z2"/>
    <mergeCell ref="S11:T11"/>
    <mergeCell ref="G20:H20"/>
    <mergeCell ref="A19:D19"/>
    <mergeCell ref="A27:D27"/>
    <mergeCell ref="K20:L20"/>
    <mergeCell ref="A31:D31"/>
    <mergeCell ref="O20:P20"/>
    <mergeCell ref="G11:H11"/>
    <mergeCell ref="A8:D8"/>
    <mergeCell ref="A12:D12"/>
    <mergeCell ref="A16:D16"/>
    <mergeCell ref="S2:T2"/>
    <mergeCell ref="K11:L11"/>
    <mergeCell ref="O11:P11"/>
    <mergeCell ref="A1:D1"/>
    <mergeCell ref="G2:H2"/>
    <mergeCell ref="K2:L2"/>
    <mergeCell ref="A4:D4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EJ1</vt:lpstr>
      <vt:lpstr>EJ2</vt:lpstr>
      <vt:lpstr>EJ3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Reyna Uresti</dc:creator>
  <cp:lastModifiedBy>Jesus Reyna Uresti</cp:lastModifiedBy>
  <dcterms:created xsi:type="dcterms:W3CDTF">2020-10-05T21:05:19Z</dcterms:created>
  <dcterms:modified xsi:type="dcterms:W3CDTF">2020-10-30T21:24:39Z</dcterms:modified>
</cp:coreProperties>
</file>