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y0\OneDrive\Documentos\"/>
    </mc:Choice>
  </mc:AlternateContent>
  <xr:revisionPtr revIDLastSave="0" documentId="8_{07DD418A-9370-4A56-BAF9-81CE6D5710E6}" xr6:coauthVersionLast="47" xr6:coauthVersionMax="47" xr10:uidLastSave="{00000000-0000-0000-0000-000000000000}"/>
  <bookViews>
    <workbookView xWindow="-108" yWindow="-108" windowWidth="23256" windowHeight="12456" activeTab="3" xr2:uid="{4B5B868A-F265-499D-A3A7-D8D8C2C2FB67}"/>
  </bookViews>
  <sheets>
    <sheet name="Calculo de salario por trabajo " sheetId="1" r:id="rId1"/>
    <sheet name="Funciones de excel " sheetId="2" r:id="rId2"/>
    <sheet name="Principales paísses  proveedore" sheetId="3" r:id="rId3"/>
    <sheet name="Practica 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2" i="4"/>
  <c r="K3" i="4"/>
  <c r="K4" i="4"/>
  <c r="K5" i="4"/>
  <c r="K6" i="4"/>
  <c r="K7" i="4"/>
  <c r="K8" i="4"/>
  <c r="K2" i="4"/>
  <c r="D3" i="4" l="1"/>
  <c r="D4" i="4"/>
  <c r="D5" i="4"/>
  <c r="D6" i="4"/>
  <c r="D7" i="4"/>
  <c r="D8" i="4"/>
  <c r="D2" i="4"/>
  <c r="E13" i="2"/>
  <c r="E12" i="2"/>
  <c r="E10" i="2"/>
  <c r="C7" i="2"/>
  <c r="E9" i="2"/>
  <c r="C5" i="2"/>
  <c r="C4" i="2"/>
  <c r="C3" i="2"/>
  <c r="C2" i="2"/>
  <c r="D10" i="3"/>
  <c r="E10" i="3"/>
  <c r="C10" i="3"/>
  <c r="B10" i="3"/>
  <c r="M6" i="1"/>
  <c r="M7" i="1"/>
  <c r="M8" i="1"/>
  <c r="M9" i="1"/>
  <c r="M10" i="1"/>
  <c r="M11" i="1"/>
  <c r="M12" i="1"/>
  <c r="M13" i="1"/>
  <c r="M14" i="1"/>
  <c r="M15" i="1"/>
  <c r="M16" i="1"/>
  <c r="M5" i="1"/>
  <c r="L6" i="1"/>
  <c r="L7" i="1"/>
  <c r="L8" i="1"/>
  <c r="L9" i="1"/>
  <c r="L10" i="1"/>
  <c r="L11" i="1"/>
  <c r="L12" i="1"/>
  <c r="L13" i="1"/>
  <c r="L14" i="1"/>
  <c r="L15" i="1"/>
  <c r="L16" i="1"/>
  <c r="L5" i="1"/>
  <c r="K6" i="1"/>
  <c r="K7" i="1"/>
  <c r="K8" i="1"/>
  <c r="K9" i="1"/>
  <c r="K10" i="1"/>
  <c r="K11" i="1"/>
  <c r="K12" i="1"/>
  <c r="K13" i="1"/>
  <c r="K14" i="1"/>
  <c r="K15" i="1"/>
  <c r="K16" i="1"/>
  <c r="K5" i="1"/>
  <c r="J6" i="1"/>
  <c r="J7" i="1"/>
  <c r="J8" i="1"/>
  <c r="J9" i="1"/>
  <c r="J10" i="1"/>
  <c r="J11" i="1"/>
  <c r="J12" i="1"/>
  <c r="J13" i="1"/>
  <c r="J14" i="1"/>
  <c r="J15" i="1"/>
  <c r="J16" i="1"/>
  <c r="J5" i="1"/>
  <c r="I5" i="1"/>
  <c r="I9" i="1"/>
  <c r="H6" i="1"/>
  <c r="G8" i="1"/>
  <c r="G12" i="1"/>
  <c r="G16" i="1"/>
  <c r="F6" i="1"/>
  <c r="G6" i="1" s="1"/>
  <c r="F7" i="1"/>
  <c r="G7" i="1" s="1"/>
  <c r="F8" i="1"/>
  <c r="F9" i="1"/>
  <c r="G9" i="1" s="1"/>
  <c r="F10" i="1"/>
  <c r="G10" i="1" s="1"/>
  <c r="F11" i="1"/>
  <c r="G11" i="1" s="1"/>
  <c r="F12" i="1"/>
  <c r="F13" i="1"/>
  <c r="G13" i="1" s="1"/>
  <c r="F14" i="1"/>
  <c r="G14" i="1" s="1"/>
  <c r="F15" i="1"/>
  <c r="G15" i="1" s="1"/>
  <c r="F16" i="1"/>
  <c r="F5" i="1"/>
  <c r="G5" i="1" s="1"/>
  <c r="G7" i="4" l="1"/>
  <c r="G3" i="4"/>
  <c r="E7" i="4"/>
  <c r="E5" i="4"/>
  <c r="G5" i="4" s="1"/>
  <c r="E3" i="4"/>
  <c r="G8" i="4"/>
  <c r="G4" i="4"/>
  <c r="E8" i="4"/>
  <c r="E6" i="4"/>
  <c r="G6" i="4" s="1"/>
  <c r="E4" i="4"/>
  <c r="E2" i="4"/>
  <c r="G2" i="4" s="1"/>
  <c r="H5" i="1"/>
  <c r="H15" i="1"/>
  <c r="H13" i="1"/>
  <c r="H11" i="1"/>
  <c r="H9" i="1"/>
  <c r="H7" i="1"/>
  <c r="I15" i="1"/>
  <c r="I13" i="1"/>
  <c r="I11" i="1"/>
  <c r="I7" i="1"/>
  <c r="H16" i="1"/>
  <c r="I16" i="1" s="1"/>
  <c r="H14" i="1"/>
  <c r="I14" i="1" s="1"/>
  <c r="H12" i="1"/>
  <c r="I12" i="1" s="1"/>
  <c r="H10" i="1"/>
  <c r="I10" i="1" s="1"/>
  <c r="H8" i="1"/>
  <c r="I8" i="1" s="1"/>
  <c r="I6" i="1"/>
  <c r="J5" i="4" l="1"/>
  <c r="H5" i="4"/>
  <c r="I5" i="4" s="1"/>
  <c r="J2" i="4"/>
  <c r="H2" i="4"/>
  <c r="I2" i="4" s="1"/>
  <c r="J6" i="4"/>
  <c r="H6" i="4"/>
  <c r="I6" i="4" s="1"/>
  <c r="J4" i="4"/>
  <c r="H4" i="4"/>
  <c r="I4" i="4" s="1"/>
  <c r="J8" i="4"/>
  <c r="H8" i="4"/>
  <c r="I8" i="4" s="1"/>
  <c r="J3" i="4"/>
  <c r="H3" i="4"/>
  <c r="I3" i="4" s="1"/>
  <c r="J7" i="4"/>
  <c r="H7" i="4"/>
  <c r="I7" i="4" s="1"/>
</calcChain>
</file>

<file path=xl/sharedStrings.xml><?xml version="1.0" encoding="utf-8"?>
<sst xmlns="http://schemas.openxmlformats.org/spreadsheetml/2006/main" count="76" uniqueCount="76">
  <si>
    <t xml:space="preserve">Clave </t>
  </si>
  <si>
    <t xml:space="preserve">Nombre </t>
  </si>
  <si>
    <t xml:space="preserve">Salario Diario </t>
  </si>
  <si>
    <t xml:space="preserve">Salario Quincenal </t>
  </si>
  <si>
    <t xml:space="preserve">Canasta Basica </t>
  </si>
  <si>
    <t xml:space="preserve">Pasajes </t>
  </si>
  <si>
    <t xml:space="preserve">Total de Percepciones </t>
  </si>
  <si>
    <t>ISR</t>
  </si>
  <si>
    <t xml:space="preserve">Total de Deducciones </t>
  </si>
  <si>
    <t xml:space="preserve">Sueldo de Cobrar </t>
  </si>
  <si>
    <t>Calculo de Salario por Trabajador</t>
  </si>
  <si>
    <t xml:space="preserve">López Castro Juan </t>
  </si>
  <si>
    <t xml:space="preserve">Torres Landeros Gilberto </t>
  </si>
  <si>
    <t xml:space="preserve">Guzman Aguilar Gabriela </t>
  </si>
  <si>
    <t xml:space="preserve">Campos Luna Sonia </t>
  </si>
  <si>
    <t xml:space="preserve">Guzman Tinajeros Lidia </t>
  </si>
  <si>
    <t xml:space="preserve">Amado Perez Veronica </t>
  </si>
  <si>
    <t xml:space="preserve">Jimenez Alejandro Pamelo </t>
  </si>
  <si>
    <t xml:space="preserve">Gotica Sanchez Esther </t>
  </si>
  <si>
    <t xml:space="preserve">Perez López Miguel </t>
  </si>
  <si>
    <t xml:space="preserve">Soriano Fernandez Alma </t>
  </si>
  <si>
    <t xml:space="preserve">Finisterre Lario Omar </t>
  </si>
  <si>
    <t xml:space="preserve">Viña Fabelo Antonio </t>
  </si>
  <si>
    <t xml:space="preserve">Torres Andrade Fabiola </t>
  </si>
  <si>
    <t>IMMS</t>
  </si>
  <si>
    <t xml:space="preserve">NOMBRES </t>
  </si>
  <si>
    <t xml:space="preserve">FECHA DE NACIMIENTO </t>
  </si>
  <si>
    <t>EDAD</t>
  </si>
  <si>
    <t xml:space="preserve">EDAD 2 </t>
  </si>
  <si>
    <t xml:space="preserve">Walter </t>
  </si>
  <si>
    <t>Clever</t>
  </si>
  <si>
    <t xml:space="preserve">Patricia </t>
  </si>
  <si>
    <t xml:space="preserve">Maria </t>
  </si>
  <si>
    <t xml:space="preserve">Richard </t>
  </si>
  <si>
    <t xml:space="preserve">Jessica </t>
  </si>
  <si>
    <t>30/02/79</t>
  </si>
  <si>
    <t xml:space="preserve">Cual es la diferencia de edad entre Waller y Clever </t>
  </si>
  <si>
    <t>Cuántos años tendra Jessica el 25/12/2009</t>
  </si>
  <si>
    <t xml:space="preserve">Por cuantos años Richard en mayor que María </t>
  </si>
  <si>
    <t xml:space="preserve">Cuantos días faltan para Fiestas Patrias </t>
  </si>
  <si>
    <t xml:space="preserve">Cuántos días han pasado de Nadidad </t>
  </si>
  <si>
    <t xml:space="preserve"> </t>
  </si>
  <si>
    <t xml:space="preserve">N° de País </t>
  </si>
  <si>
    <t>PRESIO EN US$</t>
  </si>
  <si>
    <t xml:space="preserve">SIN DECINALES </t>
  </si>
  <si>
    <t xml:space="preserve">REDONDEAR A 4 DECIMALES </t>
  </si>
  <si>
    <t xml:space="preserve">TRUNCAR A 4 DECIMALES </t>
  </si>
  <si>
    <t xml:space="preserve">1.- Singapur </t>
  </si>
  <si>
    <t>2.- Taiwan</t>
  </si>
  <si>
    <t xml:space="preserve">3.- Alemania </t>
  </si>
  <si>
    <t xml:space="preserve">4.- Brasil </t>
  </si>
  <si>
    <t xml:space="preserve">5.- Japón </t>
  </si>
  <si>
    <t xml:space="preserve">6.- México </t>
  </si>
  <si>
    <t>7.- EE.UU</t>
  </si>
  <si>
    <t xml:space="preserve">8.- Otros Países </t>
  </si>
  <si>
    <t xml:space="preserve">Total </t>
  </si>
  <si>
    <t xml:space="preserve">No existe esa fecha  </t>
  </si>
  <si>
    <t xml:space="preserve">Código de Productos </t>
  </si>
  <si>
    <t xml:space="preserve">Unidades a productos </t>
  </si>
  <si>
    <t xml:space="preserve">Mano de Obra  </t>
  </si>
  <si>
    <t xml:space="preserve">Materia Prima </t>
  </si>
  <si>
    <t>Total Gastos</t>
  </si>
  <si>
    <t>Otros Gastos</t>
  </si>
  <si>
    <t>Precio de Venta</t>
  </si>
  <si>
    <t xml:space="preserve">Capital Restante </t>
  </si>
  <si>
    <t xml:space="preserve">Ganancia de Venta </t>
  </si>
  <si>
    <t>abc-1000-1</t>
  </si>
  <si>
    <t>abc-1000-2</t>
  </si>
  <si>
    <t>abc-1000-3</t>
  </si>
  <si>
    <t>abc-1000-4</t>
  </si>
  <si>
    <t>abc-1000-5</t>
  </si>
  <si>
    <t>abc-1000-6</t>
  </si>
  <si>
    <t>abc-1000-7</t>
  </si>
  <si>
    <t xml:space="preserve">Capital Inicial </t>
  </si>
  <si>
    <t>Precio Unitario</t>
  </si>
  <si>
    <t>Ventas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</si>
</sst>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dd/mm/yy;@"/>
    <numFmt numFmtId="166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462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rgb="FFFFCCFF"/>
      </right>
      <top style="mediumDashed">
        <color rgb="FFFFCCFF"/>
      </top>
      <bottom style="mediumDashed">
        <color rgb="FFFFCCFF"/>
      </bottom>
      <diagonal/>
    </border>
    <border>
      <left style="mediumDashed">
        <color indexed="64"/>
      </left>
      <right style="mediumDashed">
        <color rgb="FFFFCCFF"/>
      </right>
      <top style="mediumDashed">
        <color indexed="64"/>
      </top>
      <bottom style="mediumDashed">
        <color rgb="FFFFCCFF"/>
      </bottom>
      <diagonal/>
    </border>
    <border>
      <left style="mediumDashed">
        <color rgb="FFFFCCFF"/>
      </left>
      <right style="mediumDashed">
        <color rgb="FFFFCCFF"/>
      </right>
      <top style="mediumDashed">
        <color rgb="FFFFCCFF"/>
      </top>
      <bottom style="mediumDashed">
        <color rgb="FFFFCCFF"/>
      </bottom>
      <diagonal/>
    </border>
    <border>
      <left/>
      <right/>
      <top/>
      <bottom style="mediumDashed">
        <color rgb="FFFFCCFF"/>
      </bottom>
      <diagonal/>
    </border>
    <border>
      <left style="mediumDashed">
        <color rgb="FFFFCCFF"/>
      </left>
      <right style="mediumDashed">
        <color rgb="FFFFCCFF"/>
      </right>
      <top style="mediumDashed">
        <color indexed="64"/>
      </top>
      <bottom style="mediumDashed">
        <color rgb="FFFFCCFF"/>
      </bottom>
      <diagonal/>
    </border>
    <border>
      <left/>
      <right style="mediumDashed">
        <color rgb="FFFFCCFF"/>
      </right>
      <top/>
      <bottom style="mediumDashed">
        <color rgb="FFFFCCFF"/>
      </bottom>
      <diagonal/>
    </border>
    <border>
      <left style="mediumDashed">
        <color rgb="FFFFCCFF"/>
      </left>
      <right style="mediumDashed">
        <color rgb="FFFFCCFF"/>
      </right>
      <top/>
      <bottom style="mediumDashed">
        <color rgb="FFFFCC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0" fontId="0" fillId="0" borderId="17" xfId="0" applyBorder="1"/>
    <xf numFmtId="2" fontId="0" fillId="0" borderId="1" xfId="0" applyNumberFormat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166" fontId="0" fillId="7" borderId="12" xfId="0" applyNumberFormat="1" applyFill="1" applyBorder="1" applyAlignment="1">
      <alignment horizontal="center"/>
    </xf>
    <xf numFmtId="1" fontId="0" fillId="7" borderId="12" xfId="0" applyNumberFormat="1" applyFill="1" applyBorder="1" applyAlignment="1">
      <alignment horizontal="center"/>
    </xf>
    <xf numFmtId="164" fontId="0" fillId="7" borderId="12" xfId="0" applyNumberForma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/>
    </xf>
    <xf numFmtId="0" fontId="0" fillId="4" borderId="7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4" fontId="0" fillId="0" borderId="1" xfId="0" applyNumberFormat="1" applyBorder="1"/>
    <xf numFmtId="0" fontId="0" fillId="6" borderId="1" xfId="0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620"/>
      <color rgb="FFFFFFCC"/>
      <color rgb="FFCCFFFF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4A97-4FE3-4A18-91E7-4C1849D76416}">
  <dimension ref="A1:M22"/>
  <sheetViews>
    <sheetView topLeftCell="E2" zoomScale="148" zoomScaleNormal="160" workbookViewId="0">
      <selection activeCell="E14" sqref="E14"/>
    </sheetView>
  </sheetViews>
  <sheetFormatPr baseColWidth="10" defaultRowHeight="14.4" x14ac:dyDescent="0.3"/>
  <cols>
    <col min="9" max="9" width="13.21875" customWidth="1"/>
    <col min="10" max="10" width="15.6640625" customWidth="1"/>
    <col min="11" max="11" width="16.33203125" customWidth="1"/>
    <col min="12" max="12" width="17.6640625" customWidth="1"/>
    <col min="13" max="13" width="17" customWidth="1"/>
  </cols>
  <sheetData>
    <row r="1" spans="1:13" ht="15.6" x14ac:dyDescent="0.3">
      <c r="A1" s="32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ht="28.8" x14ac:dyDescent="0.3">
      <c r="A2" s="4" t="s">
        <v>0</v>
      </c>
      <c r="B2" s="31" t="s">
        <v>1</v>
      </c>
      <c r="C2" s="31"/>
      <c r="D2" s="31"/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24</v>
      </c>
      <c r="L2" s="5" t="s">
        <v>8</v>
      </c>
      <c r="M2" s="5" t="s">
        <v>9</v>
      </c>
    </row>
    <row r="3" spans="1:13" x14ac:dyDescent="0.3">
      <c r="A3" s="37"/>
      <c r="B3" s="39"/>
      <c r="C3" s="39"/>
      <c r="D3" s="39"/>
      <c r="E3" s="39"/>
      <c r="F3" s="38"/>
      <c r="G3" s="15">
        <v>0.12</v>
      </c>
      <c r="H3" s="15">
        <v>7.0000000000000007E-2</v>
      </c>
      <c r="I3" s="16"/>
      <c r="J3" s="17">
        <v>6.5000000000000002E-2</v>
      </c>
      <c r="K3" s="15">
        <v>0.04</v>
      </c>
      <c r="L3" s="37"/>
      <c r="M3" s="38"/>
    </row>
    <row r="4" spans="1:13" x14ac:dyDescent="0.3">
      <c r="A4" s="2">
        <v>50026</v>
      </c>
      <c r="B4" s="33" t="s">
        <v>11</v>
      </c>
      <c r="C4" s="33"/>
      <c r="D4" s="33"/>
      <c r="E4" s="2">
        <v>57</v>
      </c>
      <c r="F4" s="2">
        <v>855</v>
      </c>
      <c r="G4" s="2">
        <v>102.6</v>
      </c>
      <c r="H4" s="2">
        <v>59.85</v>
      </c>
      <c r="I4" s="2">
        <v>1017.45</v>
      </c>
      <c r="J4" s="2">
        <v>55.575000000000003</v>
      </c>
      <c r="K4" s="2">
        <v>34.200000000000003</v>
      </c>
      <c r="L4" s="2">
        <v>89.754999999999995</v>
      </c>
      <c r="M4" s="3">
        <v>927.68</v>
      </c>
    </row>
    <row r="5" spans="1:13" x14ac:dyDescent="0.3">
      <c r="A5" s="2">
        <v>50027</v>
      </c>
      <c r="B5" s="33" t="s">
        <v>22</v>
      </c>
      <c r="C5" s="33"/>
      <c r="D5" s="33"/>
      <c r="E5" s="2">
        <v>80.23</v>
      </c>
      <c r="F5" s="2">
        <f>E5*15</f>
        <v>1203.45</v>
      </c>
      <c r="G5" s="2">
        <f>0.12*F5</f>
        <v>144.41399999999999</v>
      </c>
      <c r="H5" s="2">
        <f>0.07*F5</f>
        <v>84.241500000000016</v>
      </c>
      <c r="I5" s="2">
        <f>SUM(F5:H5)</f>
        <v>1432.1055000000001</v>
      </c>
      <c r="J5" s="14">
        <f>F5*0.065</f>
        <v>78.224250000000012</v>
      </c>
      <c r="K5" s="14">
        <f>F5*0.04</f>
        <v>48.138000000000005</v>
      </c>
      <c r="L5" s="14">
        <f>SUM(J5:K5)</f>
        <v>126.36225000000002</v>
      </c>
      <c r="M5" s="14">
        <f>I5-L5</f>
        <v>1305.74325</v>
      </c>
    </row>
    <row r="6" spans="1:13" x14ac:dyDescent="0.3">
      <c r="A6" s="2">
        <v>50028</v>
      </c>
      <c r="B6" s="33" t="s">
        <v>21</v>
      </c>
      <c r="C6" s="33"/>
      <c r="D6" s="33"/>
      <c r="E6" s="2">
        <v>27.3</v>
      </c>
      <c r="F6" s="2">
        <f t="shared" ref="F6:F16" si="0">E6*15</f>
        <v>409.5</v>
      </c>
      <c r="G6" s="2">
        <f t="shared" ref="G6:G16" si="1">0.12*F6</f>
        <v>49.14</v>
      </c>
      <c r="H6" s="2">
        <f t="shared" ref="H6:H16" si="2">0.07*F6</f>
        <v>28.665000000000003</v>
      </c>
      <c r="I6" s="2">
        <f t="shared" ref="I6:I16" si="3">SUM(F6:H6)</f>
        <v>487.30500000000001</v>
      </c>
      <c r="J6" s="14">
        <f t="shared" ref="J6:J16" si="4">F6*0.065</f>
        <v>26.6175</v>
      </c>
      <c r="K6" s="14">
        <f t="shared" ref="K6:K16" si="5">F6*0.04</f>
        <v>16.38</v>
      </c>
      <c r="L6" s="14">
        <f t="shared" ref="L6:L16" si="6">SUM(J6:K6)</f>
        <v>42.997500000000002</v>
      </c>
      <c r="M6" s="14">
        <f t="shared" ref="M6:M16" si="7">I6-L6</f>
        <v>444.3075</v>
      </c>
    </row>
    <row r="7" spans="1:13" x14ac:dyDescent="0.3">
      <c r="A7" s="2">
        <v>50029</v>
      </c>
      <c r="B7" s="34" t="s">
        <v>12</v>
      </c>
      <c r="C7" s="35"/>
      <c r="D7" s="36"/>
      <c r="E7" s="2">
        <v>45.6</v>
      </c>
      <c r="F7" s="2">
        <f t="shared" si="0"/>
        <v>684</v>
      </c>
      <c r="G7" s="2">
        <f t="shared" si="1"/>
        <v>82.08</v>
      </c>
      <c r="H7" s="2">
        <f t="shared" si="2"/>
        <v>47.88</v>
      </c>
      <c r="I7" s="2">
        <f t="shared" si="3"/>
        <v>813.96</v>
      </c>
      <c r="J7" s="14">
        <f t="shared" si="4"/>
        <v>44.46</v>
      </c>
      <c r="K7" s="14">
        <f t="shared" si="5"/>
        <v>27.36</v>
      </c>
      <c r="L7" s="14">
        <f t="shared" si="6"/>
        <v>71.819999999999993</v>
      </c>
      <c r="M7" s="14">
        <f t="shared" si="7"/>
        <v>742.1400000000001</v>
      </c>
    </row>
    <row r="8" spans="1:13" x14ac:dyDescent="0.3">
      <c r="A8" s="2">
        <v>50030</v>
      </c>
      <c r="B8" s="33" t="s">
        <v>23</v>
      </c>
      <c r="C8" s="33"/>
      <c r="D8" s="33"/>
      <c r="E8" s="2">
        <v>75.599999999999994</v>
      </c>
      <c r="F8" s="2">
        <f t="shared" si="0"/>
        <v>1134</v>
      </c>
      <c r="G8" s="2">
        <f t="shared" si="1"/>
        <v>136.07999999999998</v>
      </c>
      <c r="H8" s="2">
        <f t="shared" si="2"/>
        <v>79.38000000000001</v>
      </c>
      <c r="I8" s="2">
        <f t="shared" si="3"/>
        <v>1349.46</v>
      </c>
      <c r="J8" s="14">
        <f t="shared" si="4"/>
        <v>73.710000000000008</v>
      </c>
      <c r="K8" s="14">
        <f t="shared" si="5"/>
        <v>45.36</v>
      </c>
      <c r="L8" s="14">
        <f t="shared" si="6"/>
        <v>119.07000000000001</v>
      </c>
      <c r="M8" s="14">
        <f t="shared" si="7"/>
        <v>1230.3900000000001</v>
      </c>
    </row>
    <row r="9" spans="1:13" x14ac:dyDescent="0.3">
      <c r="A9" s="2">
        <v>50031</v>
      </c>
      <c r="B9" s="33" t="s">
        <v>13</v>
      </c>
      <c r="C9" s="33"/>
      <c r="D9" s="33"/>
      <c r="E9" s="2">
        <v>60.2</v>
      </c>
      <c r="F9" s="2">
        <f t="shared" si="0"/>
        <v>903</v>
      </c>
      <c r="G9" s="2">
        <f t="shared" si="1"/>
        <v>108.36</v>
      </c>
      <c r="H9" s="2">
        <f t="shared" si="2"/>
        <v>63.210000000000008</v>
      </c>
      <c r="I9" s="2">
        <f t="shared" si="3"/>
        <v>1074.57</v>
      </c>
      <c r="J9" s="14">
        <f t="shared" si="4"/>
        <v>58.695</v>
      </c>
      <c r="K9" s="14">
        <f t="shared" si="5"/>
        <v>36.119999999999997</v>
      </c>
      <c r="L9" s="14">
        <f t="shared" si="6"/>
        <v>94.814999999999998</v>
      </c>
      <c r="M9" s="14">
        <f t="shared" si="7"/>
        <v>979.75499999999988</v>
      </c>
    </row>
    <row r="10" spans="1:13" x14ac:dyDescent="0.3">
      <c r="A10" s="2">
        <v>50032</v>
      </c>
      <c r="B10" s="33" t="s">
        <v>14</v>
      </c>
      <c r="C10" s="33"/>
      <c r="D10" s="33"/>
      <c r="E10" s="2">
        <v>45.2</v>
      </c>
      <c r="F10" s="2">
        <f t="shared" si="0"/>
        <v>678</v>
      </c>
      <c r="G10" s="2">
        <f t="shared" si="1"/>
        <v>81.36</v>
      </c>
      <c r="H10" s="2">
        <f t="shared" si="2"/>
        <v>47.460000000000008</v>
      </c>
      <c r="I10" s="2">
        <f t="shared" si="3"/>
        <v>806.82</v>
      </c>
      <c r="J10" s="14">
        <f t="shared" si="4"/>
        <v>44.07</v>
      </c>
      <c r="K10" s="14">
        <f t="shared" si="5"/>
        <v>27.12</v>
      </c>
      <c r="L10" s="14">
        <f t="shared" si="6"/>
        <v>71.19</v>
      </c>
      <c r="M10" s="14">
        <f t="shared" si="7"/>
        <v>735.63000000000011</v>
      </c>
    </row>
    <row r="11" spans="1:13" x14ac:dyDescent="0.3">
      <c r="A11" s="2">
        <v>50033</v>
      </c>
      <c r="B11" s="33" t="s">
        <v>15</v>
      </c>
      <c r="C11" s="33"/>
      <c r="D11" s="33"/>
      <c r="E11" s="2">
        <v>25.6</v>
      </c>
      <c r="F11" s="2">
        <f t="shared" si="0"/>
        <v>384</v>
      </c>
      <c r="G11" s="2">
        <f t="shared" si="1"/>
        <v>46.08</v>
      </c>
      <c r="H11" s="2">
        <f t="shared" si="2"/>
        <v>26.880000000000003</v>
      </c>
      <c r="I11" s="2">
        <f t="shared" si="3"/>
        <v>456.96</v>
      </c>
      <c r="J11" s="14">
        <f t="shared" si="4"/>
        <v>24.96</v>
      </c>
      <c r="K11" s="14">
        <f t="shared" si="5"/>
        <v>15.36</v>
      </c>
      <c r="L11" s="14">
        <f t="shared" si="6"/>
        <v>40.32</v>
      </c>
      <c r="M11" s="14">
        <f t="shared" si="7"/>
        <v>416.64</v>
      </c>
    </row>
    <row r="12" spans="1:13" x14ac:dyDescent="0.3">
      <c r="A12" s="2">
        <v>50034</v>
      </c>
      <c r="B12" s="33" t="s">
        <v>20</v>
      </c>
      <c r="C12" s="33"/>
      <c r="D12" s="33"/>
      <c r="E12" s="2">
        <v>48.9</v>
      </c>
      <c r="F12" s="2">
        <f t="shared" si="0"/>
        <v>733.5</v>
      </c>
      <c r="G12" s="2">
        <f t="shared" si="1"/>
        <v>88.02</v>
      </c>
      <c r="H12" s="2">
        <f t="shared" si="2"/>
        <v>51.345000000000006</v>
      </c>
      <c r="I12" s="2">
        <f t="shared" si="3"/>
        <v>872.86500000000001</v>
      </c>
      <c r="J12" s="14">
        <f t="shared" si="4"/>
        <v>47.677500000000002</v>
      </c>
      <c r="K12" s="14">
        <f t="shared" si="5"/>
        <v>29.34</v>
      </c>
      <c r="L12" s="14">
        <f t="shared" si="6"/>
        <v>77.017499999999998</v>
      </c>
      <c r="M12" s="14">
        <f t="shared" si="7"/>
        <v>795.84749999999997</v>
      </c>
    </row>
    <row r="13" spans="1:13" x14ac:dyDescent="0.3">
      <c r="A13" s="2">
        <v>50035</v>
      </c>
      <c r="B13" s="33" t="s">
        <v>16</v>
      </c>
      <c r="C13" s="33"/>
      <c r="D13" s="33"/>
      <c r="E13" s="2">
        <v>78.900000000000006</v>
      </c>
      <c r="F13" s="2">
        <f t="shared" si="0"/>
        <v>1183.5</v>
      </c>
      <c r="G13" s="2">
        <f t="shared" si="1"/>
        <v>142.01999999999998</v>
      </c>
      <c r="H13" s="2">
        <f t="shared" si="2"/>
        <v>82.845000000000013</v>
      </c>
      <c r="I13" s="2">
        <f t="shared" si="3"/>
        <v>1408.365</v>
      </c>
      <c r="J13" s="14">
        <f t="shared" si="4"/>
        <v>76.927500000000009</v>
      </c>
      <c r="K13" s="14">
        <f t="shared" si="5"/>
        <v>47.34</v>
      </c>
      <c r="L13" s="14">
        <f t="shared" si="6"/>
        <v>124.26750000000001</v>
      </c>
      <c r="M13" s="14">
        <f t="shared" si="7"/>
        <v>1284.0975000000001</v>
      </c>
    </row>
    <row r="14" spans="1:13" x14ac:dyDescent="0.3">
      <c r="A14" s="2">
        <v>50036</v>
      </c>
      <c r="B14" s="33" t="s">
        <v>17</v>
      </c>
      <c r="C14" s="33"/>
      <c r="D14" s="33"/>
      <c r="E14" s="2">
        <v>86.3</v>
      </c>
      <c r="F14" s="2">
        <f t="shared" si="0"/>
        <v>1294.5</v>
      </c>
      <c r="G14" s="2">
        <f t="shared" si="1"/>
        <v>155.34</v>
      </c>
      <c r="H14" s="2">
        <f t="shared" si="2"/>
        <v>90.615000000000009</v>
      </c>
      <c r="I14" s="2">
        <f t="shared" si="3"/>
        <v>1540.4549999999999</v>
      </c>
      <c r="J14" s="14">
        <f t="shared" si="4"/>
        <v>84.142499999999998</v>
      </c>
      <c r="K14" s="14">
        <f t="shared" si="5"/>
        <v>51.78</v>
      </c>
      <c r="L14" s="14">
        <f t="shared" si="6"/>
        <v>135.92250000000001</v>
      </c>
      <c r="M14" s="14">
        <f t="shared" si="7"/>
        <v>1404.5324999999998</v>
      </c>
    </row>
    <row r="15" spans="1:13" x14ac:dyDescent="0.3">
      <c r="A15" s="2">
        <v>50037</v>
      </c>
      <c r="B15" s="33" t="s">
        <v>18</v>
      </c>
      <c r="C15" s="33"/>
      <c r="D15" s="33"/>
      <c r="E15" s="2">
        <v>78.5</v>
      </c>
      <c r="F15" s="2">
        <f t="shared" si="0"/>
        <v>1177.5</v>
      </c>
      <c r="G15" s="2">
        <f t="shared" si="1"/>
        <v>141.29999999999998</v>
      </c>
      <c r="H15" s="2">
        <f t="shared" si="2"/>
        <v>82.425000000000011</v>
      </c>
      <c r="I15" s="2">
        <f t="shared" si="3"/>
        <v>1401.2249999999999</v>
      </c>
      <c r="J15" s="14">
        <f t="shared" si="4"/>
        <v>76.537500000000009</v>
      </c>
      <c r="K15" s="14">
        <f t="shared" si="5"/>
        <v>47.1</v>
      </c>
      <c r="L15" s="14">
        <f t="shared" si="6"/>
        <v>123.63750000000002</v>
      </c>
      <c r="M15" s="14">
        <f t="shared" si="7"/>
        <v>1277.5874999999999</v>
      </c>
    </row>
    <row r="16" spans="1:13" x14ac:dyDescent="0.3">
      <c r="A16" s="2">
        <v>50038</v>
      </c>
      <c r="B16" s="33" t="s">
        <v>19</v>
      </c>
      <c r="C16" s="33"/>
      <c r="D16" s="33"/>
      <c r="E16" s="3">
        <v>45.8</v>
      </c>
      <c r="F16" s="2">
        <f t="shared" si="0"/>
        <v>687</v>
      </c>
      <c r="G16" s="2">
        <f t="shared" si="1"/>
        <v>82.44</v>
      </c>
      <c r="H16" s="2">
        <f t="shared" si="2"/>
        <v>48.09</v>
      </c>
      <c r="I16" s="2">
        <f t="shared" si="3"/>
        <v>817.53000000000009</v>
      </c>
      <c r="J16" s="14">
        <f t="shared" si="4"/>
        <v>44.655000000000001</v>
      </c>
      <c r="K16" s="14">
        <f t="shared" si="5"/>
        <v>27.48</v>
      </c>
      <c r="L16" s="14">
        <f t="shared" si="6"/>
        <v>72.135000000000005</v>
      </c>
      <c r="M16" s="14">
        <f t="shared" si="7"/>
        <v>745.3950000000001</v>
      </c>
    </row>
    <row r="22" spans="5:5" x14ac:dyDescent="0.3">
      <c r="E22" t="s">
        <v>41</v>
      </c>
    </row>
  </sheetData>
  <mergeCells count="17">
    <mergeCell ref="B15:D15"/>
    <mergeCell ref="B16:D16"/>
    <mergeCell ref="B7:D7"/>
    <mergeCell ref="L3:M3"/>
    <mergeCell ref="A3:F3"/>
    <mergeCell ref="B9:D9"/>
    <mergeCell ref="B10:D10"/>
    <mergeCell ref="B11:D11"/>
    <mergeCell ref="B12:D12"/>
    <mergeCell ref="B13:D13"/>
    <mergeCell ref="B14:D14"/>
    <mergeCell ref="B8:D8"/>
    <mergeCell ref="B2:D2"/>
    <mergeCell ref="A1:M1"/>
    <mergeCell ref="B4:D4"/>
    <mergeCell ref="B5:D5"/>
    <mergeCell ref="B6:D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A826B-6707-41A0-A04E-BA0239C6062C}">
  <dimension ref="A1:F13"/>
  <sheetViews>
    <sheetView zoomScale="174" zoomScaleNormal="174" workbookViewId="0">
      <selection activeCell="E6" sqref="E6"/>
    </sheetView>
  </sheetViews>
  <sheetFormatPr baseColWidth="10" defaultRowHeight="14.4" x14ac:dyDescent="0.3"/>
  <cols>
    <col min="1" max="1" width="9.88671875" bestFit="1" customWidth="1"/>
    <col min="2" max="2" width="21.109375" bestFit="1" customWidth="1"/>
    <col min="3" max="3" width="5.5546875" bestFit="1" customWidth="1"/>
    <col min="4" max="4" width="7.44140625" customWidth="1"/>
    <col min="5" max="5" width="17.88671875" style="1" bestFit="1" customWidth="1"/>
  </cols>
  <sheetData>
    <row r="1" spans="1:6" ht="15" thickBot="1" x14ac:dyDescent="0.35">
      <c r="A1" s="6" t="s">
        <v>25</v>
      </c>
      <c r="B1" s="7" t="s">
        <v>26</v>
      </c>
      <c r="C1" s="7" t="s">
        <v>27</v>
      </c>
      <c r="D1" s="7" t="s">
        <v>28</v>
      </c>
    </row>
    <row r="2" spans="1:6" ht="15" thickBot="1" x14ac:dyDescent="0.35">
      <c r="A2" s="8" t="s">
        <v>29</v>
      </c>
      <c r="B2" s="12">
        <v>26795</v>
      </c>
      <c r="C2" s="9">
        <f>2025-1973</f>
        <v>52</v>
      </c>
      <c r="D2" s="24">
        <v>51</v>
      </c>
    </row>
    <row r="3" spans="1:6" ht="15" thickBot="1" x14ac:dyDescent="0.35">
      <c r="A3" s="8" t="s">
        <v>30</v>
      </c>
      <c r="B3" s="12">
        <v>23642</v>
      </c>
      <c r="C3" s="10">
        <f>2025-1964</f>
        <v>61</v>
      </c>
      <c r="D3" s="10">
        <v>60</v>
      </c>
    </row>
    <row r="4" spans="1:6" ht="15" thickBot="1" x14ac:dyDescent="0.35">
      <c r="A4" s="8" t="s">
        <v>31</v>
      </c>
      <c r="B4" s="12">
        <v>30290</v>
      </c>
      <c r="C4" s="10">
        <f>2025-1982</f>
        <v>43</v>
      </c>
      <c r="D4" s="10">
        <v>42</v>
      </c>
    </row>
    <row r="5" spans="1:6" ht="15" thickBot="1" x14ac:dyDescent="0.35">
      <c r="A5" s="8" t="s">
        <v>32</v>
      </c>
      <c r="B5" s="12">
        <v>31853</v>
      </c>
      <c r="C5" s="9">
        <f>2025-1987</f>
        <v>38</v>
      </c>
      <c r="D5" s="11">
        <v>39</v>
      </c>
    </row>
    <row r="6" spans="1:6" ht="15" thickBot="1" x14ac:dyDescent="0.35">
      <c r="A6" s="8" t="s">
        <v>33</v>
      </c>
      <c r="B6" s="12" t="s">
        <v>35</v>
      </c>
      <c r="C6" s="9">
        <v>0</v>
      </c>
      <c r="D6" s="9">
        <v>0</v>
      </c>
      <c r="E6" s="25"/>
    </row>
    <row r="7" spans="1:6" ht="15" thickBot="1" x14ac:dyDescent="0.35">
      <c r="A7" s="8" t="s">
        <v>34</v>
      </c>
      <c r="B7" s="12">
        <v>35111</v>
      </c>
      <c r="C7" s="9">
        <f>2025-1996</f>
        <v>29</v>
      </c>
      <c r="D7" s="9">
        <v>30</v>
      </c>
    </row>
    <row r="8" spans="1:6" ht="15" thickBot="1" x14ac:dyDescent="0.35">
      <c r="E8" s="26"/>
    </row>
    <row r="9" spans="1:6" ht="15" thickBot="1" x14ac:dyDescent="0.35">
      <c r="A9" s="40" t="s">
        <v>36</v>
      </c>
      <c r="B9" s="41"/>
      <c r="C9" s="41"/>
      <c r="D9" s="42"/>
      <c r="E9" s="27">
        <f>C3-C2</f>
        <v>9</v>
      </c>
      <c r="F9" s="13"/>
    </row>
    <row r="10" spans="1:6" ht="15" thickBot="1" x14ac:dyDescent="0.35">
      <c r="A10" s="40" t="s">
        <v>37</v>
      </c>
      <c r="B10" s="41"/>
      <c r="C10" s="41"/>
      <c r="D10" s="42"/>
      <c r="E10" s="28">
        <f>2009-1996</f>
        <v>13</v>
      </c>
      <c r="F10" s="13"/>
    </row>
    <row r="11" spans="1:6" ht="15" thickBot="1" x14ac:dyDescent="0.35">
      <c r="A11" s="40" t="s">
        <v>38</v>
      </c>
      <c r="B11" s="41"/>
      <c r="C11" s="41"/>
      <c r="D11" s="42"/>
      <c r="E11" s="29" t="s">
        <v>56</v>
      </c>
      <c r="F11" s="13"/>
    </row>
    <row r="12" spans="1:6" ht="15" thickBot="1" x14ac:dyDescent="0.35">
      <c r="A12" s="40" t="s">
        <v>39</v>
      </c>
      <c r="B12" s="41"/>
      <c r="C12" s="41"/>
      <c r="D12" s="42"/>
      <c r="E12" s="30">
        <f>22+31+30+31+31+16</f>
        <v>161</v>
      </c>
    </row>
    <row r="13" spans="1:6" ht="15" thickBot="1" x14ac:dyDescent="0.35">
      <c r="A13" s="40" t="s">
        <v>40</v>
      </c>
      <c r="B13" s="41"/>
      <c r="C13" s="41"/>
      <c r="D13" s="42"/>
      <c r="E13" s="29">
        <f>6+31+28+31+8</f>
        <v>104</v>
      </c>
      <c r="F13" s="13"/>
    </row>
  </sheetData>
  <mergeCells count="5">
    <mergeCell ref="A11:D11"/>
    <mergeCell ref="A10:D10"/>
    <mergeCell ref="A9:D9"/>
    <mergeCell ref="A12:D12"/>
    <mergeCell ref="A13:D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3DBFF-CFF2-4B9E-B741-2B1B4F7F9BA1}">
  <dimension ref="A1:E10"/>
  <sheetViews>
    <sheetView zoomScale="198" workbookViewId="0">
      <selection activeCell="B7" sqref="B7"/>
    </sheetView>
  </sheetViews>
  <sheetFormatPr baseColWidth="10" defaultRowHeight="14.4" x14ac:dyDescent="0.3"/>
  <cols>
    <col min="1" max="1" width="14.109375" bestFit="1" customWidth="1"/>
    <col min="2" max="2" width="16.77734375" customWidth="1"/>
    <col min="3" max="3" width="10.44140625" customWidth="1"/>
    <col min="4" max="4" width="15.109375" customWidth="1"/>
    <col min="5" max="5" width="11.88671875" customWidth="1"/>
  </cols>
  <sheetData>
    <row r="1" spans="1:5" ht="43.8" thickBot="1" x14ac:dyDescent="0.35">
      <c r="A1" s="22" t="s">
        <v>42</v>
      </c>
      <c r="B1" s="22" t="s">
        <v>43</v>
      </c>
      <c r="C1" s="22" t="s">
        <v>44</v>
      </c>
      <c r="D1" s="22" t="s">
        <v>45</v>
      </c>
      <c r="E1" s="22" t="s">
        <v>46</v>
      </c>
    </row>
    <row r="2" spans="1:5" ht="15" thickBot="1" x14ac:dyDescent="0.35">
      <c r="A2" s="18" t="s">
        <v>47</v>
      </c>
      <c r="B2" s="19">
        <v>12.2615803815</v>
      </c>
      <c r="C2" s="20">
        <v>12.2615803815</v>
      </c>
      <c r="D2" s="21">
        <v>12.2615803815</v>
      </c>
      <c r="E2" s="21">
        <v>12.2615803815</v>
      </c>
    </row>
    <row r="3" spans="1:5" ht="15" thickBot="1" x14ac:dyDescent="0.35">
      <c r="A3" s="18" t="s">
        <v>48</v>
      </c>
      <c r="B3" s="19">
        <v>22.972972973000001</v>
      </c>
      <c r="C3" s="20">
        <v>22.972972973000001</v>
      </c>
      <c r="D3" s="21">
        <v>22.972972973000001</v>
      </c>
      <c r="E3" s="21">
        <v>22.972972973000001</v>
      </c>
    </row>
    <row r="4" spans="1:5" ht="15" thickBot="1" x14ac:dyDescent="0.35">
      <c r="A4" s="18" t="s">
        <v>49</v>
      </c>
      <c r="B4" s="19">
        <v>10.6175514626</v>
      </c>
      <c r="C4" s="20">
        <v>10.6175514626</v>
      </c>
      <c r="D4" s="21">
        <v>10.6175514626</v>
      </c>
      <c r="E4" s="21">
        <v>10.6175514626</v>
      </c>
    </row>
    <row r="5" spans="1:5" ht="15" thickBot="1" x14ac:dyDescent="0.35">
      <c r="A5" s="18" t="s">
        <v>50</v>
      </c>
      <c r="B5" s="19">
        <v>12.125984252</v>
      </c>
      <c r="C5" s="20">
        <v>12.125984252</v>
      </c>
      <c r="D5" s="21">
        <v>12.125984252</v>
      </c>
      <c r="E5" s="21">
        <v>12.125984252</v>
      </c>
    </row>
    <row r="6" spans="1:5" ht="15" thickBot="1" x14ac:dyDescent="0.35">
      <c r="A6" s="18" t="s">
        <v>51</v>
      </c>
      <c r="B6" s="19">
        <v>6.5217391304000003</v>
      </c>
      <c r="C6" s="20">
        <v>6.5217391304000003</v>
      </c>
      <c r="D6" s="21">
        <v>6.5217391304000003</v>
      </c>
      <c r="E6" s="21">
        <v>6.5217391304000003</v>
      </c>
    </row>
    <row r="7" spans="1:5" ht="15" thickBot="1" x14ac:dyDescent="0.35">
      <c r="A7" s="18" t="s">
        <v>52</v>
      </c>
      <c r="B7" s="19">
        <v>7.4626865671999996</v>
      </c>
      <c r="C7" s="20">
        <v>7.4626865671999996</v>
      </c>
      <c r="D7" s="21">
        <v>7.4626865671999996</v>
      </c>
      <c r="E7" s="21">
        <v>7.4626865671999996</v>
      </c>
    </row>
    <row r="8" spans="1:5" ht="15" thickBot="1" x14ac:dyDescent="0.35">
      <c r="A8" s="18" t="s">
        <v>53</v>
      </c>
      <c r="B8" s="19">
        <v>22.661870503599999</v>
      </c>
      <c r="C8" s="20">
        <v>22.661870503599999</v>
      </c>
      <c r="D8" s="21">
        <v>22.661870503599999</v>
      </c>
      <c r="E8" s="21">
        <v>22.661870503599999</v>
      </c>
    </row>
    <row r="9" spans="1:5" ht="15" thickBot="1" x14ac:dyDescent="0.35">
      <c r="A9" s="18" t="s">
        <v>54</v>
      </c>
      <c r="B9" s="19">
        <v>7.3212034785000002</v>
      </c>
      <c r="C9" s="20">
        <v>7.3212034785000002</v>
      </c>
      <c r="D9" s="21">
        <v>7.3212034785000002</v>
      </c>
      <c r="E9" s="21">
        <v>7.3212034785000002</v>
      </c>
    </row>
    <row r="10" spans="1:5" ht="15" thickBot="1" x14ac:dyDescent="0.35">
      <c r="A10" s="23" t="s">
        <v>55</v>
      </c>
      <c r="B10" s="19">
        <f>SUM(B2:B9)</f>
        <v>101.94558874879999</v>
      </c>
      <c r="C10" s="20">
        <f>SUM(C2:C9)</f>
        <v>101.94558874879999</v>
      </c>
      <c r="D10" s="21">
        <f>SUM(D2:D9)</f>
        <v>101.94558874879999</v>
      </c>
      <c r="E10" s="20">
        <f>SUM(E2:E9)</f>
        <v>101.94558874879999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159B-4AD6-432C-A266-2DB4EDE4135E}">
  <dimension ref="A1:L8"/>
  <sheetViews>
    <sheetView tabSelected="1" zoomScale="190" zoomScaleNormal="160" workbookViewId="0">
      <selection activeCell="B1" sqref="B1:L1"/>
    </sheetView>
  </sheetViews>
  <sheetFormatPr baseColWidth="10" defaultRowHeight="14.4" x14ac:dyDescent="0.3"/>
  <sheetData>
    <row r="1" spans="1:12" ht="28.8" x14ac:dyDescent="0.3">
      <c r="A1" s="45" t="s">
        <v>57</v>
      </c>
      <c r="B1" s="45" t="s">
        <v>58</v>
      </c>
      <c r="C1" s="45" t="s">
        <v>73</v>
      </c>
      <c r="D1" s="45" t="s">
        <v>59</v>
      </c>
      <c r="E1" s="45" t="s">
        <v>60</v>
      </c>
      <c r="F1" s="45" t="s">
        <v>62</v>
      </c>
      <c r="G1" s="45" t="s">
        <v>61</v>
      </c>
      <c r="H1" s="45" t="s">
        <v>74</v>
      </c>
      <c r="I1" s="45" t="s">
        <v>63</v>
      </c>
      <c r="J1" s="45" t="s">
        <v>64</v>
      </c>
      <c r="K1" s="45" t="s">
        <v>75</v>
      </c>
      <c r="L1" s="45" t="s">
        <v>65</v>
      </c>
    </row>
    <row r="2" spans="1:12" x14ac:dyDescent="0.3">
      <c r="A2" s="46" t="s">
        <v>66</v>
      </c>
      <c r="B2" s="44">
        <v>64848</v>
      </c>
      <c r="C2" s="43">
        <v>250000</v>
      </c>
      <c r="D2" s="43">
        <f>C2*0.2</f>
        <v>50000</v>
      </c>
      <c r="E2" s="43">
        <f>(C2-D2)*0.35</f>
        <v>70000</v>
      </c>
      <c r="F2" s="43">
        <v>22100</v>
      </c>
      <c r="G2" s="43">
        <f>SUM(D2:F2)</f>
        <v>142100</v>
      </c>
      <c r="H2" s="43">
        <f>G2/B2</f>
        <v>2.1912780656303972</v>
      </c>
      <c r="I2" s="43">
        <f>H2*1.4</f>
        <v>3.0677892918825558</v>
      </c>
      <c r="J2" s="43">
        <f>C2-G2</f>
        <v>107900</v>
      </c>
      <c r="K2" s="43">
        <f>I2*B2</f>
        <v>198939.99999999997</v>
      </c>
      <c r="L2" s="43">
        <f>K2-G2</f>
        <v>56839.999999999971</v>
      </c>
    </row>
    <row r="3" spans="1:12" x14ac:dyDescent="0.3">
      <c r="A3" s="46" t="s">
        <v>67</v>
      </c>
      <c r="B3" s="44">
        <v>23006</v>
      </c>
      <c r="C3" s="43">
        <v>160000</v>
      </c>
      <c r="D3" s="43">
        <f t="shared" ref="D3:D8" si="0">C3*0.2</f>
        <v>32000</v>
      </c>
      <c r="E3" s="43">
        <f t="shared" ref="E3:E8" si="1">(C3-D3)*0.35</f>
        <v>44800</v>
      </c>
      <c r="F3" s="43">
        <v>14144</v>
      </c>
      <c r="G3" s="43">
        <f t="shared" ref="G3:G8" si="2">SUM(D3:F3)</f>
        <v>90944</v>
      </c>
      <c r="H3" s="43">
        <f t="shared" ref="H3:H8" si="3">G3/B3</f>
        <v>3.9530557245935842</v>
      </c>
      <c r="I3" s="43">
        <f t="shared" ref="I3:I8" si="4">H3*1.4</f>
        <v>5.5342780144310177</v>
      </c>
      <c r="J3" s="43">
        <f t="shared" ref="J3:J8" si="5">C3-G3</f>
        <v>69056</v>
      </c>
      <c r="K3" s="43">
        <f t="shared" ref="K3:K8" si="6">I3*B3</f>
        <v>127321.59999999999</v>
      </c>
      <c r="L3" s="43">
        <f t="shared" ref="L3:L8" si="7">K3-G3</f>
        <v>36377.599999999991</v>
      </c>
    </row>
    <row r="4" spans="1:12" x14ac:dyDescent="0.3">
      <c r="A4" s="46" t="s">
        <v>68</v>
      </c>
      <c r="B4" s="44">
        <v>42880</v>
      </c>
      <c r="C4" s="43">
        <v>230000</v>
      </c>
      <c r="D4" s="43">
        <f t="shared" si="0"/>
        <v>46000</v>
      </c>
      <c r="E4" s="43">
        <f t="shared" si="1"/>
        <v>64399.999999999993</v>
      </c>
      <c r="F4" s="43">
        <v>20332</v>
      </c>
      <c r="G4" s="43">
        <f t="shared" si="2"/>
        <v>130732</v>
      </c>
      <c r="H4" s="43">
        <f t="shared" si="3"/>
        <v>3.0487873134328356</v>
      </c>
      <c r="I4" s="43">
        <f t="shared" si="4"/>
        <v>4.2683022388059699</v>
      </c>
      <c r="J4" s="43">
        <f t="shared" si="5"/>
        <v>99268</v>
      </c>
      <c r="K4" s="43">
        <f t="shared" si="6"/>
        <v>183024.8</v>
      </c>
      <c r="L4" s="43">
        <f t="shared" si="7"/>
        <v>52292.799999999988</v>
      </c>
    </row>
    <row r="5" spans="1:12" x14ac:dyDescent="0.3">
      <c r="A5" s="46" t="s">
        <v>69</v>
      </c>
      <c r="B5" s="44">
        <v>23456</v>
      </c>
      <c r="C5" s="43">
        <v>140000</v>
      </c>
      <c r="D5" s="43">
        <f t="shared" si="0"/>
        <v>28000</v>
      </c>
      <c r="E5" s="43">
        <f t="shared" si="1"/>
        <v>39200</v>
      </c>
      <c r="F5" s="43">
        <v>12376</v>
      </c>
      <c r="G5" s="43">
        <f t="shared" si="2"/>
        <v>79576</v>
      </c>
      <c r="H5" s="43">
        <f t="shared" si="3"/>
        <v>3.3925648021828105</v>
      </c>
      <c r="I5" s="43">
        <f t="shared" si="4"/>
        <v>4.7495907230559347</v>
      </c>
      <c r="J5" s="43">
        <f t="shared" si="5"/>
        <v>60424</v>
      </c>
      <c r="K5" s="43">
        <f t="shared" si="6"/>
        <v>111406.40000000001</v>
      </c>
      <c r="L5" s="43">
        <f t="shared" si="7"/>
        <v>31830.400000000009</v>
      </c>
    </row>
    <row r="6" spans="1:12" x14ac:dyDescent="0.3">
      <c r="A6" s="46" t="s">
        <v>70</v>
      </c>
      <c r="B6" s="44">
        <v>23432</v>
      </c>
      <c r="C6" s="43">
        <v>200000</v>
      </c>
      <c r="D6" s="43">
        <f t="shared" si="0"/>
        <v>40000</v>
      </c>
      <c r="E6" s="43">
        <f t="shared" si="1"/>
        <v>56000</v>
      </c>
      <c r="F6" s="43">
        <v>17680</v>
      </c>
      <c r="G6" s="43">
        <f t="shared" si="2"/>
        <v>113680</v>
      </c>
      <c r="H6" s="43">
        <f t="shared" si="3"/>
        <v>4.8514851485148514</v>
      </c>
      <c r="I6" s="43">
        <f t="shared" si="4"/>
        <v>6.7920792079207919</v>
      </c>
      <c r="J6" s="43">
        <f t="shared" si="5"/>
        <v>86320</v>
      </c>
      <c r="K6" s="43">
        <f t="shared" si="6"/>
        <v>159152</v>
      </c>
      <c r="L6" s="43">
        <f t="shared" si="7"/>
        <v>45472</v>
      </c>
    </row>
    <row r="7" spans="1:12" x14ac:dyDescent="0.3">
      <c r="A7" s="46" t="s">
        <v>71</v>
      </c>
      <c r="B7" s="44">
        <v>7558</v>
      </c>
      <c r="C7" s="43">
        <v>190000</v>
      </c>
      <c r="D7" s="43">
        <f t="shared" si="0"/>
        <v>38000</v>
      </c>
      <c r="E7" s="43">
        <f t="shared" si="1"/>
        <v>53200</v>
      </c>
      <c r="F7" s="43">
        <v>16796</v>
      </c>
      <c r="G7" s="43">
        <f t="shared" si="2"/>
        <v>107996</v>
      </c>
      <c r="H7" s="43">
        <f t="shared" si="3"/>
        <v>14.288965334744642</v>
      </c>
      <c r="I7" s="43">
        <f t="shared" si="4"/>
        <v>20.004551468642497</v>
      </c>
      <c r="J7" s="43">
        <f t="shared" si="5"/>
        <v>82004</v>
      </c>
      <c r="K7" s="43">
        <f t="shared" si="6"/>
        <v>151194.4</v>
      </c>
      <c r="L7" s="43">
        <f t="shared" si="7"/>
        <v>43198.399999999994</v>
      </c>
    </row>
    <row r="8" spans="1:12" x14ac:dyDescent="0.3">
      <c r="A8" s="46" t="s">
        <v>72</v>
      </c>
      <c r="B8" s="44">
        <v>14585</v>
      </c>
      <c r="C8" s="43">
        <v>220000</v>
      </c>
      <c r="D8" s="43">
        <f t="shared" si="0"/>
        <v>44000</v>
      </c>
      <c r="E8" s="43">
        <f t="shared" si="1"/>
        <v>61599.999999999993</v>
      </c>
      <c r="F8" s="43">
        <v>19448</v>
      </c>
      <c r="G8" s="43">
        <f t="shared" si="2"/>
        <v>125048</v>
      </c>
      <c r="H8" s="43">
        <f t="shared" si="3"/>
        <v>8.5737401439835441</v>
      </c>
      <c r="I8" s="43">
        <f t="shared" si="4"/>
        <v>12.003236201576961</v>
      </c>
      <c r="J8" s="43">
        <f t="shared" si="5"/>
        <v>94952</v>
      </c>
      <c r="K8" s="43">
        <f t="shared" si="6"/>
        <v>175067.19999999998</v>
      </c>
      <c r="L8" s="43">
        <f t="shared" si="7"/>
        <v>50019.199999999983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Calculo de salario por trabajo </vt:lpstr>
      <vt:lpstr>Funciones de excel </vt:lpstr>
      <vt:lpstr>Principales paísses  proveedore</vt:lpstr>
      <vt:lpstr>Practica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leyva lopez</dc:creator>
  <cp:lastModifiedBy>patricia leyva lopez</cp:lastModifiedBy>
  <dcterms:created xsi:type="dcterms:W3CDTF">2025-04-01T18:13:14Z</dcterms:created>
  <dcterms:modified xsi:type="dcterms:W3CDTF">2025-05-18T07:37:33Z</dcterms:modified>
</cp:coreProperties>
</file>