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war\Desktop\Office related file\Everyday Working File\"/>
    </mc:Choice>
  </mc:AlternateContent>
  <xr:revisionPtr revIDLastSave="0" documentId="13_ncr:1_{872EA593-E4C2-4F7D-A994-36056009B0D6}" xr6:coauthVersionLast="47" xr6:coauthVersionMax="47" xr10:uidLastSave="{00000000-0000-0000-0000-000000000000}"/>
  <bookViews>
    <workbookView xWindow="-120" yWindow="-120" windowWidth="20730" windowHeight="11160" xr2:uid="{DA6DE6FB-B401-4F49-8A7C-83A9AA00AC6D}"/>
  </bookViews>
  <sheets>
    <sheet name="Count Wise order" sheetId="2" r:id="rId1"/>
  </sheets>
  <definedNames>
    <definedName name="_xlnm.Print_Area" localSheetId="0">'Count Wise order'!$A$1:$I$77</definedName>
    <definedName name="_xlnm.Print_Titles" localSheetId="0">'Count Wise order'!$6:$6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2" l="1"/>
  <c r="C62" i="2"/>
  <c r="C40" i="2"/>
  <c r="C35" i="2"/>
  <c r="C20" i="2"/>
  <c r="I66" i="2"/>
  <c r="H66" i="2"/>
  <c r="I72" i="2"/>
  <c r="H72" i="2"/>
  <c r="I61" i="2"/>
  <c r="H61" i="2"/>
  <c r="C41" i="2" l="1"/>
  <c r="C60" i="2"/>
  <c r="C48" i="2"/>
  <c r="F75" i="2"/>
  <c r="C59" i="2"/>
  <c r="C57" i="2"/>
  <c r="I17" i="2" l="1"/>
  <c r="H17" i="2"/>
  <c r="I15" i="2"/>
  <c r="H15" i="2"/>
  <c r="C34" i="2"/>
  <c r="C56" i="2" l="1"/>
  <c r="C65" i="2" l="1"/>
  <c r="C11" i="2"/>
  <c r="C10" i="2"/>
  <c r="I27" i="2" l="1"/>
  <c r="H27" i="2"/>
  <c r="H28" i="2"/>
  <c r="C19" i="2"/>
  <c r="C58" i="2"/>
  <c r="C43" i="2"/>
  <c r="C8" i="2"/>
  <c r="C9" i="2"/>
  <c r="H36" i="2"/>
  <c r="I36" i="2"/>
  <c r="C32" i="2"/>
  <c r="I50" i="2"/>
  <c r="H50" i="2"/>
  <c r="C73" i="2" l="1"/>
  <c r="C38" i="2"/>
  <c r="I16" i="2"/>
  <c r="H16" i="2"/>
  <c r="I69" i="2" l="1"/>
  <c r="H69" i="2"/>
  <c r="I74" i="2"/>
  <c r="H74" i="2"/>
  <c r="C51" i="2"/>
  <c r="C33" i="2"/>
  <c r="C53" i="2"/>
  <c r="C39" i="2"/>
  <c r="I59" i="2"/>
  <c r="H59" i="2"/>
  <c r="E45" i="2" l="1"/>
  <c r="F45" i="2"/>
  <c r="F24" i="2"/>
  <c r="F77" i="2" s="1"/>
  <c r="I12" i="2"/>
  <c r="I13" i="2"/>
  <c r="I14" i="2"/>
  <c r="I18" i="2"/>
  <c r="I21" i="2"/>
  <c r="I22" i="2"/>
  <c r="I23" i="2"/>
  <c r="I28" i="2"/>
  <c r="I29" i="2"/>
  <c r="I31" i="2"/>
  <c r="I35" i="2"/>
  <c r="I37" i="2"/>
  <c r="I39" i="2"/>
  <c r="I41" i="2"/>
  <c r="I42" i="2"/>
  <c r="I49" i="2"/>
  <c r="I52" i="2"/>
  <c r="I53" i="2"/>
  <c r="I63" i="2"/>
  <c r="I67" i="2"/>
  <c r="I73" i="2"/>
  <c r="H12" i="2"/>
  <c r="H13" i="2"/>
  <c r="H14" i="2"/>
  <c r="H18" i="2"/>
  <c r="H21" i="2"/>
  <c r="H22" i="2"/>
  <c r="H23" i="2"/>
  <c r="H29" i="2"/>
  <c r="H31" i="2"/>
  <c r="H35" i="2"/>
  <c r="H37" i="2"/>
  <c r="H39" i="2"/>
  <c r="H41" i="2"/>
  <c r="H42" i="2"/>
  <c r="H49" i="2"/>
  <c r="H52" i="2"/>
  <c r="H53" i="2"/>
  <c r="H63" i="2"/>
  <c r="H67" i="2"/>
  <c r="H73" i="2"/>
  <c r="C71" i="2"/>
  <c r="C70" i="2"/>
  <c r="C68" i="2"/>
  <c r="C55" i="2"/>
  <c r="C54" i="2"/>
  <c r="C75" i="2" s="1"/>
  <c r="E75" i="2"/>
  <c r="C30" i="2"/>
  <c r="C45" i="2" s="1"/>
  <c r="C24" i="2"/>
  <c r="C77" i="2" l="1"/>
  <c r="I8" i="2"/>
  <c r="H8" i="2"/>
  <c r="I9" i="2"/>
  <c r="H9" i="2"/>
  <c r="I10" i="2"/>
  <c r="H10" i="2"/>
  <c r="I11" i="2"/>
  <c r="H11" i="2"/>
  <c r="I19" i="2"/>
  <c r="H19" i="2"/>
  <c r="I20" i="2"/>
  <c r="H20" i="2"/>
  <c r="I30" i="2"/>
  <c r="H30" i="2"/>
  <c r="I32" i="2"/>
  <c r="H32" i="2"/>
  <c r="I33" i="2"/>
  <c r="H33" i="2"/>
  <c r="I34" i="2"/>
  <c r="H34" i="2"/>
  <c r="I38" i="2"/>
  <c r="H38" i="2"/>
  <c r="I40" i="2"/>
  <c r="H40" i="2"/>
  <c r="I43" i="2"/>
  <c r="H43" i="2"/>
  <c r="I44" i="2"/>
  <c r="H44" i="2"/>
  <c r="I48" i="2"/>
  <c r="H48" i="2"/>
  <c r="I51" i="2"/>
  <c r="H51" i="2"/>
  <c r="I54" i="2"/>
  <c r="H54" i="2"/>
  <c r="I55" i="2"/>
  <c r="H55" i="2"/>
  <c r="I56" i="2"/>
  <c r="H56" i="2"/>
  <c r="I57" i="2"/>
  <c r="H57" i="2"/>
  <c r="I58" i="2"/>
  <c r="H58" i="2"/>
  <c r="I60" i="2"/>
  <c r="H60" i="2"/>
  <c r="I62" i="2"/>
  <c r="H62" i="2"/>
  <c r="I64" i="2"/>
  <c r="H64" i="2"/>
  <c r="I65" i="2"/>
  <c r="H65" i="2"/>
  <c r="I68" i="2"/>
  <c r="H68" i="2"/>
  <c r="I70" i="2"/>
  <c r="H70" i="2"/>
  <c r="I71" i="2"/>
  <c r="H71" i="2"/>
  <c r="H75" i="2" l="1"/>
  <c r="I75" i="2"/>
  <c r="H45" i="2"/>
  <c r="I45" i="2"/>
  <c r="H24" i="2"/>
  <c r="H77" i="2" s="1"/>
  <c r="I24" i="2"/>
  <c r="I77" i="2" s="1"/>
  <c r="E24" i="2" l="1"/>
  <c r="E77" i="2" s="1"/>
</calcChain>
</file>

<file path=xl/sharedStrings.xml><?xml version="1.0" encoding="utf-8"?>
<sst xmlns="http://schemas.openxmlformats.org/spreadsheetml/2006/main" count="144" uniqueCount="84">
  <si>
    <t>Count</t>
  </si>
  <si>
    <t>Total
Order</t>
  </si>
  <si>
    <t>4.8/2 CRX</t>
  </si>
  <si>
    <t>8/1 CRX</t>
  </si>
  <si>
    <t>9/3 CB</t>
  </si>
  <si>
    <t>10/1 CRT</t>
  </si>
  <si>
    <t>10/2 CRX</t>
  </si>
  <si>
    <t>10/1 CRX</t>
  </si>
  <si>
    <t>11/1 CB</t>
  </si>
  <si>
    <t>12/1 CRT</t>
  </si>
  <si>
    <t>12/1 CRX</t>
  </si>
  <si>
    <t>13/1 CB</t>
  </si>
  <si>
    <t>13/1 CRX</t>
  </si>
  <si>
    <t>13/1 CRT</t>
  </si>
  <si>
    <t>13.75/1 HESS</t>
  </si>
  <si>
    <t>14/1 CRT</t>
  </si>
  <si>
    <t>16/2 CRT</t>
  </si>
  <si>
    <t>16/1 CB</t>
  </si>
  <si>
    <t>16/1 CRT</t>
  </si>
  <si>
    <t>16/2 CB</t>
  </si>
  <si>
    <t>18/1 CRT</t>
  </si>
  <si>
    <t>20/1 CRT</t>
  </si>
  <si>
    <t>20/2 CRT</t>
  </si>
  <si>
    <t>22/1 CRT</t>
  </si>
  <si>
    <t>24/1 CRT</t>
  </si>
  <si>
    <t>26/1 CRT</t>
  </si>
  <si>
    <t>28/1 SACK</t>
  </si>
  <si>
    <t>28/2 SACK</t>
  </si>
  <si>
    <t>32/1 CRT</t>
  </si>
  <si>
    <t>4.2/2 CRX</t>
  </si>
  <si>
    <t>5.95/1 CRX</t>
  </si>
  <si>
    <t>Present
Stock  Quantity</t>
  </si>
  <si>
    <t>28/2 HESS</t>
  </si>
  <si>
    <t>40/1 CRT</t>
  </si>
  <si>
    <t xml:space="preserve">13.75/1 HESS </t>
  </si>
  <si>
    <t xml:space="preserve">20/1 CRT  </t>
  </si>
  <si>
    <t>Present
 Count &amp;Quality</t>
  </si>
  <si>
    <t>Running
Quality Mill wise</t>
  </si>
  <si>
    <t>Count Current
Position</t>
  </si>
  <si>
    <t>32/2 SACK</t>
  </si>
  <si>
    <t>Today
Production</t>
  </si>
  <si>
    <t>18/2 CRT</t>
  </si>
  <si>
    <t>Akij Jute Mills Ltd.</t>
  </si>
  <si>
    <t>Akij City,Noapara, Jashore</t>
  </si>
  <si>
    <t>10/3 CB</t>
  </si>
  <si>
    <t>16/1 CRX</t>
  </si>
  <si>
    <t>20/1 CRX</t>
  </si>
  <si>
    <r>
      <t>8/1 CRT</t>
    </r>
    <r>
      <rPr>
        <b/>
        <sz val="16"/>
        <color rgb="FFFF0000"/>
        <rFont val="Calibri"/>
        <family val="2"/>
        <scheme val="minor"/>
      </rPr>
      <t>(BLECHED)</t>
    </r>
  </si>
  <si>
    <r>
      <t>10/1 CB</t>
    </r>
    <r>
      <rPr>
        <b/>
        <sz val="16"/>
        <color rgb="FFFF0000"/>
        <rFont val="Calibri"/>
        <family val="2"/>
        <scheme val="minor"/>
      </rPr>
      <t>(Bleached)</t>
    </r>
  </si>
  <si>
    <r>
      <t>13/1 CRT</t>
    </r>
    <r>
      <rPr>
        <b/>
        <sz val="16"/>
        <color rgb="FFFF0000"/>
        <rFont val="Calibri"/>
        <family val="2"/>
        <scheme val="minor"/>
      </rPr>
      <t>(OW)</t>
    </r>
  </si>
  <si>
    <r>
      <t>14/1 SACK</t>
    </r>
    <r>
      <rPr>
        <b/>
        <sz val="16"/>
        <color rgb="FFFF0000"/>
        <rFont val="Calibri"/>
        <family val="2"/>
        <scheme val="minor"/>
      </rPr>
      <t>(Vot)</t>
    </r>
  </si>
  <si>
    <r>
      <t>16/2 CRT</t>
    </r>
    <r>
      <rPr>
        <b/>
        <sz val="16"/>
        <color rgb="FFFF0000"/>
        <rFont val="Calibri"/>
        <family val="2"/>
        <scheme val="minor"/>
      </rPr>
      <t>(OW)</t>
    </r>
  </si>
  <si>
    <r>
      <t>21/1 CB</t>
    </r>
    <r>
      <rPr>
        <b/>
        <sz val="16"/>
        <color rgb="FFFF0000"/>
        <rFont val="Calibri"/>
        <family val="2"/>
        <scheme val="minor"/>
      </rPr>
      <t>(Bleached)</t>
    </r>
  </si>
  <si>
    <r>
      <t>28/1 SACK</t>
    </r>
    <r>
      <rPr>
        <b/>
        <sz val="16"/>
        <color rgb="FFFF0000"/>
        <rFont val="Calibri"/>
        <family val="2"/>
        <scheme val="minor"/>
      </rPr>
      <t>(VOT)</t>
    </r>
  </si>
  <si>
    <r>
      <t>8/1 CB</t>
    </r>
    <r>
      <rPr>
        <b/>
        <sz val="16"/>
        <color rgb="FFFF0000"/>
        <rFont val="Calibri"/>
        <family val="2"/>
        <scheme val="minor"/>
      </rPr>
      <t>(VOT)</t>
    </r>
  </si>
  <si>
    <t>8/1 CB</t>
  </si>
  <si>
    <t>13/2 CRT</t>
  </si>
  <si>
    <r>
      <t xml:space="preserve">20/1 CRT </t>
    </r>
    <r>
      <rPr>
        <b/>
        <sz val="16"/>
        <color rgb="FFFF0000"/>
        <rFont val="Calibri"/>
        <family val="2"/>
        <scheme val="minor"/>
      </rPr>
      <t>(OW)</t>
    </r>
  </si>
  <si>
    <r>
      <t>18/1 CRT</t>
    </r>
    <r>
      <rPr>
        <b/>
        <sz val="16"/>
        <color rgb="FFFF0000"/>
        <rFont val="Calibri"/>
        <family val="2"/>
        <scheme val="minor"/>
      </rPr>
      <t>(OW)</t>
    </r>
  </si>
  <si>
    <t xml:space="preserve">13/1 CRT    </t>
  </si>
  <si>
    <t>26/1 HESS</t>
  </si>
  <si>
    <t>19/3 HESS</t>
  </si>
  <si>
    <t>Count Wise Order In Hands Against Daily Production &amp; Stock Position</t>
  </si>
  <si>
    <t>Excess</t>
  </si>
  <si>
    <t>Short</t>
  </si>
  <si>
    <t>Present
Status</t>
  </si>
  <si>
    <t>Total</t>
  </si>
  <si>
    <t>Light Count</t>
  </si>
  <si>
    <t>Medium Count</t>
  </si>
  <si>
    <t>Heavy Count</t>
  </si>
  <si>
    <t>Grand Total</t>
  </si>
  <si>
    <t>24/1 CRX</t>
  </si>
  <si>
    <r>
      <t xml:space="preserve">96/2 HESS </t>
    </r>
    <r>
      <rPr>
        <b/>
        <sz val="16"/>
        <color rgb="FFFF0000"/>
        <rFont val="Calibri"/>
        <family val="2"/>
        <scheme val="minor"/>
      </rPr>
      <t>(VOT)</t>
    </r>
  </si>
  <si>
    <r>
      <t xml:space="preserve">28/3 CB </t>
    </r>
    <r>
      <rPr>
        <b/>
        <sz val="16"/>
        <color rgb="FFFF0000"/>
        <rFont val="Calibri"/>
        <family val="2"/>
        <scheme val="minor"/>
      </rPr>
      <t>(VOT)</t>
    </r>
  </si>
  <si>
    <t>8/2 CRT</t>
  </si>
  <si>
    <t>18/1 CB</t>
  </si>
  <si>
    <t>11/1 CRT</t>
  </si>
  <si>
    <t>8/2 CRX</t>
  </si>
  <si>
    <t>9/2 CRX</t>
  </si>
  <si>
    <t>26/1 CRX</t>
  </si>
  <si>
    <t>32/3 CB</t>
  </si>
  <si>
    <t>28/1 CB</t>
  </si>
  <si>
    <t>Date:28.08.24</t>
  </si>
  <si>
    <t>Install Frame:192   Running Frame:146.67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</si>
</sst>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name val="Century"/>
      <family val="1"/>
    </font>
    <font>
      <b/>
      <sz val="16"/>
      <name val="Century"/>
      <family val="1"/>
    </font>
    <font>
      <b/>
      <sz val="20"/>
      <name val="Century"/>
      <family val="1"/>
    </font>
    <font>
      <b/>
      <sz val="16"/>
      <color rgb="FFFF0000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gradientFill degree="90">
        <stop position="0">
          <color theme="7" tint="0.59999389629810485"/>
        </stop>
        <stop position="1">
          <color rgb="FF002060"/>
        </stop>
      </gradientFill>
    </fill>
    <fill>
      <gradientFill degree="90">
        <stop position="0">
          <color theme="4"/>
        </stop>
        <stop position="1">
          <color theme="9"/>
        </stop>
      </gradientFill>
    </fill>
    <fill>
      <gradientFill degree="90">
        <stop position="0">
          <color theme="4" tint="0.40000610370189521"/>
        </stop>
        <stop position="1">
          <color theme="9" tint="-0.25098422193060094"/>
        </stop>
      </gradientFill>
    </fill>
    <fill>
      <gradientFill degree="90">
        <stop position="0">
          <color theme="4" tint="0.40000610370189521"/>
        </stop>
        <stop position="1">
          <color theme="9" tint="0.40000610370189521"/>
        </stop>
      </gradientFill>
    </fill>
    <fill>
      <gradientFill degree="90">
        <stop position="0">
          <color theme="4" tint="-0.25098422193060094"/>
        </stop>
        <stop position="1">
          <color theme="9" tint="-0.25098422193060094"/>
        </stop>
      </gradientFill>
    </fill>
    <fill>
      <gradientFill degree="90">
        <stop position="0">
          <color theme="9" tint="0.40000610370189521"/>
        </stop>
        <stop position="1">
          <color theme="7" tint="0.59999389629810485"/>
        </stop>
      </gradientFill>
    </fill>
    <fill>
      <patternFill patternType="solid">
        <fgColor theme="0"/>
        <bgColor auto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165" fontId="12" fillId="8" borderId="1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vertical="center" wrapText="1"/>
    </xf>
    <xf numFmtId="0" fontId="14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left" vertical="center"/>
    </xf>
    <xf numFmtId="0" fontId="14" fillId="10" borderId="1" xfId="0" applyFont="1" applyFill="1" applyBorder="1" applyAlignment="1">
      <alignment horizontal="right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righ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28574</xdr:rowOff>
    </xdr:from>
    <xdr:to>
      <xdr:col>0</xdr:col>
      <xdr:colOff>695324</xdr:colOff>
      <xdr:row>2</xdr:row>
      <xdr:rowOff>28575</xdr:rowOff>
    </xdr:to>
    <xdr:pic>
      <xdr:nvPicPr>
        <xdr:cNvPr id="2" name="Picture 1" descr="Jute logo new">
          <a:extLst>
            <a:ext uri="{FF2B5EF4-FFF2-40B4-BE49-F238E27FC236}">
              <a16:creationId xmlns:a16="http://schemas.microsoft.com/office/drawing/2014/main" id="{26C6D80D-953A-43F4-ABA3-37C7EDAD92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4"/>
          <a:ext cx="647699" cy="590551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7</xdr:col>
      <xdr:colOff>609599</xdr:colOff>
      <xdr:row>0</xdr:row>
      <xdr:rowOff>38101</xdr:rowOff>
    </xdr:from>
    <xdr:ext cx="981075" cy="485774"/>
    <xdr:pic>
      <xdr:nvPicPr>
        <xdr:cNvPr id="3" name="Picture 2">
          <a:extLst>
            <a:ext uri="{FF2B5EF4-FFF2-40B4-BE49-F238E27FC236}">
              <a16:creationId xmlns:a16="http://schemas.microsoft.com/office/drawing/2014/main" id="{0032E43A-C6B9-4F18-AD80-240DB6B5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49" y="38101"/>
          <a:ext cx="981075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A155-C8FC-4A55-90BB-C154F56F989C}">
  <sheetPr>
    <pageSetUpPr fitToPage="1"/>
  </sheetPr>
  <dimension ref="A1:P93"/>
  <sheetViews>
    <sheetView showGridLines="0" tabSelected="1" topLeftCell="A4" zoomScaleNormal="100" workbookViewId="0">
      <pane ySplit="4" topLeftCell="A8" activePane="bottomLeft" state="frozen"/>
      <selection activeCell="A4" sqref="A4"/>
      <selection pane="bottomLeft" activeCell="F22" sqref="F22"/>
    </sheetView>
  </sheetViews>
  <sheetFormatPr defaultRowHeight="21" outlineLevelCol="1" x14ac:dyDescent="0.25"/>
  <cols>
    <col min="1" max="1" width="25.140625" style="2" bestFit="1" customWidth="1"/>
    <col min="2" max="2" width="18.85546875" style="2" bestFit="1" customWidth="1"/>
    <col min="3" max="3" width="12.28515625" style="2" bestFit="1" customWidth="1"/>
    <col min="4" max="4" width="25.140625" style="2" bestFit="1" customWidth="1"/>
    <col min="5" max="5" width="14.85546875" style="2" bestFit="1" customWidth="1"/>
    <col min="6" max="6" width="20.42578125" style="1" bestFit="1" customWidth="1"/>
    <col min="7" max="7" width="25.28515625" style="4" hidden="1" customWidth="1" outlineLevel="1"/>
    <col min="8" max="9" width="12.28515625" style="4" hidden="1" customWidth="1" outlineLevel="1"/>
    <col min="10" max="10" width="9.140625" style="2" collapsed="1"/>
    <col min="11" max="16384" width="9.140625" style="2"/>
  </cols>
  <sheetData>
    <row r="1" spans="1:10" ht="25.5" customHeight="1" x14ac:dyDescent="0.25">
      <c r="A1" s="41" t="s">
        <v>42</v>
      </c>
      <c r="B1" s="41"/>
      <c r="C1" s="41"/>
      <c r="D1" s="41"/>
      <c r="E1" s="41"/>
      <c r="F1" s="41"/>
      <c r="G1" s="41"/>
      <c r="H1" s="41"/>
      <c r="I1" s="41"/>
    </row>
    <row r="2" spans="1:10" ht="21" customHeight="1" x14ac:dyDescent="0.25">
      <c r="A2" s="42" t="s">
        <v>43</v>
      </c>
      <c r="B2" s="42"/>
      <c r="C2" s="42"/>
      <c r="D2" s="42"/>
      <c r="E2" s="42"/>
      <c r="F2" s="42"/>
      <c r="G2" s="42"/>
      <c r="H2" s="42"/>
      <c r="I2" s="42"/>
    </row>
    <row r="3" spans="1:10" ht="26.25" customHeight="1" x14ac:dyDescent="0.25">
      <c r="A3" s="43" t="s">
        <v>62</v>
      </c>
      <c r="B3" s="43"/>
      <c r="C3" s="43"/>
      <c r="D3" s="43"/>
      <c r="E3" s="43"/>
      <c r="F3" s="43"/>
      <c r="G3" s="43"/>
      <c r="H3" s="43"/>
      <c r="I3" s="43"/>
    </row>
    <row r="4" spans="1:10" ht="26.25" customHeight="1" x14ac:dyDescent="0.25">
      <c r="A4" s="28"/>
      <c r="B4" s="28"/>
      <c r="C4" s="28"/>
      <c r="D4" s="28"/>
      <c r="E4" s="28"/>
      <c r="F4" s="48" t="s">
        <v>82</v>
      </c>
      <c r="G4" s="48"/>
      <c r="H4" s="48"/>
      <c r="I4" s="48"/>
    </row>
    <row r="5" spans="1:10" ht="26.25" customHeight="1" x14ac:dyDescent="0.25">
      <c r="A5" s="44" t="s">
        <v>67</v>
      </c>
      <c r="B5" s="45"/>
      <c r="C5" s="45"/>
      <c r="D5" s="45"/>
      <c r="E5" s="46"/>
      <c r="F5" s="49" t="s">
        <v>83</v>
      </c>
      <c r="G5" s="50"/>
      <c r="H5" s="50"/>
      <c r="I5" s="51"/>
    </row>
    <row r="6" spans="1:10" ht="42" customHeight="1" x14ac:dyDescent="0.25">
      <c r="A6" s="37" t="s">
        <v>0</v>
      </c>
      <c r="B6" s="39" t="s">
        <v>38</v>
      </c>
      <c r="C6" s="39" t="s">
        <v>1</v>
      </c>
      <c r="D6" s="39" t="s">
        <v>36</v>
      </c>
      <c r="E6" s="39" t="s">
        <v>40</v>
      </c>
      <c r="F6" s="39" t="s">
        <v>31</v>
      </c>
      <c r="G6" s="39" t="s">
        <v>37</v>
      </c>
      <c r="H6" s="35" t="s">
        <v>65</v>
      </c>
      <c r="I6" s="36"/>
    </row>
    <row r="7" spans="1:10" x14ac:dyDescent="0.25">
      <c r="A7" s="38"/>
      <c r="B7" s="40"/>
      <c r="C7" s="40"/>
      <c r="D7" s="40"/>
      <c r="E7" s="40"/>
      <c r="F7" s="40"/>
      <c r="G7" s="40"/>
      <c r="H7" s="25" t="s">
        <v>63</v>
      </c>
      <c r="I7" s="25" t="s">
        <v>64</v>
      </c>
    </row>
    <row r="8" spans="1:10" x14ac:dyDescent="0.25">
      <c r="A8" s="7" t="s">
        <v>29</v>
      </c>
      <c r="B8" s="3"/>
      <c r="C8" s="3">
        <f>26-13+52</f>
        <v>65</v>
      </c>
      <c r="D8" s="21" t="s">
        <v>29</v>
      </c>
      <c r="E8" s="3"/>
      <c r="F8" s="3">
        <v>0</v>
      </c>
      <c r="G8" s="3"/>
      <c r="H8" s="9" t="str">
        <f>IF(F8&gt;C8,F8-C8,"0")</f>
        <v>0</v>
      </c>
      <c r="I8" s="3">
        <f>IF(C8&gt;F8,C8-F8,"0")</f>
        <v>65</v>
      </c>
    </row>
    <row r="9" spans="1:10" x14ac:dyDescent="0.25">
      <c r="A9" s="18" t="s">
        <v>2</v>
      </c>
      <c r="B9" s="19"/>
      <c r="C9" s="19">
        <f>47.6-14-9.8</f>
        <v>23.8</v>
      </c>
      <c r="D9" s="23" t="s">
        <v>2</v>
      </c>
      <c r="E9" s="19"/>
      <c r="F9" s="19">
        <v>7</v>
      </c>
      <c r="G9" s="19"/>
      <c r="H9" s="20" t="str">
        <f t="shared" ref="H9:H74" si="0">IF(F9&gt;C9,F9-C9,"0")</f>
        <v>0</v>
      </c>
      <c r="I9" s="19">
        <f t="shared" ref="I9:I74" si="1">IF(C9&gt;F9,C9-F9,"0")</f>
        <v>16.8</v>
      </c>
      <c r="J9" s="2">
        <v>0</v>
      </c>
    </row>
    <row r="10" spans="1:10" x14ac:dyDescent="0.25">
      <c r="A10" s="7" t="s">
        <v>30</v>
      </c>
      <c r="B10" s="19"/>
      <c r="C10" s="3">
        <f>288.4-1.4-12.6-70-14+28-14-14+28-2.8-12.6-12.6-1.4-1.4-2.8+14+14+28-12.6-14</f>
        <v>214.19999999999996</v>
      </c>
      <c r="D10" s="21" t="s">
        <v>30</v>
      </c>
      <c r="E10" s="3"/>
      <c r="F10" s="3">
        <v>16.8</v>
      </c>
      <c r="G10" s="24"/>
      <c r="H10" s="9" t="str">
        <f t="shared" si="0"/>
        <v>0</v>
      </c>
      <c r="I10" s="3">
        <f t="shared" si="1"/>
        <v>197.39999999999995</v>
      </c>
      <c r="J10" s="2">
        <v>0</v>
      </c>
    </row>
    <row r="11" spans="1:10" x14ac:dyDescent="0.25">
      <c r="A11" s="18" t="s">
        <v>3</v>
      </c>
      <c r="B11" s="19"/>
      <c r="C11" s="19">
        <f>432-28-14-14+28+14-28-14-28-84-26-14-14+70-14-14-14-14+14-14-14-14-14+56-12.6-1.4+14+28+28+42+14-14-14</f>
        <v>322</v>
      </c>
      <c r="D11" s="23" t="s">
        <v>3</v>
      </c>
      <c r="E11" s="19"/>
      <c r="F11" s="19">
        <v>124.6</v>
      </c>
      <c r="G11" s="19"/>
      <c r="H11" s="20" t="str">
        <f t="shared" si="0"/>
        <v>0</v>
      </c>
      <c r="I11" s="19">
        <f t="shared" si="1"/>
        <v>197.4</v>
      </c>
      <c r="J11" s="2">
        <v>0</v>
      </c>
    </row>
    <row r="12" spans="1:10" x14ac:dyDescent="0.25">
      <c r="A12" s="7" t="s">
        <v>54</v>
      </c>
      <c r="B12" s="3"/>
      <c r="C12" s="3">
        <v>25.5</v>
      </c>
      <c r="D12" s="21" t="s">
        <v>54</v>
      </c>
      <c r="E12" s="3"/>
      <c r="F12" s="3">
        <v>25.5</v>
      </c>
      <c r="G12" s="3"/>
      <c r="H12" s="9" t="str">
        <f t="shared" si="0"/>
        <v>0</v>
      </c>
      <c r="I12" s="3" t="str">
        <f t="shared" si="1"/>
        <v>0</v>
      </c>
      <c r="J12" s="2">
        <v>0</v>
      </c>
    </row>
    <row r="13" spans="1:10" x14ac:dyDescent="0.25">
      <c r="A13" s="18" t="s">
        <v>47</v>
      </c>
      <c r="B13" s="19"/>
      <c r="C13" s="19">
        <v>51</v>
      </c>
      <c r="D13" s="23" t="s">
        <v>47</v>
      </c>
      <c r="E13" s="19"/>
      <c r="F13" s="19">
        <v>0.7</v>
      </c>
      <c r="G13" s="19"/>
      <c r="H13" s="20" t="str">
        <f t="shared" si="0"/>
        <v>0</v>
      </c>
      <c r="I13" s="19">
        <f t="shared" si="1"/>
        <v>50.3</v>
      </c>
      <c r="J13" s="2">
        <v>0</v>
      </c>
    </row>
    <row r="14" spans="1:10" x14ac:dyDescent="0.25">
      <c r="A14" s="8" t="s">
        <v>55</v>
      </c>
      <c r="B14" s="3"/>
      <c r="C14" s="3"/>
      <c r="D14" s="22" t="s">
        <v>55</v>
      </c>
      <c r="E14" s="3"/>
      <c r="F14" s="3">
        <v>5.2</v>
      </c>
      <c r="G14" s="3"/>
      <c r="H14" s="9">
        <f t="shared" si="0"/>
        <v>5.2</v>
      </c>
      <c r="I14" s="3" t="str">
        <f t="shared" si="1"/>
        <v>0</v>
      </c>
      <c r="J14" s="2">
        <v>0</v>
      </c>
    </row>
    <row r="15" spans="1:10" x14ac:dyDescent="0.25">
      <c r="A15" s="8" t="s">
        <v>77</v>
      </c>
      <c r="B15" s="3"/>
      <c r="C15" s="3">
        <v>13</v>
      </c>
      <c r="D15" s="22" t="s">
        <v>77</v>
      </c>
      <c r="E15" s="3"/>
      <c r="F15" s="3">
        <v>0</v>
      </c>
      <c r="G15" s="3"/>
      <c r="H15" s="9" t="str">
        <f t="shared" si="0"/>
        <v>0</v>
      </c>
      <c r="I15" s="3">
        <f t="shared" si="1"/>
        <v>13</v>
      </c>
    </row>
    <row r="16" spans="1:10" x14ac:dyDescent="0.25">
      <c r="A16" s="8" t="s">
        <v>74</v>
      </c>
      <c r="B16" s="3"/>
      <c r="C16" s="3">
        <v>26</v>
      </c>
      <c r="D16" s="22" t="s">
        <v>74</v>
      </c>
      <c r="E16" s="3"/>
      <c r="F16" s="3">
        <v>26</v>
      </c>
      <c r="G16" s="3"/>
      <c r="H16" s="9" t="str">
        <f t="shared" si="0"/>
        <v>0</v>
      </c>
      <c r="I16" s="3" t="str">
        <f t="shared" si="1"/>
        <v>0</v>
      </c>
      <c r="J16" s="2">
        <v>0</v>
      </c>
    </row>
    <row r="17" spans="1:10" x14ac:dyDescent="0.25">
      <c r="A17" s="8" t="s">
        <v>78</v>
      </c>
      <c r="B17" s="3"/>
      <c r="C17" s="3">
        <v>13</v>
      </c>
      <c r="D17" s="22" t="s">
        <v>78</v>
      </c>
      <c r="E17" s="3"/>
      <c r="F17" s="3"/>
      <c r="G17" s="3"/>
      <c r="H17" s="9" t="str">
        <f t="shared" si="0"/>
        <v>0</v>
      </c>
      <c r="I17" s="3">
        <f t="shared" si="1"/>
        <v>13</v>
      </c>
    </row>
    <row r="18" spans="1:10" x14ac:dyDescent="0.25">
      <c r="A18" s="18" t="s">
        <v>4</v>
      </c>
      <c r="B18" s="19"/>
      <c r="C18" s="19"/>
      <c r="D18" s="23" t="s">
        <v>4</v>
      </c>
      <c r="E18" s="19"/>
      <c r="F18" s="19">
        <v>1.3</v>
      </c>
      <c r="G18" s="19"/>
      <c r="H18" s="20">
        <f t="shared" si="0"/>
        <v>1.3</v>
      </c>
      <c r="I18" s="19" t="str">
        <f t="shared" si="1"/>
        <v>0</v>
      </c>
      <c r="J18" s="2">
        <v>0</v>
      </c>
    </row>
    <row r="19" spans="1:10" x14ac:dyDescent="0.25">
      <c r="A19" s="7" t="s">
        <v>7</v>
      </c>
      <c r="B19" s="3"/>
      <c r="C19" s="3">
        <f>56+7+14-14+14+56-14-28-7-21-7+14-14+14</f>
        <v>70</v>
      </c>
      <c r="D19" s="21" t="s">
        <v>7</v>
      </c>
      <c r="E19" s="3"/>
      <c r="F19" s="3">
        <v>50.4</v>
      </c>
      <c r="G19" s="3"/>
      <c r="H19" s="9" t="str">
        <f t="shared" si="0"/>
        <v>0</v>
      </c>
      <c r="I19" s="3">
        <f t="shared" si="1"/>
        <v>19.600000000000001</v>
      </c>
      <c r="J19" s="2">
        <v>0</v>
      </c>
    </row>
    <row r="20" spans="1:10" x14ac:dyDescent="0.25">
      <c r="A20" s="18" t="s">
        <v>5</v>
      </c>
      <c r="B20" s="19"/>
      <c r="C20" s="19">
        <f>472+52-51-76.5-26</f>
        <v>370.5</v>
      </c>
      <c r="D20" s="23" t="s">
        <v>5</v>
      </c>
      <c r="E20" s="19"/>
      <c r="F20" s="19">
        <v>89.8</v>
      </c>
      <c r="G20" s="19"/>
      <c r="H20" s="19" t="str">
        <f t="shared" si="0"/>
        <v>0</v>
      </c>
      <c r="I20" s="19">
        <f t="shared" si="1"/>
        <v>280.7</v>
      </c>
      <c r="J20" s="2">
        <v>0</v>
      </c>
    </row>
    <row r="21" spans="1:10" x14ac:dyDescent="0.25">
      <c r="A21" s="7" t="s">
        <v>48</v>
      </c>
      <c r="B21" s="3"/>
      <c r="C21" s="3">
        <v>6.5</v>
      </c>
      <c r="D21" s="21" t="s">
        <v>48</v>
      </c>
      <c r="E21" s="3"/>
      <c r="F21" s="3"/>
      <c r="G21" s="3"/>
      <c r="H21" s="9" t="str">
        <f t="shared" si="0"/>
        <v>0</v>
      </c>
      <c r="I21" s="3">
        <f t="shared" si="1"/>
        <v>6.5</v>
      </c>
    </row>
    <row r="22" spans="1:10" x14ac:dyDescent="0.25">
      <c r="A22" s="18" t="s">
        <v>6</v>
      </c>
      <c r="B22" s="19"/>
      <c r="C22" s="19"/>
      <c r="D22" s="23" t="s">
        <v>6</v>
      </c>
      <c r="E22" s="19"/>
      <c r="F22" s="19">
        <v>3.9</v>
      </c>
      <c r="G22" s="18"/>
      <c r="H22" s="19">
        <f t="shared" si="0"/>
        <v>3.9</v>
      </c>
      <c r="I22" s="19" t="str">
        <f t="shared" si="1"/>
        <v>0</v>
      </c>
      <c r="J22" s="2">
        <v>0</v>
      </c>
    </row>
    <row r="23" spans="1:10" x14ac:dyDescent="0.25">
      <c r="A23" s="7" t="s">
        <v>44</v>
      </c>
      <c r="B23" s="3"/>
      <c r="C23" s="3">
        <v>19.5</v>
      </c>
      <c r="D23" s="21" t="s">
        <v>44</v>
      </c>
      <c r="E23" s="3"/>
      <c r="F23" s="3"/>
      <c r="G23" s="3"/>
      <c r="H23" s="9" t="str">
        <f t="shared" si="0"/>
        <v>0</v>
      </c>
      <c r="I23" s="3">
        <f t="shared" si="1"/>
        <v>19.5</v>
      </c>
    </row>
    <row r="24" spans="1:10" x14ac:dyDescent="0.25">
      <c r="A24" s="10" t="s">
        <v>66</v>
      </c>
      <c r="B24" s="11"/>
      <c r="C24" s="11">
        <f>SUM(C8:C23)</f>
        <v>1220</v>
      </c>
      <c r="D24" s="11"/>
      <c r="E24" s="11">
        <f t="shared" ref="E24:I24" si="2">SUM(E8:E23)</f>
        <v>0</v>
      </c>
      <c r="F24" s="11">
        <f t="shared" si="2"/>
        <v>351.2</v>
      </c>
      <c r="G24" s="11"/>
      <c r="H24" s="11">
        <f t="shared" si="2"/>
        <v>10.4</v>
      </c>
      <c r="I24" s="11">
        <f t="shared" si="2"/>
        <v>879.19999999999982</v>
      </c>
    </row>
    <row r="25" spans="1:10" x14ac:dyDescent="0.25">
      <c r="A25" s="12"/>
      <c r="B25" s="5"/>
      <c r="C25" s="5"/>
      <c r="D25" s="12"/>
      <c r="E25" s="5"/>
      <c r="F25" s="5"/>
      <c r="G25" s="5"/>
      <c r="H25" s="5"/>
      <c r="I25" s="5"/>
    </row>
    <row r="26" spans="1:10" ht="23.25" x14ac:dyDescent="0.25">
      <c r="A26" s="47" t="s">
        <v>68</v>
      </c>
      <c r="B26" s="47"/>
      <c r="C26" s="47"/>
      <c r="D26" s="47"/>
      <c r="E26" s="47"/>
      <c r="F26" s="47"/>
      <c r="G26" s="47"/>
      <c r="H26" s="47"/>
      <c r="I26" s="47"/>
    </row>
    <row r="27" spans="1:10" x14ac:dyDescent="0.25">
      <c r="A27" s="30" t="s">
        <v>76</v>
      </c>
      <c r="B27" s="29"/>
      <c r="C27" s="29">
        <v>4</v>
      </c>
      <c r="D27" s="31" t="s">
        <v>76</v>
      </c>
      <c r="E27" s="29"/>
      <c r="F27" s="29"/>
      <c r="G27" s="29"/>
      <c r="H27" s="29" t="str">
        <f>IF(F27&gt;C27,F27-C27,"0")</f>
        <v>0</v>
      </c>
      <c r="I27" s="29">
        <f>IF(C27&gt;F27,C27-F27,"0")</f>
        <v>4</v>
      </c>
    </row>
    <row r="28" spans="1:10" x14ac:dyDescent="0.25">
      <c r="A28" s="7" t="s">
        <v>8</v>
      </c>
      <c r="B28" s="3"/>
      <c r="C28" s="3"/>
      <c r="D28" s="21" t="s">
        <v>8</v>
      </c>
      <c r="E28" s="3"/>
      <c r="F28" s="3">
        <v>2.6</v>
      </c>
      <c r="G28" s="3"/>
      <c r="H28" s="9">
        <f>IF(F28&gt;C28,F28-C28,"0")</f>
        <v>2.6</v>
      </c>
      <c r="I28" s="3" t="str">
        <f t="shared" si="1"/>
        <v>0</v>
      </c>
    </row>
    <row r="29" spans="1:10" x14ac:dyDescent="0.25">
      <c r="A29" s="18" t="s">
        <v>10</v>
      </c>
      <c r="B29" s="19"/>
      <c r="C29" s="19">
        <v>26</v>
      </c>
      <c r="D29" s="23" t="s">
        <v>10</v>
      </c>
      <c r="E29" s="19"/>
      <c r="F29" s="19">
        <v>41.6</v>
      </c>
      <c r="G29" s="19"/>
      <c r="H29" s="19">
        <f t="shared" si="0"/>
        <v>15.600000000000001</v>
      </c>
      <c r="I29" s="19" t="str">
        <f t="shared" si="1"/>
        <v>0</v>
      </c>
    </row>
    <row r="30" spans="1:10" x14ac:dyDescent="0.25">
      <c r="A30" s="7" t="s">
        <v>9</v>
      </c>
      <c r="B30" s="3"/>
      <c r="C30" s="3">
        <f>273-26-26-52</f>
        <v>169</v>
      </c>
      <c r="D30" s="21" t="s">
        <v>9</v>
      </c>
      <c r="E30" s="6"/>
      <c r="F30" s="3">
        <v>560.29999999999995</v>
      </c>
      <c r="G30" s="3"/>
      <c r="H30" s="9">
        <f t="shared" si="0"/>
        <v>391.29999999999995</v>
      </c>
      <c r="I30" s="3" t="str">
        <f t="shared" si="1"/>
        <v>0</v>
      </c>
    </row>
    <row r="31" spans="1:10" x14ac:dyDescent="0.25">
      <c r="A31" s="18" t="s">
        <v>12</v>
      </c>
      <c r="B31" s="19"/>
      <c r="C31" s="19"/>
      <c r="D31" s="23" t="s">
        <v>12</v>
      </c>
      <c r="E31" s="19"/>
      <c r="F31" s="19">
        <v>1.4</v>
      </c>
      <c r="G31" s="19"/>
      <c r="H31" s="20">
        <f t="shared" si="0"/>
        <v>1.4</v>
      </c>
      <c r="I31" s="19" t="str">
        <f t="shared" si="1"/>
        <v>0</v>
      </c>
    </row>
    <row r="32" spans="1:10" x14ac:dyDescent="0.25">
      <c r="A32" s="7" t="s">
        <v>11</v>
      </c>
      <c r="B32" s="3"/>
      <c r="C32" s="3">
        <f>207.2-11.2+56-28-28+56-56+84-28+126-42-42-42-42-30.8-11.2+84-42+42-21-22.4-16.8-21-1.4-56-1.4+6+56</f>
        <v>173.99999999999997</v>
      </c>
      <c r="D32" s="21" t="s">
        <v>11</v>
      </c>
      <c r="E32" s="6"/>
      <c r="F32" s="3">
        <v>648.5</v>
      </c>
      <c r="G32" s="3"/>
      <c r="H32" s="9">
        <f t="shared" si="0"/>
        <v>474.5</v>
      </c>
      <c r="I32" s="3" t="str">
        <f t="shared" si="1"/>
        <v>0</v>
      </c>
    </row>
    <row r="33" spans="1:16" x14ac:dyDescent="0.25">
      <c r="A33" s="18" t="s">
        <v>49</v>
      </c>
      <c r="B33" s="19"/>
      <c r="C33" s="19">
        <f>338-52-52-26+130+78-78-13-65-26-26</f>
        <v>208</v>
      </c>
      <c r="D33" s="23" t="s">
        <v>49</v>
      </c>
      <c r="E33" s="19"/>
      <c r="F33" s="19">
        <v>195</v>
      </c>
      <c r="G33" s="19"/>
      <c r="H33" s="19" t="str">
        <f t="shared" si="0"/>
        <v>0</v>
      </c>
      <c r="I33" s="19">
        <f t="shared" si="1"/>
        <v>13</v>
      </c>
    </row>
    <row r="34" spans="1:16" x14ac:dyDescent="0.25">
      <c r="A34" s="18" t="s">
        <v>59</v>
      </c>
      <c r="B34" s="19"/>
      <c r="C34" s="19">
        <f>396-39-45-52-26-104-26+2-104</f>
        <v>2</v>
      </c>
      <c r="D34" s="23" t="s">
        <v>13</v>
      </c>
      <c r="E34" s="19"/>
      <c r="F34" s="19">
        <v>208</v>
      </c>
      <c r="G34" s="19"/>
      <c r="H34" s="19">
        <f t="shared" si="0"/>
        <v>206</v>
      </c>
      <c r="I34" s="19" t="str">
        <f t="shared" si="1"/>
        <v>0</v>
      </c>
    </row>
    <row r="35" spans="1:16" x14ac:dyDescent="0.25">
      <c r="A35" s="18" t="s">
        <v>56</v>
      </c>
      <c r="B35" s="19"/>
      <c r="C35" s="19">
        <f>52-26</f>
        <v>26</v>
      </c>
      <c r="D35" s="23" t="s">
        <v>56</v>
      </c>
      <c r="E35" s="19"/>
      <c r="F35" s="19">
        <v>27.3</v>
      </c>
      <c r="G35" s="19"/>
      <c r="H35" s="20">
        <f t="shared" si="0"/>
        <v>1.3000000000000007</v>
      </c>
      <c r="I35" s="19" t="str">
        <f t="shared" si="1"/>
        <v>0</v>
      </c>
    </row>
    <row r="36" spans="1:16" x14ac:dyDescent="0.25">
      <c r="A36" s="18" t="s">
        <v>34</v>
      </c>
      <c r="B36" s="19"/>
      <c r="C36" s="19">
        <v>1599</v>
      </c>
      <c r="D36" s="23" t="s">
        <v>14</v>
      </c>
      <c r="E36" s="19"/>
      <c r="F36" s="19">
        <v>59.8</v>
      </c>
      <c r="G36" s="19"/>
      <c r="H36" s="20" t="str">
        <f t="shared" si="0"/>
        <v>0</v>
      </c>
      <c r="I36" s="19">
        <f t="shared" si="1"/>
        <v>1539.2</v>
      </c>
    </row>
    <row r="37" spans="1:16" x14ac:dyDescent="0.25">
      <c r="A37" s="18" t="s">
        <v>15</v>
      </c>
      <c r="B37" s="19"/>
      <c r="C37" s="19"/>
      <c r="D37" s="23" t="s">
        <v>15</v>
      </c>
      <c r="E37" s="19"/>
      <c r="F37" s="19">
        <v>3.9</v>
      </c>
      <c r="G37" s="19"/>
      <c r="H37" s="19">
        <f t="shared" si="0"/>
        <v>3.9</v>
      </c>
      <c r="I37" s="19" t="str">
        <f t="shared" si="1"/>
        <v>0</v>
      </c>
    </row>
    <row r="38" spans="1:16" x14ac:dyDescent="0.25">
      <c r="A38" s="18" t="s">
        <v>50</v>
      </c>
      <c r="B38" s="19"/>
      <c r="C38" s="19">
        <f>800-262.5-37.5-12.5-11.25-181.25-32.5</f>
        <v>262.5</v>
      </c>
      <c r="D38" s="23" t="s">
        <v>50</v>
      </c>
      <c r="E38" s="19"/>
      <c r="F38" s="19">
        <v>0</v>
      </c>
      <c r="G38" s="19"/>
      <c r="H38" s="20" t="str">
        <f t="shared" si="0"/>
        <v>0</v>
      </c>
      <c r="I38" s="19">
        <f t="shared" si="1"/>
        <v>262.5</v>
      </c>
    </row>
    <row r="39" spans="1:16" x14ac:dyDescent="0.25">
      <c r="A39" s="18" t="s">
        <v>45</v>
      </c>
      <c r="B39" s="19"/>
      <c r="C39" s="19">
        <f>7+26-7</f>
        <v>26</v>
      </c>
      <c r="D39" s="23" t="s">
        <v>45</v>
      </c>
      <c r="E39" s="19"/>
      <c r="F39" s="19">
        <v>26</v>
      </c>
      <c r="G39" s="19"/>
      <c r="H39" s="19" t="str">
        <f t="shared" si="0"/>
        <v>0</v>
      </c>
      <c r="I39" s="19" t="str">
        <f t="shared" si="1"/>
        <v>0</v>
      </c>
    </row>
    <row r="40" spans="1:16" x14ac:dyDescent="0.25">
      <c r="A40" s="18" t="s">
        <v>18</v>
      </c>
      <c r="B40" s="19"/>
      <c r="C40" s="19">
        <f>1388+90-52-13-39-51-45-45-102+180-52-52-6-26</f>
        <v>1175</v>
      </c>
      <c r="D40" s="23" t="s">
        <v>18</v>
      </c>
      <c r="E40" s="19"/>
      <c r="F40" s="19">
        <v>904.97500000000002</v>
      </c>
      <c r="G40" s="19"/>
      <c r="H40" s="20" t="str">
        <f t="shared" si="0"/>
        <v>0</v>
      </c>
      <c r="I40" s="19">
        <f t="shared" si="1"/>
        <v>270.02499999999998</v>
      </c>
    </row>
    <row r="41" spans="1:16" x14ac:dyDescent="0.25">
      <c r="A41" s="18" t="s">
        <v>17</v>
      </c>
      <c r="B41" s="19"/>
      <c r="C41" s="19">
        <f>56+8-56+26</f>
        <v>34</v>
      </c>
      <c r="D41" s="23" t="s">
        <v>17</v>
      </c>
      <c r="E41" s="19"/>
      <c r="F41" s="19">
        <v>827.8</v>
      </c>
      <c r="G41" s="19"/>
      <c r="H41" s="19">
        <f t="shared" si="0"/>
        <v>793.8</v>
      </c>
      <c r="I41" s="19" t="str">
        <f t="shared" si="1"/>
        <v>0</v>
      </c>
    </row>
    <row r="42" spans="1:16" x14ac:dyDescent="0.25">
      <c r="A42" s="18" t="s">
        <v>19</v>
      </c>
      <c r="B42" s="19"/>
      <c r="C42" s="19">
        <v>28</v>
      </c>
      <c r="D42" s="23" t="s">
        <v>19</v>
      </c>
      <c r="E42" s="19"/>
      <c r="F42" s="19">
        <v>146.9</v>
      </c>
      <c r="G42" s="19"/>
      <c r="H42" s="20">
        <f t="shared" si="0"/>
        <v>118.9</v>
      </c>
      <c r="I42" s="19" t="str">
        <f t="shared" si="1"/>
        <v>0</v>
      </c>
      <c r="J42" s="5"/>
      <c r="K42" s="5"/>
      <c r="L42" s="5"/>
      <c r="M42" s="5"/>
      <c r="N42" s="5"/>
      <c r="O42" s="5"/>
      <c r="P42" s="5"/>
    </row>
    <row r="43" spans="1:16" x14ac:dyDescent="0.25">
      <c r="A43" s="18" t="s">
        <v>51</v>
      </c>
      <c r="B43" s="19"/>
      <c r="C43" s="19">
        <f>208-37.7-40.3-26+52-52-52</f>
        <v>52</v>
      </c>
      <c r="D43" s="23" t="s">
        <v>51</v>
      </c>
      <c r="E43" s="19"/>
      <c r="F43" s="19">
        <v>7.8</v>
      </c>
      <c r="G43" s="19"/>
      <c r="H43" s="19" t="str">
        <f t="shared" si="0"/>
        <v>0</v>
      </c>
      <c r="I43" s="19">
        <f t="shared" si="1"/>
        <v>44.2</v>
      </c>
      <c r="J43" s="5"/>
      <c r="K43" s="5"/>
      <c r="L43" s="5"/>
      <c r="M43" s="5"/>
      <c r="N43" s="5"/>
      <c r="O43" s="5"/>
      <c r="P43" s="5"/>
    </row>
    <row r="44" spans="1:16" x14ac:dyDescent="0.25">
      <c r="A44" s="18" t="s">
        <v>16</v>
      </c>
      <c r="B44" s="19"/>
      <c r="C44" s="19"/>
      <c r="D44" s="23" t="s">
        <v>16</v>
      </c>
      <c r="E44" s="19"/>
      <c r="F44" s="19">
        <v>89.7</v>
      </c>
      <c r="G44" s="19"/>
      <c r="H44" s="19">
        <f t="shared" si="0"/>
        <v>89.7</v>
      </c>
      <c r="I44" s="19" t="str">
        <f t="shared" si="1"/>
        <v>0</v>
      </c>
      <c r="J44" s="5"/>
      <c r="K44" s="5"/>
      <c r="L44" s="5"/>
      <c r="M44" s="5"/>
      <c r="N44" s="5"/>
      <c r="O44" s="5"/>
      <c r="P44" s="5"/>
    </row>
    <row r="45" spans="1:16" x14ac:dyDescent="0.25">
      <c r="A45" s="10" t="s">
        <v>66</v>
      </c>
      <c r="B45" s="11"/>
      <c r="C45" s="11">
        <f>SUM(C27:C44)</f>
        <v>3785.5</v>
      </c>
      <c r="D45" s="11"/>
      <c r="E45" s="11">
        <f>SUM(E28:E44)</f>
        <v>0</v>
      </c>
      <c r="F45" s="11">
        <f>SUM(F28:F44)</f>
        <v>3751.5750000000003</v>
      </c>
      <c r="G45" s="11"/>
      <c r="H45" s="11">
        <f>SUM(H28:H44)</f>
        <v>2099</v>
      </c>
      <c r="I45" s="11">
        <f>SUM(I28:I44)</f>
        <v>2128.9249999999997</v>
      </c>
      <c r="J45" s="5"/>
      <c r="K45" s="5"/>
      <c r="L45" s="5"/>
      <c r="M45" s="5"/>
      <c r="N45" s="5"/>
      <c r="O45" s="5"/>
      <c r="P45" s="5"/>
    </row>
    <row r="46" spans="1:16" x14ac:dyDescent="0.25">
      <c r="A46" s="13"/>
      <c r="B46" s="14"/>
      <c r="C46" s="14"/>
      <c r="D46" s="13"/>
      <c r="E46" s="14"/>
      <c r="F46" s="14"/>
      <c r="G46" s="14"/>
      <c r="H46" s="14"/>
      <c r="I46" s="14"/>
      <c r="J46" s="5"/>
      <c r="K46" s="5"/>
      <c r="L46" s="5"/>
      <c r="M46" s="5"/>
      <c r="N46" s="5"/>
      <c r="O46" s="5"/>
      <c r="P46" s="5"/>
    </row>
    <row r="47" spans="1:16" ht="26.25" x14ac:dyDescent="0.25">
      <c r="A47" s="32" t="s">
        <v>69</v>
      </c>
      <c r="B47" s="33"/>
      <c r="C47" s="33"/>
      <c r="D47" s="33"/>
      <c r="E47" s="33"/>
      <c r="F47" s="33"/>
      <c r="G47" s="33"/>
      <c r="H47" s="33"/>
      <c r="I47" s="34"/>
      <c r="J47" s="5"/>
      <c r="K47" s="5"/>
      <c r="L47" s="5"/>
      <c r="M47" s="5"/>
      <c r="N47" s="5"/>
      <c r="O47" s="5"/>
      <c r="P47" s="5"/>
    </row>
    <row r="48" spans="1:16" x14ac:dyDescent="0.25">
      <c r="A48" s="18" t="s">
        <v>20</v>
      </c>
      <c r="B48" s="19"/>
      <c r="C48" s="19">
        <f>631.8-7.8-52+6.5-6.5-52-52+6-104-52</f>
        <v>318</v>
      </c>
      <c r="D48" s="23" t="s">
        <v>20</v>
      </c>
      <c r="E48" s="19"/>
      <c r="F48" s="19">
        <v>1121.9000000000001</v>
      </c>
      <c r="G48" s="19"/>
      <c r="H48" s="20">
        <f t="shared" si="0"/>
        <v>803.90000000000009</v>
      </c>
      <c r="I48" s="19" t="str">
        <f t="shared" si="1"/>
        <v>0</v>
      </c>
    </row>
    <row r="49" spans="1:9" x14ac:dyDescent="0.25">
      <c r="A49" s="18" t="s">
        <v>58</v>
      </c>
      <c r="B49" s="19"/>
      <c r="C49" s="19">
        <v>78</v>
      </c>
      <c r="D49" s="23" t="s">
        <v>58</v>
      </c>
      <c r="E49" s="19"/>
      <c r="F49" s="19">
        <v>78</v>
      </c>
      <c r="G49" s="19"/>
      <c r="H49" s="19" t="str">
        <f t="shared" si="0"/>
        <v>0</v>
      </c>
      <c r="I49" s="19" t="str">
        <f t="shared" si="1"/>
        <v>0</v>
      </c>
    </row>
    <row r="50" spans="1:9" x14ac:dyDescent="0.25">
      <c r="A50" s="18" t="s">
        <v>75</v>
      </c>
      <c r="B50" s="19"/>
      <c r="C50" s="19">
        <v>12</v>
      </c>
      <c r="D50" s="23" t="s">
        <v>75</v>
      </c>
      <c r="E50" s="19"/>
      <c r="F50" s="19"/>
      <c r="G50" s="19"/>
      <c r="H50" s="19" t="str">
        <f t="shared" si="0"/>
        <v>0</v>
      </c>
      <c r="I50" s="19">
        <f t="shared" si="1"/>
        <v>12</v>
      </c>
    </row>
    <row r="51" spans="1:9" x14ac:dyDescent="0.25">
      <c r="A51" s="18" t="s">
        <v>41</v>
      </c>
      <c r="B51" s="19"/>
      <c r="C51" s="19">
        <f>468-104-52-91-13-52</f>
        <v>156</v>
      </c>
      <c r="D51" s="23" t="s">
        <v>41</v>
      </c>
      <c r="E51" s="19"/>
      <c r="F51" s="19">
        <v>98.8</v>
      </c>
      <c r="G51" s="19"/>
      <c r="H51" s="20" t="str">
        <f t="shared" si="0"/>
        <v>0</v>
      </c>
      <c r="I51" s="19">
        <f t="shared" si="1"/>
        <v>57.2</v>
      </c>
    </row>
    <row r="52" spans="1:9" x14ac:dyDescent="0.25">
      <c r="A52" s="18" t="s">
        <v>61</v>
      </c>
      <c r="B52" s="19"/>
      <c r="C52" s="19"/>
      <c r="D52" s="23" t="s">
        <v>61</v>
      </c>
      <c r="E52" s="19"/>
      <c r="F52" s="19"/>
      <c r="G52" s="19"/>
      <c r="H52" s="19" t="str">
        <f t="shared" si="0"/>
        <v>0</v>
      </c>
      <c r="I52" s="19" t="str">
        <f t="shared" si="1"/>
        <v>0</v>
      </c>
    </row>
    <row r="53" spans="1:9" x14ac:dyDescent="0.25">
      <c r="A53" s="18" t="s">
        <v>46</v>
      </c>
      <c r="B53" s="19"/>
      <c r="C53" s="19">
        <f>26+130-26</f>
        <v>130</v>
      </c>
      <c r="D53" s="23" t="s">
        <v>46</v>
      </c>
      <c r="E53" s="19"/>
      <c r="F53" s="19">
        <v>130</v>
      </c>
      <c r="G53" s="19"/>
      <c r="H53" s="20" t="str">
        <f t="shared" si="0"/>
        <v>0</v>
      </c>
      <c r="I53" s="19" t="str">
        <f t="shared" si="1"/>
        <v>0</v>
      </c>
    </row>
    <row r="54" spans="1:9" x14ac:dyDescent="0.25">
      <c r="A54" s="18" t="s">
        <v>35</v>
      </c>
      <c r="B54" s="19"/>
      <c r="C54" s="19">
        <f>416-78-26</f>
        <v>312</v>
      </c>
      <c r="D54" s="23" t="s">
        <v>21</v>
      </c>
      <c r="E54" s="19"/>
      <c r="F54" s="19">
        <v>1115.4000000000001</v>
      </c>
      <c r="G54" s="19"/>
      <c r="H54" s="20">
        <f t="shared" si="0"/>
        <v>803.40000000000009</v>
      </c>
      <c r="I54" s="19" t="str">
        <f t="shared" si="1"/>
        <v>0</v>
      </c>
    </row>
    <row r="55" spans="1:9" x14ac:dyDescent="0.25">
      <c r="A55" s="18" t="s">
        <v>57</v>
      </c>
      <c r="B55" s="19"/>
      <c r="C55" s="19">
        <f>208+104</f>
        <v>312</v>
      </c>
      <c r="D55" s="23" t="s">
        <v>57</v>
      </c>
      <c r="E55" s="19"/>
      <c r="F55" s="19">
        <v>312</v>
      </c>
      <c r="G55" s="19"/>
      <c r="H55" s="20" t="str">
        <f t="shared" si="0"/>
        <v>0</v>
      </c>
      <c r="I55" s="19" t="str">
        <f t="shared" si="1"/>
        <v>0</v>
      </c>
    </row>
    <row r="56" spans="1:9" x14ac:dyDescent="0.25">
      <c r="A56" s="18" t="s">
        <v>22</v>
      </c>
      <c r="B56" s="19"/>
      <c r="C56" s="19">
        <f>468-52-52-52-156</f>
        <v>156</v>
      </c>
      <c r="D56" s="23" t="s">
        <v>22</v>
      </c>
      <c r="E56" s="19"/>
      <c r="F56" s="19">
        <v>28.6</v>
      </c>
      <c r="G56" s="19"/>
      <c r="H56" s="20" t="str">
        <f t="shared" si="0"/>
        <v>0</v>
      </c>
      <c r="I56" s="19">
        <f t="shared" si="1"/>
        <v>127.4</v>
      </c>
    </row>
    <row r="57" spans="1:9" x14ac:dyDescent="0.25">
      <c r="A57" s="18" t="s">
        <v>52</v>
      </c>
      <c r="B57" s="19"/>
      <c r="C57" s="19">
        <f>52+7.8-7.8-26</f>
        <v>26</v>
      </c>
      <c r="D57" s="23" t="s">
        <v>52</v>
      </c>
      <c r="E57" s="19"/>
      <c r="F57" s="19"/>
      <c r="G57" s="19"/>
      <c r="H57" s="20" t="str">
        <f t="shared" si="0"/>
        <v>0</v>
      </c>
      <c r="I57" s="19">
        <f t="shared" si="1"/>
        <v>26</v>
      </c>
    </row>
    <row r="58" spans="1:9" x14ac:dyDescent="0.25">
      <c r="A58" s="18" t="s">
        <v>23</v>
      </c>
      <c r="B58" s="19"/>
      <c r="C58" s="19">
        <f>683.8-7.8-52-52-52-78+6</f>
        <v>448</v>
      </c>
      <c r="D58" s="23" t="s">
        <v>23</v>
      </c>
      <c r="E58" s="19"/>
      <c r="F58" s="19">
        <v>1548.4</v>
      </c>
      <c r="G58" s="19"/>
      <c r="H58" s="20">
        <f t="shared" si="0"/>
        <v>1100.4000000000001</v>
      </c>
      <c r="I58" s="19" t="str">
        <f t="shared" si="1"/>
        <v>0</v>
      </c>
    </row>
    <row r="59" spans="1:9" x14ac:dyDescent="0.25">
      <c r="A59" s="18" t="s">
        <v>71</v>
      </c>
      <c r="B59" s="19"/>
      <c r="C59" s="19">
        <f>598-130</f>
        <v>468</v>
      </c>
      <c r="D59" s="23" t="s">
        <v>71</v>
      </c>
      <c r="E59" s="19"/>
      <c r="F59" s="19">
        <v>468</v>
      </c>
      <c r="G59" s="19"/>
      <c r="H59" s="20" t="str">
        <f t="shared" si="0"/>
        <v>0</v>
      </c>
      <c r="I59" s="19" t="str">
        <f t="shared" si="1"/>
        <v>0</v>
      </c>
    </row>
    <row r="60" spans="1:9" x14ac:dyDescent="0.25">
      <c r="A60" s="18" t="s">
        <v>24</v>
      </c>
      <c r="B60" s="19"/>
      <c r="C60" s="19">
        <f>377-13-52-52-52+6.5+45+180-45-45-45-6.5-39-6+135+180-52-39-6+104+180-26+104-19</f>
        <v>814</v>
      </c>
      <c r="D60" s="23" t="s">
        <v>24</v>
      </c>
      <c r="E60" s="19"/>
      <c r="F60" s="19">
        <v>2131.6999999999998</v>
      </c>
      <c r="G60" s="19"/>
      <c r="H60" s="20">
        <f t="shared" si="0"/>
        <v>1317.6999999999998</v>
      </c>
      <c r="I60" s="19" t="str">
        <f t="shared" si="1"/>
        <v>0</v>
      </c>
    </row>
    <row r="61" spans="1:9" x14ac:dyDescent="0.25">
      <c r="A61" s="18" t="s">
        <v>79</v>
      </c>
      <c r="B61" s="19"/>
      <c r="C61" s="19"/>
      <c r="D61" s="23" t="s">
        <v>79</v>
      </c>
      <c r="E61" s="19"/>
      <c r="F61" s="19">
        <v>23.4</v>
      </c>
      <c r="G61" s="19"/>
      <c r="H61" s="20">
        <f t="shared" si="0"/>
        <v>23.4</v>
      </c>
      <c r="I61" s="19" t="str">
        <f t="shared" si="1"/>
        <v>0</v>
      </c>
    </row>
    <row r="62" spans="1:9" x14ac:dyDescent="0.25">
      <c r="A62" s="18" t="s">
        <v>25</v>
      </c>
      <c r="B62" s="19"/>
      <c r="C62" s="19">
        <f>1414.4-10.4+26+52+52+26+52+52+52-104-104-52-13-26-26-39+180-52-208-65-52-39-39-13+8+208+104+156+104+180-13-64</f>
        <v>1747</v>
      </c>
      <c r="D62" s="23" t="s">
        <v>25</v>
      </c>
      <c r="E62" s="19"/>
      <c r="F62" s="19">
        <v>3395.8</v>
      </c>
      <c r="G62" s="19"/>
      <c r="H62" s="20">
        <f t="shared" si="0"/>
        <v>1648.8000000000002</v>
      </c>
      <c r="I62" s="19" t="str">
        <f t="shared" si="1"/>
        <v>0</v>
      </c>
    </row>
    <row r="63" spans="1:9" x14ac:dyDescent="0.25">
      <c r="A63" s="18" t="s">
        <v>60</v>
      </c>
      <c r="B63" s="19"/>
      <c r="C63" s="19"/>
      <c r="D63" s="23" t="s">
        <v>60</v>
      </c>
      <c r="E63" s="19"/>
      <c r="F63" s="19">
        <v>52</v>
      </c>
      <c r="G63" s="19"/>
      <c r="H63" s="20">
        <f t="shared" si="0"/>
        <v>52</v>
      </c>
      <c r="I63" s="19" t="str">
        <f t="shared" si="1"/>
        <v>0</v>
      </c>
    </row>
    <row r="64" spans="1:9" x14ac:dyDescent="0.25">
      <c r="A64" s="18" t="s">
        <v>26</v>
      </c>
      <c r="B64" s="19"/>
      <c r="C64" s="19">
        <f>1232.7-11.7+52+52+156-39-65-42-52-26-78+52-104-13-42-26-26-13-13-42-25-13-52-26-42-13-13-13-52-13-13-13-26-13-26-13-13-13-91-26-52-78-26-26-13-13-39-26-39</f>
        <v>131</v>
      </c>
      <c r="D64" s="23" t="s">
        <v>26</v>
      </c>
      <c r="E64" s="19"/>
      <c r="F64" s="19">
        <v>1830.5</v>
      </c>
      <c r="G64" s="19"/>
      <c r="H64" s="20">
        <f t="shared" si="0"/>
        <v>1699.5</v>
      </c>
      <c r="I64" s="19" t="str">
        <f t="shared" si="1"/>
        <v>0</v>
      </c>
    </row>
    <row r="65" spans="1:16" x14ac:dyDescent="0.25">
      <c r="A65" s="18" t="s">
        <v>53</v>
      </c>
      <c r="B65" s="19"/>
      <c r="C65" s="19">
        <f>462+210+294-39-39-39-39-39-39-39-39-39-39</f>
        <v>576</v>
      </c>
      <c r="D65" s="23" t="s">
        <v>53</v>
      </c>
      <c r="E65" s="19"/>
      <c r="F65" s="19">
        <v>20.8</v>
      </c>
      <c r="G65" s="19"/>
      <c r="H65" s="20" t="str">
        <f t="shared" si="0"/>
        <v>0</v>
      </c>
      <c r="I65" s="19">
        <f t="shared" si="1"/>
        <v>555.20000000000005</v>
      </c>
    </row>
    <row r="66" spans="1:16" x14ac:dyDescent="0.25">
      <c r="A66" s="18" t="s">
        <v>81</v>
      </c>
      <c r="B66" s="19"/>
      <c r="C66" s="19"/>
      <c r="D66" s="23" t="s">
        <v>81</v>
      </c>
      <c r="E66" s="19"/>
      <c r="F66" s="19"/>
      <c r="G66" s="19"/>
      <c r="H66" s="20" t="str">
        <f t="shared" si="0"/>
        <v>0</v>
      </c>
      <c r="I66" s="19" t="str">
        <f t="shared" si="1"/>
        <v>0</v>
      </c>
    </row>
    <row r="67" spans="1:16" x14ac:dyDescent="0.25">
      <c r="A67" s="18" t="s">
        <v>32</v>
      </c>
      <c r="B67" s="19"/>
      <c r="C67" s="19"/>
      <c r="D67" s="23" t="s">
        <v>32</v>
      </c>
      <c r="E67" s="19"/>
      <c r="F67" s="19">
        <v>3.9</v>
      </c>
      <c r="G67" s="19"/>
      <c r="H67" s="20">
        <f t="shared" si="0"/>
        <v>3.9</v>
      </c>
      <c r="I67" s="19" t="str">
        <f t="shared" si="1"/>
        <v>0</v>
      </c>
    </row>
    <row r="68" spans="1:16" x14ac:dyDescent="0.25">
      <c r="A68" s="18" t="s">
        <v>27</v>
      </c>
      <c r="B68" s="19"/>
      <c r="C68" s="19">
        <f>338-13-13-13-13</f>
        <v>286</v>
      </c>
      <c r="D68" s="23" t="s">
        <v>27</v>
      </c>
      <c r="E68" s="19"/>
      <c r="F68" s="19">
        <v>1.3</v>
      </c>
      <c r="G68" s="19"/>
      <c r="H68" s="20" t="str">
        <f t="shared" si="0"/>
        <v>0</v>
      </c>
      <c r="I68" s="19">
        <f t="shared" si="1"/>
        <v>284.7</v>
      </c>
    </row>
    <row r="69" spans="1:16" x14ac:dyDescent="0.25">
      <c r="A69" s="18" t="s">
        <v>73</v>
      </c>
      <c r="B69" s="19"/>
      <c r="C69" s="19">
        <v>30</v>
      </c>
      <c r="D69" s="23" t="s">
        <v>73</v>
      </c>
      <c r="E69" s="19"/>
      <c r="F69" s="19">
        <v>18.8</v>
      </c>
      <c r="G69" s="19"/>
      <c r="H69" s="20" t="str">
        <f t="shared" si="0"/>
        <v>0</v>
      </c>
      <c r="I69" s="19">
        <f t="shared" si="1"/>
        <v>11.2</v>
      </c>
    </row>
    <row r="70" spans="1:16" x14ac:dyDescent="0.25">
      <c r="A70" s="18" t="s">
        <v>28</v>
      </c>
      <c r="B70" s="19"/>
      <c r="C70" s="19">
        <f>364-52-52-26-26</f>
        <v>208</v>
      </c>
      <c r="D70" s="23" t="s">
        <v>28</v>
      </c>
      <c r="E70" s="19"/>
      <c r="F70" s="19">
        <v>312</v>
      </c>
      <c r="G70" s="19"/>
      <c r="H70" s="20">
        <f t="shared" si="0"/>
        <v>104</v>
      </c>
      <c r="I70" s="19" t="str">
        <f t="shared" si="1"/>
        <v>0</v>
      </c>
    </row>
    <row r="71" spans="1:16" x14ac:dyDescent="0.25">
      <c r="A71" s="18" t="s">
        <v>39</v>
      </c>
      <c r="B71" s="19"/>
      <c r="C71" s="19">
        <f>130-13</f>
        <v>117</v>
      </c>
      <c r="D71" s="23" t="s">
        <v>39</v>
      </c>
      <c r="E71" s="19"/>
      <c r="F71" s="19">
        <v>1.3</v>
      </c>
      <c r="G71" s="19"/>
      <c r="H71" s="20" t="str">
        <f t="shared" si="0"/>
        <v>0</v>
      </c>
      <c r="I71" s="19">
        <f t="shared" si="1"/>
        <v>115.7</v>
      </c>
    </row>
    <row r="72" spans="1:16" x14ac:dyDescent="0.25">
      <c r="A72" s="18" t="s">
        <v>80</v>
      </c>
      <c r="B72" s="19"/>
      <c r="C72" s="19"/>
      <c r="D72" s="23" t="s">
        <v>80</v>
      </c>
      <c r="E72" s="19"/>
      <c r="F72" s="19"/>
      <c r="G72" s="19"/>
      <c r="H72" s="20" t="str">
        <f t="shared" si="0"/>
        <v>0</v>
      </c>
      <c r="I72" s="19" t="str">
        <f t="shared" si="1"/>
        <v>0</v>
      </c>
    </row>
    <row r="73" spans="1:16" x14ac:dyDescent="0.25">
      <c r="A73" s="18" t="s">
        <v>33</v>
      </c>
      <c r="B73" s="19"/>
      <c r="C73" s="19">
        <f>208-52</f>
        <v>156</v>
      </c>
      <c r="D73" s="23" t="s">
        <v>33</v>
      </c>
      <c r="E73" s="19"/>
      <c r="F73" s="19">
        <v>153.4</v>
      </c>
      <c r="G73" s="19"/>
      <c r="H73" s="20" t="str">
        <f t="shared" si="0"/>
        <v>0</v>
      </c>
      <c r="I73" s="19">
        <f t="shared" si="1"/>
        <v>2.5999999999999943</v>
      </c>
    </row>
    <row r="74" spans="1:16" x14ac:dyDescent="0.25">
      <c r="A74" s="18" t="s">
        <v>72</v>
      </c>
      <c r="B74" s="19"/>
      <c r="C74" s="19">
        <v>15</v>
      </c>
      <c r="D74" s="23" t="s">
        <v>72</v>
      </c>
      <c r="E74" s="19"/>
      <c r="F74" s="19">
        <v>8.6999999999999993</v>
      </c>
      <c r="G74" s="19"/>
      <c r="H74" s="20" t="str">
        <f t="shared" si="0"/>
        <v>0</v>
      </c>
      <c r="I74" s="19">
        <f t="shared" si="1"/>
        <v>6.3000000000000007</v>
      </c>
    </row>
    <row r="75" spans="1:16" x14ac:dyDescent="0.25">
      <c r="A75" s="17" t="s">
        <v>66</v>
      </c>
      <c r="B75" s="15"/>
      <c r="C75" s="16">
        <f>SUM(C48:C74)</f>
        <v>6496</v>
      </c>
      <c r="D75" s="16"/>
      <c r="E75" s="16">
        <f>SUM(E48:E73)</f>
        <v>0</v>
      </c>
      <c r="F75" s="16">
        <f>SUM(F48:F74)</f>
        <v>12854.699999999997</v>
      </c>
      <c r="G75" s="16"/>
      <c r="H75" s="16">
        <f>SUM(H48:H73)</f>
        <v>7557</v>
      </c>
      <c r="I75" s="16">
        <f>SUM(I48:I73)</f>
        <v>1192</v>
      </c>
    </row>
    <row r="76" spans="1:16" x14ac:dyDescent="0.25">
      <c r="A76" s="1"/>
      <c r="B76" s="1"/>
      <c r="C76" s="1"/>
      <c r="D76" s="1"/>
      <c r="E76" s="1"/>
    </row>
    <row r="77" spans="1:16" s="1" customFormat="1" x14ac:dyDescent="0.25">
      <c r="A77" s="26" t="s">
        <v>70</v>
      </c>
      <c r="B77" s="26"/>
      <c r="C77" s="27">
        <f>SUM(C75,C45,C24)</f>
        <v>11501.5</v>
      </c>
      <c r="D77" s="27"/>
      <c r="E77" s="27">
        <f>SUM(E75,E45,E24)</f>
        <v>0</v>
      </c>
      <c r="F77" s="27">
        <f>SUM(F75,F45,F24)</f>
        <v>16957.474999999999</v>
      </c>
      <c r="G77" s="27"/>
      <c r="H77" s="27">
        <f>SUM(H75,H45,H24)</f>
        <v>9666.4</v>
      </c>
      <c r="I77" s="27">
        <f>SUM(I75,I45,I24)</f>
        <v>4200.125</v>
      </c>
      <c r="J77" s="2"/>
      <c r="K77" s="2"/>
      <c r="L77" s="2"/>
      <c r="M77" s="2"/>
      <c r="N77" s="2"/>
      <c r="O77" s="2"/>
      <c r="P77" s="2"/>
    </row>
    <row r="78" spans="1:16" s="1" customFormat="1" x14ac:dyDescent="0.25">
      <c r="G78" s="4"/>
      <c r="H78" s="4"/>
      <c r="I78" s="4"/>
      <c r="J78" s="2"/>
      <c r="K78" s="2"/>
      <c r="L78" s="2"/>
      <c r="M78" s="2"/>
      <c r="N78" s="2"/>
      <c r="O78" s="2"/>
      <c r="P78" s="2"/>
    </row>
    <row r="79" spans="1:16" s="1" customFormat="1" x14ac:dyDescent="0.25">
      <c r="G79" s="4"/>
      <c r="H79" s="4"/>
      <c r="I79" s="4"/>
      <c r="J79" s="2"/>
      <c r="K79" s="2"/>
      <c r="L79" s="2"/>
      <c r="M79" s="2"/>
      <c r="N79" s="2"/>
      <c r="O79" s="2"/>
      <c r="P79" s="2"/>
    </row>
    <row r="80" spans="1:16" s="1" customFormat="1" x14ac:dyDescent="0.25">
      <c r="G80" s="4"/>
      <c r="H80" s="4"/>
      <c r="I80" s="4"/>
      <c r="J80" s="2"/>
      <c r="K80" s="2"/>
      <c r="L80" s="2"/>
      <c r="M80" s="2"/>
      <c r="N80" s="2"/>
      <c r="O80" s="2"/>
      <c r="P80" s="2"/>
    </row>
    <row r="81" spans="7:16" s="1" customFormat="1" x14ac:dyDescent="0.25">
      <c r="G81" s="4"/>
      <c r="H81" s="4"/>
      <c r="I81" s="4"/>
      <c r="J81" s="2"/>
      <c r="K81" s="2"/>
      <c r="L81" s="2"/>
      <c r="M81" s="2"/>
      <c r="N81" s="2"/>
      <c r="O81" s="2"/>
      <c r="P81" s="2"/>
    </row>
    <row r="82" spans="7:16" s="1" customFormat="1" x14ac:dyDescent="0.25">
      <c r="G82" s="4"/>
      <c r="H82" s="4"/>
      <c r="I82" s="4"/>
      <c r="J82" s="2"/>
      <c r="K82" s="2"/>
      <c r="L82" s="2"/>
      <c r="M82" s="2"/>
      <c r="N82" s="2"/>
      <c r="O82" s="2"/>
      <c r="P82" s="2"/>
    </row>
    <row r="83" spans="7:16" s="1" customFormat="1" x14ac:dyDescent="0.25">
      <c r="G83" s="4"/>
      <c r="H83" s="4"/>
      <c r="I83" s="4"/>
      <c r="J83" s="2"/>
      <c r="K83" s="2"/>
      <c r="L83" s="2"/>
      <c r="M83" s="2"/>
      <c r="N83" s="2"/>
      <c r="O83" s="2"/>
      <c r="P83" s="2"/>
    </row>
    <row r="84" spans="7:16" s="1" customFormat="1" x14ac:dyDescent="0.25">
      <c r="G84" s="4"/>
      <c r="H84" s="4"/>
      <c r="I84" s="4"/>
      <c r="J84" s="2"/>
      <c r="K84" s="2"/>
      <c r="L84" s="2"/>
      <c r="M84" s="2"/>
      <c r="N84" s="2"/>
      <c r="O84" s="2"/>
      <c r="P84" s="2"/>
    </row>
    <row r="85" spans="7:16" s="1" customFormat="1" x14ac:dyDescent="0.25">
      <c r="G85" s="4"/>
      <c r="H85" s="4"/>
      <c r="I85" s="4"/>
      <c r="J85" s="2"/>
      <c r="K85" s="2"/>
      <c r="L85" s="2"/>
      <c r="M85" s="2"/>
      <c r="N85" s="2"/>
      <c r="O85" s="2"/>
      <c r="P85" s="2"/>
    </row>
    <row r="86" spans="7:16" s="1" customFormat="1" x14ac:dyDescent="0.25">
      <c r="G86" s="4"/>
      <c r="H86" s="4"/>
      <c r="I86" s="4"/>
      <c r="J86" s="2"/>
      <c r="K86" s="2"/>
      <c r="L86" s="2"/>
      <c r="M86" s="2"/>
      <c r="N86" s="2"/>
      <c r="O86" s="2"/>
      <c r="P86" s="2"/>
    </row>
    <row r="87" spans="7:16" s="1" customFormat="1" x14ac:dyDescent="0.25">
      <c r="G87" s="4"/>
      <c r="H87" s="4"/>
      <c r="I87" s="4"/>
      <c r="J87" s="2"/>
      <c r="K87" s="2"/>
      <c r="L87" s="2"/>
      <c r="M87" s="2"/>
      <c r="N87" s="2"/>
      <c r="O87" s="2"/>
      <c r="P87" s="2"/>
    </row>
    <row r="88" spans="7:16" s="1" customFormat="1" x14ac:dyDescent="0.25">
      <c r="G88" s="4"/>
      <c r="H88" s="4"/>
      <c r="I88" s="4"/>
      <c r="J88" s="2"/>
      <c r="K88" s="2"/>
      <c r="L88" s="2"/>
      <c r="M88" s="2"/>
      <c r="N88" s="2"/>
      <c r="O88" s="2"/>
      <c r="P88" s="2"/>
    </row>
    <row r="89" spans="7:16" s="1" customFormat="1" x14ac:dyDescent="0.25">
      <c r="G89" s="4"/>
      <c r="H89" s="4"/>
      <c r="I89" s="4"/>
      <c r="J89" s="2"/>
      <c r="K89" s="2"/>
      <c r="L89" s="2"/>
      <c r="M89" s="2"/>
      <c r="N89" s="2"/>
      <c r="O89" s="2"/>
      <c r="P89" s="2"/>
    </row>
    <row r="90" spans="7:16" s="1" customFormat="1" x14ac:dyDescent="0.25">
      <c r="G90" s="4"/>
      <c r="H90" s="4"/>
      <c r="I90" s="4"/>
      <c r="J90" s="2"/>
      <c r="K90" s="2"/>
      <c r="L90" s="2"/>
      <c r="M90" s="2"/>
      <c r="N90" s="2"/>
      <c r="O90" s="2"/>
      <c r="P90" s="2"/>
    </row>
    <row r="91" spans="7:16" s="1" customFormat="1" x14ac:dyDescent="0.25">
      <c r="G91" s="4"/>
      <c r="H91" s="4"/>
      <c r="I91" s="4"/>
      <c r="J91" s="2"/>
      <c r="K91" s="2"/>
      <c r="L91" s="2"/>
      <c r="M91" s="2"/>
      <c r="N91" s="2"/>
      <c r="O91" s="2"/>
      <c r="P91" s="2"/>
    </row>
    <row r="92" spans="7:16" s="1" customFormat="1" x14ac:dyDescent="0.25">
      <c r="G92" s="4"/>
      <c r="H92" s="4"/>
      <c r="I92" s="4"/>
      <c r="J92" s="2"/>
      <c r="K92" s="2"/>
      <c r="L92" s="2"/>
      <c r="M92" s="2"/>
      <c r="N92" s="2"/>
      <c r="O92" s="2"/>
      <c r="P92" s="2"/>
    </row>
    <row r="93" spans="7:16" s="1" customFormat="1" x14ac:dyDescent="0.25">
      <c r="G93" s="4"/>
      <c r="H93" s="4"/>
      <c r="I93" s="4"/>
      <c r="J93" s="2"/>
      <c r="K93" s="2"/>
      <c r="L93" s="2"/>
      <c r="M93" s="2"/>
      <c r="N93" s="2"/>
      <c r="O93" s="2"/>
      <c r="P93" s="2"/>
    </row>
  </sheetData>
  <mergeCells count="16">
    <mergeCell ref="A1:I1"/>
    <mergeCell ref="A2:I2"/>
    <mergeCell ref="A3:I3"/>
    <mergeCell ref="A5:E5"/>
    <mergeCell ref="A26:I26"/>
    <mergeCell ref="F4:I4"/>
    <mergeCell ref="F5:I5"/>
    <mergeCell ref="A47:I47"/>
    <mergeCell ref="H6:I6"/>
    <mergeCell ref="A6:A7"/>
    <mergeCell ref="B6:B7"/>
    <mergeCell ref="C6:C7"/>
    <mergeCell ref="D6:D7"/>
    <mergeCell ref="E6:E7"/>
    <mergeCell ref="F6:F7"/>
    <mergeCell ref="G6:G7"/>
  </mergeCells>
  <conditionalFormatting sqref="A8:I23 A28:I44">
    <cfRule type="expression" dxfId="2" priority="3">
      <formula>MOD(ROW(),2)=0</formula>
    </cfRule>
  </conditionalFormatting>
  <conditionalFormatting sqref="A48:I74">
    <cfRule type="expression" dxfId="1" priority="1">
      <formula>MOD(ROW(),2)=0</formula>
    </cfRule>
  </conditionalFormatting>
  <conditionalFormatting sqref="L8">
    <cfRule type="duplicateValues" dxfId="0" priority="4"/>
  </conditionalFormatting>
  <pageMargins left="0.25" right="0.25" top="0" bottom="0" header="0" footer="0"/>
  <pageSetup paperSize="5"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Count Wise order</vt:lpstr>
      <vt:lpstr>'Count Wise order'!Print_Area</vt:lpstr>
      <vt:lpstr>'Count Wise order'!Print_Titles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Sanowar Hossain</dc:creator>
  <cp:lastModifiedBy>Kazi Sanowar Hossain</cp:lastModifiedBy>
  <cp:lastPrinted>2024-08-28T12:33:42Z</cp:lastPrinted>
  <dcterms:created xsi:type="dcterms:W3CDTF">2024-04-01T09:17:27Z</dcterms:created>
  <dcterms:modified xsi:type="dcterms:W3CDTF">2024-08-29T06:37:19Z</dcterms:modified>
</cp:coreProperties>
</file>